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c.sharepoint.com/sites/UCH-CotneyLab-GeneticsandGenomeSciences/Shared Documents/General/Manuscripts/Megabase_deletion_lines_resource_paper/"/>
    </mc:Choice>
  </mc:AlternateContent>
  <xr:revisionPtr revIDLastSave="11751" documentId="8_{F572C02C-0002-4470-B9C8-0C6F0A8BD30C}" xr6:coauthVersionLast="47" xr6:coauthVersionMax="47" xr10:uidLastSave="{36B63145-C46E-4FB1-B22B-D6C66DE2F188}"/>
  <bookViews>
    <workbookView xWindow="-110" yWindow="-110" windowWidth="19420" windowHeight="10420" firstSheet="7" activeTab="9" xr2:uid="{D7F9D2C5-3CEA-4EFA-A2C7-52D8F6920AE0}"/>
  </bookViews>
  <sheets>
    <sheet name="RT Set Up" sheetId="2" r:id="rId1"/>
    <sheet name="qPCR Set Up" sheetId="3" r:id="rId2"/>
    <sheet name="qPCR Data" sheetId="5" r:id="rId3"/>
    <sheet name="StDev Calc" sheetId="6" r:id="rId4"/>
    <sheet name="Error Calculation" sheetId="9" r:id="rId5"/>
    <sheet name="qPCR Analysis (Cell Type)" sheetId="8" r:id="rId6"/>
    <sheet name="Statistics (Cell Type)" sheetId="12" r:id="rId7"/>
    <sheet name="For R (Cell Type)" sheetId="7" r:id="rId8"/>
    <sheet name="qPCR Analysis (to WT ESCs)" sheetId="10" r:id="rId9"/>
    <sheet name="Statistics (to WT ESCs)" sheetId="13" r:id="rId10"/>
    <sheet name="For R (to WT ESCs)" sheetId="11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2" l="1"/>
  <c r="K238" i="13" l="1"/>
  <c r="L238" i="13"/>
  <c r="K239" i="13"/>
  <c r="L239" i="13"/>
  <c r="K240" i="13"/>
  <c r="L237" i="13"/>
  <c r="K237" i="13"/>
  <c r="N233" i="13"/>
  <c r="N234" i="13" s="1"/>
  <c r="M233" i="13"/>
  <c r="M234" i="13" s="1"/>
  <c r="O234" i="13" s="1"/>
  <c r="L233" i="13"/>
  <c r="L240" i="13" s="1"/>
  <c r="K233" i="13"/>
  <c r="N232" i="13"/>
  <c r="M232" i="13"/>
  <c r="L232" i="13"/>
  <c r="K232" i="13"/>
  <c r="N231" i="13"/>
  <c r="M231" i="13"/>
  <c r="L231" i="13"/>
  <c r="K231" i="13"/>
  <c r="N230" i="13"/>
  <c r="M230" i="13"/>
  <c r="L230" i="13"/>
  <c r="K230" i="13"/>
  <c r="N229" i="13"/>
  <c r="M229" i="13"/>
  <c r="L229" i="13"/>
  <c r="K229" i="13"/>
  <c r="C241" i="13"/>
  <c r="C240" i="13" s="1"/>
  <c r="B241" i="13"/>
  <c r="B240" i="13"/>
  <c r="C239" i="13"/>
  <c r="F235" i="13"/>
  <c r="E235" i="13"/>
  <c r="D235" i="13"/>
  <c r="C235" i="13"/>
  <c r="B235" i="13"/>
  <c r="A235" i="13"/>
  <c r="F234" i="13"/>
  <c r="E234" i="13"/>
  <c r="D234" i="13"/>
  <c r="C234" i="13"/>
  <c r="B234" i="13"/>
  <c r="A234" i="13"/>
  <c r="F233" i="13"/>
  <c r="E233" i="13"/>
  <c r="D233" i="13"/>
  <c r="C233" i="13"/>
  <c r="B233" i="13"/>
  <c r="A233" i="13"/>
  <c r="F232" i="13"/>
  <c r="E232" i="13"/>
  <c r="D232" i="13"/>
  <c r="C232" i="13"/>
  <c r="B232" i="13"/>
  <c r="A232" i="13"/>
  <c r="F231" i="13"/>
  <c r="E231" i="13"/>
  <c r="D231" i="13"/>
  <c r="C231" i="13"/>
  <c r="B231" i="13"/>
  <c r="A231" i="13"/>
  <c r="K214" i="13"/>
  <c r="L214" i="13"/>
  <c r="K215" i="13"/>
  <c r="L215" i="13"/>
  <c r="K216" i="13"/>
  <c r="L216" i="13"/>
  <c r="L213" i="13"/>
  <c r="K213" i="13"/>
  <c r="N209" i="13"/>
  <c r="N210" i="13" s="1"/>
  <c r="M209" i="13"/>
  <c r="M210" i="13" s="1"/>
  <c r="O210" i="13" s="1"/>
  <c r="S214" i="13" s="1"/>
  <c r="L209" i="13"/>
  <c r="K209" i="13"/>
  <c r="N208" i="13"/>
  <c r="M208" i="13"/>
  <c r="L208" i="13"/>
  <c r="K208" i="13"/>
  <c r="N207" i="13"/>
  <c r="M207" i="13"/>
  <c r="L207" i="13"/>
  <c r="K207" i="13"/>
  <c r="N206" i="13"/>
  <c r="M206" i="13"/>
  <c r="L206" i="13"/>
  <c r="K206" i="13"/>
  <c r="N205" i="13"/>
  <c r="M205" i="13"/>
  <c r="L205" i="13"/>
  <c r="K205" i="13"/>
  <c r="C217" i="13"/>
  <c r="C216" i="13" s="1"/>
  <c r="B217" i="13"/>
  <c r="C215" i="13"/>
  <c r="F211" i="13"/>
  <c r="B216" i="13" s="1"/>
  <c r="E211" i="13"/>
  <c r="D211" i="13"/>
  <c r="C211" i="13"/>
  <c r="B211" i="13"/>
  <c r="A211" i="13"/>
  <c r="F210" i="13"/>
  <c r="E210" i="13"/>
  <c r="D210" i="13"/>
  <c r="C210" i="13"/>
  <c r="B210" i="13"/>
  <c r="A210" i="13"/>
  <c r="F209" i="13"/>
  <c r="E209" i="13"/>
  <c r="D209" i="13"/>
  <c r="C209" i="13"/>
  <c r="B209" i="13"/>
  <c r="A209" i="13"/>
  <c r="F208" i="13"/>
  <c r="E208" i="13"/>
  <c r="D208" i="13"/>
  <c r="C208" i="13"/>
  <c r="B208" i="13"/>
  <c r="A208" i="13"/>
  <c r="F207" i="13"/>
  <c r="E207" i="13"/>
  <c r="D207" i="13"/>
  <c r="C207" i="13"/>
  <c r="B207" i="13"/>
  <c r="A207" i="13"/>
  <c r="K190" i="13"/>
  <c r="L190" i="13"/>
  <c r="K191" i="13"/>
  <c r="L191" i="13"/>
  <c r="K192" i="13"/>
  <c r="L189" i="13"/>
  <c r="K189" i="13"/>
  <c r="N185" i="13"/>
  <c r="N186" i="13" s="1"/>
  <c r="M185" i="13"/>
  <c r="M186" i="13" s="1"/>
  <c r="O186" i="13" s="1"/>
  <c r="L185" i="13"/>
  <c r="L192" i="13" s="1"/>
  <c r="K185" i="13"/>
  <c r="N184" i="13"/>
  <c r="M184" i="13"/>
  <c r="L184" i="13"/>
  <c r="K184" i="13"/>
  <c r="N183" i="13"/>
  <c r="M183" i="13"/>
  <c r="L183" i="13"/>
  <c r="K183" i="13"/>
  <c r="N182" i="13"/>
  <c r="M182" i="13"/>
  <c r="L182" i="13"/>
  <c r="K182" i="13"/>
  <c r="N181" i="13"/>
  <c r="M181" i="13"/>
  <c r="L181" i="13"/>
  <c r="K181" i="13"/>
  <c r="C193" i="13"/>
  <c r="C192" i="13" s="1"/>
  <c r="B193" i="13"/>
  <c r="C191" i="13"/>
  <c r="F187" i="13"/>
  <c r="B192" i="13" s="1"/>
  <c r="E187" i="13"/>
  <c r="D187" i="13"/>
  <c r="C187" i="13"/>
  <c r="B187" i="13"/>
  <c r="A187" i="13"/>
  <c r="F186" i="13"/>
  <c r="E186" i="13"/>
  <c r="D186" i="13"/>
  <c r="C186" i="13"/>
  <c r="B186" i="13"/>
  <c r="A186" i="13"/>
  <c r="F185" i="13"/>
  <c r="E185" i="13"/>
  <c r="D185" i="13"/>
  <c r="C185" i="13"/>
  <c r="B185" i="13"/>
  <c r="A185" i="13"/>
  <c r="F184" i="13"/>
  <c r="E184" i="13"/>
  <c r="D184" i="13"/>
  <c r="C184" i="13"/>
  <c r="B184" i="13"/>
  <c r="A184" i="13"/>
  <c r="F183" i="13"/>
  <c r="E183" i="13"/>
  <c r="D183" i="13"/>
  <c r="C183" i="13"/>
  <c r="B183" i="13"/>
  <c r="A183" i="13"/>
  <c r="O225" i="13"/>
  <c r="P225" i="13" s="1"/>
  <c r="M225" i="13"/>
  <c r="N225" i="13" s="1"/>
  <c r="K225" i="13"/>
  <c r="L225" i="13" s="1"/>
  <c r="O201" i="13"/>
  <c r="P201" i="13" s="1"/>
  <c r="M201" i="13"/>
  <c r="N201" i="13" s="1"/>
  <c r="K201" i="13"/>
  <c r="L201" i="13" s="1"/>
  <c r="K165" i="13"/>
  <c r="L165" i="13"/>
  <c r="M165" i="13"/>
  <c r="N165" i="13"/>
  <c r="S165" i="13"/>
  <c r="K166" i="13"/>
  <c r="L166" i="13"/>
  <c r="M166" i="13"/>
  <c r="S166" i="13"/>
  <c r="K167" i="13"/>
  <c r="L167" i="13"/>
  <c r="S167" i="13" s="1"/>
  <c r="M167" i="13"/>
  <c r="N167" i="13"/>
  <c r="S164" i="13"/>
  <c r="N164" i="13"/>
  <c r="M164" i="13"/>
  <c r="L164" i="13"/>
  <c r="K164" i="13"/>
  <c r="O161" i="13"/>
  <c r="N161" i="13"/>
  <c r="M161" i="13"/>
  <c r="N160" i="13"/>
  <c r="M160" i="13"/>
  <c r="L160" i="13"/>
  <c r="K160" i="13"/>
  <c r="N159" i="13"/>
  <c r="M159" i="13"/>
  <c r="L159" i="13"/>
  <c r="K159" i="13"/>
  <c r="N158" i="13"/>
  <c r="M158" i="13"/>
  <c r="L158" i="13"/>
  <c r="K158" i="13"/>
  <c r="N157" i="13"/>
  <c r="M157" i="13"/>
  <c r="L157" i="13"/>
  <c r="K157" i="13"/>
  <c r="N156" i="13"/>
  <c r="M156" i="13"/>
  <c r="L156" i="13"/>
  <c r="K156" i="13"/>
  <c r="D168" i="13"/>
  <c r="C168" i="13"/>
  <c r="B168" i="13"/>
  <c r="B166" i="13" s="1"/>
  <c r="C167" i="13"/>
  <c r="D167" i="13" s="1"/>
  <c r="B167" i="13"/>
  <c r="C166" i="13"/>
  <c r="F162" i="13"/>
  <c r="E162" i="13"/>
  <c r="D162" i="13"/>
  <c r="C162" i="13"/>
  <c r="B162" i="13"/>
  <c r="A162" i="13"/>
  <c r="F161" i="13"/>
  <c r="E161" i="13"/>
  <c r="D161" i="13"/>
  <c r="C161" i="13"/>
  <c r="B161" i="13"/>
  <c r="A161" i="13"/>
  <c r="F160" i="13"/>
  <c r="E160" i="13"/>
  <c r="D160" i="13"/>
  <c r="C160" i="13"/>
  <c r="B160" i="13"/>
  <c r="A160" i="13"/>
  <c r="F159" i="13"/>
  <c r="E159" i="13"/>
  <c r="D159" i="13"/>
  <c r="C159" i="13"/>
  <c r="B159" i="13"/>
  <c r="A159" i="13"/>
  <c r="F158" i="13"/>
  <c r="E158" i="13"/>
  <c r="D158" i="13"/>
  <c r="C158" i="13"/>
  <c r="B158" i="13"/>
  <c r="A158" i="13"/>
  <c r="K141" i="13"/>
  <c r="L141" i="13"/>
  <c r="M141" i="13"/>
  <c r="N141" i="13"/>
  <c r="S141" i="13"/>
  <c r="K142" i="13"/>
  <c r="L142" i="13"/>
  <c r="M142" i="13"/>
  <c r="S142" i="13"/>
  <c r="K143" i="13"/>
  <c r="L143" i="13"/>
  <c r="S143" i="13" s="1"/>
  <c r="M143" i="13"/>
  <c r="N143" i="13"/>
  <c r="S140" i="13"/>
  <c r="N140" i="13"/>
  <c r="M140" i="13"/>
  <c r="L140" i="13"/>
  <c r="K140" i="13"/>
  <c r="O137" i="13"/>
  <c r="N137" i="13"/>
  <c r="M137" i="13"/>
  <c r="N136" i="13"/>
  <c r="M136" i="13"/>
  <c r="L136" i="13"/>
  <c r="K136" i="13"/>
  <c r="N135" i="13"/>
  <c r="M135" i="13"/>
  <c r="L135" i="13"/>
  <c r="K135" i="13"/>
  <c r="N134" i="13"/>
  <c r="M134" i="13"/>
  <c r="L134" i="13"/>
  <c r="K134" i="13"/>
  <c r="N133" i="13"/>
  <c r="M133" i="13"/>
  <c r="L133" i="13"/>
  <c r="K133" i="13"/>
  <c r="N132" i="13"/>
  <c r="M132" i="13"/>
  <c r="L132" i="13"/>
  <c r="K132" i="13"/>
  <c r="D144" i="13"/>
  <c r="C144" i="13"/>
  <c r="B144" i="13"/>
  <c r="B142" i="13" s="1"/>
  <c r="C143" i="13"/>
  <c r="D143" i="13" s="1"/>
  <c r="B143" i="13"/>
  <c r="C142" i="13"/>
  <c r="F138" i="13"/>
  <c r="E138" i="13"/>
  <c r="D138" i="13"/>
  <c r="C138" i="13"/>
  <c r="B138" i="13"/>
  <c r="A138" i="13"/>
  <c r="F137" i="13"/>
  <c r="E137" i="13"/>
  <c r="D137" i="13"/>
  <c r="C137" i="13"/>
  <c r="B137" i="13"/>
  <c r="A137" i="13"/>
  <c r="F136" i="13"/>
  <c r="E136" i="13"/>
  <c r="D136" i="13"/>
  <c r="C136" i="13"/>
  <c r="B136" i="13"/>
  <c r="A136" i="13"/>
  <c r="F135" i="13"/>
  <c r="E135" i="13"/>
  <c r="D135" i="13"/>
  <c r="C135" i="13"/>
  <c r="B135" i="13"/>
  <c r="A135" i="13"/>
  <c r="F134" i="13"/>
  <c r="E134" i="13"/>
  <c r="D134" i="13"/>
  <c r="C134" i="13"/>
  <c r="B134" i="13"/>
  <c r="A134" i="13"/>
  <c r="K117" i="13"/>
  <c r="L117" i="13"/>
  <c r="M117" i="13"/>
  <c r="N117" i="13"/>
  <c r="S117" i="13"/>
  <c r="K118" i="13"/>
  <c r="L118" i="13"/>
  <c r="S118" i="13" s="1"/>
  <c r="M118" i="13"/>
  <c r="K119" i="13"/>
  <c r="L119" i="13"/>
  <c r="S119" i="13" s="1"/>
  <c r="M119" i="13"/>
  <c r="S116" i="13"/>
  <c r="N116" i="13"/>
  <c r="M116" i="13"/>
  <c r="L116" i="13"/>
  <c r="K116" i="13"/>
  <c r="O113" i="13"/>
  <c r="N113" i="13"/>
  <c r="M113" i="13"/>
  <c r="N112" i="13"/>
  <c r="M112" i="13"/>
  <c r="L112" i="13"/>
  <c r="K112" i="13"/>
  <c r="N111" i="13"/>
  <c r="M111" i="13"/>
  <c r="L111" i="13"/>
  <c r="K111" i="13"/>
  <c r="N110" i="13"/>
  <c r="M110" i="13"/>
  <c r="L110" i="13"/>
  <c r="K110" i="13"/>
  <c r="N109" i="13"/>
  <c r="M109" i="13"/>
  <c r="L109" i="13"/>
  <c r="K109" i="13"/>
  <c r="N108" i="13"/>
  <c r="M108" i="13"/>
  <c r="L108" i="13"/>
  <c r="K108" i="13"/>
  <c r="D120" i="13"/>
  <c r="C120" i="13"/>
  <c r="B120" i="13"/>
  <c r="B118" i="13" s="1"/>
  <c r="C119" i="13"/>
  <c r="D119" i="13" s="1"/>
  <c r="B119" i="13"/>
  <c r="C118" i="13"/>
  <c r="F114" i="13"/>
  <c r="E114" i="13"/>
  <c r="D114" i="13"/>
  <c r="C114" i="13"/>
  <c r="B114" i="13"/>
  <c r="A114" i="13"/>
  <c r="F113" i="13"/>
  <c r="E113" i="13"/>
  <c r="D113" i="13"/>
  <c r="C113" i="13"/>
  <c r="B113" i="13"/>
  <c r="A113" i="13"/>
  <c r="F112" i="13"/>
  <c r="E112" i="13"/>
  <c r="D112" i="13"/>
  <c r="C112" i="13"/>
  <c r="B112" i="13"/>
  <c r="A112" i="13"/>
  <c r="F111" i="13"/>
  <c r="E111" i="13"/>
  <c r="D111" i="13"/>
  <c r="C111" i="13"/>
  <c r="B111" i="13"/>
  <c r="A111" i="13"/>
  <c r="F110" i="13"/>
  <c r="E110" i="13"/>
  <c r="D110" i="13"/>
  <c r="C110" i="13"/>
  <c r="B110" i="13"/>
  <c r="A110" i="13"/>
  <c r="K69" i="13"/>
  <c r="L69" i="13"/>
  <c r="M69" i="13"/>
  <c r="N69" i="13" s="1"/>
  <c r="S69" i="13"/>
  <c r="K70" i="13"/>
  <c r="L70" i="13"/>
  <c r="M70" i="13"/>
  <c r="S70" i="13"/>
  <c r="K71" i="13"/>
  <c r="L71" i="13"/>
  <c r="S71" i="13" s="1"/>
  <c r="M71" i="13"/>
  <c r="N71" i="13"/>
  <c r="S68" i="13"/>
  <c r="N68" i="13"/>
  <c r="M68" i="13"/>
  <c r="L68" i="13"/>
  <c r="K68" i="13"/>
  <c r="O65" i="13"/>
  <c r="N65" i="13"/>
  <c r="M65" i="13"/>
  <c r="N64" i="13"/>
  <c r="M64" i="13"/>
  <c r="L64" i="13"/>
  <c r="K64" i="13"/>
  <c r="N63" i="13"/>
  <c r="M63" i="13"/>
  <c r="L63" i="13"/>
  <c r="K63" i="13"/>
  <c r="N62" i="13"/>
  <c r="M62" i="13"/>
  <c r="L62" i="13"/>
  <c r="K62" i="13"/>
  <c r="N61" i="13"/>
  <c r="M61" i="13"/>
  <c r="L61" i="13"/>
  <c r="K61" i="13"/>
  <c r="N60" i="13"/>
  <c r="M60" i="13"/>
  <c r="L60" i="13"/>
  <c r="K60" i="13"/>
  <c r="D72" i="13"/>
  <c r="C72" i="13"/>
  <c r="B72" i="13"/>
  <c r="D71" i="13"/>
  <c r="G63" i="13" s="1"/>
  <c r="H63" i="13" s="1"/>
  <c r="C71" i="13"/>
  <c r="B71" i="13"/>
  <c r="H70" i="13"/>
  <c r="G70" i="13"/>
  <c r="D70" i="13"/>
  <c r="E70" i="13" s="1"/>
  <c r="F70" i="13" s="1"/>
  <c r="C70" i="13"/>
  <c r="B70" i="13"/>
  <c r="G66" i="13"/>
  <c r="I66" i="13" s="1"/>
  <c r="F66" i="13"/>
  <c r="E66" i="13"/>
  <c r="D66" i="13"/>
  <c r="C66" i="13"/>
  <c r="B66" i="13"/>
  <c r="A66" i="13"/>
  <c r="G65" i="13"/>
  <c r="I65" i="13" s="1"/>
  <c r="F65" i="13"/>
  <c r="E65" i="13"/>
  <c r="D65" i="13"/>
  <c r="C65" i="13"/>
  <c r="B65" i="13"/>
  <c r="A65" i="13"/>
  <c r="F64" i="13"/>
  <c r="E64" i="13"/>
  <c r="D64" i="13"/>
  <c r="C64" i="13"/>
  <c r="B64" i="13"/>
  <c r="A64" i="13"/>
  <c r="F63" i="13"/>
  <c r="E63" i="13"/>
  <c r="D63" i="13"/>
  <c r="C63" i="13"/>
  <c r="B63" i="13"/>
  <c r="A63" i="13"/>
  <c r="G62" i="13"/>
  <c r="I62" i="13" s="1"/>
  <c r="F62" i="13"/>
  <c r="E62" i="13"/>
  <c r="D62" i="13"/>
  <c r="C62" i="13"/>
  <c r="B62" i="13"/>
  <c r="A62" i="13"/>
  <c r="K93" i="13"/>
  <c r="L93" i="13"/>
  <c r="S93" i="13" s="1"/>
  <c r="M93" i="13"/>
  <c r="N93" i="13"/>
  <c r="K94" i="13"/>
  <c r="L94" i="13"/>
  <c r="M94" i="13"/>
  <c r="S94" i="13"/>
  <c r="K95" i="13"/>
  <c r="L95" i="13"/>
  <c r="S95" i="13" s="1"/>
  <c r="M95" i="13"/>
  <c r="N95" i="13"/>
  <c r="S92" i="13"/>
  <c r="N92" i="13"/>
  <c r="M92" i="13"/>
  <c r="L92" i="13"/>
  <c r="K92" i="13"/>
  <c r="O89" i="13"/>
  <c r="N89" i="13"/>
  <c r="M89" i="13"/>
  <c r="N88" i="13"/>
  <c r="M88" i="13"/>
  <c r="L88" i="13"/>
  <c r="K88" i="13"/>
  <c r="N87" i="13"/>
  <c r="M87" i="13"/>
  <c r="L87" i="13"/>
  <c r="K87" i="13"/>
  <c r="N86" i="13"/>
  <c r="M86" i="13"/>
  <c r="L86" i="13"/>
  <c r="K86" i="13"/>
  <c r="N85" i="13"/>
  <c r="M85" i="13"/>
  <c r="L85" i="13"/>
  <c r="K85" i="13"/>
  <c r="N84" i="13"/>
  <c r="M84" i="13"/>
  <c r="L84" i="13"/>
  <c r="K84" i="13"/>
  <c r="D96" i="13"/>
  <c r="C96" i="13"/>
  <c r="B96" i="13"/>
  <c r="B94" i="13" s="1"/>
  <c r="C95" i="13"/>
  <c r="D95" i="13" s="1"/>
  <c r="B95" i="13"/>
  <c r="C94" i="13"/>
  <c r="F90" i="13"/>
  <c r="E90" i="13"/>
  <c r="D90" i="13"/>
  <c r="C90" i="13"/>
  <c r="B90" i="13"/>
  <c r="A90" i="13"/>
  <c r="F89" i="13"/>
  <c r="E89" i="13"/>
  <c r="D89" i="13"/>
  <c r="C89" i="13"/>
  <c r="B89" i="13"/>
  <c r="A89" i="13"/>
  <c r="F88" i="13"/>
  <c r="E88" i="13"/>
  <c r="D88" i="13"/>
  <c r="C88" i="13"/>
  <c r="B88" i="13"/>
  <c r="A88" i="13"/>
  <c r="F87" i="13"/>
  <c r="E87" i="13"/>
  <c r="D87" i="13"/>
  <c r="C87" i="13"/>
  <c r="B87" i="13"/>
  <c r="A87" i="13"/>
  <c r="F86" i="13"/>
  <c r="E86" i="13"/>
  <c r="D86" i="13"/>
  <c r="C86" i="13"/>
  <c r="B86" i="13"/>
  <c r="A86" i="13"/>
  <c r="P120" i="10"/>
  <c r="I38" i="13"/>
  <c r="K45" i="13"/>
  <c r="L45" i="13"/>
  <c r="M45" i="13"/>
  <c r="N45" i="13"/>
  <c r="S45" i="13"/>
  <c r="K46" i="13"/>
  <c r="L46" i="13"/>
  <c r="M46" i="13"/>
  <c r="S46" i="13"/>
  <c r="K47" i="13"/>
  <c r="L47" i="13"/>
  <c r="S47" i="13" s="1"/>
  <c r="M47" i="13"/>
  <c r="S44" i="13"/>
  <c r="N44" i="13"/>
  <c r="M44" i="13"/>
  <c r="L44" i="13"/>
  <c r="K44" i="13"/>
  <c r="O41" i="13"/>
  <c r="N41" i="13"/>
  <c r="M41" i="13"/>
  <c r="N40" i="13"/>
  <c r="M40" i="13"/>
  <c r="L40" i="13"/>
  <c r="K40" i="13"/>
  <c r="N39" i="13"/>
  <c r="M39" i="13"/>
  <c r="L39" i="13"/>
  <c r="K39" i="13"/>
  <c r="N38" i="13"/>
  <c r="M38" i="13"/>
  <c r="L38" i="13"/>
  <c r="K38" i="13"/>
  <c r="N37" i="13"/>
  <c r="M37" i="13"/>
  <c r="L37" i="13"/>
  <c r="K37" i="13"/>
  <c r="N36" i="13"/>
  <c r="M36" i="13"/>
  <c r="L36" i="13"/>
  <c r="K36" i="13"/>
  <c r="D48" i="13"/>
  <c r="C48" i="13"/>
  <c r="B48" i="13"/>
  <c r="B46" i="13" s="1"/>
  <c r="B47" i="13"/>
  <c r="C46" i="13"/>
  <c r="F42" i="13"/>
  <c r="E42" i="13"/>
  <c r="D42" i="13"/>
  <c r="C42" i="13"/>
  <c r="B42" i="13"/>
  <c r="A42" i="13"/>
  <c r="F41" i="13"/>
  <c r="E41" i="13"/>
  <c r="D41" i="13"/>
  <c r="C41" i="13"/>
  <c r="B41" i="13"/>
  <c r="A41" i="13"/>
  <c r="F40" i="13"/>
  <c r="E40" i="13"/>
  <c r="D40" i="13"/>
  <c r="C40" i="13"/>
  <c r="B40" i="13"/>
  <c r="A40" i="13"/>
  <c r="F39" i="13"/>
  <c r="E39" i="13"/>
  <c r="D39" i="13"/>
  <c r="C39" i="13"/>
  <c r="B39" i="13"/>
  <c r="A39" i="13"/>
  <c r="F38" i="13"/>
  <c r="E38" i="13"/>
  <c r="D38" i="13"/>
  <c r="C38" i="13"/>
  <c r="B38" i="13"/>
  <c r="A38" i="13"/>
  <c r="N16" i="13"/>
  <c r="M16" i="13"/>
  <c r="L16" i="13"/>
  <c r="K16" i="13"/>
  <c r="K23" i="13" s="1"/>
  <c r="N15" i="13"/>
  <c r="M15" i="13"/>
  <c r="L15" i="13"/>
  <c r="K15" i="13"/>
  <c r="K22" i="13" s="1"/>
  <c r="N14" i="13"/>
  <c r="M14" i="13"/>
  <c r="L14" i="13"/>
  <c r="K14" i="13"/>
  <c r="K21" i="13" s="1"/>
  <c r="N13" i="13"/>
  <c r="M13" i="13"/>
  <c r="L13" i="13"/>
  <c r="K13" i="13"/>
  <c r="K20" i="13" s="1"/>
  <c r="N12" i="13"/>
  <c r="M12" i="13"/>
  <c r="L12" i="13"/>
  <c r="L23" i="13" s="1"/>
  <c r="K12" i="13"/>
  <c r="C24" i="13"/>
  <c r="B24" i="13"/>
  <c r="D24" i="13" s="1"/>
  <c r="F18" i="13"/>
  <c r="E18" i="13"/>
  <c r="D18" i="13"/>
  <c r="C18" i="13"/>
  <c r="B18" i="13"/>
  <c r="A18" i="13"/>
  <c r="F17" i="13"/>
  <c r="E17" i="13"/>
  <c r="D17" i="13"/>
  <c r="C17" i="13"/>
  <c r="B17" i="13"/>
  <c r="A17" i="13"/>
  <c r="F16" i="13"/>
  <c r="E16" i="13"/>
  <c r="D16" i="13"/>
  <c r="C16" i="13"/>
  <c r="B16" i="13"/>
  <c r="A16" i="13"/>
  <c r="F15" i="13"/>
  <c r="E15" i="13"/>
  <c r="D15" i="13"/>
  <c r="C15" i="13"/>
  <c r="B15" i="13"/>
  <c r="A15" i="13"/>
  <c r="F14" i="13"/>
  <c r="E14" i="13"/>
  <c r="D14" i="13"/>
  <c r="C14" i="13"/>
  <c r="B14" i="13"/>
  <c r="A14" i="13"/>
  <c r="P234" i="13"/>
  <c r="P210" i="13"/>
  <c r="P186" i="13"/>
  <c r="O221" i="13" a="1"/>
  <c r="Q221" i="13" a="1"/>
  <c r="I221" i="13" a="1"/>
  <c r="K221" i="13" a="1"/>
  <c r="M221" i="13" a="1"/>
  <c r="K197" i="13" a="1"/>
  <c r="Q197" i="13" a="1"/>
  <c r="O197" i="13" a="1"/>
  <c r="M197" i="13" a="1"/>
  <c r="Q173" i="13" a="1"/>
  <c r="O173" i="13" a="1"/>
  <c r="M173" i="13" a="1"/>
  <c r="K173" i="13" a="1"/>
  <c r="I197" i="13" a="1"/>
  <c r="I173" i="13" a="1"/>
  <c r="I148" i="13" a="1"/>
  <c r="Q116" i="13"/>
  <c r="I124" i="13" a="1"/>
  <c r="Q92" i="13"/>
  <c r="M52" i="13" a="1"/>
  <c r="M148" i="13" a="1"/>
  <c r="P113" i="13"/>
  <c r="K124" i="13" a="1"/>
  <c r="P89" i="13"/>
  <c r="K52" i="13" a="1"/>
  <c r="O4" i="13" a="1"/>
  <c r="Q164" i="13"/>
  <c r="I76" i="13" a="1"/>
  <c r="K148" i="13" a="1"/>
  <c r="Q71" i="13"/>
  <c r="O100" i="13" a="1"/>
  <c r="O76" i="13" a="1"/>
  <c r="Q45" i="13"/>
  <c r="M4" i="13" a="1"/>
  <c r="K4" i="13" a="1"/>
  <c r="I4" i="13" a="1"/>
  <c r="I100" i="13" a="1"/>
  <c r="M28" i="13" a="1"/>
  <c r="Q167" i="13"/>
  <c r="Q143" i="13"/>
  <c r="Q69" i="13"/>
  <c r="K100" i="13" a="1"/>
  <c r="M76" i="13" a="1"/>
  <c r="Q44" i="13"/>
  <c r="P41" i="13"/>
  <c r="P65" i="13"/>
  <c r="I28" i="13" a="1"/>
  <c r="Q165" i="13"/>
  <c r="Q141" i="13"/>
  <c r="Q68" i="13"/>
  <c r="M100" i="13" a="1"/>
  <c r="K76" i="13" a="1"/>
  <c r="Q140" i="13"/>
  <c r="O28" i="13" a="1"/>
  <c r="P161" i="13"/>
  <c r="P137" i="13"/>
  <c r="O124" i="13" a="1"/>
  <c r="Q95" i="13"/>
  <c r="O52" i="13" a="1"/>
  <c r="K28" i="13" a="1"/>
  <c r="O148" i="13" a="1"/>
  <c r="Q117" i="13"/>
  <c r="M124" i="13" a="1"/>
  <c r="Q93" i="13"/>
  <c r="I52" i="13" a="1"/>
  <c r="D193" i="13" l="1"/>
  <c r="S192" i="13"/>
  <c r="S189" i="13"/>
  <c r="M190" i="13"/>
  <c r="M192" i="13"/>
  <c r="R192" i="13" s="1"/>
  <c r="M189" i="13"/>
  <c r="M191" i="13"/>
  <c r="O191" i="13" s="1"/>
  <c r="D192" i="13"/>
  <c r="G185" i="13" s="1"/>
  <c r="S190" i="13"/>
  <c r="S191" i="13"/>
  <c r="B191" i="13"/>
  <c r="G191" i="13" s="1"/>
  <c r="D216" i="13"/>
  <c r="D217" i="13"/>
  <c r="Q201" i="13"/>
  <c r="R201" i="13" s="1"/>
  <c r="M214" i="13"/>
  <c r="N214" i="13" s="1"/>
  <c r="M216" i="13"/>
  <c r="R216" i="13" s="1"/>
  <c r="M213" i="13"/>
  <c r="M215" i="13"/>
  <c r="N215" i="13" s="1"/>
  <c r="S216" i="13"/>
  <c r="S215" i="13"/>
  <c r="S213" i="13"/>
  <c r="B215" i="13"/>
  <c r="G215" i="13" s="1"/>
  <c r="D240" i="13"/>
  <c r="Q225" i="13"/>
  <c r="R225" i="13" s="1"/>
  <c r="M240" i="13"/>
  <c r="R240" i="13" s="1"/>
  <c r="M237" i="13"/>
  <c r="M239" i="13"/>
  <c r="M238" i="13"/>
  <c r="S239" i="13"/>
  <c r="S237" i="13"/>
  <c r="S238" i="13"/>
  <c r="B239" i="13"/>
  <c r="G239" i="13" s="1"/>
  <c r="D241" i="13"/>
  <c r="S240" i="13"/>
  <c r="N239" i="13"/>
  <c r="N240" i="13"/>
  <c r="O240" i="13"/>
  <c r="O239" i="13"/>
  <c r="G233" i="13"/>
  <c r="G231" i="13"/>
  <c r="G232" i="13"/>
  <c r="I232" i="13" s="1"/>
  <c r="H239" i="13"/>
  <c r="G235" i="13"/>
  <c r="I235" i="13" s="1"/>
  <c r="G234" i="13"/>
  <c r="I239" i="13"/>
  <c r="R214" i="13"/>
  <c r="P214" i="13"/>
  <c r="O214" i="13"/>
  <c r="G211" i="13"/>
  <c r="I211" i="13" s="1"/>
  <c r="G209" i="13"/>
  <c r="G208" i="13"/>
  <c r="G210" i="13"/>
  <c r="I210" i="13" s="1"/>
  <c r="G207" i="13"/>
  <c r="I207" i="13" s="1"/>
  <c r="I215" i="13"/>
  <c r="H215" i="13"/>
  <c r="D215" i="13"/>
  <c r="E215" i="13" s="1"/>
  <c r="F215" i="13" s="1"/>
  <c r="H211" i="13"/>
  <c r="N192" i="13"/>
  <c r="G184" i="13"/>
  <c r="I184" i="13" s="1"/>
  <c r="G186" i="13"/>
  <c r="G187" i="13"/>
  <c r="I187" i="13" s="1"/>
  <c r="D191" i="13"/>
  <c r="E191" i="13" s="1"/>
  <c r="F191" i="13" s="1"/>
  <c r="M221" i="13"/>
  <c r="K221" i="13"/>
  <c r="I221" i="13"/>
  <c r="I225" i="13"/>
  <c r="J225" i="13" s="1"/>
  <c r="Q221" i="13"/>
  <c r="O221" i="13"/>
  <c r="K197" i="13"/>
  <c r="M197" i="13"/>
  <c r="O197" i="13"/>
  <c r="Q197" i="13"/>
  <c r="Q173" i="13"/>
  <c r="O173" i="13"/>
  <c r="M173" i="13"/>
  <c r="K173" i="13"/>
  <c r="K177" i="13"/>
  <c r="L177" i="13" s="1"/>
  <c r="M177" i="13"/>
  <c r="N177" i="13" s="1"/>
  <c r="Q177" i="13"/>
  <c r="R177" i="13" s="1"/>
  <c r="O177" i="13"/>
  <c r="P177" i="13" s="1"/>
  <c r="I201" i="13"/>
  <c r="J201" i="13" s="1"/>
  <c r="I197" i="13"/>
  <c r="I173" i="13"/>
  <c r="I177" i="13"/>
  <c r="J177" i="13" s="1"/>
  <c r="O143" i="13"/>
  <c r="O142" i="13"/>
  <c r="P143" i="13"/>
  <c r="P142" i="13"/>
  <c r="P141" i="13"/>
  <c r="R140" i="13"/>
  <c r="R141" i="13"/>
  <c r="P140" i="13"/>
  <c r="O140" i="13"/>
  <c r="O167" i="13"/>
  <c r="P165" i="13"/>
  <c r="O166" i="13"/>
  <c r="P167" i="13"/>
  <c r="R164" i="13"/>
  <c r="O165" i="13"/>
  <c r="P166" i="13"/>
  <c r="R165" i="13"/>
  <c r="P164" i="13"/>
  <c r="O164" i="13"/>
  <c r="P71" i="13"/>
  <c r="R68" i="13"/>
  <c r="P68" i="13"/>
  <c r="O69" i="13"/>
  <c r="O68" i="13"/>
  <c r="P69" i="13"/>
  <c r="R69" i="13"/>
  <c r="O45" i="13"/>
  <c r="O44" i="13"/>
  <c r="P45" i="13"/>
  <c r="R45" i="13"/>
  <c r="P47" i="13"/>
  <c r="R44" i="13"/>
  <c r="P46" i="13"/>
  <c r="P44" i="13"/>
  <c r="O93" i="13"/>
  <c r="R92" i="13"/>
  <c r="P93" i="13"/>
  <c r="P92" i="13"/>
  <c r="R93" i="13"/>
  <c r="O92" i="13"/>
  <c r="O95" i="13"/>
  <c r="O94" i="13"/>
  <c r="P95" i="13"/>
  <c r="P94" i="13"/>
  <c r="P118" i="13"/>
  <c r="P116" i="13"/>
  <c r="O117" i="13"/>
  <c r="O116" i="13"/>
  <c r="P117" i="13"/>
  <c r="R117" i="13"/>
  <c r="P119" i="13"/>
  <c r="O119" i="13"/>
  <c r="R116" i="13"/>
  <c r="R118" i="13"/>
  <c r="R46" i="13"/>
  <c r="R71" i="13"/>
  <c r="R143" i="13"/>
  <c r="R94" i="13"/>
  <c r="R47" i="13"/>
  <c r="R95" i="13"/>
  <c r="R119" i="13"/>
  <c r="R70" i="13"/>
  <c r="R166" i="13"/>
  <c r="O141" i="13"/>
  <c r="R142" i="13"/>
  <c r="R167" i="13"/>
  <c r="N166" i="13"/>
  <c r="G162" i="13"/>
  <c r="I162" i="13" s="1"/>
  <c r="G158" i="13"/>
  <c r="G159" i="13"/>
  <c r="I166" i="13"/>
  <c r="H166" i="13"/>
  <c r="G161" i="13"/>
  <c r="I161" i="13" s="1"/>
  <c r="G160" i="13"/>
  <c r="I160" i="13" s="1"/>
  <c r="G166" i="13"/>
  <c r="D166" i="13"/>
  <c r="E166" i="13" s="1"/>
  <c r="F166" i="13" s="1"/>
  <c r="H162" i="13"/>
  <c r="K148" i="13"/>
  <c r="K152" i="13"/>
  <c r="L152" i="13" s="1"/>
  <c r="M148" i="13"/>
  <c r="M152" i="13"/>
  <c r="N152" i="13" s="1"/>
  <c r="I152" i="13"/>
  <c r="J152" i="13" s="1"/>
  <c r="I148" i="13"/>
  <c r="O152" i="13"/>
  <c r="P152" i="13" s="1"/>
  <c r="O148" i="13"/>
  <c r="N142" i="13"/>
  <c r="G138" i="13"/>
  <c r="I138" i="13" s="1"/>
  <c r="I142" i="13"/>
  <c r="G136" i="13"/>
  <c r="I136" i="13" s="1"/>
  <c r="G137" i="13"/>
  <c r="H137" i="13" s="1"/>
  <c r="G134" i="13"/>
  <c r="I134" i="13" s="1"/>
  <c r="H142" i="13"/>
  <c r="G135" i="13"/>
  <c r="D142" i="13"/>
  <c r="E142" i="13" s="1"/>
  <c r="F142" i="13" s="1"/>
  <c r="G142" i="13"/>
  <c r="H136" i="13"/>
  <c r="I137" i="13"/>
  <c r="H138" i="13"/>
  <c r="N119" i="13"/>
  <c r="O118" i="13"/>
  <c r="N118" i="13"/>
  <c r="G114" i="13"/>
  <c r="I114" i="13" s="1"/>
  <c r="G112" i="13"/>
  <c r="I112" i="13" s="1"/>
  <c r="I118" i="13"/>
  <c r="H118" i="13"/>
  <c r="G113" i="13"/>
  <c r="I113" i="13" s="1"/>
  <c r="G111" i="13"/>
  <c r="G110" i="13"/>
  <c r="G118" i="13"/>
  <c r="D118" i="13"/>
  <c r="E118" i="13" s="1"/>
  <c r="F118" i="13" s="1"/>
  <c r="H112" i="13"/>
  <c r="H114" i="13"/>
  <c r="O71" i="13"/>
  <c r="P70" i="13"/>
  <c r="O70" i="13"/>
  <c r="N70" i="13"/>
  <c r="G64" i="13"/>
  <c r="I64" i="13" s="1"/>
  <c r="H65" i="13"/>
  <c r="I70" i="13"/>
  <c r="I63" i="13"/>
  <c r="H64" i="13"/>
  <c r="H62" i="13"/>
  <c r="H66" i="13"/>
  <c r="K124" i="13"/>
  <c r="K128" i="13"/>
  <c r="L128" i="13" s="1"/>
  <c r="I128" i="13"/>
  <c r="J128" i="13" s="1"/>
  <c r="I124" i="13"/>
  <c r="M124" i="13"/>
  <c r="M128" i="13"/>
  <c r="N128" i="13" s="1"/>
  <c r="O124" i="13"/>
  <c r="O128" i="13"/>
  <c r="P128" i="13" s="1"/>
  <c r="I100" i="13"/>
  <c r="I104" i="13"/>
  <c r="J104" i="13" s="1"/>
  <c r="M100" i="13"/>
  <c r="M104" i="13"/>
  <c r="N104" i="13" s="1"/>
  <c r="K100" i="13"/>
  <c r="K104" i="13"/>
  <c r="L104" i="13" s="1"/>
  <c r="O104" i="13"/>
  <c r="P104" i="13" s="1"/>
  <c r="O100" i="13"/>
  <c r="N94" i="13"/>
  <c r="G90" i="13"/>
  <c r="I90" i="13" s="1"/>
  <c r="G87" i="13"/>
  <c r="I87" i="13" s="1"/>
  <c r="G88" i="13"/>
  <c r="H88" i="13" s="1"/>
  <c r="G86" i="13"/>
  <c r="I86" i="13" s="1"/>
  <c r="I94" i="13"/>
  <c r="H94" i="13"/>
  <c r="G89" i="13"/>
  <c r="I89" i="13" s="1"/>
  <c r="D94" i="13"/>
  <c r="E94" i="13" s="1"/>
  <c r="F94" i="13" s="1"/>
  <c r="G94" i="13"/>
  <c r="H86" i="13"/>
  <c r="H87" i="13"/>
  <c r="H89" i="13"/>
  <c r="H90" i="13"/>
  <c r="I88" i="13"/>
  <c r="I76" i="13"/>
  <c r="I80" i="13"/>
  <c r="J80" i="13" s="1"/>
  <c r="K76" i="13"/>
  <c r="K80" i="13"/>
  <c r="L80" i="13" s="1"/>
  <c r="M76" i="13"/>
  <c r="M80" i="13"/>
  <c r="N80" i="13" s="1"/>
  <c r="O76" i="13"/>
  <c r="O80" i="13"/>
  <c r="P80" i="13" s="1"/>
  <c r="K52" i="13"/>
  <c r="K56" i="13"/>
  <c r="L56" i="13" s="1"/>
  <c r="M52" i="13"/>
  <c r="M56" i="13"/>
  <c r="N56" i="13" s="1"/>
  <c r="I52" i="13"/>
  <c r="I56" i="13"/>
  <c r="J56" i="13" s="1"/>
  <c r="O56" i="13"/>
  <c r="P56" i="13" s="1"/>
  <c r="O52" i="13"/>
  <c r="O47" i="13"/>
  <c r="N47" i="13"/>
  <c r="O46" i="13"/>
  <c r="N46" i="13"/>
  <c r="C47" i="13"/>
  <c r="D47" i="13" s="1"/>
  <c r="D46" i="13"/>
  <c r="G46" i="13"/>
  <c r="M28" i="13"/>
  <c r="M32" i="13"/>
  <c r="N32" i="13" s="1"/>
  <c r="I32" i="13"/>
  <c r="J32" i="13" s="1"/>
  <c r="I28" i="13"/>
  <c r="K28" i="13"/>
  <c r="K32" i="13"/>
  <c r="L32" i="13" s="1"/>
  <c r="O32" i="13"/>
  <c r="P32" i="13" s="1"/>
  <c r="O28" i="13"/>
  <c r="O4" i="13"/>
  <c r="M4" i="13"/>
  <c r="K4" i="13"/>
  <c r="I4" i="13"/>
  <c r="I8" i="13"/>
  <c r="J8" i="13" s="1"/>
  <c r="O8" i="13"/>
  <c r="P8" i="13" s="1"/>
  <c r="K8" i="13"/>
  <c r="L8" i="13" s="1"/>
  <c r="M8" i="13"/>
  <c r="N8" i="13" s="1"/>
  <c r="N17" i="13"/>
  <c r="C22" i="13"/>
  <c r="C23" i="13" s="1"/>
  <c r="M17" i="13"/>
  <c r="O17" i="13" s="1"/>
  <c r="S23" i="13" s="1"/>
  <c r="B23" i="13"/>
  <c r="B22" i="13" s="1"/>
  <c r="G22" i="13" s="1"/>
  <c r="M23" i="13"/>
  <c r="N23" i="13" s="1"/>
  <c r="L20" i="13"/>
  <c r="L21" i="13"/>
  <c r="L22" i="13"/>
  <c r="Q214" i="13"/>
  <c r="Q239" i="13"/>
  <c r="Q240" i="13"/>
  <c r="Q215" i="13"/>
  <c r="Q192" i="13"/>
  <c r="Q46" i="13"/>
  <c r="J1090" i="12" a="1"/>
  <c r="Q166" i="13"/>
  <c r="Q23" i="13"/>
  <c r="Q94" i="13"/>
  <c r="Q47" i="13"/>
  <c r="Q142" i="13"/>
  <c r="P17" i="13"/>
  <c r="L1090" i="12" a="1"/>
  <c r="Q119" i="13"/>
  <c r="N1090" i="12" a="1"/>
  <c r="Q70" i="13"/>
  <c r="Q118" i="13"/>
  <c r="H1090" i="12" a="1"/>
  <c r="H191" i="13" l="1"/>
  <c r="G183" i="13"/>
  <c r="I191" i="13"/>
  <c r="O192" i="13"/>
  <c r="N189" i="13"/>
  <c r="R189" i="13"/>
  <c r="O189" i="13"/>
  <c r="P189" i="13"/>
  <c r="P192" i="13"/>
  <c r="P190" i="13"/>
  <c r="N190" i="13"/>
  <c r="O190" i="13"/>
  <c r="R190" i="13"/>
  <c r="R191" i="13"/>
  <c r="N191" i="13"/>
  <c r="P191" i="13"/>
  <c r="O216" i="13"/>
  <c r="P216" i="13"/>
  <c r="O215" i="13"/>
  <c r="R215" i="13"/>
  <c r="P215" i="13"/>
  <c r="R213" i="13"/>
  <c r="P213" i="13"/>
  <c r="O213" i="13"/>
  <c r="N213" i="13"/>
  <c r="N216" i="13"/>
  <c r="D239" i="13"/>
  <c r="E239" i="13" s="1"/>
  <c r="F239" i="13" s="1"/>
  <c r="P240" i="13"/>
  <c r="O238" i="13"/>
  <c r="R238" i="13"/>
  <c r="P238" i="13"/>
  <c r="R239" i="13"/>
  <c r="P239" i="13"/>
  <c r="N237" i="13"/>
  <c r="P237" i="13"/>
  <c r="O237" i="13"/>
  <c r="R237" i="13"/>
  <c r="N238" i="13"/>
  <c r="I234" i="13"/>
  <c r="H234" i="13"/>
  <c r="H232" i="13"/>
  <c r="I231" i="13"/>
  <c r="H231" i="13"/>
  <c r="H235" i="13"/>
  <c r="I233" i="13"/>
  <c r="H233" i="13"/>
  <c r="H210" i="13"/>
  <c r="H208" i="13"/>
  <c r="I208" i="13"/>
  <c r="H207" i="13"/>
  <c r="H209" i="13"/>
  <c r="I209" i="13"/>
  <c r="I186" i="13"/>
  <c r="H186" i="13"/>
  <c r="H184" i="13"/>
  <c r="H183" i="13"/>
  <c r="I183" i="13"/>
  <c r="H187" i="13"/>
  <c r="H185" i="13"/>
  <c r="I185" i="13"/>
  <c r="H161" i="13"/>
  <c r="I159" i="13"/>
  <c r="H159" i="13"/>
  <c r="H160" i="13"/>
  <c r="I158" i="13"/>
  <c r="H158" i="13"/>
  <c r="I135" i="13"/>
  <c r="H135" i="13"/>
  <c r="H134" i="13"/>
  <c r="H110" i="13"/>
  <c r="I110" i="13"/>
  <c r="H111" i="13"/>
  <c r="I111" i="13"/>
  <c r="H113" i="13"/>
  <c r="E46" i="13"/>
  <c r="F46" i="13" s="1"/>
  <c r="G38" i="13"/>
  <c r="H46" i="13"/>
  <c r="G41" i="13"/>
  <c r="G39" i="13"/>
  <c r="G42" i="13"/>
  <c r="G40" i="13"/>
  <c r="I46" i="13"/>
  <c r="M22" i="13"/>
  <c r="N22" i="13" s="1"/>
  <c r="M20" i="13"/>
  <c r="R20" i="13" s="1"/>
  <c r="S22" i="13"/>
  <c r="D22" i="13"/>
  <c r="D23" i="13"/>
  <c r="G15" i="13" s="1"/>
  <c r="H15" i="13" s="1"/>
  <c r="G18" i="13"/>
  <c r="H18" i="13" s="1"/>
  <c r="I22" i="13"/>
  <c r="M21" i="13"/>
  <c r="N21" i="13" s="1"/>
  <c r="S21" i="13"/>
  <c r="S20" i="13"/>
  <c r="R22" i="13"/>
  <c r="P23" i="13"/>
  <c r="R23" i="13"/>
  <c r="P22" i="13"/>
  <c r="O23" i="13"/>
  <c r="O22" i="13"/>
  <c r="J1090" i="12"/>
  <c r="J1094" i="12"/>
  <c r="K1094" i="12" s="1"/>
  <c r="H1090" i="12"/>
  <c r="H1094" i="12"/>
  <c r="I1094" i="12" s="1"/>
  <c r="L1090" i="12"/>
  <c r="L1094" i="12"/>
  <c r="M1094" i="12" s="1"/>
  <c r="N1090" i="12"/>
  <c r="N1094" i="12"/>
  <c r="O1094" i="12" s="1"/>
  <c r="Q189" i="13"/>
  <c r="Q191" i="13"/>
  <c r="Q190" i="13"/>
  <c r="Q213" i="13"/>
  <c r="Q216" i="13"/>
  <c r="Q238" i="13"/>
  <c r="Q237" i="13"/>
  <c r="Q22" i="13"/>
  <c r="Q21" i="13"/>
  <c r="H40" i="13" l="1"/>
  <c r="I40" i="13"/>
  <c r="I42" i="13"/>
  <c r="H42" i="13"/>
  <c r="I39" i="13"/>
  <c r="H39" i="13"/>
  <c r="I41" i="13"/>
  <c r="H41" i="13"/>
  <c r="H38" i="13"/>
  <c r="H22" i="13"/>
  <c r="N20" i="13"/>
  <c r="G16" i="13"/>
  <c r="G17" i="13"/>
  <c r="I18" i="13"/>
  <c r="P20" i="13"/>
  <c r="E22" i="13"/>
  <c r="F22" i="13" s="1"/>
  <c r="O20" i="13"/>
  <c r="P21" i="13"/>
  <c r="G14" i="13"/>
  <c r="R21" i="13"/>
  <c r="O21" i="13"/>
  <c r="I15" i="13"/>
  <c r="Q20" i="13"/>
  <c r="I17" i="13" l="1"/>
  <c r="H17" i="13"/>
  <c r="I16" i="13"/>
  <c r="H16" i="13"/>
  <c r="I14" i="13"/>
  <c r="H14" i="13"/>
  <c r="C1109" i="12"/>
  <c r="B1109" i="12"/>
  <c r="F1103" i="12"/>
  <c r="E1103" i="12"/>
  <c r="D1103" i="12"/>
  <c r="C1103" i="12"/>
  <c r="B1103" i="12"/>
  <c r="A1103" i="12"/>
  <c r="F1102" i="12"/>
  <c r="E1102" i="12"/>
  <c r="D1102" i="12"/>
  <c r="C1102" i="12"/>
  <c r="B1102" i="12"/>
  <c r="A1102" i="12"/>
  <c r="N1101" i="12"/>
  <c r="M1101" i="12"/>
  <c r="L1101" i="12"/>
  <c r="K1101" i="12"/>
  <c r="K1107" i="12" s="1"/>
  <c r="F1101" i="12"/>
  <c r="E1101" i="12"/>
  <c r="D1101" i="12"/>
  <c r="C1101" i="12"/>
  <c r="B1101" i="12"/>
  <c r="A1101" i="12"/>
  <c r="N1100" i="12"/>
  <c r="M1100" i="12"/>
  <c r="L1100" i="12"/>
  <c r="K1100" i="12"/>
  <c r="K1106" i="12" s="1"/>
  <c r="F1100" i="12"/>
  <c r="E1100" i="12"/>
  <c r="D1100" i="12"/>
  <c r="C1100" i="12"/>
  <c r="B1100" i="12"/>
  <c r="A1100" i="12"/>
  <c r="N1099" i="12"/>
  <c r="M1099" i="12"/>
  <c r="L1099" i="12"/>
  <c r="K1099" i="12"/>
  <c r="K1105" i="12" s="1"/>
  <c r="N1098" i="12"/>
  <c r="M1098" i="12"/>
  <c r="L1098" i="12"/>
  <c r="K1098" i="12"/>
  <c r="C1086" i="12"/>
  <c r="B1086" i="12"/>
  <c r="F1080" i="12"/>
  <c r="E1080" i="12"/>
  <c r="D1080" i="12"/>
  <c r="C1080" i="12"/>
  <c r="B1080" i="12"/>
  <c r="A1080" i="12"/>
  <c r="F1079" i="12"/>
  <c r="E1079" i="12"/>
  <c r="D1079" i="12"/>
  <c r="C1079" i="12"/>
  <c r="B1079" i="12"/>
  <c r="A1079" i="12"/>
  <c r="N1078" i="12"/>
  <c r="M1078" i="12"/>
  <c r="L1078" i="12"/>
  <c r="K1078" i="12"/>
  <c r="K1084" i="12" s="1"/>
  <c r="F1078" i="12"/>
  <c r="E1078" i="12"/>
  <c r="D1078" i="12"/>
  <c r="C1078" i="12"/>
  <c r="B1078" i="12"/>
  <c r="A1078" i="12"/>
  <c r="N1077" i="12"/>
  <c r="M1077" i="12"/>
  <c r="L1077" i="12"/>
  <c r="K1077" i="12"/>
  <c r="K1083" i="12" s="1"/>
  <c r="F1077" i="12"/>
  <c r="E1077" i="12"/>
  <c r="D1077" i="12"/>
  <c r="C1077" i="12"/>
  <c r="B1077" i="12"/>
  <c r="A1077" i="12"/>
  <c r="N1076" i="12"/>
  <c r="M1076" i="12"/>
  <c r="L1076" i="12"/>
  <c r="K1076" i="12"/>
  <c r="K1082" i="12" s="1"/>
  <c r="N1075" i="12"/>
  <c r="M1075" i="12"/>
  <c r="L1075" i="12"/>
  <c r="K1075" i="12"/>
  <c r="C1063" i="12"/>
  <c r="B1063" i="12"/>
  <c r="F1057" i="12"/>
  <c r="E1057" i="12"/>
  <c r="D1057" i="12"/>
  <c r="C1057" i="12"/>
  <c r="B1057" i="12"/>
  <c r="A1057" i="12"/>
  <c r="F1056" i="12"/>
  <c r="E1056" i="12"/>
  <c r="D1056" i="12"/>
  <c r="C1056" i="12"/>
  <c r="B1056" i="12"/>
  <c r="A1056" i="12"/>
  <c r="N1055" i="12"/>
  <c r="M1055" i="12"/>
  <c r="L1055" i="12"/>
  <c r="K1055" i="12"/>
  <c r="K1061" i="12" s="1"/>
  <c r="F1055" i="12"/>
  <c r="E1055" i="12"/>
  <c r="D1055" i="12"/>
  <c r="C1055" i="12"/>
  <c r="B1055" i="12"/>
  <c r="A1055" i="12"/>
  <c r="N1054" i="12"/>
  <c r="M1054" i="12"/>
  <c r="L1054" i="12"/>
  <c r="K1054" i="12"/>
  <c r="K1060" i="12" s="1"/>
  <c r="F1054" i="12"/>
  <c r="E1054" i="12"/>
  <c r="D1054" i="12"/>
  <c r="C1054" i="12"/>
  <c r="B1054" i="12"/>
  <c r="A1054" i="12"/>
  <c r="N1053" i="12"/>
  <c r="M1053" i="12"/>
  <c r="L1053" i="12"/>
  <c r="K1053" i="12"/>
  <c r="K1059" i="12" s="1"/>
  <c r="N1052" i="12"/>
  <c r="M1052" i="12"/>
  <c r="L1052" i="12"/>
  <c r="K1052" i="12"/>
  <c r="C1040" i="12"/>
  <c r="B1040" i="12"/>
  <c r="F1034" i="12"/>
  <c r="E1034" i="12"/>
  <c r="D1034" i="12"/>
  <c r="C1034" i="12"/>
  <c r="B1034" i="12"/>
  <c r="A1034" i="12"/>
  <c r="F1033" i="12"/>
  <c r="E1033" i="12"/>
  <c r="D1033" i="12"/>
  <c r="C1033" i="12"/>
  <c r="B1033" i="12"/>
  <c r="A1033" i="12"/>
  <c r="N1032" i="12"/>
  <c r="M1032" i="12"/>
  <c r="L1032" i="12"/>
  <c r="K1032" i="12"/>
  <c r="K1038" i="12" s="1"/>
  <c r="F1032" i="12"/>
  <c r="E1032" i="12"/>
  <c r="D1032" i="12"/>
  <c r="C1032" i="12"/>
  <c r="B1032" i="12"/>
  <c r="A1032" i="12"/>
  <c r="N1031" i="12"/>
  <c r="M1031" i="12"/>
  <c r="L1031" i="12"/>
  <c r="K1031" i="12"/>
  <c r="K1037" i="12" s="1"/>
  <c r="F1031" i="12"/>
  <c r="E1031" i="12"/>
  <c r="D1031" i="12"/>
  <c r="C1031" i="12"/>
  <c r="B1031" i="12"/>
  <c r="A1031" i="12"/>
  <c r="N1030" i="12"/>
  <c r="M1030" i="12"/>
  <c r="L1030" i="12"/>
  <c r="K1030" i="12"/>
  <c r="K1036" i="12" s="1"/>
  <c r="N1029" i="12"/>
  <c r="M1029" i="12"/>
  <c r="L1029" i="12"/>
  <c r="K1029" i="12"/>
  <c r="C1017" i="12"/>
  <c r="B1017" i="12"/>
  <c r="F1011" i="12"/>
  <c r="E1011" i="12"/>
  <c r="D1011" i="12"/>
  <c r="C1011" i="12"/>
  <c r="B1011" i="12"/>
  <c r="A1011" i="12"/>
  <c r="F1010" i="12"/>
  <c r="E1010" i="12"/>
  <c r="D1010" i="12"/>
  <c r="C1010" i="12"/>
  <c r="B1010" i="12"/>
  <c r="A1010" i="12"/>
  <c r="N1009" i="12"/>
  <c r="M1009" i="12"/>
  <c r="L1009" i="12"/>
  <c r="K1009" i="12"/>
  <c r="K1015" i="12" s="1"/>
  <c r="F1009" i="12"/>
  <c r="E1009" i="12"/>
  <c r="D1009" i="12"/>
  <c r="C1009" i="12"/>
  <c r="B1009" i="12"/>
  <c r="A1009" i="12"/>
  <c r="N1008" i="12"/>
  <c r="M1008" i="12"/>
  <c r="L1008" i="12"/>
  <c r="K1008" i="12"/>
  <c r="K1014" i="12" s="1"/>
  <c r="F1008" i="12"/>
  <c r="E1008" i="12"/>
  <c r="D1008" i="12"/>
  <c r="C1008" i="12"/>
  <c r="B1008" i="12"/>
  <c r="A1008" i="12"/>
  <c r="N1007" i="12"/>
  <c r="M1007" i="12"/>
  <c r="L1007" i="12"/>
  <c r="K1007" i="12"/>
  <c r="K1013" i="12" s="1"/>
  <c r="N1006" i="12"/>
  <c r="M1006" i="12"/>
  <c r="L1006" i="12"/>
  <c r="K1006" i="12"/>
  <c r="C994" i="12"/>
  <c r="B994" i="12"/>
  <c r="F988" i="12"/>
  <c r="E988" i="12"/>
  <c r="D988" i="12"/>
  <c r="C988" i="12"/>
  <c r="B988" i="12"/>
  <c r="A988" i="12"/>
  <c r="F987" i="12"/>
  <c r="E987" i="12"/>
  <c r="D987" i="12"/>
  <c r="C987" i="12"/>
  <c r="B987" i="12"/>
  <c r="A987" i="12"/>
  <c r="N986" i="12"/>
  <c r="M986" i="12"/>
  <c r="L986" i="12"/>
  <c r="K986" i="12"/>
  <c r="K992" i="12" s="1"/>
  <c r="F986" i="12"/>
  <c r="E986" i="12"/>
  <c r="D986" i="12"/>
  <c r="C986" i="12"/>
  <c r="B986" i="12"/>
  <c r="A986" i="12"/>
  <c r="N985" i="12"/>
  <c r="M985" i="12"/>
  <c r="L985" i="12"/>
  <c r="K985" i="12"/>
  <c r="K991" i="12" s="1"/>
  <c r="F985" i="12"/>
  <c r="E985" i="12"/>
  <c r="D985" i="12"/>
  <c r="C985" i="12"/>
  <c r="B985" i="12"/>
  <c r="A985" i="12"/>
  <c r="N984" i="12"/>
  <c r="M984" i="12"/>
  <c r="L984" i="12"/>
  <c r="K984" i="12"/>
  <c r="K990" i="12" s="1"/>
  <c r="N983" i="12"/>
  <c r="M983" i="12"/>
  <c r="L983" i="12"/>
  <c r="K983" i="12"/>
  <c r="C971" i="12"/>
  <c r="B971" i="12"/>
  <c r="F965" i="12"/>
  <c r="E965" i="12"/>
  <c r="D965" i="12"/>
  <c r="C965" i="12"/>
  <c r="B965" i="12"/>
  <c r="A965" i="12"/>
  <c r="F964" i="12"/>
  <c r="E964" i="12"/>
  <c r="D964" i="12"/>
  <c r="C964" i="12"/>
  <c r="B964" i="12"/>
  <c r="A964" i="12"/>
  <c r="N963" i="12"/>
  <c r="M963" i="12"/>
  <c r="L963" i="12"/>
  <c r="K963" i="12"/>
  <c r="K969" i="12" s="1"/>
  <c r="F963" i="12"/>
  <c r="E963" i="12"/>
  <c r="D963" i="12"/>
  <c r="C963" i="12"/>
  <c r="B963" i="12"/>
  <c r="A963" i="12"/>
  <c r="N962" i="12"/>
  <c r="M962" i="12"/>
  <c r="L962" i="12"/>
  <c r="K962" i="12"/>
  <c r="K968" i="12" s="1"/>
  <c r="F962" i="12"/>
  <c r="E962" i="12"/>
  <c r="D962" i="12"/>
  <c r="C962" i="12"/>
  <c r="B962" i="12"/>
  <c r="A962" i="12"/>
  <c r="N961" i="12"/>
  <c r="M961" i="12"/>
  <c r="L961" i="12"/>
  <c r="K961" i="12"/>
  <c r="K967" i="12" s="1"/>
  <c r="N960" i="12"/>
  <c r="M960" i="12"/>
  <c r="L960" i="12"/>
  <c r="K960" i="12"/>
  <c r="N939" i="12"/>
  <c r="M939" i="12"/>
  <c r="L939" i="12"/>
  <c r="K939" i="12"/>
  <c r="K945" i="12" s="1"/>
  <c r="N938" i="12"/>
  <c r="M938" i="12"/>
  <c r="L938" i="12"/>
  <c r="K938" i="12"/>
  <c r="K944" i="12" s="1"/>
  <c r="N937" i="12"/>
  <c r="M937" i="12"/>
  <c r="L937" i="12"/>
  <c r="K937" i="12"/>
  <c r="K943" i="12" s="1"/>
  <c r="N936" i="12"/>
  <c r="M936" i="12"/>
  <c r="L936" i="12"/>
  <c r="K936" i="12"/>
  <c r="C947" i="12"/>
  <c r="B947" i="12"/>
  <c r="F941" i="12"/>
  <c r="E941" i="12"/>
  <c r="D941" i="12"/>
  <c r="C941" i="12"/>
  <c r="B941" i="12"/>
  <c r="A941" i="12"/>
  <c r="F940" i="12"/>
  <c r="E940" i="12"/>
  <c r="D940" i="12"/>
  <c r="C940" i="12"/>
  <c r="B940" i="12"/>
  <c r="A940" i="12"/>
  <c r="F939" i="12"/>
  <c r="E939" i="12"/>
  <c r="D939" i="12"/>
  <c r="C939" i="12"/>
  <c r="B939" i="12"/>
  <c r="A939" i="12"/>
  <c r="F938" i="12"/>
  <c r="E938" i="12"/>
  <c r="D938" i="12"/>
  <c r="C938" i="12"/>
  <c r="B938" i="12"/>
  <c r="A938" i="12"/>
  <c r="F918" i="12"/>
  <c r="N916" i="12"/>
  <c r="M916" i="12"/>
  <c r="L916" i="12"/>
  <c r="K916" i="12"/>
  <c r="K922" i="12" s="1"/>
  <c r="N915" i="12"/>
  <c r="M915" i="12"/>
  <c r="L915" i="12"/>
  <c r="K915" i="12"/>
  <c r="K921" i="12" s="1"/>
  <c r="N914" i="12"/>
  <c r="M914" i="12"/>
  <c r="L914" i="12"/>
  <c r="K914" i="12"/>
  <c r="K920" i="12" s="1"/>
  <c r="N913" i="12"/>
  <c r="M913" i="12"/>
  <c r="L913" i="12"/>
  <c r="K913" i="12"/>
  <c r="C924" i="12"/>
  <c r="B924" i="12"/>
  <c r="E918" i="12"/>
  <c r="D918" i="12"/>
  <c r="C918" i="12"/>
  <c r="B918" i="12"/>
  <c r="A918" i="12"/>
  <c r="F917" i="12"/>
  <c r="E917" i="12"/>
  <c r="D917" i="12"/>
  <c r="C917" i="12"/>
  <c r="B917" i="12"/>
  <c r="A917" i="12"/>
  <c r="F916" i="12"/>
  <c r="E916" i="12"/>
  <c r="D916" i="12"/>
  <c r="C916" i="12"/>
  <c r="B916" i="12"/>
  <c r="A916" i="12"/>
  <c r="F915" i="12"/>
  <c r="E915" i="12"/>
  <c r="D915" i="12"/>
  <c r="C915" i="12"/>
  <c r="B915" i="12"/>
  <c r="A915" i="12"/>
  <c r="N893" i="12"/>
  <c r="M893" i="12"/>
  <c r="L893" i="12"/>
  <c r="K893" i="12"/>
  <c r="K899" i="12" s="1"/>
  <c r="N892" i="12"/>
  <c r="M892" i="12"/>
  <c r="L892" i="12"/>
  <c r="K892" i="12"/>
  <c r="K898" i="12" s="1"/>
  <c r="N891" i="12"/>
  <c r="M891" i="12"/>
  <c r="L891" i="12"/>
  <c r="K891" i="12"/>
  <c r="K897" i="12" s="1"/>
  <c r="N890" i="12"/>
  <c r="M890" i="12"/>
  <c r="L890" i="12"/>
  <c r="K890" i="12"/>
  <c r="C901" i="12"/>
  <c r="B901" i="12"/>
  <c r="F895" i="12"/>
  <c r="E895" i="12"/>
  <c r="D895" i="12"/>
  <c r="C895" i="12"/>
  <c r="B895" i="12"/>
  <c r="A895" i="12"/>
  <c r="F894" i="12"/>
  <c r="E894" i="12"/>
  <c r="D894" i="12"/>
  <c r="C894" i="12"/>
  <c r="B894" i="12"/>
  <c r="A894" i="12"/>
  <c r="F893" i="12"/>
  <c r="E893" i="12"/>
  <c r="D893" i="12"/>
  <c r="C893" i="12"/>
  <c r="B893" i="12"/>
  <c r="A893" i="12"/>
  <c r="F892" i="12"/>
  <c r="E892" i="12"/>
  <c r="D892" i="12"/>
  <c r="C892" i="12"/>
  <c r="B892" i="12"/>
  <c r="A892" i="12"/>
  <c r="N870" i="12"/>
  <c r="M870" i="12"/>
  <c r="L870" i="12"/>
  <c r="K870" i="12"/>
  <c r="K876" i="12" s="1"/>
  <c r="N869" i="12"/>
  <c r="M869" i="12"/>
  <c r="L869" i="12"/>
  <c r="K869" i="12"/>
  <c r="K875" i="12" s="1"/>
  <c r="N868" i="12"/>
  <c r="M868" i="12"/>
  <c r="L868" i="12"/>
  <c r="K868" i="12"/>
  <c r="K874" i="12" s="1"/>
  <c r="N867" i="12"/>
  <c r="M867" i="12"/>
  <c r="L867" i="12"/>
  <c r="K867" i="12"/>
  <c r="C878" i="12"/>
  <c r="B878" i="12"/>
  <c r="F872" i="12"/>
  <c r="E872" i="12"/>
  <c r="D872" i="12"/>
  <c r="C872" i="12"/>
  <c r="B872" i="12"/>
  <c r="A872" i="12"/>
  <c r="F871" i="12"/>
  <c r="E871" i="12"/>
  <c r="D871" i="12"/>
  <c r="C871" i="12"/>
  <c r="B871" i="12"/>
  <c r="A871" i="12"/>
  <c r="F870" i="12"/>
  <c r="E870" i="12"/>
  <c r="D870" i="12"/>
  <c r="C870" i="12"/>
  <c r="B870" i="12"/>
  <c r="A870" i="12"/>
  <c r="F869" i="12"/>
  <c r="E869" i="12"/>
  <c r="D869" i="12"/>
  <c r="C869" i="12"/>
  <c r="B869" i="12"/>
  <c r="A869" i="12"/>
  <c r="N847" i="12"/>
  <c r="M847" i="12"/>
  <c r="L847" i="12"/>
  <c r="K847" i="12"/>
  <c r="K853" i="12" s="1"/>
  <c r="N846" i="12"/>
  <c r="M846" i="12"/>
  <c r="L846" i="12"/>
  <c r="K846" i="12"/>
  <c r="K852" i="12" s="1"/>
  <c r="N845" i="12"/>
  <c r="M845" i="12"/>
  <c r="L845" i="12"/>
  <c r="K845" i="12"/>
  <c r="K851" i="12" s="1"/>
  <c r="N844" i="12"/>
  <c r="M844" i="12"/>
  <c r="L844" i="12"/>
  <c r="K844" i="12"/>
  <c r="C855" i="12"/>
  <c r="B855" i="12"/>
  <c r="F849" i="12"/>
  <c r="E849" i="12"/>
  <c r="D849" i="12"/>
  <c r="C849" i="12"/>
  <c r="B849" i="12"/>
  <c r="A849" i="12"/>
  <c r="F848" i="12"/>
  <c r="E848" i="12"/>
  <c r="D848" i="12"/>
  <c r="C848" i="12"/>
  <c r="B848" i="12"/>
  <c r="A848" i="12"/>
  <c r="F847" i="12"/>
  <c r="E847" i="12"/>
  <c r="D847" i="12"/>
  <c r="C847" i="12"/>
  <c r="B847" i="12"/>
  <c r="A847" i="12"/>
  <c r="F846" i="12"/>
  <c r="E846" i="12"/>
  <c r="D846" i="12"/>
  <c r="C846" i="12"/>
  <c r="B846" i="12"/>
  <c r="A846" i="12"/>
  <c r="N824" i="12"/>
  <c r="M824" i="12"/>
  <c r="L824" i="12"/>
  <c r="K824" i="12"/>
  <c r="K830" i="12" s="1"/>
  <c r="N823" i="12"/>
  <c r="M823" i="12"/>
  <c r="L823" i="12"/>
  <c r="K823" i="12"/>
  <c r="K829" i="12" s="1"/>
  <c r="N822" i="12"/>
  <c r="M822" i="12"/>
  <c r="L822" i="12"/>
  <c r="K822" i="12"/>
  <c r="K828" i="12" s="1"/>
  <c r="N821" i="12"/>
  <c r="M821" i="12"/>
  <c r="L821" i="12"/>
  <c r="K821" i="12"/>
  <c r="C832" i="12"/>
  <c r="B832" i="12"/>
  <c r="F826" i="12"/>
  <c r="E826" i="12"/>
  <c r="D826" i="12"/>
  <c r="C826" i="12"/>
  <c r="B826" i="12"/>
  <c r="A826" i="12"/>
  <c r="F825" i="12"/>
  <c r="E825" i="12"/>
  <c r="D825" i="12"/>
  <c r="C825" i="12"/>
  <c r="B825" i="12"/>
  <c r="A825" i="12"/>
  <c r="F824" i="12"/>
  <c r="E824" i="12"/>
  <c r="D824" i="12"/>
  <c r="C824" i="12"/>
  <c r="B824" i="12"/>
  <c r="A824" i="12"/>
  <c r="F823" i="12"/>
  <c r="E823" i="12"/>
  <c r="D823" i="12"/>
  <c r="C823" i="12"/>
  <c r="B823" i="12"/>
  <c r="A823" i="12"/>
  <c r="Y50" i="8"/>
  <c r="Y81" i="8"/>
  <c r="N801" i="12"/>
  <c r="M801" i="12"/>
  <c r="L801" i="12"/>
  <c r="K801" i="12"/>
  <c r="K807" i="12" s="1"/>
  <c r="N800" i="12"/>
  <c r="M800" i="12"/>
  <c r="L800" i="12"/>
  <c r="K800" i="12"/>
  <c r="K806" i="12" s="1"/>
  <c r="N799" i="12"/>
  <c r="M799" i="12"/>
  <c r="L799" i="12"/>
  <c r="K799" i="12"/>
  <c r="K805" i="12" s="1"/>
  <c r="N798" i="12"/>
  <c r="M798" i="12"/>
  <c r="L798" i="12"/>
  <c r="L806" i="12" s="1"/>
  <c r="K798" i="12"/>
  <c r="C809" i="12"/>
  <c r="B809" i="12"/>
  <c r="F803" i="12"/>
  <c r="E803" i="12"/>
  <c r="D803" i="12"/>
  <c r="C803" i="12"/>
  <c r="B803" i="12"/>
  <c r="A803" i="12"/>
  <c r="F802" i="12"/>
  <c r="E802" i="12"/>
  <c r="D802" i="12"/>
  <c r="C802" i="12"/>
  <c r="B802" i="12"/>
  <c r="A802" i="12"/>
  <c r="F801" i="12"/>
  <c r="E801" i="12"/>
  <c r="D801" i="12"/>
  <c r="C801" i="12"/>
  <c r="B801" i="12"/>
  <c r="A801" i="12"/>
  <c r="F800" i="12"/>
  <c r="E800" i="12"/>
  <c r="D800" i="12"/>
  <c r="C800" i="12"/>
  <c r="B800" i="12"/>
  <c r="A800" i="12"/>
  <c r="N778" i="12"/>
  <c r="M778" i="12"/>
  <c r="L778" i="12"/>
  <c r="K778" i="12"/>
  <c r="K784" i="12" s="1"/>
  <c r="N777" i="12"/>
  <c r="M777" i="12"/>
  <c r="L777" i="12"/>
  <c r="K777" i="12"/>
  <c r="K783" i="12" s="1"/>
  <c r="N776" i="12"/>
  <c r="M776" i="12"/>
  <c r="L776" i="12"/>
  <c r="K776" i="12"/>
  <c r="K782" i="12" s="1"/>
  <c r="N775" i="12"/>
  <c r="M775" i="12"/>
  <c r="L775" i="12"/>
  <c r="L783" i="12" s="1"/>
  <c r="K775" i="12"/>
  <c r="C786" i="12"/>
  <c r="B786" i="12"/>
  <c r="F780" i="12"/>
  <c r="E780" i="12"/>
  <c r="D780" i="12"/>
  <c r="C780" i="12"/>
  <c r="B780" i="12"/>
  <c r="A780" i="12"/>
  <c r="F779" i="12"/>
  <c r="E779" i="12"/>
  <c r="D779" i="12"/>
  <c r="C779" i="12"/>
  <c r="B779" i="12"/>
  <c r="A779" i="12"/>
  <c r="F778" i="12"/>
  <c r="E778" i="12"/>
  <c r="D778" i="12"/>
  <c r="C778" i="12"/>
  <c r="B778" i="12"/>
  <c r="A778" i="12"/>
  <c r="F777" i="12"/>
  <c r="E777" i="12"/>
  <c r="D777" i="12"/>
  <c r="C777" i="12"/>
  <c r="B777" i="12"/>
  <c r="A777" i="12"/>
  <c r="N755" i="12"/>
  <c r="M755" i="12"/>
  <c r="L755" i="12"/>
  <c r="K755" i="12"/>
  <c r="K761" i="12" s="1"/>
  <c r="N754" i="12"/>
  <c r="M754" i="12"/>
  <c r="L754" i="12"/>
  <c r="K754" i="12"/>
  <c r="K760" i="12" s="1"/>
  <c r="N753" i="12"/>
  <c r="M753" i="12"/>
  <c r="L753" i="12"/>
  <c r="K753" i="12"/>
  <c r="K759" i="12" s="1"/>
  <c r="N752" i="12"/>
  <c r="M752" i="12"/>
  <c r="L752" i="12"/>
  <c r="K752" i="12"/>
  <c r="C763" i="12"/>
  <c r="B763" i="12"/>
  <c r="F757" i="12"/>
  <c r="E757" i="12"/>
  <c r="D757" i="12"/>
  <c r="C757" i="12"/>
  <c r="B757" i="12"/>
  <c r="A757" i="12"/>
  <c r="F756" i="12"/>
  <c r="E756" i="12"/>
  <c r="D756" i="12"/>
  <c r="C756" i="12"/>
  <c r="B756" i="12"/>
  <c r="A756" i="12"/>
  <c r="F755" i="12"/>
  <c r="E755" i="12"/>
  <c r="D755" i="12"/>
  <c r="C755" i="12"/>
  <c r="B755" i="12"/>
  <c r="A755" i="12"/>
  <c r="F754" i="12"/>
  <c r="E754" i="12"/>
  <c r="D754" i="12"/>
  <c r="C754" i="12"/>
  <c r="B754" i="12"/>
  <c r="A754" i="12"/>
  <c r="N732" i="12"/>
  <c r="M732" i="12"/>
  <c r="L732" i="12"/>
  <c r="K732" i="12"/>
  <c r="K738" i="12" s="1"/>
  <c r="N731" i="12"/>
  <c r="M731" i="12"/>
  <c r="L731" i="12"/>
  <c r="K731" i="12"/>
  <c r="K737" i="12" s="1"/>
  <c r="N730" i="12"/>
  <c r="M730" i="12"/>
  <c r="L730" i="12"/>
  <c r="K730" i="12"/>
  <c r="K736" i="12" s="1"/>
  <c r="N729" i="12"/>
  <c r="M729" i="12"/>
  <c r="L729" i="12"/>
  <c r="L737" i="12" s="1"/>
  <c r="K729" i="12"/>
  <c r="C740" i="12"/>
  <c r="B740" i="12"/>
  <c r="F734" i="12"/>
  <c r="E734" i="12"/>
  <c r="D734" i="12"/>
  <c r="C734" i="12"/>
  <c r="B734" i="12"/>
  <c r="A734" i="12"/>
  <c r="F733" i="12"/>
  <c r="E733" i="12"/>
  <c r="D733" i="12"/>
  <c r="C733" i="12"/>
  <c r="B733" i="12"/>
  <c r="A733" i="12"/>
  <c r="F732" i="12"/>
  <c r="E732" i="12"/>
  <c r="D732" i="12"/>
  <c r="C732" i="12"/>
  <c r="B732" i="12"/>
  <c r="A732" i="12"/>
  <c r="F731" i="12"/>
  <c r="E731" i="12"/>
  <c r="D731" i="12"/>
  <c r="C731" i="12"/>
  <c r="B731" i="12"/>
  <c r="A731" i="12"/>
  <c r="N709" i="12"/>
  <c r="M709" i="12"/>
  <c r="L709" i="12"/>
  <c r="K709" i="12"/>
  <c r="K715" i="12" s="1"/>
  <c r="N708" i="12"/>
  <c r="M708" i="12"/>
  <c r="L708" i="12"/>
  <c r="K708" i="12"/>
  <c r="K714" i="12" s="1"/>
  <c r="N707" i="12"/>
  <c r="M707" i="12"/>
  <c r="L707" i="12"/>
  <c r="K707" i="12"/>
  <c r="K713" i="12" s="1"/>
  <c r="N706" i="12"/>
  <c r="M706" i="12"/>
  <c r="L706" i="12"/>
  <c r="L714" i="12" s="1"/>
  <c r="K706" i="12"/>
  <c r="C717" i="12"/>
  <c r="B717" i="12"/>
  <c r="F711" i="12"/>
  <c r="E711" i="12"/>
  <c r="D711" i="12"/>
  <c r="C711" i="12"/>
  <c r="B711" i="12"/>
  <c r="A711" i="12"/>
  <c r="F710" i="12"/>
  <c r="E710" i="12"/>
  <c r="D710" i="12"/>
  <c r="C710" i="12"/>
  <c r="B710" i="12"/>
  <c r="A710" i="12"/>
  <c r="F709" i="12"/>
  <c r="E709" i="12"/>
  <c r="D709" i="12"/>
  <c r="C709" i="12"/>
  <c r="B709" i="12"/>
  <c r="A709" i="12"/>
  <c r="F708" i="12"/>
  <c r="E708" i="12"/>
  <c r="D708" i="12"/>
  <c r="C708" i="12"/>
  <c r="B708" i="12"/>
  <c r="A708" i="12"/>
  <c r="N686" i="12"/>
  <c r="M686" i="12"/>
  <c r="L686" i="12"/>
  <c r="K686" i="12"/>
  <c r="K692" i="12" s="1"/>
  <c r="N685" i="12"/>
  <c r="M685" i="12"/>
  <c r="L685" i="12"/>
  <c r="K685" i="12"/>
  <c r="K691" i="12" s="1"/>
  <c r="N684" i="12"/>
  <c r="M684" i="12"/>
  <c r="L684" i="12"/>
  <c r="K684" i="12"/>
  <c r="K690" i="12" s="1"/>
  <c r="N683" i="12"/>
  <c r="M683" i="12"/>
  <c r="L683" i="12"/>
  <c r="K683" i="12"/>
  <c r="C694" i="12"/>
  <c r="B694" i="12"/>
  <c r="F688" i="12"/>
  <c r="E688" i="12"/>
  <c r="D688" i="12"/>
  <c r="C688" i="12"/>
  <c r="B688" i="12"/>
  <c r="A688" i="12"/>
  <c r="F687" i="12"/>
  <c r="E687" i="12"/>
  <c r="D687" i="12"/>
  <c r="C687" i="12"/>
  <c r="B687" i="12"/>
  <c r="A687" i="12"/>
  <c r="F686" i="12"/>
  <c r="E686" i="12"/>
  <c r="D686" i="12"/>
  <c r="C686" i="12"/>
  <c r="B686" i="12"/>
  <c r="A686" i="12"/>
  <c r="F685" i="12"/>
  <c r="E685" i="12"/>
  <c r="D685" i="12"/>
  <c r="C685" i="12"/>
  <c r="B685" i="12"/>
  <c r="A685" i="12"/>
  <c r="N663" i="12"/>
  <c r="M663" i="12"/>
  <c r="L663" i="12"/>
  <c r="K663" i="12"/>
  <c r="K669" i="12" s="1"/>
  <c r="N662" i="12"/>
  <c r="M662" i="12"/>
  <c r="L662" i="12"/>
  <c r="K662" i="12"/>
  <c r="K668" i="12" s="1"/>
  <c r="N661" i="12"/>
  <c r="M661" i="12"/>
  <c r="L661" i="12"/>
  <c r="K661" i="12"/>
  <c r="K667" i="12" s="1"/>
  <c r="N660" i="12"/>
  <c r="M660" i="12"/>
  <c r="L660" i="12"/>
  <c r="K660" i="12"/>
  <c r="C671" i="12"/>
  <c r="B671" i="12"/>
  <c r="F665" i="12"/>
  <c r="E665" i="12"/>
  <c r="D665" i="12"/>
  <c r="C665" i="12"/>
  <c r="B665" i="12"/>
  <c r="A665" i="12"/>
  <c r="F664" i="12"/>
  <c r="E664" i="12"/>
  <c r="D664" i="12"/>
  <c r="C664" i="12"/>
  <c r="B664" i="12"/>
  <c r="A664" i="12"/>
  <c r="F663" i="12"/>
  <c r="E663" i="12"/>
  <c r="D663" i="12"/>
  <c r="C663" i="12"/>
  <c r="B663" i="12"/>
  <c r="A663" i="12"/>
  <c r="F662" i="12"/>
  <c r="E662" i="12"/>
  <c r="D662" i="12"/>
  <c r="C662" i="12"/>
  <c r="B662" i="12"/>
  <c r="A662" i="12"/>
  <c r="N639" i="12"/>
  <c r="M639" i="12"/>
  <c r="L639" i="12"/>
  <c r="K639" i="12"/>
  <c r="K645" i="12" s="1"/>
  <c r="N638" i="12"/>
  <c r="M638" i="12"/>
  <c r="L638" i="12"/>
  <c r="K638" i="12"/>
  <c r="K644" i="12" s="1"/>
  <c r="N637" i="12"/>
  <c r="M637" i="12"/>
  <c r="L637" i="12"/>
  <c r="K637" i="12"/>
  <c r="K643" i="12" s="1"/>
  <c r="N636" i="12"/>
  <c r="M636" i="12"/>
  <c r="L636" i="12"/>
  <c r="L644" i="12" s="1"/>
  <c r="K636" i="12"/>
  <c r="C647" i="12"/>
  <c r="B647" i="12"/>
  <c r="F641" i="12"/>
  <c r="E641" i="12"/>
  <c r="D641" i="12"/>
  <c r="C641" i="12"/>
  <c r="B641" i="12"/>
  <c r="A641" i="12"/>
  <c r="F640" i="12"/>
  <c r="E640" i="12"/>
  <c r="D640" i="12"/>
  <c r="C640" i="12"/>
  <c r="B640" i="12"/>
  <c r="A640" i="12"/>
  <c r="F639" i="12"/>
  <c r="E639" i="12"/>
  <c r="D639" i="12"/>
  <c r="C639" i="12"/>
  <c r="B639" i="12"/>
  <c r="A639" i="12"/>
  <c r="F638" i="12"/>
  <c r="E638" i="12"/>
  <c r="D638" i="12"/>
  <c r="C638" i="12"/>
  <c r="B638" i="12"/>
  <c r="A638" i="12"/>
  <c r="N616" i="12"/>
  <c r="M616" i="12"/>
  <c r="L616" i="12"/>
  <c r="K616" i="12"/>
  <c r="K622" i="12" s="1"/>
  <c r="N615" i="12"/>
  <c r="M615" i="12"/>
  <c r="L615" i="12"/>
  <c r="K615" i="12"/>
  <c r="K621" i="12" s="1"/>
  <c r="N614" i="12"/>
  <c r="M614" i="12"/>
  <c r="L614" i="12"/>
  <c r="K614" i="12"/>
  <c r="K620" i="12" s="1"/>
  <c r="N613" i="12"/>
  <c r="M613" i="12"/>
  <c r="L613" i="12"/>
  <c r="L621" i="12" s="1"/>
  <c r="K613" i="12"/>
  <c r="C624" i="12"/>
  <c r="B624" i="12"/>
  <c r="F618" i="12"/>
  <c r="E618" i="12"/>
  <c r="D618" i="12"/>
  <c r="C618" i="12"/>
  <c r="B618" i="12"/>
  <c r="A618" i="12"/>
  <c r="F617" i="12"/>
  <c r="E617" i="12"/>
  <c r="D617" i="12"/>
  <c r="C617" i="12"/>
  <c r="B617" i="12"/>
  <c r="A617" i="12"/>
  <c r="F616" i="12"/>
  <c r="E616" i="12"/>
  <c r="D616" i="12"/>
  <c r="C616" i="12"/>
  <c r="B616" i="12"/>
  <c r="A616" i="12"/>
  <c r="F615" i="12"/>
  <c r="E615" i="12"/>
  <c r="D615" i="12"/>
  <c r="C615" i="12"/>
  <c r="B615" i="12"/>
  <c r="A615" i="12"/>
  <c r="N593" i="12"/>
  <c r="M593" i="12"/>
  <c r="L593" i="12"/>
  <c r="K593" i="12"/>
  <c r="K599" i="12" s="1"/>
  <c r="N592" i="12"/>
  <c r="M592" i="12"/>
  <c r="L592" i="12"/>
  <c r="K592" i="12"/>
  <c r="K598" i="12" s="1"/>
  <c r="N591" i="12"/>
  <c r="M591" i="12"/>
  <c r="L591" i="12"/>
  <c r="K591" i="12"/>
  <c r="K597" i="12" s="1"/>
  <c r="N590" i="12"/>
  <c r="M590" i="12"/>
  <c r="L590" i="12"/>
  <c r="L598" i="12" s="1"/>
  <c r="K590" i="12"/>
  <c r="C601" i="12"/>
  <c r="B601" i="12"/>
  <c r="F595" i="12"/>
  <c r="E595" i="12"/>
  <c r="D595" i="12"/>
  <c r="C595" i="12"/>
  <c r="B595" i="12"/>
  <c r="A595" i="12"/>
  <c r="F594" i="12"/>
  <c r="E594" i="12"/>
  <c r="D594" i="12"/>
  <c r="C594" i="12"/>
  <c r="B594" i="12"/>
  <c r="A594" i="12"/>
  <c r="F593" i="12"/>
  <c r="E593" i="12"/>
  <c r="D593" i="12"/>
  <c r="C593" i="12"/>
  <c r="B593" i="12"/>
  <c r="A593" i="12"/>
  <c r="F592" i="12"/>
  <c r="E592" i="12"/>
  <c r="D592" i="12"/>
  <c r="C592" i="12"/>
  <c r="B592" i="12"/>
  <c r="A592" i="12"/>
  <c r="N569" i="12"/>
  <c r="M569" i="12"/>
  <c r="L569" i="12"/>
  <c r="K569" i="12"/>
  <c r="K575" i="12" s="1"/>
  <c r="N568" i="12"/>
  <c r="M568" i="12"/>
  <c r="L568" i="12"/>
  <c r="K568" i="12"/>
  <c r="K574" i="12" s="1"/>
  <c r="N567" i="12"/>
  <c r="M567" i="12"/>
  <c r="L567" i="12"/>
  <c r="K567" i="12"/>
  <c r="K573" i="12" s="1"/>
  <c r="N566" i="12"/>
  <c r="M566" i="12"/>
  <c r="L566" i="12"/>
  <c r="K566" i="12"/>
  <c r="C577" i="12"/>
  <c r="B577" i="12"/>
  <c r="F571" i="12"/>
  <c r="E571" i="12"/>
  <c r="D571" i="12"/>
  <c r="C571" i="12"/>
  <c r="B571" i="12"/>
  <c r="A571" i="12"/>
  <c r="F570" i="12"/>
  <c r="E570" i="12"/>
  <c r="D570" i="12"/>
  <c r="C570" i="12"/>
  <c r="B570" i="12"/>
  <c r="A570" i="12"/>
  <c r="F569" i="12"/>
  <c r="E569" i="12"/>
  <c r="D569" i="12"/>
  <c r="C569" i="12"/>
  <c r="B569" i="12"/>
  <c r="A569" i="12"/>
  <c r="F568" i="12"/>
  <c r="E568" i="12"/>
  <c r="D568" i="12"/>
  <c r="C568" i="12"/>
  <c r="B568" i="12"/>
  <c r="A568" i="12"/>
  <c r="N546" i="12"/>
  <c r="M546" i="12"/>
  <c r="L546" i="12"/>
  <c r="K546" i="12"/>
  <c r="K552" i="12" s="1"/>
  <c r="N545" i="12"/>
  <c r="M545" i="12"/>
  <c r="L545" i="12"/>
  <c r="K545" i="12"/>
  <c r="K551" i="12" s="1"/>
  <c r="N544" i="12"/>
  <c r="M544" i="12"/>
  <c r="L544" i="12"/>
  <c r="K544" i="12"/>
  <c r="K550" i="12" s="1"/>
  <c r="N543" i="12"/>
  <c r="M543" i="12"/>
  <c r="L543" i="12"/>
  <c r="K543" i="12"/>
  <c r="C554" i="12"/>
  <c r="B554" i="12"/>
  <c r="F548" i="12"/>
  <c r="E548" i="12"/>
  <c r="D548" i="12"/>
  <c r="C548" i="12"/>
  <c r="B548" i="12"/>
  <c r="A548" i="12"/>
  <c r="F547" i="12"/>
  <c r="E547" i="12"/>
  <c r="D547" i="12"/>
  <c r="C547" i="12"/>
  <c r="B547" i="12"/>
  <c r="A547" i="12"/>
  <c r="F546" i="12"/>
  <c r="E546" i="12"/>
  <c r="D546" i="12"/>
  <c r="C546" i="12"/>
  <c r="B546" i="12"/>
  <c r="A546" i="12"/>
  <c r="F545" i="12"/>
  <c r="E545" i="12"/>
  <c r="D545" i="12"/>
  <c r="C545" i="12"/>
  <c r="B545" i="12"/>
  <c r="A545" i="12"/>
  <c r="N523" i="12"/>
  <c r="M523" i="12"/>
  <c r="L523" i="12"/>
  <c r="K523" i="12"/>
  <c r="K529" i="12" s="1"/>
  <c r="N522" i="12"/>
  <c r="M522" i="12"/>
  <c r="L522" i="12"/>
  <c r="K522" i="12"/>
  <c r="K528" i="12" s="1"/>
  <c r="N521" i="12"/>
  <c r="M521" i="12"/>
  <c r="L521" i="12"/>
  <c r="K521" i="12"/>
  <c r="K527" i="12" s="1"/>
  <c r="N520" i="12"/>
  <c r="M520" i="12"/>
  <c r="L520" i="12"/>
  <c r="K520" i="12"/>
  <c r="C531" i="12"/>
  <c r="B531" i="12"/>
  <c r="F525" i="12"/>
  <c r="E525" i="12"/>
  <c r="D525" i="12"/>
  <c r="C525" i="12"/>
  <c r="B525" i="12"/>
  <c r="A525" i="12"/>
  <c r="F524" i="12"/>
  <c r="E524" i="12"/>
  <c r="D524" i="12"/>
  <c r="C524" i="12"/>
  <c r="B524" i="12"/>
  <c r="A524" i="12"/>
  <c r="F523" i="12"/>
  <c r="E523" i="12"/>
  <c r="D523" i="12"/>
  <c r="C523" i="12"/>
  <c r="B523" i="12"/>
  <c r="A523" i="12"/>
  <c r="F522" i="12"/>
  <c r="E522" i="12"/>
  <c r="D522" i="12"/>
  <c r="C522" i="12"/>
  <c r="B522" i="12"/>
  <c r="A522" i="12"/>
  <c r="N500" i="12"/>
  <c r="M500" i="12"/>
  <c r="L500" i="12"/>
  <c r="K500" i="12"/>
  <c r="K506" i="12" s="1"/>
  <c r="N499" i="12"/>
  <c r="M499" i="12"/>
  <c r="L499" i="12"/>
  <c r="K499" i="12"/>
  <c r="K505" i="12" s="1"/>
  <c r="N498" i="12"/>
  <c r="M498" i="12"/>
  <c r="L498" i="12"/>
  <c r="K498" i="12"/>
  <c r="K504" i="12" s="1"/>
  <c r="N497" i="12"/>
  <c r="M497" i="12"/>
  <c r="L497" i="12"/>
  <c r="K497" i="12"/>
  <c r="C508" i="12"/>
  <c r="B508" i="12"/>
  <c r="F502" i="12"/>
  <c r="E502" i="12"/>
  <c r="D502" i="12"/>
  <c r="C502" i="12"/>
  <c r="B502" i="12"/>
  <c r="A502" i="12"/>
  <c r="F501" i="12"/>
  <c r="E501" i="12"/>
  <c r="D501" i="12"/>
  <c r="C501" i="12"/>
  <c r="B501" i="12"/>
  <c r="A501" i="12"/>
  <c r="F500" i="12"/>
  <c r="E500" i="12"/>
  <c r="D500" i="12"/>
  <c r="C500" i="12"/>
  <c r="B500" i="12"/>
  <c r="A500" i="12"/>
  <c r="F499" i="12"/>
  <c r="E499" i="12"/>
  <c r="D499" i="12"/>
  <c r="C499" i="12"/>
  <c r="B499" i="12"/>
  <c r="A499" i="12"/>
  <c r="N477" i="12"/>
  <c r="M477" i="12"/>
  <c r="L477" i="12"/>
  <c r="K477" i="12"/>
  <c r="K483" i="12" s="1"/>
  <c r="N476" i="12"/>
  <c r="M476" i="12"/>
  <c r="L476" i="12"/>
  <c r="K476" i="12"/>
  <c r="K482" i="12" s="1"/>
  <c r="N475" i="12"/>
  <c r="M475" i="12"/>
  <c r="L475" i="12"/>
  <c r="K475" i="12"/>
  <c r="K481" i="12" s="1"/>
  <c r="N474" i="12"/>
  <c r="M474" i="12"/>
  <c r="L474" i="12"/>
  <c r="K474" i="12"/>
  <c r="C485" i="12"/>
  <c r="B485" i="12"/>
  <c r="F479" i="12"/>
  <c r="E479" i="12"/>
  <c r="D479" i="12"/>
  <c r="C479" i="12"/>
  <c r="B479" i="12"/>
  <c r="A479" i="12"/>
  <c r="F478" i="12"/>
  <c r="E478" i="12"/>
  <c r="D478" i="12"/>
  <c r="C478" i="12"/>
  <c r="B478" i="12"/>
  <c r="A478" i="12"/>
  <c r="F477" i="12"/>
  <c r="E477" i="12"/>
  <c r="D477" i="12"/>
  <c r="C477" i="12"/>
  <c r="B477" i="12"/>
  <c r="A477" i="12"/>
  <c r="F476" i="12"/>
  <c r="E476" i="12"/>
  <c r="D476" i="12"/>
  <c r="C476" i="12"/>
  <c r="B476" i="12"/>
  <c r="A476" i="12"/>
  <c r="N454" i="12"/>
  <c r="M454" i="12"/>
  <c r="L454" i="12"/>
  <c r="K454" i="12"/>
  <c r="K460" i="12" s="1"/>
  <c r="N453" i="12"/>
  <c r="M453" i="12"/>
  <c r="L453" i="12"/>
  <c r="K453" i="12"/>
  <c r="K459" i="12" s="1"/>
  <c r="N452" i="12"/>
  <c r="M452" i="12"/>
  <c r="L452" i="12"/>
  <c r="K452" i="12"/>
  <c r="K458" i="12" s="1"/>
  <c r="N451" i="12"/>
  <c r="M451" i="12"/>
  <c r="L451" i="12"/>
  <c r="K451" i="12"/>
  <c r="C462" i="12"/>
  <c r="B462" i="12"/>
  <c r="F456" i="12"/>
  <c r="E456" i="12"/>
  <c r="D456" i="12"/>
  <c r="C456" i="12"/>
  <c r="B456" i="12"/>
  <c r="A456" i="12"/>
  <c r="F455" i="12"/>
  <c r="E455" i="12"/>
  <c r="D455" i="12"/>
  <c r="C455" i="12"/>
  <c r="B455" i="12"/>
  <c r="A455" i="12"/>
  <c r="F454" i="12"/>
  <c r="E454" i="12"/>
  <c r="D454" i="12"/>
  <c r="C454" i="12"/>
  <c r="B454" i="12"/>
  <c r="A454" i="12"/>
  <c r="F453" i="12"/>
  <c r="E453" i="12"/>
  <c r="D453" i="12"/>
  <c r="C453" i="12"/>
  <c r="B453" i="12"/>
  <c r="A453" i="12"/>
  <c r="N431" i="12"/>
  <c r="M431" i="12"/>
  <c r="L431" i="12"/>
  <c r="K431" i="12"/>
  <c r="K437" i="12" s="1"/>
  <c r="N430" i="12"/>
  <c r="M430" i="12"/>
  <c r="L430" i="12"/>
  <c r="K430" i="12"/>
  <c r="K436" i="12" s="1"/>
  <c r="N429" i="12"/>
  <c r="M429" i="12"/>
  <c r="L429" i="12"/>
  <c r="K429" i="12"/>
  <c r="K435" i="12" s="1"/>
  <c r="N428" i="12"/>
  <c r="M428" i="12"/>
  <c r="L428" i="12"/>
  <c r="K428" i="12"/>
  <c r="C439" i="12"/>
  <c r="B439" i="12"/>
  <c r="F433" i="12"/>
  <c r="E433" i="12"/>
  <c r="D433" i="12"/>
  <c r="C433" i="12"/>
  <c r="B433" i="12"/>
  <c r="A433" i="12"/>
  <c r="F432" i="12"/>
  <c r="E432" i="12"/>
  <c r="D432" i="12"/>
  <c r="C432" i="12"/>
  <c r="B432" i="12"/>
  <c r="A432" i="12"/>
  <c r="F431" i="12"/>
  <c r="E431" i="12"/>
  <c r="D431" i="12"/>
  <c r="C431" i="12"/>
  <c r="B431" i="12"/>
  <c r="A431" i="12"/>
  <c r="F430" i="12"/>
  <c r="E430" i="12"/>
  <c r="D430" i="12"/>
  <c r="C430" i="12"/>
  <c r="B430" i="12"/>
  <c r="A430" i="12"/>
  <c r="N408" i="12"/>
  <c r="M408" i="12"/>
  <c r="L408" i="12"/>
  <c r="K408" i="12"/>
  <c r="K414" i="12" s="1"/>
  <c r="N407" i="12"/>
  <c r="M407" i="12"/>
  <c r="L407" i="12"/>
  <c r="K407" i="12"/>
  <c r="K413" i="12" s="1"/>
  <c r="N406" i="12"/>
  <c r="M406" i="12"/>
  <c r="L406" i="12"/>
  <c r="K406" i="12"/>
  <c r="K412" i="12" s="1"/>
  <c r="N405" i="12"/>
  <c r="M405" i="12"/>
  <c r="L405" i="12"/>
  <c r="K405" i="12"/>
  <c r="C416" i="12"/>
  <c r="B416" i="12"/>
  <c r="F410" i="12"/>
  <c r="E410" i="12"/>
  <c r="D410" i="12"/>
  <c r="C410" i="12"/>
  <c r="B410" i="12"/>
  <c r="A410" i="12"/>
  <c r="F409" i="12"/>
  <c r="E409" i="12"/>
  <c r="D409" i="12"/>
  <c r="C409" i="12"/>
  <c r="B409" i="12"/>
  <c r="A409" i="12"/>
  <c r="F408" i="12"/>
  <c r="E408" i="12"/>
  <c r="D408" i="12"/>
  <c r="C408" i="12"/>
  <c r="B408" i="12"/>
  <c r="A408" i="12"/>
  <c r="F407" i="12"/>
  <c r="E407" i="12"/>
  <c r="D407" i="12"/>
  <c r="C407" i="12"/>
  <c r="B407" i="12"/>
  <c r="A407" i="12"/>
  <c r="N384" i="12"/>
  <c r="M384" i="12"/>
  <c r="L384" i="12"/>
  <c r="K384" i="12"/>
  <c r="K390" i="12" s="1"/>
  <c r="N383" i="12"/>
  <c r="M383" i="12"/>
  <c r="L383" i="12"/>
  <c r="K383" i="12"/>
  <c r="K389" i="12" s="1"/>
  <c r="N382" i="12"/>
  <c r="M382" i="12"/>
  <c r="L382" i="12"/>
  <c r="K382" i="12"/>
  <c r="K388" i="12" s="1"/>
  <c r="N381" i="12"/>
  <c r="M381" i="12"/>
  <c r="L381" i="12"/>
  <c r="L389" i="12" s="1"/>
  <c r="K381" i="12"/>
  <c r="C392" i="12"/>
  <c r="B392" i="12"/>
  <c r="F386" i="12"/>
  <c r="E386" i="12"/>
  <c r="D386" i="12"/>
  <c r="C386" i="12"/>
  <c r="B386" i="12"/>
  <c r="A386" i="12"/>
  <c r="F385" i="12"/>
  <c r="E385" i="12"/>
  <c r="D385" i="12"/>
  <c r="C385" i="12"/>
  <c r="B385" i="12"/>
  <c r="A385" i="12"/>
  <c r="F384" i="12"/>
  <c r="E384" i="12"/>
  <c r="D384" i="12"/>
  <c r="C384" i="12"/>
  <c r="B384" i="12"/>
  <c r="A384" i="12"/>
  <c r="F383" i="12"/>
  <c r="E383" i="12"/>
  <c r="D383" i="12"/>
  <c r="C383" i="12"/>
  <c r="B383" i="12"/>
  <c r="A383" i="12"/>
  <c r="N361" i="12"/>
  <c r="M361" i="12"/>
  <c r="L361" i="12"/>
  <c r="K361" i="12"/>
  <c r="K367" i="12" s="1"/>
  <c r="N360" i="12"/>
  <c r="M360" i="12"/>
  <c r="L360" i="12"/>
  <c r="K360" i="12"/>
  <c r="K366" i="12" s="1"/>
  <c r="N359" i="12"/>
  <c r="M359" i="12"/>
  <c r="L359" i="12"/>
  <c r="K359" i="12"/>
  <c r="K365" i="12" s="1"/>
  <c r="N358" i="12"/>
  <c r="M358" i="12"/>
  <c r="L358" i="12"/>
  <c r="L366" i="12" s="1"/>
  <c r="K358" i="12"/>
  <c r="C369" i="12"/>
  <c r="B369" i="12"/>
  <c r="F363" i="12"/>
  <c r="E363" i="12"/>
  <c r="D363" i="12"/>
  <c r="C363" i="12"/>
  <c r="B363" i="12"/>
  <c r="A363" i="12"/>
  <c r="F362" i="12"/>
  <c r="E362" i="12"/>
  <c r="D362" i="12"/>
  <c r="C362" i="12"/>
  <c r="B362" i="12"/>
  <c r="A362" i="12"/>
  <c r="F361" i="12"/>
  <c r="E361" i="12"/>
  <c r="D361" i="12"/>
  <c r="C361" i="12"/>
  <c r="B361" i="12"/>
  <c r="A361" i="12"/>
  <c r="F360" i="12"/>
  <c r="E360" i="12"/>
  <c r="D360" i="12"/>
  <c r="C360" i="12"/>
  <c r="B360" i="12"/>
  <c r="A360" i="12"/>
  <c r="N338" i="12"/>
  <c r="M338" i="12"/>
  <c r="L338" i="12"/>
  <c r="K338" i="12"/>
  <c r="K344" i="12" s="1"/>
  <c r="N337" i="12"/>
  <c r="M337" i="12"/>
  <c r="L337" i="12"/>
  <c r="K337" i="12"/>
  <c r="K343" i="12" s="1"/>
  <c r="N336" i="12"/>
  <c r="M336" i="12"/>
  <c r="L336" i="12"/>
  <c r="K336" i="12"/>
  <c r="K342" i="12" s="1"/>
  <c r="N335" i="12"/>
  <c r="M335" i="12"/>
  <c r="L335" i="12"/>
  <c r="K335" i="12"/>
  <c r="C346" i="12"/>
  <c r="B346" i="12"/>
  <c r="F340" i="12"/>
  <c r="E340" i="12"/>
  <c r="D340" i="12"/>
  <c r="C340" i="12"/>
  <c r="B340" i="12"/>
  <c r="A340" i="12"/>
  <c r="F339" i="12"/>
  <c r="E339" i="12"/>
  <c r="D339" i="12"/>
  <c r="C339" i="12"/>
  <c r="B339" i="12"/>
  <c r="A339" i="12"/>
  <c r="F338" i="12"/>
  <c r="E338" i="12"/>
  <c r="D338" i="12"/>
  <c r="C338" i="12"/>
  <c r="B338" i="12"/>
  <c r="A338" i="12"/>
  <c r="F337" i="12"/>
  <c r="E337" i="12"/>
  <c r="D337" i="12"/>
  <c r="C337" i="12"/>
  <c r="B337" i="12"/>
  <c r="A337" i="12"/>
  <c r="N315" i="12"/>
  <c r="M315" i="12"/>
  <c r="L315" i="12"/>
  <c r="K315" i="12"/>
  <c r="K321" i="12" s="1"/>
  <c r="N314" i="12"/>
  <c r="M314" i="12"/>
  <c r="L314" i="12"/>
  <c r="K314" i="12"/>
  <c r="K320" i="12" s="1"/>
  <c r="N313" i="12"/>
  <c r="M313" i="12"/>
  <c r="L313" i="12"/>
  <c r="K313" i="12"/>
  <c r="K319" i="12" s="1"/>
  <c r="N312" i="12"/>
  <c r="M312" i="12"/>
  <c r="L312" i="12"/>
  <c r="K312" i="12"/>
  <c r="C323" i="12"/>
  <c r="B323" i="12"/>
  <c r="F317" i="12"/>
  <c r="E317" i="12"/>
  <c r="D317" i="12"/>
  <c r="C317" i="12"/>
  <c r="B317" i="12"/>
  <c r="A317" i="12"/>
  <c r="F316" i="12"/>
  <c r="E316" i="12"/>
  <c r="D316" i="12"/>
  <c r="C316" i="12"/>
  <c r="B316" i="12"/>
  <c r="A316" i="12"/>
  <c r="F315" i="12"/>
  <c r="E315" i="12"/>
  <c r="D315" i="12"/>
  <c r="C315" i="12"/>
  <c r="B315" i="12"/>
  <c r="A315" i="12"/>
  <c r="F314" i="12"/>
  <c r="E314" i="12"/>
  <c r="D314" i="12"/>
  <c r="C314" i="12"/>
  <c r="B314" i="12"/>
  <c r="A314" i="12"/>
  <c r="N292" i="12"/>
  <c r="M292" i="12"/>
  <c r="L292" i="12"/>
  <c r="K292" i="12"/>
  <c r="K298" i="12" s="1"/>
  <c r="N291" i="12"/>
  <c r="M291" i="12"/>
  <c r="L291" i="12"/>
  <c r="K291" i="12"/>
  <c r="K297" i="12" s="1"/>
  <c r="N290" i="12"/>
  <c r="M290" i="12"/>
  <c r="L290" i="12"/>
  <c r="K290" i="12"/>
  <c r="K296" i="12" s="1"/>
  <c r="N289" i="12"/>
  <c r="M289" i="12"/>
  <c r="L289" i="12"/>
  <c r="K289" i="12"/>
  <c r="C300" i="12"/>
  <c r="B300" i="12"/>
  <c r="F294" i="12"/>
  <c r="E294" i="12"/>
  <c r="D294" i="12"/>
  <c r="C294" i="12"/>
  <c r="B294" i="12"/>
  <c r="A294" i="12"/>
  <c r="F293" i="12"/>
  <c r="E293" i="12"/>
  <c r="D293" i="12"/>
  <c r="C293" i="12"/>
  <c r="B293" i="12"/>
  <c r="A293" i="12"/>
  <c r="F292" i="12"/>
  <c r="E292" i="12"/>
  <c r="D292" i="12"/>
  <c r="C292" i="12"/>
  <c r="B292" i="12"/>
  <c r="A292" i="12"/>
  <c r="F291" i="12"/>
  <c r="E291" i="12"/>
  <c r="D291" i="12"/>
  <c r="C291" i="12"/>
  <c r="B291" i="12"/>
  <c r="A291" i="12"/>
  <c r="N246" i="12"/>
  <c r="M246" i="12"/>
  <c r="L246" i="12"/>
  <c r="K246" i="12"/>
  <c r="K252" i="12" s="1"/>
  <c r="N245" i="12"/>
  <c r="M245" i="12"/>
  <c r="L245" i="12"/>
  <c r="K245" i="12"/>
  <c r="K251" i="12" s="1"/>
  <c r="N244" i="12"/>
  <c r="M244" i="12"/>
  <c r="L244" i="12"/>
  <c r="K244" i="12"/>
  <c r="K250" i="12" s="1"/>
  <c r="N243" i="12"/>
  <c r="M243" i="12"/>
  <c r="L243" i="12"/>
  <c r="L251" i="12" s="1"/>
  <c r="K243" i="12"/>
  <c r="C254" i="12"/>
  <c r="B254" i="12"/>
  <c r="F248" i="12"/>
  <c r="E248" i="12"/>
  <c r="D248" i="12"/>
  <c r="C248" i="12"/>
  <c r="B248" i="12"/>
  <c r="A248" i="12"/>
  <c r="F247" i="12"/>
  <c r="E247" i="12"/>
  <c r="D247" i="12"/>
  <c r="C247" i="12"/>
  <c r="B247" i="12"/>
  <c r="A247" i="12"/>
  <c r="F246" i="12"/>
  <c r="E246" i="12"/>
  <c r="D246" i="12"/>
  <c r="C246" i="12"/>
  <c r="B246" i="12"/>
  <c r="A246" i="12"/>
  <c r="F245" i="12"/>
  <c r="E245" i="12"/>
  <c r="D245" i="12"/>
  <c r="C245" i="12"/>
  <c r="B245" i="12"/>
  <c r="A245" i="12"/>
  <c r="N269" i="12"/>
  <c r="M269" i="12"/>
  <c r="L269" i="12"/>
  <c r="K269" i="12"/>
  <c r="K275" i="12" s="1"/>
  <c r="N268" i="12"/>
  <c r="M268" i="12"/>
  <c r="L268" i="12"/>
  <c r="K268" i="12"/>
  <c r="K274" i="12" s="1"/>
  <c r="N267" i="12"/>
  <c r="M267" i="12"/>
  <c r="L267" i="12"/>
  <c r="K267" i="12"/>
  <c r="K273" i="12" s="1"/>
  <c r="N266" i="12"/>
  <c r="M266" i="12"/>
  <c r="L266" i="12"/>
  <c r="K266" i="12"/>
  <c r="C277" i="12"/>
  <c r="B277" i="12"/>
  <c r="F271" i="12"/>
  <c r="E271" i="12"/>
  <c r="D271" i="12"/>
  <c r="C271" i="12"/>
  <c r="B271" i="12"/>
  <c r="A271" i="12"/>
  <c r="F270" i="12"/>
  <c r="E270" i="12"/>
  <c r="D270" i="12"/>
  <c r="C270" i="12"/>
  <c r="B270" i="12"/>
  <c r="A270" i="12"/>
  <c r="F269" i="12"/>
  <c r="E269" i="12"/>
  <c r="D269" i="12"/>
  <c r="C269" i="12"/>
  <c r="B269" i="12"/>
  <c r="A269" i="12"/>
  <c r="F268" i="12"/>
  <c r="E268" i="12"/>
  <c r="D268" i="12"/>
  <c r="C268" i="12"/>
  <c r="B268" i="12"/>
  <c r="A268" i="12"/>
  <c r="K220" i="12"/>
  <c r="L220" i="12"/>
  <c r="M220" i="12"/>
  <c r="N220" i="12"/>
  <c r="K221" i="12"/>
  <c r="L221" i="12"/>
  <c r="M221" i="12"/>
  <c r="N221" i="12"/>
  <c r="A222" i="12"/>
  <c r="B222" i="12"/>
  <c r="C222" i="12"/>
  <c r="D222" i="12"/>
  <c r="E222" i="12"/>
  <c r="F222" i="12"/>
  <c r="K222" i="12"/>
  <c r="L222" i="12"/>
  <c r="M222" i="12"/>
  <c r="N222" i="12"/>
  <c r="A223" i="12"/>
  <c r="B223" i="12"/>
  <c r="C223" i="12"/>
  <c r="D223" i="12"/>
  <c r="E223" i="12"/>
  <c r="F223" i="12"/>
  <c r="K223" i="12"/>
  <c r="L223" i="12"/>
  <c r="M223" i="12"/>
  <c r="N223" i="12"/>
  <c r="A224" i="12"/>
  <c r="B224" i="12"/>
  <c r="C224" i="12"/>
  <c r="D224" i="12"/>
  <c r="E224" i="12"/>
  <c r="F224" i="12"/>
  <c r="J1067" i="12" a="1"/>
  <c r="L1021" i="12" a="1"/>
  <c r="J975" i="12" a="1"/>
  <c r="J928" i="12" a="1"/>
  <c r="J882" i="12" a="1"/>
  <c r="J836" i="12" a="1"/>
  <c r="H790" i="12" a="1"/>
  <c r="H744" i="12" a="1"/>
  <c r="J698" i="12" a="1"/>
  <c r="L652" i="12" a="1"/>
  <c r="H1067" i="12" a="1"/>
  <c r="J1021" i="12" a="1"/>
  <c r="H975" i="12" a="1"/>
  <c r="H928" i="12" a="1"/>
  <c r="H882" i="12" a="1"/>
  <c r="H836" i="12" a="1"/>
  <c r="J790" i="12" a="1"/>
  <c r="J744" i="12" a="1"/>
  <c r="L698" i="12" a="1"/>
  <c r="J652" i="12" a="1"/>
  <c r="H605" i="12" a="1"/>
  <c r="H558" i="12" a="1"/>
  <c r="J512" i="12" a="1"/>
  <c r="J466" i="12" a="1"/>
  <c r="H420" i="12" a="1"/>
  <c r="H373" i="12" a="1"/>
  <c r="H327" i="12" a="1"/>
  <c r="H281" i="12" a="1"/>
  <c r="H235" i="12" a="1"/>
  <c r="J189" i="12" a="1"/>
  <c r="J142" i="12" a="1"/>
  <c r="H96" i="12" a="1"/>
  <c r="H50" i="12" a="1"/>
  <c r="H4" i="12" a="1"/>
  <c r="L27" i="12" a="1"/>
  <c r="N1044" i="12" a="1"/>
  <c r="N998" i="12" a="1"/>
  <c r="N952" i="12" a="1"/>
  <c r="N905" i="12" a="1"/>
  <c r="H859" i="12" a="1"/>
  <c r="N813" i="12" a="1"/>
  <c r="N767" i="12" a="1"/>
  <c r="N721" i="12" a="1"/>
  <c r="N675" i="12" a="1"/>
  <c r="N628" i="12" a="1"/>
  <c r="N582" i="12" a="1"/>
  <c r="N535" i="12" a="1"/>
  <c r="N489" i="12" a="1"/>
  <c r="N443" i="12" a="1"/>
  <c r="N397" i="12" a="1"/>
  <c r="N350" i="12" a="1"/>
  <c r="N304" i="12" a="1"/>
  <c r="N258" i="12" a="1"/>
  <c r="N212" i="12" a="1"/>
  <c r="N166" i="12" a="1"/>
  <c r="N119" i="12" a="1"/>
  <c r="N73" i="12" a="1"/>
  <c r="N27" i="12" a="1"/>
  <c r="L119" i="12" a="1"/>
  <c r="L73" i="12" a="1"/>
  <c r="J50" i="12" a="1"/>
  <c r="L1044" i="12" a="1"/>
  <c r="H998" i="12" a="1"/>
  <c r="H952" i="12" a="1"/>
  <c r="L905" i="12" a="1"/>
  <c r="N859" i="12" a="1"/>
  <c r="L813" i="12" a="1"/>
  <c r="L767" i="12" a="1"/>
  <c r="L721" i="12" a="1"/>
  <c r="H675" i="12" a="1"/>
  <c r="L628" i="12" a="1"/>
  <c r="L582" i="12" a="1"/>
  <c r="L535" i="12" a="1"/>
  <c r="L489" i="12" a="1"/>
  <c r="L443" i="12" a="1"/>
  <c r="H397" i="12" a="1"/>
  <c r="L350" i="12" a="1"/>
  <c r="L304" i="12" a="1"/>
  <c r="L258" i="12" a="1"/>
  <c r="L212" i="12" a="1"/>
  <c r="L166" i="12" a="1"/>
  <c r="J1044" i="12" a="1"/>
  <c r="L998" i="12" a="1"/>
  <c r="L952" i="12" a="1"/>
  <c r="H905" i="12" a="1"/>
  <c r="L859" i="12" a="1"/>
  <c r="J813" i="12" a="1"/>
  <c r="J767" i="12" a="1"/>
  <c r="J721" i="12" a="1"/>
  <c r="L675" i="12" a="1"/>
  <c r="H628" i="12" a="1"/>
  <c r="J582" i="12" a="1"/>
  <c r="J535" i="12" a="1"/>
  <c r="J489" i="12" a="1"/>
  <c r="J443" i="12" a="1"/>
  <c r="L397" i="12" a="1"/>
  <c r="J350" i="12" a="1"/>
  <c r="J304" i="12" a="1"/>
  <c r="J258" i="12" a="1"/>
  <c r="H212" i="12" a="1"/>
  <c r="J166" i="12" a="1"/>
  <c r="J119" i="12" a="1"/>
  <c r="H73" i="12" a="1"/>
  <c r="J27" i="12" a="1"/>
  <c r="H258" i="12" a="1"/>
  <c r="H166" i="12" a="1"/>
  <c r="H119" i="12" a="1"/>
  <c r="L281" i="12" a="1"/>
  <c r="L142" i="12" a="1"/>
  <c r="J558" i="12" a="1"/>
  <c r="H466" i="12" a="1"/>
  <c r="J96" i="12" a="1"/>
  <c r="H1044" i="12" a="1"/>
  <c r="J998" i="12" a="1"/>
  <c r="J952" i="12" a="1"/>
  <c r="J905" i="12" a="1"/>
  <c r="J859" i="12" a="1"/>
  <c r="H813" i="12" a="1"/>
  <c r="H767" i="12" a="1"/>
  <c r="H721" i="12" a="1"/>
  <c r="J675" i="12" a="1"/>
  <c r="J628" i="12" a="1"/>
  <c r="H582" i="12" a="1"/>
  <c r="H535" i="12" a="1"/>
  <c r="H489" i="12" a="1"/>
  <c r="H443" i="12" a="1"/>
  <c r="J397" i="12" a="1"/>
  <c r="H350" i="12" a="1"/>
  <c r="H304" i="12" a="1"/>
  <c r="J212" i="12" a="1"/>
  <c r="J73" i="12" a="1"/>
  <c r="H27" i="12" a="1"/>
  <c r="L235" i="12" a="1"/>
  <c r="L189" i="12" a="1"/>
  <c r="L50" i="12" a="1"/>
  <c r="J605" i="12" a="1"/>
  <c r="J420" i="12" a="1"/>
  <c r="J327" i="12" a="1"/>
  <c r="J281" i="12" a="1"/>
  <c r="H189" i="12" a="1"/>
  <c r="J4" i="12" a="1"/>
  <c r="N1067" i="12" a="1"/>
  <c r="N1021" i="12" a="1"/>
  <c r="N975" i="12" a="1"/>
  <c r="N928" i="12" a="1"/>
  <c r="N882" i="12" a="1"/>
  <c r="N836" i="12" a="1"/>
  <c r="N790" i="12" a="1"/>
  <c r="N744" i="12" a="1"/>
  <c r="H698" i="12" a="1"/>
  <c r="N652" i="12" a="1"/>
  <c r="N605" i="12" a="1"/>
  <c r="N558" i="12" a="1"/>
  <c r="N512" i="12" a="1"/>
  <c r="N466" i="12" a="1"/>
  <c r="N420" i="12" a="1"/>
  <c r="N373" i="12" a="1"/>
  <c r="N327" i="12" a="1"/>
  <c r="N281" i="12" a="1"/>
  <c r="N235" i="12" a="1"/>
  <c r="N189" i="12" a="1"/>
  <c r="N142" i="12" a="1"/>
  <c r="N96" i="12" a="1"/>
  <c r="N50" i="12" a="1"/>
  <c r="N4" i="12" a="1"/>
  <c r="L96" i="12" a="1"/>
  <c r="L4" i="12" a="1"/>
  <c r="H512" i="12" a="1"/>
  <c r="J373" i="12" a="1"/>
  <c r="J235" i="12" a="1"/>
  <c r="H142" i="12" a="1"/>
  <c r="L1067" i="12" a="1"/>
  <c r="H1021" i="12" a="1"/>
  <c r="L975" i="12" a="1"/>
  <c r="L928" i="12" a="1"/>
  <c r="L882" i="12" a="1"/>
  <c r="L836" i="12" a="1"/>
  <c r="L790" i="12" a="1"/>
  <c r="L744" i="12" a="1"/>
  <c r="N698" i="12" a="1"/>
  <c r="H652" i="12" a="1"/>
  <c r="L605" i="12" a="1"/>
  <c r="L558" i="12" a="1"/>
  <c r="L512" i="12" a="1"/>
  <c r="L466" i="12" a="1"/>
  <c r="L420" i="12" a="1"/>
  <c r="L373" i="12" a="1"/>
  <c r="L327" i="12" a="1"/>
  <c r="L413" i="12" l="1"/>
  <c r="L505" i="12"/>
  <c r="L528" i="12"/>
  <c r="L320" i="12"/>
  <c r="H1071" i="12"/>
  <c r="I1071" i="12" s="1"/>
  <c r="L1071" i="12"/>
  <c r="M1071" i="12" s="1"/>
  <c r="H1067" i="12"/>
  <c r="J1067" i="12"/>
  <c r="J1071" i="12"/>
  <c r="K1071" i="12" s="1"/>
  <c r="L1067" i="12"/>
  <c r="N1067" i="12"/>
  <c r="N1071" i="12"/>
  <c r="O1071" i="12" s="1"/>
  <c r="H1044" i="12"/>
  <c r="H1048" i="12"/>
  <c r="I1048" i="12" s="1"/>
  <c r="J1048" i="12"/>
  <c r="K1048" i="12" s="1"/>
  <c r="J1044" i="12"/>
  <c r="L1044" i="12"/>
  <c r="L1048" i="12"/>
  <c r="M1048" i="12" s="1"/>
  <c r="N1044" i="12"/>
  <c r="N1048" i="12"/>
  <c r="O1048" i="12" s="1"/>
  <c r="L944" i="12"/>
  <c r="J1021" i="12"/>
  <c r="J1025" i="12"/>
  <c r="K1025" i="12" s="1"/>
  <c r="L1021" i="12"/>
  <c r="L1025" i="12"/>
  <c r="M1025" i="12" s="1"/>
  <c r="H1021" i="12"/>
  <c r="H1025" i="12"/>
  <c r="I1025" i="12" s="1"/>
  <c r="N1021" i="12"/>
  <c r="N1025" i="12"/>
  <c r="O1025" i="12" s="1"/>
  <c r="J998" i="12"/>
  <c r="J1002" i="12"/>
  <c r="K1002" i="12" s="1"/>
  <c r="L998" i="12"/>
  <c r="L1002" i="12"/>
  <c r="M1002" i="12" s="1"/>
  <c r="H1002" i="12"/>
  <c r="I1002" i="12" s="1"/>
  <c r="H998" i="12"/>
  <c r="N998" i="12"/>
  <c r="N1002" i="12"/>
  <c r="O1002" i="12" s="1"/>
  <c r="H975" i="12"/>
  <c r="H979" i="12"/>
  <c r="I979" i="12" s="1"/>
  <c r="J975" i="12"/>
  <c r="J979" i="12"/>
  <c r="K979" i="12" s="1"/>
  <c r="L975" i="12"/>
  <c r="L979" i="12"/>
  <c r="M979" i="12" s="1"/>
  <c r="N975" i="12"/>
  <c r="N979" i="12"/>
  <c r="O979" i="12" s="1"/>
  <c r="J952" i="12"/>
  <c r="J956" i="12"/>
  <c r="K956" i="12" s="1"/>
  <c r="L952" i="12"/>
  <c r="L956" i="12"/>
  <c r="M956" i="12" s="1"/>
  <c r="H956" i="12"/>
  <c r="I956" i="12" s="1"/>
  <c r="H952" i="12"/>
  <c r="N952" i="12"/>
  <c r="N956" i="12"/>
  <c r="O956" i="12" s="1"/>
  <c r="H928" i="12"/>
  <c r="H932" i="12"/>
  <c r="I932" i="12" s="1"/>
  <c r="J932" i="12"/>
  <c r="K932" i="12" s="1"/>
  <c r="J928" i="12"/>
  <c r="L928" i="12"/>
  <c r="L932" i="12"/>
  <c r="M932" i="12" s="1"/>
  <c r="N928" i="12"/>
  <c r="N932" i="12"/>
  <c r="O932" i="12" s="1"/>
  <c r="L852" i="12"/>
  <c r="J905" i="12"/>
  <c r="J909" i="12"/>
  <c r="K909" i="12" s="1"/>
  <c r="H905" i="12"/>
  <c r="H909" i="12"/>
  <c r="I909" i="12" s="1"/>
  <c r="L905" i="12"/>
  <c r="L909" i="12"/>
  <c r="M909" i="12" s="1"/>
  <c r="N905" i="12"/>
  <c r="N909" i="12"/>
  <c r="O909" i="12" s="1"/>
  <c r="H886" i="12"/>
  <c r="I886" i="12" s="1"/>
  <c r="H882" i="12"/>
  <c r="J882" i="12"/>
  <c r="J886" i="12"/>
  <c r="K886" i="12" s="1"/>
  <c r="L882" i="12"/>
  <c r="L886" i="12"/>
  <c r="M886" i="12" s="1"/>
  <c r="N882" i="12"/>
  <c r="N886" i="12"/>
  <c r="O886" i="12" s="1"/>
  <c r="J859" i="12"/>
  <c r="J863" i="12"/>
  <c r="K863" i="12" s="1"/>
  <c r="L859" i="12"/>
  <c r="L863" i="12"/>
  <c r="M863" i="12" s="1"/>
  <c r="N859" i="12"/>
  <c r="N863" i="12"/>
  <c r="O863" i="12" s="1"/>
  <c r="H863" i="12"/>
  <c r="I863" i="12" s="1"/>
  <c r="H859" i="12"/>
  <c r="H836" i="12"/>
  <c r="H840" i="12"/>
  <c r="I840" i="12" s="1"/>
  <c r="J836" i="12"/>
  <c r="J840" i="12"/>
  <c r="K840" i="12" s="1"/>
  <c r="L836" i="12"/>
  <c r="L840" i="12"/>
  <c r="M840" i="12" s="1"/>
  <c r="N836" i="12"/>
  <c r="N840" i="12"/>
  <c r="O840" i="12" s="1"/>
  <c r="H813" i="12"/>
  <c r="H817" i="12"/>
  <c r="I817" i="12" s="1"/>
  <c r="J813" i="12"/>
  <c r="J817" i="12"/>
  <c r="K817" i="12" s="1"/>
  <c r="L813" i="12"/>
  <c r="L817" i="12"/>
  <c r="M817" i="12" s="1"/>
  <c r="N813" i="12"/>
  <c r="N817" i="12"/>
  <c r="O817" i="12" s="1"/>
  <c r="J790" i="12"/>
  <c r="J794" i="12"/>
  <c r="K794" i="12" s="1"/>
  <c r="H790" i="12"/>
  <c r="H794" i="12"/>
  <c r="I794" i="12" s="1"/>
  <c r="L790" i="12"/>
  <c r="L794" i="12"/>
  <c r="M794" i="12" s="1"/>
  <c r="N790" i="12"/>
  <c r="N794" i="12"/>
  <c r="O794" i="12" s="1"/>
  <c r="H767" i="12"/>
  <c r="H771" i="12"/>
  <c r="I771" i="12" s="1"/>
  <c r="J767" i="12"/>
  <c r="J771" i="12"/>
  <c r="K771" i="12" s="1"/>
  <c r="L767" i="12"/>
  <c r="L771" i="12"/>
  <c r="M771" i="12" s="1"/>
  <c r="N771" i="12"/>
  <c r="O771" i="12" s="1"/>
  <c r="N767" i="12"/>
  <c r="J744" i="12"/>
  <c r="J748" i="12"/>
  <c r="K748" i="12" s="1"/>
  <c r="H748" i="12"/>
  <c r="I748" i="12" s="1"/>
  <c r="H744" i="12"/>
  <c r="L744" i="12"/>
  <c r="L748" i="12"/>
  <c r="M748" i="12" s="1"/>
  <c r="N744" i="12"/>
  <c r="N748" i="12"/>
  <c r="O748" i="12" s="1"/>
  <c r="H721" i="12"/>
  <c r="H725" i="12"/>
  <c r="I725" i="12" s="1"/>
  <c r="J721" i="12"/>
  <c r="J725" i="12"/>
  <c r="K725" i="12" s="1"/>
  <c r="L721" i="12"/>
  <c r="L725" i="12"/>
  <c r="M725" i="12" s="1"/>
  <c r="N721" i="12"/>
  <c r="N725" i="12"/>
  <c r="O725" i="12" s="1"/>
  <c r="L698" i="12"/>
  <c r="L702" i="12"/>
  <c r="M702" i="12" s="1"/>
  <c r="J698" i="12"/>
  <c r="J702" i="12"/>
  <c r="K702" i="12" s="1"/>
  <c r="N698" i="12"/>
  <c r="N702" i="12"/>
  <c r="O702" i="12" s="1"/>
  <c r="H698" i="12"/>
  <c r="H702" i="12"/>
  <c r="I702" i="12" s="1"/>
  <c r="J679" i="12"/>
  <c r="K679" i="12" s="1"/>
  <c r="J675" i="12"/>
  <c r="L675" i="12"/>
  <c r="L679" i="12"/>
  <c r="M679" i="12" s="1"/>
  <c r="H675" i="12"/>
  <c r="H679" i="12"/>
  <c r="I679" i="12" s="1"/>
  <c r="N675" i="12"/>
  <c r="N679" i="12"/>
  <c r="O679" i="12" s="1"/>
  <c r="J652" i="12"/>
  <c r="J656" i="12"/>
  <c r="K656" i="12" s="1"/>
  <c r="L652" i="12"/>
  <c r="L656" i="12"/>
  <c r="M656" i="12" s="1"/>
  <c r="H656" i="12"/>
  <c r="I656" i="12" s="1"/>
  <c r="H652" i="12"/>
  <c r="N652" i="12"/>
  <c r="N656" i="12"/>
  <c r="O656" i="12" s="1"/>
  <c r="J628" i="12"/>
  <c r="J632" i="12"/>
  <c r="K632" i="12" s="1"/>
  <c r="H628" i="12"/>
  <c r="H632" i="12"/>
  <c r="I632" i="12" s="1"/>
  <c r="L628" i="12"/>
  <c r="L632" i="12"/>
  <c r="M632" i="12" s="1"/>
  <c r="N628" i="12"/>
  <c r="N632" i="12"/>
  <c r="O632" i="12" s="1"/>
  <c r="H605" i="12"/>
  <c r="H609" i="12"/>
  <c r="I609" i="12" s="1"/>
  <c r="J605" i="12"/>
  <c r="J609" i="12"/>
  <c r="K609" i="12" s="1"/>
  <c r="L605" i="12"/>
  <c r="L609" i="12"/>
  <c r="M609" i="12" s="1"/>
  <c r="N605" i="12"/>
  <c r="N609" i="12"/>
  <c r="O609" i="12" s="1"/>
  <c r="H586" i="12"/>
  <c r="I586" i="12" s="1"/>
  <c r="H582" i="12"/>
  <c r="J582" i="12"/>
  <c r="J586" i="12"/>
  <c r="K586" i="12" s="1"/>
  <c r="L582" i="12"/>
  <c r="L586" i="12"/>
  <c r="M586" i="12" s="1"/>
  <c r="N582" i="12"/>
  <c r="N586" i="12"/>
  <c r="O586" i="12" s="1"/>
  <c r="H558" i="12"/>
  <c r="H562" i="12"/>
  <c r="I562" i="12" s="1"/>
  <c r="J558" i="12"/>
  <c r="J562" i="12"/>
  <c r="K562" i="12" s="1"/>
  <c r="L558" i="12"/>
  <c r="L562" i="12"/>
  <c r="M562" i="12" s="1"/>
  <c r="N558" i="12"/>
  <c r="N562" i="12"/>
  <c r="O562" i="12" s="1"/>
  <c r="H535" i="12"/>
  <c r="H539" i="12"/>
  <c r="I539" i="12" s="1"/>
  <c r="J535" i="12"/>
  <c r="J539" i="12"/>
  <c r="K539" i="12" s="1"/>
  <c r="L535" i="12"/>
  <c r="L539" i="12"/>
  <c r="M539" i="12" s="1"/>
  <c r="N535" i="12"/>
  <c r="N539" i="12"/>
  <c r="O539" i="12" s="1"/>
  <c r="J516" i="12"/>
  <c r="K516" i="12" s="1"/>
  <c r="J512" i="12"/>
  <c r="H512" i="12"/>
  <c r="H516" i="12"/>
  <c r="I516" i="12" s="1"/>
  <c r="L512" i="12"/>
  <c r="L516" i="12"/>
  <c r="M516" i="12" s="1"/>
  <c r="N512" i="12"/>
  <c r="N516" i="12"/>
  <c r="O516" i="12" s="1"/>
  <c r="H489" i="12"/>
  <c r="H493" i="12"/>
  <c r="I493" i="12" s="1"/>
  <c r="J489" i="12"/>
  <c r="J493" i="12"/>
  <c r="K493" i="12" s="1"/>
  <c r="L489" i="12"/>
  <c r="L493" i="12"/>
  <c r="M493" i="12" s="1"/>
  <c r="N489" i="12"/>
  <c r="N493" i="12"/>
  <c r="O493" i="12" s="1"/>
  <c r="J466" i="12"/>
  <c r="J470" i="12"/>
  <c r="K470" i="12" s="1"/>
  <c r="H466" i="12"/>
  <c r="H470" i="12"/>
  <c r="I470" i="12" s="1"/>
  <c r="L466" i="12"/>
  <c r="L470" i="12"/>
  <c r="M470" i="12" s="1"/>
  <c r="N466" i="12"/>
  <c r="N470" i="12"/>
  <c r="O470" i="12" s="1"/>
  <c r="H443" i="12"/>
  <c r="H447" i="12"/>
  <c r="I447" i="12" s="1"/>
  <c r="J443" i="12"/>
  <c r="J447" i="12"/>
  <c r="K447" i="12" s="1"/>
  <c r="L443" i="12"/>
  <c r="L447" i="12"/>
  <c r="M447" i="12" s="1"/>
  <c r="N443" i="12"/>
  <c r="N447" i="12"/>
  <c r="O447" i="12" s="1"/>
  <c r="H420" i="12"/>
  <c r="H424" i="12"/>
  <c r="I424" i="12" s="1"/>
  <c r="J420" i="12"/>
  <c r="J424" i="12"/>
  <c r="K424" i="12" s="1"/>
  <c r="L420" i="12"/>
  <c r="L424" i="12"/>
  <c r="M424" i="12" s="1"/>
  <c r="N420" i="12"/>
  <c r="N424" i="12"/>
  <c r="O424" i="12" s="1"/>
  <c r="L297" i="12"/>
  <c r="J397" i="12"/>
  <c r="J401" i="12"/>
  <c r="K401" i="12" s="1"/>
  <c r="L397" i="12"/>
  <c r="L401" i="12"/>
  <c r="M401" i="12" s="1"/>
  <c r="H397" i="12"/>
  <c r="H401" i="12"/>
  <c r="I401" i="12" s="1"/>
  <c r="N397" i="12"/>
  <c r="N401" i="12"/>
  <c r="O401" i="12" s="1"/>
  <c r="H373" i="12"/>
  <c r="H377" i="12"/>
  <c r="I377" i="12" s="1"/>
  <c r="J373" i="12"/>
  <c r="J377" i="12"/>
  <c r="K377" i="12" s="1"/>
  <c r="L373" i="12"/>
  <c r="L377" i="12"/>
  <c r="M377" i="12" s="1"/>
  <c r="N373" i="12"/>
  <c r="N377" i="12"/>
  <c r="O377" i="12" s="1"/>
  <c r="H350" i="12"/>
  <c r="H354" i="12"/>
  <c r="I354" i="12" s="1"/>
  <c r="J350" i="12"/>
  <c r="J354" i="12"/>
  <c r="K354" i="12" s="1"/>
  <c r="L350" i="12"/>
  <c r="L354" i="12"/>
  <c r="M354" i="12" s="1"/>
  <c r="N350" i="12"/>
  <c r="N354" i="12"/>
  <c r="O354" i="12" s="1"/>
  <c r="H327" i="12"/>
  <c r="H331" i="12"/>
  <c r="I331" i="12" s="1"/>
  <c r="J327" i="12"/>
  <c r="J331" i="12"/>
  <c r="K331" i="12" s="1"/>
  <c r="L327" i="12"/>
  <c r="L331" i="12"/>
  <c r="M331" i="12" s="1"/>
  <c r="N327" i="12"/>
  <c r="N331" i="12"/>
  <c r="O331" i="12" s="1"/>
  <c r="H304" i="12"/>
  <c r="H308" i="12"/>
  <c r="I308" i="12" s="1"/>
  <c r="J304" i="12"/>
  <c r="J308" i="12"/>
  <c r="K308" i="12" s="1"/>
  <c r="L304" i="12"/>
  <c r="L308" i="12"/>
  <c r="M308" i="12" s="1"/>
  <c r="N308" i="12"/>
  <c r="O308" i="12" s="1"/>
  <c r="N304" i="12"/>
  <c r="H281" i="12"/>
  <c r="H285" i="12"/>
  <c r="I285" i="12" s="1"/>
  <c r="J281" i="12"/>
  <c r="J285" i="12"/>
  <c r="K285" i="12" s="1"/>
  <c r="L281" i="12"/>
  <c r="L285" i="12"/>
  <c r="M285" i="12" s="1"/>
  <c r="N281" i="12"/>
  <c r="N285" i="12"/>
  <c r="O285" i="12" s="1"/>
  <c r="H258" i="12"/>
  <c r="H262" i="12"/>
  <c r="I262" i="12" s="1"/>
  <c r="J258" i="12"/>
  <c r="J262" i="12"/>
  <c r="K262" i="12" s="1"/>
  <c r="L258" i="12"/>
  <c r="L262" i="12"/>
  <c r="M262" i="12" s="1"/>
  <c r="N258" i="12"/>
  <c r="N262" i="12"/>
  <c r="O262" i="12" s="1"/>
  <c r="H235" i="12"/>
  <c r="H239" i="12"/>
  <c r="I239" i="12" s="1"/>
  <c r="J235" i="12"/>
  <c r="J239" i="12"/>
  <c r="K239" i="12" s="1"/>
  <c r="L235" i="12"/>
  <c r="L239" i="12"/>
  <c r="M239" i="12" s="1"/>
  <c r="N235" i="12"/>
  <c r="N239" i="12"/>
  <c r="O239" i="12" s="1"/>
  <c r="J212" i="12"/>
  <c r="J216" i="12"/>
  <c r="K216" i="12" s="1"/>
  <c r="H212" i="12"/>
  <c r="H216" i="12"/>
  <c r="I216" i="12" s="1"/>
  <c r="L212" i="12"/>
  <c r="L216" i="12"/>
  <c r="M216" i="12" s="1"/>
  <c r="N212" i="12"/>
  <c r="N216" i="12"/>
  <c r="O216" i="12" s="1"/>
  <c r="J189" i="12"/>
  <c r="J193" i="12"/>
  <c r="K193" i="12" s="1"/>
  <c r="H189" i="12"/>
  <c r="H193" i="12"/>
  <c r="I193" i="12" s="1"/>
  <c r="L189" i="12"/>
  <c r="L193" i="12"/>
  <c r="M193" i="12" s="1"/>
  <c r="N189" i="12"/>
  <c r="N193" i="12"/>
  <c r="O193" i="12" s="1"/>
  <c r="H166" i="12"/>
  <c r="H170" i="12"/>
  <c r="I170" i="12" s="1"/>
  <c r="J170" i="12"/>
  <c r="K170" i="12" s="1"/>
  <c r="J166" i="12"/>
  <c r="L166" i="12"/>
  <c r="L170" i="12"/>
  <c r="M170" i="12" s="1"/>
  <c r="N166" i="12"/>
  <c r="N170" i="12"/>
  <c r="O170" i="12" s="1"/>
  <c r="J142" i="12"/>
  <c r="J146" i="12"/>
  <c r="K146" i="12" s="1"/>
  <c r="H142" i="12"/>
  <c r="H146" i="12"/>
  <c r="I146" i="12" s="1"/>
  <c r="L142" i="12"/>
  <c r="L146" i="12"/>
  <c r="M146" i="12" s="1"/>
  <c r="N142" i="12"/>
  <c r="N146" i="12"/>
  <c r="O146" i="12" s="1"/>
  <c r="H119" i="12"/>
  <c r="H123" i="12"/>
  <c r="I123" i="12" s="1"/>
  <c r="J119" i="12"/>
  <c r="J123" i="12"/>
  <c r="K123" i="12" s="1"/>
  <c r="L119" i="12"/>
  <c r="L123" i="12"/>
  <c r="M123" i="12" s="1"/>
  <c r="N119" i="12"/>
  <c r="N123" i="12"/>
  <c r="O123" i="12" s="1"/>
  <c r="H100" i="12"/>
  <c r="I100" i="12" s="1"/>
  <c r="H96" i="12"/>
  <c r="J96" i="12"/>
  <c r="J100" i="12"/>
  <c r="K100" i="12" s="1"/>
  <c r="L96" i="12"/>
  <c r="L100" i="12"/>
  <c r="M100" i="12" s="1"/>
  <c r="N96" i="12"/>
  <c r="N100" i="12"/>
  <c r="O100" i="12" s="1"/>
  <c r="J73" i="12"/>
  <c r="J77" i="12"/>
  <c r="K77" i="12" s="1"/>
  <c r="H77" i="12"/>
  <c r="I77" i="12" s="1"/>
  <c r="H73" i="12"/>
  <c r="L73" i="12"/>
  <c r="L77" i="12"/>
  <c r="M77" i="12" s="1"/>
  <c r="N73" i="12"/>
  <c r="N77" i="12"/>
  <c r="O77" i="12" s="1"/>
  <c r="H50" i="12"/>
  <c r="H54" i="12"/>
  <c r="I54" i="12" s="1"/>
  <c r="J50" i="12"/>
  <c r="J54" i="12"/>
  <c r="K54" i="12" s="1"/>
  <c r="L50" i="12"/>
  <c r="L54" i="12"/>
  <c r="M54" i="12" s="1"/>
  <c r="N50" i="12"/>
  <c r="N54" i="12"/>
  <c r="O54" i="12" s="1"/>
  <c r="H27" i="12"/>
  <c r="H31" i="12"/>
  <c r="I31" i="12" s="1"/>
  <c r="J27" i="12"/>
  <c r="J31" i="12"/>
  <c r="K31" i="12" s="1"/>
  <c r="L27" i="12"/>
  <c r="L31" i="12"/>
  <c r="M31" i="12" s="1"/>
  <c r="N27" i="12"/>
  <c r="N31" i="12"/>
  <c r="O31" i="12" s="1"/>
  <c r="N825" i="12"/>
  <c r="I8" i="12"/>
  <c r="J8" i="12"/>
  <c r="K8" i="12" s="1"/>
  <c r="L8" i="12"/>
  <c r="M8" i="12" s="1"/>
  <c r="N8" i="12"/>
  <c r="O8" i="12" s="1"/>
  <c r="L829" i="12"/>
  <c r="N4" i="12"/>
  <c r="L4" i="12"/>
  <c r="J4" i="12"/>
  <c r="H4" i="12"/>
  <c r="L921" i="12"/>
  <c r="M940" i="12"/>
  <c r="O940" i="12" s="1"/>
  <c r="B600" i="12"/>
  <c r="B599" i="12" s="1"/>
  <c r="G599" i="12" s="1"/>
  <c r="N594" i="12"/>
  <c r="N940" i="12"/>
  <c r="M640" i="12"/>
  <c r="O640" i="12" s="1"/>
  <c r="M871" i="12"/>
  <c r="O871" i="12" s="1"/>
  <c r="C922" i="12"/>
  <c r="C923" i="12" s="1"/>
  <c r="N617" i="12"/>
  <c r="N710" i="12"/>
  <c r="L1084" i="12"/>
  <c r="D694" i="12"/>
  <c r="M894" i="12"/>
  <c r="O894" i="12" s="1"/>
  <c r="N640" i="12"/>
  <c r="L667" i="12"/>
  <c r="M825" i="12"/>
  <c r="O825" i="12" s="1"/>
  <c r="N987" i="12"/>
  <c r="L482" i="12"/>
  <c r="D901" i="12"/>
  <c r="N1010" i="12"/>
  <c r="C692" i="12"/>
  <c r="C693" i="12" s="1"/>
  <c r="L991" i="12"/>
  <c r="B946" i="12"/>
  <c r="B945" i="12" s="1"/>
  <c r="G945" i="12" s="1"/>
  <c r="M594" i="12"/>
  <c r="O594" i="12" s="1"/>
  <c r="N871" i="12"/>
  <c r="L899" i="12"/>
  <c r="L943" i="12"/>
  <c r="N894" i="12"/>
  <c r="B739" i="12"/>
  <c r="B738" i="12" s="1"/>
  <c r="G738" i="12" s="1"/>
  <c r="C876" i="12"/>
  <c r="C877" i="12" s="1"/>
  <c r="N1033" i="12"/>
  <c r="L1105" i="12"/>
  <c r="C784" i="12"/>
  <c r="C785" i="12" s="1"/>
  <c r="B923" i="12"/>
  <c r="B922" i="12" s="1"/>
  <c r="G922" i="12" s="1"/>
  <c r="C945" i="12"/>
  <c r="C946" i="12" s="1"/>
  <c r="B900" i="12"/>
  <c r="B899" i="12" s="1"/>
  <c r="B1085" i="12"/>
  <c r="B1084" i="12" s="1"/>
  <c r="L690" i="12"/>
  <c r="C715" i="12"/>
  <c r="C716" i="12" s="1"/>
  <c r="N733" i="12"/>
  <c r="L761" i="12"/>
  <c r="L876" i="12"/>
  <c r="L1036" i="12"/>
  <c r="B1039" i="12"/>
  <c r="B1038" i="12" s="1"/>
  <c r="N1056" i="12"/>
  <c r="L1106" i="12"/>
  <c r="M756" i="12"/>
  <c r="O756" i="12" s="1"/>
  <c r="C1107" i="12"/>
  <c r="C1108" i="12" s="1"/>
  <c r="B693" i="12"/>
  <c r="B692" i="12" s="1"/>
  <c r="N687" i="12"/>
  <c r="L715" i="12"/>
  <c r="N756" i="12"/>
  <c r="B877" i="12"/>
  <c r="B876" i="12" s="1"/>
  <c r="L1059" i="12"/>
  <c r="L669" i="12"/>
  <c r="C738" i="12"/>
  <c r="C739" i="12" s="1"/>
  <c r="C899" i="12"/>
  <c r="C900" i="12" s="1"/>
  <c r="M1010" i="12"/>
  <c r="O1010" i="12" s="1"/>
  <c r="C1038" i="12"/>
  <c r="C1039" i="12" s="1"/>
  <c r="D1040" i="12"/>
  <c r="L574" i="12"/>
  <c r="D647" i="12"/>
  <c r="L668" i="12"/>
  <c r="C830" i="12"/>
  <c r="C831" i="12" s="1"/>
  <c r="L945" i="12"/>
  <c r="L992" i="12"/>
  <c r="L1013" i="12"/>
  <c r="L1060" i="12"/>
  <c r="B1062" i="12"/>
  <c r="B1061" i="12" s="1"/>
  <c r="L1082" i="12"/>
  <c r="L1107" i="12"/>
  <c r="L920" i="12"/>
  <c r="L1083" i="12"/>
  <c r="M570" i="12"/>
  <c r="O570" i="12" s="1"/>
  <c r="B670" i="12"/>
  <c r="B669" i="12" s="1"/>
  <c r="G669" i="12" s="1"/>
  <c r="N664" i="12"/>
  <c r="M710" i="12"/>
  <c r="O710" i="12" s="1"/>
  <c r="L759" i="12"/>
  <c r="B831" i="12"/>
  <c r="B830" i="12" s="1"/>
  <c r="L897" i="12"/>
  <c r="L898" i="12"/>
  <c r="D947" i="12"/>
  <c r="L968" i="12"/>
  <c r="M987" i="12"/>
  <c r="O987" i="12" s="1"/>
  <c r="L1037" i="12"/>
  <c r="N570" i="12"/>
  <c r="L692" i="12"/>
  <c r="M733" i="12"/>
  <c r="O733" i="12" s="1"/>
  <c r="C761" i="12"/>
  <c r="C762" i="12" s="1"/>
  <c r="D763" i="12"/>
  <c r="C807" i="12"/>
  <c r="C808" i="12" s="1"/>
  <c r="L874" i="12"/>
  <c r="L875" i="12"/>
  <c r="L1014" i="12"/>
  <c r="N1102" i="12"/>
  <c r="L691" i="12"/>
  <c r="M687" i="12"/>
  <c r="O687" i="12" s="1"/>
  <c r="B762" i="12"/>
  <c r="B761" i="12" s="1"/>
  <c r="L922" i="12"/>
  <c r="L969" i="12"/>
  <c r="L967" i="12"/>
  <c r="C1015" i="12"/>
  <c r="C1016" i="12" s="1"/>
  <c r="L1038" i="12"/>
  <c r="L1061" i="12"/>
  <c r="N1079" i="12"/>
  <c r="C622" i="12"/>
  <c r="C623" i="12" s="1"/>
  <c r="D624" i="12"/>
  <c r="C669" i="12"/>
  <c r="M664" i="12"/>
  <c r="O664" i="12" s="1"/>
  <c r="L828" i="12"/>
  <c r="L853" i="12"/>
  <c r="M917" i="12"/>
  <c r="O917" i="12" s="1"/>
  <c r="L990" i="12"/>
  <c r="L1015" i="12"/>
  <c r="C1084" i="12"/>
  <c r="C1085" i="12" s="1"/>
  <c r="B1108" i="12"/>
  <c r="B1107" i="12" s="1"/>
  <c r="D1109" i="12"/>
  <c r="C575" i="12"/>
  <c r="C576" i="12" s="1"/>
  <c r="D577" i="12"/>
  <c r="B716" i="12"/>
  <c r="B715" i="12" s="1"/>
  <c r="L760" i="12"/>
  <c r="C853" i="12"/>
  <c r="C854" i="12" s="1"/>
  <c r="D878" i="12"/>
  <c r="N917" i="12"/>
  <c r="N964" i="12"/>
  <c r="C1061" i="12"/>
  <c r="C1062" i="12" s="1"/>
  <c r="D1086" i="12"/>
  <c r="B970" i="12"/>
  <c r="D994" i="12"/>
  <c r="M1033" i="12"/>
  <c r="O1033" i="12" s="1"/>
  <c r="B993" i="12"/>
  <c r="B1016" i="12"/>
  <c r="M1056" i="12"/>
  <c r="O1056" i="12" s="1"/>
  <c r="C969" i="12"/>
  <c r="C970" i="12" s="1"/>
  <c r="D971" i="12"/>
  <c r="C992" i="12"/>
  <c r="C993" i="12" s="1"/>
  <c r="M1102" i="12"/>
  <c r="O1102" i="12" s="1"/>
  <c r="M1079" i="12"/>
  <c r="O1079" i="12" s="1"/>
  <c r="M964" i="12"/>
  <c r="O964" i="12" s="1"/>
  <c r="D1017" i="12"/>
  <c r="D1063" i="12"/>
  <c r="D924" i="12"/>
  <c r="N779" i="12"/>
  <c r="M802" i="12"/>
  <c r="O802" i="12" s="1"/>
  <c r="D671" i="12"/>
  <c r="D717" i="12"/>
  <c r="N802" i="12"/>
  <c r="M848" i="12"/>
  <c r="O848" i="12" s="1"/>
  <c r="N848" i="12"/>
  <c r="L736" i="12"/>
  <c r="L784" i="12"/>
  <c r="L805" i="12"/>
  <c r="L782" i="12"/>
  <c r="N547" i="12"/>
  <c r="M617" i="12"/>
  <c r="O617" i="12" s="1"/>
  <c r="L851" i="12"/>
  <c r="C599" i="12"/>
  <c r="C600" i="12" s="1"/>
  <c r="B646" i="12"/>
  <c r="B645" i="12" s="1"/>
  <c r="C645" i="12"/>
  <c r="C646" i="12" s="1"/>
  <c r="L738" i="12"/>
  <c r="B785" i="12"/>
  <c r="B784" i="12" s="1"/>
  <c r="B576" i="12"/>
  <c r="B575" i="12" s="1"/>
  <c r="G575" i="12" s="1"/>
  <c r="L573" i="12"/>
  <c r="L597" i="12"/>
  <c r="L713" i="12"/>
  <c r="D740" i="12"/>
  <c r="B808" i="12"/>
  <c r="B807" i="12" s="1"/>
  <c r="G807" i="12" s="1"/>
  <c r="L830" i="12"/>
  <c r="B623" i="12"/>
  <c r="B622" i="12" s="1"/>
  <c r="G622" i="12" s="1"/>
  <c r="D554" i="12"/>
  <c r="L575" i="12"/>
  <c r="M779" i="12"/>
  <c r="O779" i="12" s="1"/>
  <c r="L807" i="12"/>
  <c r="D832" i="12"/>
  <c r="B854" i="12"/>
  <c r="B853" i="12" s="1"/>
  <c r="G853" i="12" s="1"/>
  <c r="D855" i="12"/>
  <c r="D809" i="12"/>
  <c r="D786" i="12"/>
  <c r="C552" i="12"/>
  <c r="C553" i="12" s="1"/>
  <c r="M478" i="12"/>
  <c r="O478" i="12" s="1"/>
  <c r="M547" i="12"/>
  <c r="O547" i="12" s="1"/>
  <c r="L620" i="12"/>
  <c r="N432" i="12"/>
  <c r="L460" i="12"/>
  <c r="L506" i="12"/>
  <c r="N524" i="12"/>
  <c r="L643" i="12"/>
  <c r="D601" i="12"/>
  <c r="L599" i="12"/>
  <c r="L645" i="12"/>
  <c r="L552" i="12"/>
  <c r="L622" i="12"/>
  <c r="B553" i="12"/>
  <c r="B552" i="12" s="1"/>
  <c r="L527" i="12"/>
  <c r="C529" i="12"/>
  <c r="C530" i="12" s="1"/>
  <c r="M501" i="12"/>
  <c r="O501" i="12" s="1"/>
  <c r="L550" i="12"/>
  <c r="N501" i="12"/>
  <c r="L529" i="12"/>
  <c r="L551" i="12"/>
  <c r="C506" i="12"/>
  <c r="C507" i="12" s="1"/>
  <c r="B530" i="12"/>
  <c r="B529" i="12" s="1"/>
  <c r="D531" i="12"/>
  <c r="M524" i="12"/>
  <c r="O524" i="12" s="1"/>
  <c r="N478" i="12"/>
  <c r="L504" i="12"/>
  <c r="B507" i="12"/>
  <c r="C483" i="12"/>
  <c r="C484" i="12" s="1"/>
  <c r="B484" i="12"/>
  <c r="B483" i="12" s="1"/>
  <c r="D462" i="12"/>
  <c r="D508" i="12"/>
  <c r="L481" i="12"/>
  <c r="L483" i="12"/>
  <c r="M432" i="12"/>
  <c r="O432" i="12" s="1"/>
  <c r="D485" i="12"/>
  <c r="L458" i="12"/>
  <c r="B461" i="12"/>
  <c r="B460" i="12" s="1"/>
  <c r="G460" i="12" s="1"/>
  <c r="L459" i="12"/>
  <c r="N455" i="12"/>
  <c r="C460" i="12"/>
  <c r="C461" i="12" s="1"/>
  <c r="D392" i="12"/>
  <c r="L437" i="12"/>
  <c r="M455" i="12"/>
  <c r="O455" i="12" s="1"/>
  <c r="L436" i="12"/>
  <c r="B438" i="12"/>
  <c r="B437" i="12" s="1"/>
  <c r="C437" i="12"/>
  <c r="C438" i="12" s="1"/>
  <c r="N362" i="12"/>
  <c r="L435" i="12"/>
  <c r="D439" i="12"/>
  <c r="B415" i="12"/>
  <c r="B414" i="12" s="1"/>
  <c r="G414" i="12" s="1"/>
  <c r="N339" i="12"/>
  <c r="D416" i="12"/>
  <c r="N409" i="12"/>
  <c r="C414" i="12"/>
  <c r="C415" i="12" s="1"/>
  <c r="M385" i="12"/>
  <c r="O385" i="12" s="1"/>
  <c r="L414" i="12"/>
  <c r="L388" i="12"/>
  <c r="L390" i="12"/>
  <c r="L412" i="12"/>
  <c r="B391" i="12"/>
  <c r="B390" i="12" s="1"/>
  <c r="G390" i="12" s="1"/>
  <c r="N385" i="12"/>
  <c r="C390" i="12"/>
  <c r="C391" i="12" s="1"/>
  <c r="M409" i="12"/>
  <c r="O409" i="12" s="1"/>
  <c r="D277" i="12"/>
  <c r="L319" i="12"/>
  <c r="C344" i="12"/>
  <c r="C345" i="12" s="1"/>
  <c r="M339" i="12"/>
  <c r="O339" i="12" s="1"/>
  <c r="C367" i="12"/>
  <c r="C368" i="12" s="1"/>
  <c r="D369" i="12"/>
  <c r="D323" i="12"/>
  <c r="B368" i="12"/>
  <c r="B367" i="12" s="1"/>
  <c r="G367" i="12" s="1"/>
  <c r="L365" i="12"/>
  <c r="L273" i="12"/>
  <c r="B345" i="12"/>
  <c r="B344" i="12" s="1"/>
  <c r="D346" i="12"/>
  <c r="L367" i="12"/>
  <c r="B322" i="12"/>
  <c r="B321" i="12" s="1"/>
  <c r="G321" i="12" s="1"/>
  <c r="L344" i="12"/>
  <c r="M247" i="12"/>
  <c r="O247" i="12" s="1"/>
  <c r="D300" i="12"/>
  <c r="M362" i="12"/>
  <c r="O362" i="12" s="1"/>
  <c r="C321" i="12"/>
  <c r="C322" i="12" s="1"/>
  <c r="N316" i="12"/>
  <c r="L321" i="12"/>
  <c r="L342" i="12"/>
  <c r="L343" i="12"/>
  <c r="N293" i="12"/>
  <c r="M316" i="12"/>
  <c r="O316" i="12" s="1"/>
  <c r="B299" i="12"/>
  <c r="B298" i="12" s="1"/>
  <c r="C298" i="12"/>
  <c r="C299" i="12" s="1"/>
  <c r="L296" i="12"/>
  <c r="L298" i="12"/>
  <c r="M293" i="12"/>
  <c r="O293" i="12" s="1"/>
  <c r="B253" i="12"/>
  <c r="B252" i="12" s="1"/>
  <c r="N247" i="12"/>
  <c r="M224" i="12"/>
  <c r="O224" i="12" s="1"/>
  <c r="N270" i="12"/>
  <c r="L275" i="12"/>
  <c r="L274" i="12"/>
  <c r="C252" i="12"/>
  <c r="C253" i="12" s="1"/>
  <c r="B276" i="12"/>
  <c r="B275" i="12" s="1"/>
  <c r="L252" i="12"/>
  <c r="D254" i="12"/>
  <c r="C275" i="12"/>
  <c r="C276" i="12" s="1"/>
  <c r="L250" i="12"/>
  <c r="N224" i="12"/>
  <c r="M270" i="12"/>
  <c r="O270" i="12" s="1"/>
  <c r="A225" i="12"/>
  <c r="B225" i="12"/>
  <c r="C225" i="12"/>
  <c r="D225" i="12"/>
  <c r="E225" i="12"/>
  <c r="F225" i="12"/>
  <c r="K227" i="12"/>
  <c r="L227" i="12"/>
  <c r="P940" i="12"/>
  <c r="P687" i="12"/>
  <c r="P987" i="12"/>
  <c r="P478" i="12"/>
  <c r="P339" i="12"/>
  <c r="P570" i="12"/>
  <c r="P1010" i="12"/>
  <c r="P547" i="12"/>
  <c r="P640" i="12"/>
  <c r="P871" i="12"/>
  <c r="P917" i="12"/>
  <c r="P964" i="12"/>
  <c r="P501" i="12"/>
  <c r="P247" i="12"/>
  <c r="P617" i="12"/>
  <c r="P894" i="12"/>
  <c r="P710" i="12"/>
  <c r="P1079" i="12"/>
  <c r="P524" i="12"/>
  <c r="P316" i="12"/>
  <c r="P1033" i="12"/>
  <c r="P455" i="12"/>
  <c r="P293" i="12"/>
  <c r="P825" i="12"/>
  <c r="P664" i="12"/>
  <c r="P779" i="12"/>
  <c r="P432" i="12"/>
  <c r="P224" i="12"/>
  <c r="P362" i="12"/>
  <c r="P594" i="12"/>
  <c r="P756" i="12"/>
  <c r="P1102" i="12"/>
  <c r="P848" i="12"/>
  <c r="P385" i="12"/>
  <c r="P270" i="12"/>
  <c r="P409" i="12"/>
  <c r="P733" i="12"/>
  <c r="P1056" i="12"/>
  <c r="P802" i="12"/>
  <c r="M715" i="12" l="1"/>
  <c r="N715" i="12" s="1"/>
  <c r="M643" i="12"/>
  <c r="R643" i="12" s="1"/>
  <c r="D923" i="12"/>
  <c r="G918" i="12" s="1"/>
  <c r="H918" i="12" s="1"/>
  <c r="M644" i="12"/>
  <c r="O644" i="12" s="1"/>
  <c r="M598" i="12"/>
  <c r="R598" i="12" s="1"/>
  <c r="D600" i="12"/>
  <c r="G593" i="12" s="1"/>
  <c r="S644" i="12"/>
  <c r="M945" i="12"/>
  <c r="R945" i="12" s="1"/>
  <c r="S667" i="12"/>
  <c r="M944" i="12"/>
  <c r="O944" i="12" s="1"/>
  <c r="M597" i="12"/>
  <c r="R597" i="12" s="1"/>
  <c r="D761" i="12"/>
  <c r="S944" i="12"/>
  <c r="S598" i="12"/>
  <c r="S807" i="12"/>
  <c r="S760" i="12"/>
  <c r="M943" i="12"/>
  <c r="N943" i="12" s="1"/>
  <c r="S597" i="12"/>
  <c r="M691" i="12"/>
  <c r="O691" i="12" s="1"/>
  <c r="S943" i="12"/>
  <c r="D784" i="12"/>
  <c r="M875" i="12"/>
  <c r="R875" i="12" s="1"/>
  <c r="M853" i="12"/>
  <c r="O853" i="12" s="1"/>
  <c r="S922" i="12"/>
  <c r="D946" i="12"/>
  <c r="G941" i="12" s="1"/>
  <c r="I941" i="12" s="1"/>
  <c r="M898" i="12"/>
  <c r="R898" i="12" s="1"/>
  <c r="D669" i="12"/>
  <c r="M761" i="12"/>
  <c r="R761" i="12" s="1"/>
  <c r="M622" i="12"/>
  <c r="N622" i="12" s="1"/>
  <c r="D876" i="12"/>
  <c r="C670" i="12"/>
  <c r="D670" i="12" s="1"/>
  <c r="G664" i="12" s="1"/>
  <c r="I664" i="12" s="1"/>
  <c r="D739" i="12"/>
  <c r="I738" i="12" s="1"/>
  <c r="M897" i="12"/>
  <c r="P897" i="12" s="1"/>
  <c r="M574" i="12"/>
  <c r="R574" i="12" s="1"/>
  <c r="S668" i="12"/>
  <c r="D877" i="12"/>
  <c r="G872" i="12" s="1"/>
  <c r="M645" i="12"/>
  <c r="R645" i="12" s="1"/>
  <c r="D1062" i="12"/>
  <c r="I1061" i="12" s="1"/>
  <c r="D1039" i="12"/>
  <c r="I1038" i="12" s="1"/>
  <c r="M899" i="12"/>
  <c r="R899" i="12" s="1"/>
  <c r="M759" i="12"/>
  <c r="N759" i="12" s="1"/>
  <c r="S806" i="12"/>
  <c r="M921" i="12"/>
  <c r="N921" i="12" s="1"/>
  <c r="D900" i="12"/>
  <c r="G892" i="12" s="1"/>
  <c r="S761" i="12"/>
  <c r="S1060" i="12"/>
  <c r="S1038" i="12"/>
  <c r="M920" i="12"/>
  <c r="P920" i="12" s="1"/>
  <c r="S759" i="12"/>
  <c r="D438" i="12"/>
  <c r="G430" i="12" s="1"/>
  <c r="H430" i="12" s="1"/>
  <c r="S574" i="12"/>
  <c r="M599" i="12"/>
  <c r="R599" i="12" s="1"/>
  <c r="M760" i="12"/>
  <c r="N760" i="12" s="1"/>
  <c r="D715" i="12"/>
  <c r="S921" i="12"/>
  <c r="D762" i="12"/>
  <c r="G757" i="12" s="1"/>
  <c r="I757" i="12" s="1"/>
  <c r="D1108" i="12"/>
  <c r="G1102" i="12" s="1"/>
  <c r="S737" i="12"/>
  <c r="D693" i="12"/>
  <c r="G688" i="12" s="1"/>
  <c r="I688" i="12" s="1"/>
  <c r="M829" i="12"/>
  <c r="R829" i="12" s="1"/>
  <c r="M830" i="12"/>
  <c r="R830" i="12" s="1"/>
  <c r="M714" i="12"/>
  <c r="N714" i="12" s="1"/>
  <c r="S829" i="12"/>
  <c r="S828" i="12"/>
  <c r="S899" i="12"/>
  <c r="M828" i="12"/>
  <c r="R828" i="12" s="1"/>
  <c r="M713" i="12"/>
  <c r="N713" i="12" s="1"/>
  <c r="M922" i="12"/>
  <c r="R922" i="12" s="1"/>
  <c r="M573" i="12"/>
  <c r="R573" i="12" s="1"/>
  <c r="M852" i="12"/>
  <c r="P852" i="12" s="1"/>
  <c r="M784" i="12"/>
  <c r="O784" i="12" s="1"/>
  <c r="M1084" i="12"/>
  <c r="R1084" i="12" s="1"/>
  <c r="D830" i="12"/>
  <c r="G830" i="12"/>
  <c r="M805" i="12"/>
  <c r="O805" i="12" s="1"/>
  <c r="S1084" i="12"/>
  <c r="M806" i="12"/>
  <c r="N806" i="12" s="1"/>
  <c r="M738" i="12"/>
  <c r="O738" i="12" s="1"/>
  <c r="G715" i="12"/>
  <c r="S1014" i="12"/>
  <c r="G761" i="12"/>
  <c r="M736" i="12"/>
  <c r="R736" i="12" s="1"/>
  <c r="M690" i="12"/>
  <c r="R690" i="12" s="1"/>
  <c r="S692" i="12"/>
  <c r="S991" i="12"/>
  <c r="M692" i="12"/>
  <c r="N692" i="12" s="1"/>
  <c r="S690" i="12"/>
  <c r="M737" i="12"/>
  <c r="R737" i="12" s="1"/>
  <c r="D716" i="12"/>
  <c r="H715" i="12" s="1"/>
  <c r="M874" i="12"/>
  <c r="R874" i="12" s="1"/>
  <c r="S852" i="12"/>
  <c r="S990" i="12"/>
  <c r="S876" i="12"/>
  <c r="M876" i="12"/>
  <c r="P876" i="12" s="1"/>
  <c r="M1060" i="12"/>
  <c r="R1060" i="12" s="1"/>
  <c r="D553" i="12"/>
  <c r="G546" i="12" s="1"/>
  <c r="H546" i="12" s="1"/>
  <c r="S783" i="12"/>
  <c r="S1015" i="12"/>
  <c r="M1105" i="12"/>
  <c r="R1105" i="12" s="1"/>
  <c r="S920" i="12"/>
  <c r="S621" i="12"/>
  <c r="D575" i="12"/>
  <c r="M783" i="12"/>
  <c r="O783" i="12" s="1"/>
  <c r="M552" i="12"/>
  <c r="R552" i="12" s="1"/>
  <c r="D622" i="12"/>
  <c r="S552" i="12"/>
  <c r="M968" i="12"/>
  <c r="R968" i="12" s="1"/>
  <c r="D599" i="12"/>
  <c r="M990" i="12"/>
  <c r="R990" i="12" s="1"/>
  <c r="D808" i="12"/>
  <c r="I807" i="12" s="1"/>
  <c r="S575" i="12"/>
  <c r="S805" i="12"/>
  <c r="D945" i="12"/>
  <c r="S1082" i="12"/>
  <c r="G876" i="12"/>
  <c r="M550" i="12"/>
  <c r="P550" i="12" s="1"/>
  <c r="M1037" i="12"/>
  <c r="N1037" i="12" s="1"/>
  <c r="D645" i="12"/>
  <c r="M1082" i="12"/>
  <c r="N1082" i="12" s="1"/>
  <c r="S1036" i="12"/>
  <c r="D1085" i="12"/>
  <c r="I1084" i="12" s="1"/>
  <c r="S782" i="12"/>
  <c r="S875" i="12"/>
  <c r="M992" i="12"/>
  <c r="R992" i="12" s="1"/>
  <c r="M621" i="12"/>
  <c r="R621" i="12" s="1"/>
  <c r="D623" i="12"/>
  <c r="S1037" i="12"/>
  <c r="S1107" i="12"/>
  <c r="S967" i="12"/>
  <c r="M967" i="12"/>
  <c r="M991" i="12"/>
  <c r="D1016" i="12"/>
  <c r="G1008" i="12" s="1"/>
  <c r="S874" i="12"/>
  <c r="S945" i="12"/>
  <c r="S1105" i="12"/>
  <c r="D576" i="12"/>
  <c r="G568" i="12" s="1"/>
  <c r="M782" i="12"/>
  <c r="O782" i="12" s="1"/>
  <c r="S715" i="12"/>
  <c r="M851" i="12"/>
  <c r="O851" i="12" s="1"/>
  <c r="D785" i="12"/>
  <c r="G779" i="12" s="1"/>
  <c r="M668" i="12"/>
  <c r="N668" i="12" s="1"/>
  <c r="S968" i="12"/>
  <c r="M969" i="12"/>
  <c r="M1083" i="12"/>
  <c r="M620" i="12"/>
  <c r="R620" i="12" s="1"/>
  <c r="S784" i="12"/>
  <c r="S714" i="12"/>
  <c r="M669" i="12"/>
  <c r="S1013" i="12"/>
  <c r="S992" i="12"/>
  <c r="M1107" i="12"/>
  <c r="M437" i="12"/>
  <c r="R437" i="12" s="1"/>
  <c r="S482" i="12"/>
  <c r="M1015" i="12"/>
  <c r="M1038" i="12"/>
  <c r="M575" i="12"/>
  <c r="R575" i="12" s="1"/>
  <c r="M551" i="12"/>
  <c r="O551" i="12" s="1"/>
  <c r="S573" i="12"/>
  <c r="D738" i="12"/>
  <c r="D854" i="12"/>
  <c r="G847" i="12" s="1"/>
  <c r="M667" i="12"/>
  <c r="G899" i="12"/>
  <c r="D899" i="12"/>
  <c r="S1061" i="12"/>
  <c r="S898" i="12"/>
  <c r="D831" i="12"/>
  <c r="M528" i="12"/>
  <c r="N528" i="12" s="1"/>
  <c r="G645" i="12"/>
  <c r="D853" i="12"/>
  <c r="S669" i="12"/>
  <c r="S691" i="12"/>
  <c r="S969" i="12"/>
  <c r="S897" i="12"/>
  <c r="M1036" i="12"/>
  <c r="S504" i="12"/>
  <c r="M1061" i="12"/>
  <c r="P1061" i="12" s="1"/>
  <c r="M1059" i="12"/>
  <c r="D646" i="12"/>
  <c r="S1059" i="12"/>
  <c r="S1106" i="12"/>
  <c r="D993" i="12"/>
  <c r="G988" i="12" s="1"/>
  <c r="S1083" i="12"/>
  <c r="M1014" i="12"/>
  <c r="M1106" i="12"/>
  <c r="M1013" i="12"/>
  <c r="O1013" i="12" s="1"/>
  <c r="G1038" i="12"/>
  <c r="D1038" i="12"/>
  <c r="B992" i="12"/>
  <c r="B1015" i="12"/>
  <c r="G1061" i="12"/>
  <c r="D1061" i="12"/>
  <c r="G1107" i="12"/>
  <c r="D1107" i="12"/>
  <c r="D970" i="12"/>
  <c r="B969" i="12"/>
  <c r="G1084" i="12"/>
  <c r="D1084" i="12"/>
  <c r="D922" i="12"/>
  <c r="D552" i="12"/>
  <c r="G552" i="12"/>
  <c r="D529" i="12"/>
  <c r="S713" i="12"/>
  <c r="S851" i="12"/>
  <c r="M807" i="12"/>
  <c r="R807" i="12" s="1"/>
  <c r="S736" i="12"/>
  <c r="P761" i="12"/>
  <c r="S853" i="12"/>
  <c r="S830" i="12"/>
  <c r="S738" i="12"/>
  <c r="G692" i="12"/>
  <c r="D692" i="12"/>
  <c r="M505" i="12"/>
  <c r="P505" i="12" s="1"/>
  <c r="D807" i="12"/>
  <c r="G784" i="12"/>
  <c r="S645" i="12"/>
  <c r="S620" i="12"/>
  <c r="S483" i="12"/>
  <c r="D530" i="12"/>
  <c r="I529" i="12" s="1"/>
  <c r="S622" i="12"/>
  <c r="S643" i="12"/>
  <c r="S529" i="12"/>
  <c r="S599" i="12"/>
  <c r="M483" i="12"/>
  <c r="R483" i="12" s="1"/>
  <c r="M481" i="12"/>
  <c r="R481" i="12" s="1"/>
  <c r="P598" i="12"/>
  <c r="N644" i="12"/>
  <c r="R644" i="12"/>
  <c r="N598" i="12"/>
  <c r="M482" i="12"/>
  <c r="R482" i="12" s="1"/>
  <c r="D507" i="12"/>
  <c r="G500" i="12" s="1"/>
  <c r="H500" i="12" s="1"/>
  <c r="M506" i="12"/>
  <c r="R506" i="12" s="1"/>
  <c r="O598" i="12"/>
  <c r="S506" i="12"/>
  <c r="S528" i="12"/>
  <c r="B506" i="12"/>
  <c r="G506" i="12" s="1"/>
  <c r="S551" i="12"/>
  <c r="S550" i="12"/>
  <c r="S505" i="12"/>
  <c r="M436" i="12"/>
  <c r="R436" i="12" s="1"/>
  <c r="D483" i="12"/>
  <c r="M504" i="12"/>
  <c r="R504" i="12" s="1"/>
  <c r="G529" i="12"/>
  <c r="D461" i="12"/>
  <c r="I460" i="12" s="1"/>
  <c r="M527" i="12"/>
  <c r="M529" i="12"/>
  <c r="S527" i="12"/>
  <c r="S344" i="12"/>
  <c r="M458" i="12"/>
  <c r="O458" i="12" s="1"/>
  <c r="D484" i="12"/>
  <c r="G483" i="12"/>
  <c r="D460" i="12"/>
  <c r="D391" i="12"/>
  <c r="G383" i="12" s="1"/>
  <c r="I383" i="12" s="1"/>
  <c r="D415" i="12"/>
  <c r="G409" i="12" s="1"/>
  <c r="H409" i="12" s="1"/>
  <c r="S481" i="12"/>
  <c r="S437" i="12"/>
  <c r="S436" i="12"/>
  <c r="M435" i="12"/>
  <c r="R435" i="12" s="1"/>
  <c r="S458" i="12"/>
  <c r="M459" i="12"/>
  <c r="I437" i="12"/>
  <c r="M460" i="12"/>
  <c r="D437" i="12"/>
  <c r="S460" i="12"/>
  <c r="S459" i="12"/>
  <c r="S389" i="12"/>
  <c r="G437" i="12"/>
  <c r="M389" i="12"/>
  <c r="N389" i="12" s="1"/>
  <c r="S435" i="12"/>
  <c r="M342" i="12"/>
  <c r="N342" i="12" s="1"/>
  <c r="M412" i="12"/>
  <c r="O412" i="12" s="1"/>
  <c r="D414" i="12"/>
  <c r="D367" i="12"/>
  <c r="M344" i="12"/>
  <c r="P344" i="12" s="1"/>
  <c r="D344" i="12"/>
  <c r="S390" i="12"/>
  <c r="M390" i="12"/>
  <c r="N390" i="12" s="1"/>
  <c r="M343" i="12"/>
  <c r="O343" i="12" s="1"/>
  <c r="D390" i="12"/>
  <c r="S388" i="12"/>
  <c r="M388" i="12"/>
  <c r="N388" i="12" s="1"/>
  <c r="S414" i="12"/>
  <c r="S412" i="12"/>
  <c r="S413" i="12"/>
  <c r="M413" i="12"/>
  <c r="M414" i="12"/>
  <c r="D368" i="12"/>
  <c r="H367" i="12" s="1"/>
  <c r="M250" i="12"/>
  <c r="P250" i="12" s="1"/>
  <c r="D345" i="12"/>
  <c r="D321" i="12"/>
  <c r="D322" i="12"/>
  <c r="H321" i="12" s="1"/>
  <c r="S366" i="12"/>
  <c r="G344" i="12"/>
  <c r="M367" i="12"/>
  <c r="R367" i="12" s="1"/>
  <c r="M365" i="12"/>
  <c r="S365" i="12"/>
  <c r="S367" i="12"/>
  <c r="M366" i="12"/>
  <c r="S342" i="12"/>
  <c r="S343" i="12"/>
  <c r="S320" i="12"/>
  <c r="D299" i="12"/>
  <c r="M320" i="12"/>
  <c r="S251" i="12"/>
  <c r="D253" i="12"/>
  <c r="G247" i="12" s="1"/>
  <c r="S296" i="12"/>
  <c r="M319" i="12"/>
  <c r="M252" i="12"/>
  <c r="N252" i="12" s="1"/>
  <c r="S319" i="12"/>
  <c r="M321" i="12"/>
  <c r="M251" i="12"/>
  <c r="N251" i="12" s="1"/>
  <c r="M227" i="12"/>
  <c r="N227" i="12" s="1"/>
  <c r="S321" i="12"/>
  <c r="D275" i="12"/>
  <c r="G275" i="12"/>
  <c r="M297" i="12"/>
  <c r="M296" i="12"/>
  <c r="M298" i="12"/>
  <c r="S298" i="12"/>
  <c r="S252" i="12"/>
  <c r="S297" i="12"/>
  <c r="G298" i="12"/>
  <c r="D298" i="12"/>
  <c r="D276" i="12"/>
  <c r="S274" i="12"/>
  <c r="G252" i="12"/>
  <c r="D252" i="12"/>
  <c r="M274" i="12"/>
  <c r="S250" i="12"/>
  <c r="S273" i="12"/>
  <c r="S275" i="12"/>
  <c r="M273" i="12"/>
  <c r="M275" i="12"/>
  <c r="S227" i="12"/>
  <c r="K228" i="12"/>
  <c r="L228" i="12"/>
  <c r="M228" i="12"/>
  <c r="Q760" i="12"/>
  <c r="Q598" i="12"/>
  <c r="Q1037" i="12"/>
  <c r="Q715" i="12"/>
  <c r="Q389" i="12"/>
  <c r="Q943" i="12"/>
  <c r="Q668" i="12"/>
  <c r="Q388" i="12"/>
  <c r="Q713" i="12"/>
  <c r="Q714" i="12"/>
  <c r="Q692" i="12"/>
  <c r="Q759" i="12"/>
  <c r="Q390" i="12"/>
  <c r="Q806" i="12"/>
  <c r="Q622" i="12"/>
  <c r="Q342" i="12"/>
  <c r="Q252" i="12"/>
  <c r="Q1082" i="12"/>
  <c r="Q644" i="12"/>
  <c r="Q227" i="12"/>
  <c r="Q251" i="12"/>
  <c r="Q528" i="12"/>
  <c r="Q921" i="12"/>
  <c r="I918" i="12" l="1"/>
  <c r="E922" i="12"/>
  <c r="F922" i="12" s="1"/>
  <c r="P921" i="12"/>
  <c r="R944" i="12"/>
  <c r="N691" i="12"/>
  <c r="G915" i="12"/>
  <c r="I915" i="12" s="1"/>
  <c r="G431" i="12"/>
  <c r="I431" i="12" s="1"/>
  <c r="H437" i="12"/>
  <c r="I430" i="12"/>
  <c r="N761" i="12"/>
  <c r="N597" i="12"/>
  <c r="E599" i="12"/>
  <c r="F599" i="12" s="1"/>
  <c r="P691" i="12"/>
  <c r="G432" i="12"/>
  <c r="I432" i="12" s="1"/>
  <c r="O643" i="12"/>
  <c r="G917" i="12"/>
  <c r="I917" i="12" s="1"/>
  <c r="R691" i="12"/>
  <c r="O759" i="12"/>
  <c r="P643" i="12"/>
  <c r="N643" i="12"/>
  <c r="H757" i="12"/>
  <c r="G939" i="12"/>
  <c r="H939" i="12" s="1"/>
  <c r="H945" i="12"/>
  <c r="I761" i="12"/>
  <c r="P597" i="12"/>
  <c r="O921" i="12"/>
  <c r="H1107" i="12"/>
  <c r="N920" i="12"/>
  <c r="R920" i="12"/>
  <c r="H761" i="12"/>
  <c r="P622" i="12"/>
  <c r="I599" i="12"/>
  <c r="G938" i="12"/>
  <c r="I938" i="12" s="1"/>
  <c r="O920" i="12"/>
  <c r="N738" i="12"/>
  <c r="R759" i="12"/>
  <c r="P738" i="12"/>
  <c r="R784" i="12"/>
  <c r="G1031" i="12"/>
  <c r="H1031" i="12" s="1"/>
  <c r="I922" i="12"/>
  <c r="E807" i="12"/>
  <c r="F807" i="12" s="1"/>
  <c r="G801" i="12"/>
  <c r="I801" i="12" s="1"/>
  <c r="G595" i="12"/>
  <c r="I595" i="12" s="1"/>
  <c r="P806" i="12"/>
  <c r="R622" i="12"/>
  <c r="O715" i="12"/>
  <c r="O599" i="12"/>
  <c r="N645" i="12"/>
  <c r="N784" i="12"/>
  <c r="O922" i="12"/>
  <c r="G1032" i="12"/>
  <c r="H1032" i="12" s="1"/>
  <c r="P715" i="12"/>
  <c r="O829" i="12"/>
  <c r="G1034" i="12"/>
  <c r="I1034" i="12" s="1"/>
  <c r="H738" i="12"/>
  <c r="I899" i="12"/>
  <c r="R715" i="12"/>
  <c r="O645" i="12"/>
  <c r="I945" i="12"/>
  <c r="G592" i="12"/>
  <c r="H592" i="12" s="1"/>
  <c r="P784" i="12"/>
  <c r="P829" i="12"/>
  <c r="G1033" i="12"/>
  <c r="I1033" i="12" s="1"/>
  <c r="N599" i="12"/>
  <c r="O622" i="12"/>
  <c r="G594" i="12"/>
  <c r="I594" i="12" s="1"/>
  <c r="N829" i="12"/>
  <c r="H1038" i="12"/>
  <c r="H941" i="12"/>
  <c r="H599" i="12"/>
  <c r="E1038" i="12"/>
  <c r="F1038" i="12" s="1"/>
  <c r="N690" i="12"/>
  <c r="N620" i="12"/>
  <c r="P782" i="12"/>
  <c r="O828" i="12"/>
  <c r="P552" i="12"/>
  <c r="N552" i="12"/>
  <c r="R853" i="12"/>
  <c r="G663" i="12"/>
  <c r="I663" i="12" s="1"/>
  <c r="P714" i="12"/>
  <c r="P690" i="12"/>
  <c r="O852" i="12"/>
  <c r="N853" i="12"/>
  <c r="E390" i="12"/>
  <c r="F390" i="12" s="1"/>
  <c r="P853" i="12"/>
  <c r="G662" i="12"/>
  <c r="H662" i="12" s="1"/>
  <c r="G433" i="12"/>
  <c r="I433" i="12" s="1"/>
  <c r="P645" i="12"/>
  <c r="R805" i="12"/>
  <c r="P851" i="12"/>
  <c r="G916" i="12"/>
  <c r="I916" i="12" s="1"/>
  <c r="G754" i="12"/>
  <c r="H754" i="12" s="1"/>
  <c r="G756" i="12"/>
  <c r="I756" i="12" s="1"/>
  <c r="H922" i="12"/>
  <c r="N922" i="12"/>
  <c r="G665" i="12"/>
  <c r="I665" i="12" s="1"/>
  <c r="E738" i="12"/>
  <c r="F738" i="12" s="1"/>
  <c r="G734" i="12"/>
  <c r="I734" i="12" s="1"/>
  <c r="H664" i="12"/>
  <c r="R806" i="12"/>
  <c r="P828" i="12"/>
  <c r="E437" i="12"/>
  <c r="F437" i="12" s="1"/>
  <c r="P599" i="12"/>
  <c r="H807" i="12"/>
  <c r="N828" i="12"/>
  <c r="H669" i="12"/>
  <c r="P922" i="12"/>
  <c r="E899" i="12"/>
  <c r="F899" i="12" s="1"/>
  <c r="I669" i="12"/>
  <c r="O597" i="12"/>
  <c r="O945" i="12"/>
  <c r="P945" i="12"/>
  <c r="N945" i="12"/>
  <c r="P644" i="12"/>
  <c r="N944" i="12"/>
  <c r="O552" i="12"/>
  <c r="N782" i="12"/>
  <c r="G755" i="12"/>
  <c r="I755" i="12" s="1"/>
  <c r="E945" i="12"/>
  <c r="F945" i="12" s="1"/>
  <c r="G940" i="12"/>
  <c r="P737" i="12"/>
  <c r="O898" i="12"/>
  <c r="P898" i="12"/>
  <c r="O620" i="12"/>
  <c r="R921" i="12"/>
  <c r="G731" i="12"/>
  <c r="R897" i="12"/>
  <c r="P944" i="12"/>
  <c r="N897" i="12"/>
  <c r="N550" i="12"/>
  <c r="N805" i="12"/>
  <c r="O897" i="12"/>
  <c r="N898" i="12"/>
  <c r="P805" i="12"/>
  <c r="G895" i="12"/>
  <c r="I895" i="12" s="1"/>
  <c r="E552" i="12"/>
  <c r="F552" i="12" s="1"/>
  <c r="G894" i="12"/>
  <c r="I894" i="12" s="1"/>
  <c r="E669" i="12"/>
  <c r="F669" i="12" s="1"/>
  <c r="N573" i="12"/>
  <c r="H784" i="12"/>
  <c r="P874" i="12"/>
  <c r="N875" i="12"/>
  <c r="O875" i="12"/>
  <c r="N874" i="12"/>
  <c r="P875" i="12"/>
  <c r="R943" i="12"/>
  <c r="P573" i="12"/>
  <c r="O528" i="12"/>
  <c r="P830" i="12"/>
  <c r="I575" i="12"/>
  <c r="P528" i="12"/>
  <c r="O573" i="12"/>
  <c r="R528" i="12"/>
  <c r="I552" i="12"/>
  <c r="N783" i="12"/>
  <c r="E645" i="12"/>
  <c r="F645" i="12" s="1"/>
  <c r="O550" i="12"/>
  <c r="H552" i="12"/>
  <c r="R550" i="12"/>
  <c r="G545" i="12"/>
  <c r="I545" i="12" s="1"/>
  <c r="R760" i="12"/>
  <c r="P943" i="12"/>
  <c r="G547" i="12"/>
  <c r="I547" i="12" s="1"/>
  <c r="O760" i="12"/>
  <c r="G1056" i="12"/>
  <c r="I1056" i="12" s="1"/>
  <c r="O574" i="12"/>
  <c r="P574" i="12"/>
  <c r="N574" i="12"/>
  <c r="G548" i="12"/>
  <c r="I548" i="12" s="1"/>
  <c r="O830" i="12"/>
  <c r="P760" i="12"/>
  <c r="O761" i="12"/>
  <c r="O943" i="12"/>
  <c r="N1084" i="12"/>
  <c r="O1084" i="12"/>
  <c r="H876" i="12"/>
  <c r="E1107" i="12"/>
  <c r="F1107" i="12" s="1"/>
  <c r="O1037" i="12"/>
  <c r="G869" i="12"/>
  <c r="H869" i="12" s="1"/>
  <c r="G1101" i="12"/>
  <c r="I1101" i="12" s="1"/>
  <c r="I876" i="12"/>
  <c r="G1103" i="12"/>
  <c r="I1103" i="12" s="1"/>
  <c r="P1084" i="12"/>
  <c r="G871" i="12"/>
  <c r="H871" i="12" s="1"/>
  <c r="G1100" i="12"/>
  <c r="I1100" i="12" s="1"/>
  <c r="G870" i="12"/>
  <c r="I870" i="12" s="1"/>
  <c r="I1107" i="12"/>
  <c r="E876" i="12"/>
  <c r="F876" i="12" s="1"/>
  <c r="R782" i="12"/>
  <c r="P1105" i="12"/>
  <c r="N505" i="12"/>
  <c r="E622" i="12"/>
  <c r="F622" i="12" s="1"/>
  <c r="R692" i="12"/>
  <c r="N737" i="12"/>
  <c r="R738" i="12"/>
  <c r="N990" i="12"/>
  <c r="O990" i="12"/>
  <c r="O899" i="12"/>
  <c r="N830" i="12"/>
  <c r="H899" i="12"/>
  <c r="G803" i="12"/>
  <c r="I803" i="12" s="1"/>
  <c r="O690" i="12"/>
  <c r="E830" i="12"/>
  <c r="F830" i="12" s="1"/>
  <c r="O692" i="12"/>
  <c r="G893" i="12"/>
  <c r="R783" i="12"/>
  <c r="R1037" i="12"/>
  <c r="P783" i="12"/>
  <c r="G800" i="12"/>
  <c r="H800" i="12" s="1"/>
  <c r="P692" i="12"/>
  <c r="N899" i="12"/>
  <c r="E483" i="12"/>
  <c r="F483" i="12" s="1"/>
  <c r="N1105" i="12"/>
  <c r="P1037" i="12"/>
  <c r="P990" i="12"/>
  <c r="P899" i="12"/>
  <c r="P620" i="12"/>
  <c r="O1105" i="12"/>
  <c r="G733" i="12"/>
  <c r="G732" i="12"/>
  <c r="R551" i="12"/>
  <c r="G802" i="12"/>
  <c r="I802" i="12" s="1"/>
  <c r="P759" i="12"/>
  <c r="E575" i="12"/>
  <c r="F575" i="12" s="1"/>
  <c r="O737" i="12"/>
  <c r="N551" i="12"/>
  <c r="O621" i="12"/>
  <c r="E692" i="12"/>
  <c r="F692" i="12" s="1"/>
  <c r="H1061" i="12"/>
  <c r="P1082" i="12"/>
  <c r="N736" i="12"/>
  <c r="E1061" i="12"/>
  <c r="F1061" i="12" s="1"/>
  <c r="G687" i="12"/>
  <c r="P437" i="12"/>
  <c r="P551" i="12"/>
  <c r="O736" i="12"/>
  <c r="O713" i="12"/>
  <c r="H692" i="12"/>
  <c r="P736" i="12"/>
  <c r="R1082" i="12"/>
  <c r="P713" i="12"/>
  <c r="G1057" i="12"/>
  <c r="I1057" i="12" s="1"/>
  <c r="R713" i="12"/>
  <c r="G685" i="12"/>
  <c r="I692" i="12"/>
  <c r="H688" i="12"/>
  <c r="H383" i="12"/>
  <c r="N437" i="12"/>
  <c r="O437" i="12"/>
  <c r="H529" i="12"/>
  <c r="G1054" i="12"/>
  <c r="H1054" i="12" s="1"/>
  <c r="G686" i="12"/>
  <c r="O874" i="12"/>
  <c r="G524" i="12"/>
  <c r="H524" i="12" s="1"/>
  <c r="G1055" i="12"/>
  <c r="H1055" i="12" s="1"/>
  <c r="N483" i="12"/>
  <c r="O806" i="12"/>
  <c r="P968" i="12"/>
  <c r="R714" i="12"/>
  <c r="R852" i="12"/>
  <c r="O714" i="12"/>
  <c r="N992" i="12"/>
  <c r="O968" i="12"/>
  <c r="N968" i="12"/>
  <c r="N852" i="12"/>
  <c r="H992" i="12"/>
  <c r="G710" i="12"/>
  <c r="I710" i="12" s="1"/>
  <c r="E761" i="12"/>
  <c r="F761" i="12" s="1"/>
  <c r="I715" i="12"/>
  <c r="G708" i="12"/>
  <c r="I892" i="12"/>
  <c r="H892" i="12"/>
  <c r="G711" i="12"/>
  <c r="N481" i="12"/>
  <c r="G777" i="12"/>
  <c r="I777" i="12" s="1"/>
  <c r="G709" i="12"/>
  <c r="G385" i="12"/>
  <c r="H385" i="12" s="1"/>
  <c r="G522" i="12"/>
  <c r="I522" i="12" s="1"/>
  <c r="O481" i="12"/>
  <c r="I500" i="12"/>
  <c r="G525" i="12"/>
  <c r="I525" i="12" s="1"/>
  <c r="I784" i="12"/>
  <c r="E529" i="12"/>
  <c r="F529" i="12" s="1"/>
  <c r="R876" i="12"/>
  <c r="O876" i="12"/>
  <c r="N876" i="12"/>
  <c r="E715" i="12"/>
  <c r="F715" i="12" s="1"/>
  <c r="I847" i="12"/>
  <c r="H847" i="12"/>
  <c r="N621" i="12"/>
  <c r="R851" i="12"/>
  <c r="G780" i="12"/>
  <c r="G1011" i="12"/>
  <c r="H1011" i="12" s="1"/>
  <c r="O992" i="12"/>
  <c r="O504" i="12"/>
  <c r="G499" i="12"/>
  <c r="H499" i="12" s="1"/>
  <c r="H390" i="12"/>
  <c r="P436" i="12"/>
  <c r="R505" i="12"/>
  <c r="O505" i="12"/>
  <c r="P575" i="12"/>
  <c r="N575" i="12"/>
  <c r="N851" i="12"/>
  <c r="G778" i="12"/>
  <c r="G1078" i="12"/>
  <c r="I1078" i="12" s="1"/>
  <c r="G1010" i="12"/>
  <c r="H1010" i="12" s="1"/>
  <c r="P992" i="12"/>
  <c r="O1060" i="12"/>
  <c r="O1082" i="12"/>
  <c r="P621" i="12"/>
  <c r="G1080" i="12"/>
  <c r="I1080" i="12" s="1"/>
  <c r="H1015" i="12"/>
  <c r="P1060" i="12"/>
  <c r="G1077" i="12"/>
  <c r="H1077" i="12" s="1"/>
  <c r="G1009" i="12"/>
  <c r="H1009" i="12" s="1"/>
  <c r="N1060" i="12"/>
  <c r="E1084" i="12"/>
  <c r="F1084" i="12" s="1"/>
  <c r="G1079" i="12"/>
  <c r="H1079" i="12" s="1"/>
  <c r="I872" i="12"/>
  <c r="H872" i="12"/>
  <c r="G453" i="12"/>
  <c r="H453" i="12" s="1"/>
  <c r="I506" i="12"/>
  <c r="O575" i="12"/>
  <c r="E460" i="12"/>
  <c r="F460" i="12" s="1"/>
  <c r="H506" i="12"/>
  <c r="E784" i="12"/>
  <c r="F784" i="12" s="1"/>
  <c r="I1015" i="12"/>
  <c r="H1084" i="12"/>
  <c r="H568" i="12"/>
  <c r="I568" i="12"/>
  <c r="I779" i="12"/>
  <c r="H779" i="12"/>
  <c r="D506" i="12"/>
  <c r="E506" i="12" s="1"/>
  <c r="F506" i="12" s="1"/>
  <c r="P807" i="12"/>
  <c r="R1014" i="12"/>
  <c r="O1014" i="12"/>
  <c r="P1014" i="12"/>
  <c r="R1036" i="12"/>
  <c r="N1036" i="12"/>
  <c r="P1036" i="12"/>
  <c r="O1036" i="12"/>
  <c r="I853" i="12"/>
  <c r="H853" i="12"/>
  <c r="G849" i="12"/>
  <c r="G848" i="12"/>
  <c r="G846" i="12"/>
  <c r="R1107" i="12"/>
  <c r="P1107" i="12"/>
  <c r="O1107" i="12"/>
  <c r="N1107" i="12"/>
  <c r="R969" i="12"/>
  <c r="O969" i="12"/>
  <c r="G615" i="12"/>
  <c r="G617" i="12"/>
  <c r="G616" i="12"/>
  <c r="G618" i="12"/>
  <c r="H622" i="12"/>
  <c r="I622" i="12"/>
  <c r="H460" i="12"/>
  <c r="N504" i="12"/>
  <c r="O506" i="12"/>
  <c r="G985" i="12"/>
  <c r="I985" i="12" s="1"/>
  <c r="N969" i="12"/>
  <c r="G638" i="12"/>
  <c r="G639" i="12"/>
  <c r="I645" i="12"/>
  <c r="G641" i="12"/>
  <c r="H645" i="12"/>
  <c r="G640" i="12"/>
  <c r="R1038" i="12"/>
  <c r="P1038" i="12"/>
  <c r="N1038" i="12"/>
  <c r="O1038" i="12"/>
  <c r="N1014" i="12"/>
  <c r="P969" i="12"/>
  <c r="I992" i="12"/>
  <c r="G987" i="12"/>
  <c r="I987" i="12" s="1"/>
  <c r="R1015" i="12"/>
  <c r="O1015" i="12"/>
  <c r="N1015" i="12"/>
  <c r="G826" i="12"/>
  <c r="G824" i="12"/>
  <c r="I830" i="12"/>
  <c r="G825" i="12"/>
  <c r="H830" i="12"/>
  <c r="G823" i="12"/>
  <c r="G501" i="12"/>
  <c r="H501" i="12" s="1"/>
  <c r="G523" i="12"/>
  <c r="N807" i="12"/>
  <c r="G986" i="12"/>
  <c r="H986" i="12" s="1"/>
  <c r="R1059" i="12"/>
  <c r="N1059" i="12"/>
  <c r="P1059" i="12"/>
  <c r="O1059" i="12"/>
  <c r="N436" i="12"/>
  <c r="P481" i="12"/>
  <c r="P504" i="12"/>
  <c r="G502" i="12"/>
  <c r="I502" i="12" s="1"/>
  <c r="I546" i="12"/>
  <c r="O807" i="12"/>
  <c r="R1061" i="12"/>
  <c r="N1061" i="12"/>
  <c r="O1061" i="12"/>
  <c r="E853" i="12"/>
  <c r="F853" i="12" s="1"/>
  <c r="R667" i="12"/>
  <c r="O667" i="12"/>
  <c r="P667" i="12"/>
  <c r="N667" i="12"/>
  <c r="R668" i="12"/>
  <c r="P668" i="12"/>
  <c r="O668" i="12"/>
  <c r="O482" i="12"/>
  <c r="R1013" i="12"/>
  <c r="N1013" i="12"/>
  <c r="P1013" i="12"/>
  <c r="R991" i="12"/>
  <c r="P991" i="12"/>
  <c r="O991" i="12"/>
  <c r="N991" i="12"/>
  <c r="R1106" i="12"/>
  <c r="P1106" i="12"/>
  <c r="O1106" i="12"/>
  <c r="N1106" i="12"/>
  <c r="R669" i="12"/>
  <c r="O669" i="12"/>
  <c r="N669" i="12"/>
  <c r="P669" i="12"/>
  <c r="R1083" i="12"/>
  <c r="P1083" i="12"/>
  <c r="O1083" i="12"/>
  <c r="N1083" i="12"/>
  <c r="G569" i="12"/>
  <c r="G570" i="12"/>
  <c r="G571" i="12"/>
  <c r="H575" i="12"/>
  <c r="R967" i="12"/>
  <c r="P967" i="12"/>
  <c r="O967" i="12"/>
  <c r="N967" i="12"/>
  <c r="P1015" i="12"/>
  <c r="H1102" i="12"/>
  <c r="I1102" i="12"/>
  <c r="D992" i="12"/>
  <c r="E992" i="12" s="1"/>
  <c r="F992" i="12" s="1"/>
  <c r="G992" i="12"/>
  <c r="I1008" i="12"/>
  <c r="H1008" i="12"/>
  <c r="D969" i="12"/>
  <c r="E969" i="12" s="1"/>
  <c r="F969" i="12" s="1"/>
  <c r="G969" i="12"/>
  <c r="G1015" i="12"/>
  <c r="D1015" i="12"/>
  <c r="E1015" i="12" s="1"/>
  <c r="F1015" i="12" s="1"/>
  <c r="H1103" i="12"/>
  <c r="G962" i="12"/>
  <c r="G965" i="12"/>
  <c r="G963" i="12"/>
  <c r="H969" i="12"/>
  <c r="G964" i="12"/>
  <c r="I969" i="12"/>
  <c r="H988" i="12"/>
  <c r="I988" i="12"/>
  <c r="H917" i="12"/>
  <c r="O436" i="12"/>
  <c r="G456" i="12"/>
  <c r="I456" i="12" s="1"/>
  <c r="G408" i="12"/>
  <c r="H408" i="12" s="1"/>
  <c r="N506" i="12"/>
  <c r="P506" i="12"/>
  <c r="E414" i="12"/>
  <c r="F414" i="12" s="1"/>
  <c r="P483" i="12"/>
  <c r="O388" i="12"/>
  <c r="G384" i="12"/>
  <c r="I384" i="12" s="1"/>
  <c r="O483" i="12"/>
  <c r="R342" i="12"/>
  <c r="G454" i="12"/>
  <c r="I454" i="12" s="1"/>
  <c r="N482" i="12"/>
  <c r="P482" i="12"/>
  <c r="I593" i="12"/>
  <c r="H593" i="12"/>
  <c r="P389" i="12"/>
  <c r="I390" i="12"/>
  <c r="G455" i="12"/>
  <c r="I455" i="12" s="1"/>
  <c r="R343" i="12"/>
  <c r="P458" i="12"/>
  <c r="P435" i="12"/>
  <c r="N458" i="12"/>
  <c r="R527" i="12"/>
  <c r="O527" i="12"/>
  <c r="N527" i="12"/>
  <c r="P527" i="12"/>
  <c r="R458" i="12"/>
  <c r="G407" i="12"/>
  <c r="I407" i="12" s="1"/>
  <c r="N435" i="12"/>
  <c r="R529" i="12"/>
  <c r="N529" i="12"/>
  <c r="O529" i="12"/>
  <c r="P529" i="12"/>
  <c r="O389" i="12"/>
  <c r="P412" i="12"/>
  <c r="G386" i="12"/>
  <c r="I386" i="12" s="1"/>
  <c r="I409" i="12"/>
  <c r="G410" i="12"/>
  <c r="I410" i="12" s="1"/>
  <c r="R412" i="12"/>
  <c r="I414" i="12"/>
  <c r="G476" i="12"/>
  <c r="H483" i="12"/>
  <c r="G479" i="12"/>
  <c r="G477" i="12"/>
  <c r="G478" i="12"/>
  <c r="I483" i="12"/>
  <c r="P390" i="12"/>
  <c r="P388" i="12"/>
  <c r="N412" i="12"/>
  <c r="O435" i="12"/>
  <c r="H414" i="12"/>
  <c r="N250" i="12"/>
  <c r="H431" i="12"/>
  <c r="N344" i="12"/>
  <c r="R460" i="12"/>
  <c r="N460" i="12"/>
  <c r="P460" i="12"/>
  <c r="O460" i="12"/>
  <c r="N459" i="12"/>
  <c r="R459" i="12"/>
  <c r="P459" i="12"/>
  <c r="O459" i="12"/>
  <c r="O342" i="12"/>
  <c r="R389" i="12"/>
  <c r="R227" i="12"/>
  <c r="P342" i="12"/>
  <c r="R250" i="12"/>
  <c r="G246" i="12"/>
  <c r="I246" i="12" s="1"/>
  <c r="E344" i="12"/>
  <c r="F344" i="12" s="1"/>
  <c r="E252" i="12"/>
  <c r="F252" i="12" s="1"/>
  <c r="O344" i="12"/>
  <c r="I321" i="12"/>
  <c r="E367" i="12"/>
  <c r="F367" i="12" s="1"/>
  <c r="R344" i="12"/>
  <c r="N343" i="12"/>
  <c r="P343" i="12"/>
  <c r="G317" i="12"/>
  <c r="I317" i="12" s="1"/>
  <c r="G361" i="12"/>
  <c r="H361" i="12" s="1"/>
  <c r="G360" i="12"/>
  <c r="H360" i="12" s="1"/>
  <c r="R388" i="12"/>
  <c r="R390" i="12"/>
  <c r="O390" i="12"/>
  <c r="G362" i="12"/>
  <c r="H362" i="12" s="1"/>
  <c r="R414" i="12"/>
  <c r="P414" i="12"/>
  <c r="N414" i="12"/>
  <c r="O414" i="12"/>
  <c r="O250" i="12"/>
  <c r="G248" i="12"/>
  <c r="H248" i="12" s="1"/>
  <c r="G338" i="12"/>
  <c r="H338" i="12" s="1"/>
  <c r="G363" i="12"/>
  <c r="H363" i="12" s="1"/>
  <c r="I252" i="12"/>
  <c r="G337" i="12"/>
  <c r="I367" i="12"/>
  <c r="R413" i="12"/>
  <c r="O413" i="12"/>
  <c r="P413" i="12"/>
  <c r="N413" i="12"/>
  <c r="I344" i="12"/>
  <c r="G340" i="12"/>
  <c r="H344" i="12"/>
  <c r="G339" i="12"/>
  <c r="P251" i="12"/>
  <c r="P367" i="12"/>
  <c r="E321" i="12"/>
  <c r="F321" i="12" s="1"/>
  <c r="G314" i="12"/>
  <c r="G315" i="12"/>
  <c r="G316" i="12"/>
  <c r="N366" i="12"/>
  <c r="R366" i="12"/>
  <c r="P366" i="12"/>
  <c r="O366" i="12"/>
  <c r="N367" i="12"/>
  <c r="O367" i="12"/>
  <c r="R365" i="12"/>
  <c r="O365" i="12"/>
  <c r="P365" i="12"/>
  <c r="N365" i="12"/>
  <c r="H247" i="12"/>
  <c r="I247" i="12"/>
  <c r="O227" i="12"/>
  <c r="P227" i="12"/>
  <c r="H252" i="12"/>
  <c r="G245" i="12"/>
  <c r="R321" i="12"/>
  <c r="N321" i="12"/>
  <c r="P321" i="12"/>
  <c r="O321" i="12"/>
  <c r="G292" i="12"/>
  <c r="G291" i="12"/>
  <c r="G293" i="12"/>
  <c r="I298" i="12"/>
  <c r="G294" i="12"/>
  <c r="H298" i="12"/>
  <c r="R252" i="12"/>
  <c r="O252" i="12"/>
  <c r="P252" i="12"/>
  <c r="N320" i="12"/>
  <c r="O320" i="12"/>
  <c r="P320" i="12"/>
  <c r="R320" i="12"/>
  <c r="P228" i="12"/>
  <c r="E275" i="12"/>
  <c r="F275" i="12" s="1"/>
  <c r="E298" i="12"/>
  <c r="F298" i="12" s="1"/>
  <c r="R251" i="12"/>
  <c r="O251" i="12"/>
  <c r="R319" i="12"/>
  <c r="O319" i="12"/>
  <c r="N319" i="12"/>
  <c r="P319" i="12"/>
  <c r="R298" i="12"/>
  <c r="N298" i="12"/>
  <c r="O298" i="12"/>
  <c r="P298" i="12"/>
  <c r="R296" i="12"/>
  <c r="N296" i="12"/>
  <c r="O296" i="12"/>
  <c r="P296" i="12"/>
  <c r="N297" i="12"/>
  <c r="R297" i="12"/>
  <c r="O297" i="12"/>
  <c r="P297" i="12"/>
  <c r="O228" i="12"/>
  <c r="G271" i="12"/>
  <c r="G270" i="12"/>
  <c r="H275" i="12"/>
  <c r="I275" i="12"/>
  <c r="G268" i="12"/>
  <c r="G269" i="12"/>
  <c r="N274" i="12"/>
  <c r="R274" i="12"/>
  <c r="P274" i="12"/>
  <c r="O274" i="12"/>
  <c r="N228" i="12"/>
  <c r="R275" i="12"/>
  <c r="N275" i="12"/>
  <c r="O275" i="12"/>
  <c r="P275" i="12"/>
  <c r="R273" i="12"/>
  <c r="O273" i="12"/>
  <c r="N273" i="12"/>
  <c r="P273" i="12"/>
  <c r="R228" i="12"/>
  <c r="S228" i="12"/>
  <c r="C229" i="12"/>
  <c r="K229" i="12"/>
  <c r="L229" i="12"/>
  <c r="M229" i="12"/>
  <c r="Q761" i="12"/>
  <c r="Q784" i="12"/>
  <c r="Q944" i="12"/>
  <c r="Q875" i="12"/>
  <c r="Q899" i="12"/>
  <c r="Q992" i="12"/>
  <c r="Q969" i="12"/>
  <c r="Q1107" i="12"/>
  <c r="Q991" i="12"/>
  <c r="Q250" i="12"/>
  <c r="Q506" i="12"/>
  <c r="Q481" i="12"/>
  <c r="Q597" i="12"/>
  <c r="Q690" i="12"/>
  <c r="Q782" i="12"/>
  <c r="Q874" i="12"/>
  <c r="Q1105" i="12"/>
  <c r="Q876" i="12"/>
  <c r="Q1059" i="12"/>
  <c r="Q1014" i="12"/>
  <c r="Q482" i="12"/>
  <c r="Q643" i="12"/>
  <c r="Q620" i="12"/>
  <c r="Q898" i="12"/>
  <c r="Q574" i="12"/>
  <c r="Q920" i="12"/>
  <c r="Q552" i="12"/>
  <c r="Q897" i="12"/>
  <c r="Q1084" i="12"/>
  <c r="Q736" i="12"/>
  <c r="Q621" i="12"/>
  <c r="Q1038" i="12"/>
  <c r="Q1061" i="12"/>
  <c r="Q458" i="12"/>
  <c r="Q459" i="12"/>
  <c r="Q319" i="12"/>
  <c r="Q273" i="12"/>
  <c r="Q366" i="12"/>
  <c r="Q274" i="12"/>
  <c r="Q367" i="12"/>
  <c r="Q320" i="12"/>
  <c r="Q738" i="12"/>
  <c r="Q922" i="12"/>
  <c r="Q550" i="12"/>
  <c r="Q505" i="12"/>
  <c r="Q437" i="12"/>
  <c r="Q575" i="12"/>
  <c r="Q1106" i="12"/>
  <c r="Q669" i="12"/>
  <c r="Q435" i="12"/>
  <c r="Q343" i="12"/>
  <c r="Q321" i="12"/>
  <c r="Q413" i="12"/>
  <c r="Q412" i="12"/>
  <c r="Q829" i="12"/>
  <c r="Q828" i="12"/>
  <c r="Q805" i="12"/>
  <c r="Q737" i="12"/>
  <c r="Q483" i="12"/>
  <c r="Q851" i="12"/>
  <c r="Q1083" i="12"/>
  <c r="Q504" i="12"/>
  <c r="Q529" i="12"/>
  <c r="Q296" i="12"/>
  <c r="Q228" i="12"/>
  <c r="Q1013" i="12"/>
  <c r="Q275" i="12"/>
  <c r="Q645" i="12"/>
  <c r="Q945" i="12"/>
  <c r="Q573" i="12"/>
  <c r="Q990" i="12"/>
  <c r="Q968" i="12"/>
  <c r="Q1060" i="12"/>
  <c r="Q967" i="12"/>
  <c r="Q807" i="12"/>
  <c r="Q527" i="12"/>
  <c r="Q414" i="12"/>
  <c r="Q298" i="12"/>
  <c r="Q436" i="12"/>
  <c r="Q297" i="12"/>
  <c r="Q365" i="12"/>
  <c r="Q344" i="12"/>
  <c r="Q551" i="12"/>
  <c r="Q460" i="12"/>
  <c r="Q691" i="12"/>
  <c r="Q599" i="12"/>
  <c r="Q853" i="12"/>
  <c r="Q783" i="12"/>
  <c r="Q830" i="12"/>
  <c r="Q852" i="12"/>
  <c r="Q1036" i="12"/>
  <c r="Q667" i="12"/>
  <c r="Q1015" i="12"/>
  <c r="H915" i="12" l="1"/>
  <c r="H755" i="12"/>
  <c r="H1034" i="12"/>
  <c r="H432" i="12"/>
  <c r="I939" i="12"/>
  <c r="H522" i="12"/>
  <c r="I1031" i="12"/>
  <c r="H801" i="12"/>
  <c r="H1057" i="12"/>
  <c r="I1079" i="12"/>
  <c r="H665" i="12"/>
  <c r="I524" i="12"/>
  <c r="H777" i="12"/>
  <c r="H502" i="12"/>
  <c r="I592" i="12"/>
  <c r="H663" i="12"/>
  <c r="I499" i="12"/>
  <c r="H916" i="12"/>
  <c r="H595" i="12"/>
  <c r="I1032" i="12"/>
  <c r="H1100" i="12"/>
  <c r="H803" i="12"/>
  <c r="H938" i="12"/>
  <c r="I1010" i="12"/>
  <c r="H1056" i="12"/>
  <c r="I662" i="12"/>
  <c r="H870" i="12"/>
  <c r="I754" i="12"/>
  <c r="H433" i="12"/>
  <c r="I1054" i="12"/>
  <c r="H1033" i="12"/>
  <c r="H895" i="12"/>
  <c r="H894" i="12"/>
  <c r="H802" i="12"/>
  <c r="H734" i="12"/>
  <c r="H594" i="12"/>
  <c r="H545" i="12"/>
  <c r="H1078" i="12"/>
  <c r="I871" i="12"/>
  <c r="I1011" i="12"/>
  <c r="I385" i="12"/>
  <c r="I1009" i="12"/>
  <c r="H756" i="12"/>
  <c r="I940" i="12"/>
  <c r="H940" i="12"/>
  <c r="H547" i="12"/>
  <c r="I453" i="12"/>
  <c r="H731" i="12"/>
  <c r="I731" i="12"/>
  <c r="H985" i="12"/>
  <c r="I869" i="12"/>
  <c r="H548" i="12"/>
  <c r="H454" i="12"/>
  <c r="I501" i="12"/>
  <c r="H1101" i="12"/>
  <c r="I1055" i="12"/>
  <c r="I1077" i="12"/>
  <c r="H1080" i="12"/>
  <c r="H386" i="12"/>
  <c r="H455" i="12"/>
  <c r="H384" i="12"/>
  <c r="H456" i="12"/>
  <c r="I800" i="12"/>
  <c r="I893" i="12"/>
  <c r="H893" i="12"/>
  <c r="I361" i="12"/>
  <c r="H987" i="12"/>
  <c r="I732" i="12"/>
  <c r="H732" i="12"/>
  <c r="I733" i="12"/>
  <c r="H733" i="12"/>
  <c r="H525" i="12"/>
  <c r="I986" i="12"/>
  <c r="H686" i="12"/>
  <c r="I686" i="12"/>
  <c r="I685" i="12"/>
  <c r="H685" i="12"/>
  <c r="H410" i="12"/>
  <c r="I408" i="12"/>
  <c r="I687" i="12"/>
  <c r="H687" i="12"/>
  <c r="H710" i="12"/>
  <c r="I711" i="12"/>
  <c r="H711" i="12"/>
  <c r="I709" i="12"/>
  <c r="H709" i="12"/>
  <c r="I708" i="12"/>
  <c r="H708" i="12"/>
  <c r="I780" i="12"/>
  <c r="H780" i="12"/>
  <c r="I778" i="12"/>
  <c r="H778" i="12"/>
  <c r="H824" i="12"/>
  <c r="I824" i="12"/>
  <c r="I849" i="12"/>
  <c r="H849" i="12"/>
  <c r="I571" i="12"/>
  <c r="H571" i="12"/>
  <c r="I826" i="12"/>
  <c r="H826" i="12"/>
  <c r="I641" i="12"/>
  <c r="H641" i="12"/>
  <c r="I570" i="12"/>
  <c r="H570" i="12"/>
  <c r="H523" i="12"/>
  <c r="I523" i="12"/>
  <c r="I569" i="12"/>
  <c r="H569" i="12"/>
  <c r="H639" i="12"/>
  <c r="I639" i="12"/>
  <c r="I823" i="12"/>
  <c r="H823" i="12"/>
  <c r="H638" i="12"/>
  <c r="I638" i="12"/>
  <c r="I618" i="12"/>
  <c r="H618" i="12"/>
  <c r="H616" i="12"/>
  <c r="I616" i="12"/>
  <c r="I825" i="12"/>
  <c r="H825" i="12"/>
  <c r="I617" i="12"/>
  <c r="H617" i="12"/>
  <c r="I846" i="12"/>
  <c r="H846" i="12"/>
  <c r="I640" i="12"/>
  <c r="H640" i="12"/>
  <c r="I615" i="12"/>
  <c r="H615" i="12"/>
  <c r="I848" i="12"/>
  <c r="H848" i="12"/>
  <c r="I962" i="12"/>
  <c r="H962" i="12"/>
  <c r="H964" i="12"/>
  <c r="I964" i="12"/>
  <c r="I965" i="12"/>
  <c r="H965" i="12"/>
  <c r="I963" i="12"/>
  <c r="H963" i="12"/>
  <c r="H407" i="12"/>
  <c r="I363" i="12"/>
  <c r="I338" i="12"/>
  <c r="H246" i="12"/>
  <c r="I476" i="12"/>
  <c r="H476" i="12"/>
  <c r="I478" i="12"/>
  <c r="H478" i="12"/>
  <c r="I477" i="12"/>
  <c r="H477" i="12"/>
  <c r="I479" i="12"/>
  <c r="H479" i="12"/>
  <c r="I248" i="12"/>
  <c r="I362" i="12"/>
  <c r="H317" i="12"/>
  <c r="I360" i="12"/>
  <c r="I337" i="12"/>
  <c r="H337" i="12"/>
  <c r="H316" i="12"/>
  <c r="I316" i="12"/>
  <c r="I315" i="12"/>
  <c r="H315" i="12"/>
  <c r="I314" i="12"/>
  <c r="H314" i="12"/>
  <c r="H339" i="12"/>
  <c r="I339" i="12"/>
  <c r="I340" i="12"/>
  <c r="H340" i="12"/>
  <c r="I245" i="12"/>
  <c r="H245" i="12"/>
  <c r="I292" i="12"/>
  <c r="H292" i="12"/>
  <c r="N229" i="12"/>
  <c r="H293" i="12"/>
  <c r="I293" i="12"/>
  <c r="I294" i="12"/>
  <c r="H294" i="12"/>
  <c r="I291" i="12"/>
  <c r="H291" i="12"/>
  <c r="O229" i="12"/>
  <c r="I268" i="12"/>
  <c r="H268" i="12"/>
  <c r="I270" i="12"/>
  <c r="H270" i="12"/>
  <c r="I271" i="12"/>
  <c r="H271" i="12"/>
  <c r="I269" i="12"/>
  <c r="H269" i="12"/>
  <c r="P229" i="12"/>
  <c r="R229" i="12"/>
  <c r="S229" i="12"/>
  <c r="B230" i="12"/>
  <c r="B231" i="12"/>
  <c r="C231" i="12"/>
  <c r="C230" i="12" s="1"/>
  <c r="N200" i="12"/>
  <c r="M200" i="12"/>
  <c r="L200" i="12"/>
  <c r="K200" i="12"/>
  <c r="K206" i="12" s="1"/>
  <c r="N199" i="12"/>
  <c r="M199" i="12"/>
  <c r="L199" i="12"/>
  <c r="K199" i="12"/>
  <c r="K205" i="12" s="1"/>
  <c r="N198" i="12"/>
  <c r="M198" i="12"/>
  <c r="L198" i="12"/>
  <c r="K198" i="12"/>
  <c r="K204" i="12" s="1"/>
  <c r="N197" i="12"/>
  <c r="M197" i="12"/>
  <c r="L197" i="12"/>
  <c r="K197" i="12"/>
  <c r="C208" i="12"/>
  <c r="B208" i="12"/>
  <c r="F202" i="12"/>
  <c r="E202" i="12"/>
  <c r="D202" i="12"/>
  <c r="C202" i="12"/>
  <c r="B202" i="12"/>
  <c r="A202" i="12"/>
  <c r="F201" i="12"/>
  <c r="E201" i="12"/>
  <c r="D201" i="12"/>
  <c r="C201" i="12"/>
  <c r="B201" i="12"/>
  <c r="A201" i="12"/>
  <c r="F200" i="12"/>
  <c r="E200" i="12"/>
  <c r="D200" i="12"/>
  <c r="C200" i="12"/>
  <c r="B200" i="12"/>
  <c r="A200" i="12"/>
  <c r="F199" i="12"/>
  <c r="E199" i="12"/>
  <c r="D199" i="12"/>
  <c r="C199" i="12"/>
  <c r="B199" i="12"/>
  <c r="A199" i="12"/>
  <c r="N177" i="12"/>
  <c r="M177" i="12"/>
  <c r="L177" i="12"/>
  <c r="K177" i="12"/>
  <c r="K183" i="12" s="1"/>
  <c r="N176" i="12"/>
  <c r="M176" i="12"/>
  <c r="L176" i="12"/>
  <c r="K176" i="12"/>
  <c r="K182" i="12" s="1"/>
  <c r="N175" i="12"/>
  <c r="M175" i="12"/>
  <c r="L175" i="12"/>
  <c r="K175" i="12"/>
  <c r="K181" i="12" s="1"/>
  <c r="N174" i="12"/>
  <c r="M174" i="12"/>
  <c r="L174" i="12"/>
  <c r="K174" i="12"/>
  <c r="C185" i="12"/>
  <c r="B185" i="12"/>
  <c r="F179" i="12"/>
  <c r="E179" i="12"/>
  <c r="D179" i="12"/>
  <c r="C179" i="12"/>
  <c r="B179" i="12"/>
  <c r="A179" i="12"/>
  <c r="F178" i="12"/>
  <c r="E178" i="12"/>
  <c r="D178" i="12"/>
  <c r="C178" i="12"/>
  <c r="B178" i="12"/>
  <c r="A178" i="12"/>
  <c r="F177" i="12"/>
  <c r="E177" i="12"/>
  <c r="D177" i="12"/>
  <c r="C177" i="12"/>
  <c r="B177" i="12"/>
  <c r="A177" i="12"/>
  <c r="F176" i="12"/>
  <c r="E176" i="12"/>
  <c r="D176" i="12"/>
  <c r="C176" i="12"/>
  <c r="B176" i="12"/>
  <c r="A176" i="12"/>
  <c r="N153" i="12"/>
  <c r="M153" i="12"/>
  <c r="L153" i="12"/>
  <c r="K153" i="12"/>
  <c r="K159" i="12" s="1"/>
  <c r="N152" i="12"/>
  <c r="M152" i="12"/>
  <c r="L152" i="12"/>
  <c r="K152" i="12"/>
  <c r="K158" i="12" s="1"/>
  <c r="N151" i="12"/>
  <c r="M151" i="12"/>
  <c r="L151" i="12"/>
  <c r="K151" i="12"/>
  <c r="K157" i="12" s="1"/>
  <c r="N150" i="12"/>
  <c r="M150" i="12"/>
  <c r="L150" i="12"/>
  <c r="L158" i="12" s="1"/>
  <c r="K150" i="12"/>
  <c r="C161" i="12"/>
  <c r="B161" i="12"/>
  <c r="F155" i="12"/>
  <c r="E155" i="12"/>
  <c r="D155" i="12"/>
  <c r="C155" i="12"/>
  <c r="B155" i="12"/>
  <c r="A155" i="12"/>
  <c r="F154" i="12"/>
  <c r="E154" i="12"/>
  <c r="D154" i="12"/>
  <c r="C154" i="12"/>
  <c r="B154" i="12"/>
  <c r="A154" i="12"/>
  <c r="F153" i="12"/>
  <c r="E153" i="12"/>
  <c r="D153" i="12"/>
  <c r="C153" i="12"/>
  <c r="B153" i="12"/>
  <c r="A153" i="12"/>
  <c r="F152" i="12"/>
  <c r="E152" i="12"/>
  <c r="D152" i="12"/>
  <c r="C152" i="12"/>
  <c r="B152" i="12"/>
  <c r="A152" i="12"/>
  <c r="N130" i="12"/>
  <c r="M130" i="12"/>
  <c r="L130" i="12"/>
  <c r="K130" i="12"/>
  <c r="K136" i="12" s="1"/>
  <c r="N129" i="12"/>
  <c r="M129" i="12"/>
  <c r="L129" i="12"/>
  <c r="K129" i="12"/>
  <c r="K135" i="12" s="1"/>
  <c r="N128" i="12"/>
  <c r="M128" i="12"/>
  <c r="L128" i="12"/>
  <c r="K128" i="12"/>
  <c r="K134" i="12" s="1"/>
  <c r="N127" i="12"/>
  <c r="M127" i="12"/>
  <c r="L127" i="12"/>
  <c r="L135" i="12" s="1"/>
  <c r="K127" i="12"/>
  <c r="C138" i="12"/>
  <c r="B138" i="12"/>
  <c r="F132" i="12"/>
  <c r="E132" i="12"/>
  <c r="D132" i="12"/>
  <c r="C132" i="12"/>
  <c r="B132" i="12"/>
  <c r="A132" i="12"/>
  <c r="F131" i="12"/>
  <c r="E131" i="12"/>
  <c r="D131" i="12"/>
  <c r="C131" i="12"/>
  <c r="B131" i="12"/>
  <c r="A131" i="12"/>
  <c r="F130" i="12"/>
  <c r="E130" i="12"/>
  <c r="D130" i="12"/>
  <c r="C130" i="12"/>
  <c r="B130" i="12"/>
  <c r="A130" i="12"/>
  <c r="F129" i="12"/>
  <c r="E129" i="12"/>
  <c r="D129" i="12"/>
  <c r="C129" i="12"/>
  <c r="B129" i="12"/>
  <c r="A129" i="12"/>
  <c r="N107" i="12"/>
  <c r="M107" i="12"/>
  <c r="L107" i="12"/>
  <c r="K107" i="12"/>
  <c r="K113" i="12" s="1"/>
  <c r="N106" i="12"/>
  <c r="M106" i="12"/>
  <c r="L106" i="12"/>
  <c r="K106" i="12"/>
  <c r="K112" i="12" s="1"/>
  <c r="N105" i="12"/>
  <c r="M105" i="12"/>
  <c r="L105" i="12"/>
  <c r="K105" i="12"/>
  <c r="K111" i="12" s="1"/>
  <c r="N104" i="12"/>
  <c r="M104" i="12"/>
  <c r="L104" i="12"/>
  <c r="K104" i="12"/>
  <c r="C115" i="12"/>
  <c r="B115" i="12"/>
  <c r="F109" i="12"/>
  <c r="E109" i="12"/>
  <c r="D109" i="12"/>
  <c r="C109" i="12"/>
  <c r="B109" i="12"/>
  <c r="A109" i="12"/>
  <c r="F108" i="12"/>
  <c r="E108" i="12"/>
  <c r="D108" i="12"/>
  <c r="C108" i="12"/>
  <c r="B108" i="12"/>
  <c r="A108" i="12"/>
  <c r="F107" i="12"/>
  <c r="E107" i="12"/>
  <c r="D107" i="12"/>
  <c r="C107" i="12"/>
  <c r="B107" i="12"/>
  <c r="A107" i="12"/>
  <c r="F106" i="12"/>
  <c r="E106" i="12"/>
  <c r="D106" i="12"/>
  <c r="C106" i="12"/>
  <c r="B106" i="12"/>
  <c r="A106" i="12"/>
  <c r="N84" i="12"/>
  <c r="M84" i="12"/>
  <c r="L84" i="12"/>
  <c r="K84" i="12"/>
  <c r="K90" i="12" s="1"/>
  <c r="N83" i="12"/>
  <c r="M83" i="12"/>
  <c r="L83" i="12"/>
  <c r="K83" i="12"/>
  <c r="K89" i="12" s="1"/>
  <c r="N82" i="12"/>
  <c r="M82" i="12"/>
  <c r="L82" i="12"/>
  <c r="K82" i="12"/>
  <c r="K88" i="12" s="1"/>
  <c r="N81" i="12"/>
  <c r="M81" i="12"/>
  <c r="L81" i="12"/>
  <c r="L89" i="12" s="1"/>
  <c r="K81" i="12"/>
  <c r="C92" i="12"/>
  <c r="B92" i="12"/>
  <c r="F86" i="12"/>
  <c r="E86" i="12"/>
  <c r="D86" i="12"/>
  <c r="C86" i="12"/>
  <c r="B86" i="12"/>
  <c r="A86" i="12"/>
  <c r="F85" i="12"/>
  <c r="E85" i="12"/>
  <c r="D85" i="12"/>
  <c r="C85" i="12"/>
  <c r="B85" i="12"/>
  <c r="A85" i="12"/>
  <c r="F84" i="12"/>
  <c r="E84" i="12"/>
  <c r="D84" i="12"/>
  <c r="C84" i="12"/>
  <c r="B84" i="12"/>
  <c r="A84" i="12"/>
  <c r="F83" i="12"/>
  <c r="E83" i="12"/>
  <c r="D83" i="12"/>
  <c r="C83" i="12"/>
  <c r="B83" i="12"/>
  <c r="A83" i="12"/>
  <c r="N61" i="12"/>
  <c r="M61" i="12"/>
  <c r="L61" i="12"/>
  <c r="K61" i="12"/>
  <c r="K67" i="12" s="1"/>
  <c r="N60" i="12"/>
  <c r="M60" i="12"/>
  <c r="L60" i="12"/>
  <c r="K60" i="12"/>
  <c r="K66" i="12" s="1"/>
  <c r="N59" i="12"/>
  <c r="M59" i="12"/>
  <c r="L59" i="12"/>
  <c r="K59" i="12"/>
  <c r="K65" i="12" s="1"/>
  <c r="N58" i="12"/>
  <c r="M58" i="12"/>
  <c r="L58" i="12"/>
  <c r="K58" i="12"/>
  <c r="C69" i="12"/>
  <c r="B69" i="12"/>
  <c r="F63" i="12"/>
  <c r="E63" i="12"/>
  <c r="D63" i="12"/>
  <c r="C63" i="12"/>
  <c r="B63" i="12"/>
  <c r="A63" i="12"/>
  <c r="F62" i="12"/>
  <c r="E62" i="12"/>
  <c r="D62" i="12"/>
  <c r="C62" i="12"/>
  <c r="B62" i="12"/>
  <c r="A62" i="12"/>
  <c r="F61" i="12"/>
  <c r="E61" i="12"/>
  <c r="D61" i="12"/>
  <c r="C61" i="12"/>
  <c r="B61" i="12"/>
  <c r="A61" i="12"/>
  <c r="F60" i="12"/>
  <c r="E60" i="12"/>
  <c r="D60" i="12"/>
  <c r="C60" i="12"/>
  <c r="B60" i="12"/>
  <c r="A60" i="12"/>
  <c r="N15" i="12"/>
  <c r="M15" i="12"/>
  <c r="L15" i="12"/>
  <c r="K15" i="12"/>
  <c r="K21" i="12" s="1"/>
  <c r="N14" i="12"/>
  <c r="M14" i="12"/>
  <c r="L14" i="12"/>
  <c r="K14" i="12"/>
  <c r="K20" i="12" s="1"/>
  <c r="N13" i="12"/>
  <c r="M13" i="12"/>
  <c r="L13" i="12"/>
  <c r="K13" i="12"/>
  <c r="K19" i="12" s="1"/>
  <c r="N12" i="12"/>
  <c r="M12" i="12"/>
  <c r="L12" i="12"/>
  <c r="K12" i="12"/>
  <c r="C23" i="12"/>
  <c r="B23" i="12"/>
  <c r="F17" i="12"/>
  <c r="E17" i="12"/>
  <c r="D17" i="12"/>
  <c r="C17" i="12"/>
  <c r="B17" i="12"/>
  <c r="A17" i="12"/>
  <c r="F16" i="12"/>
  <c r="E16" i="12"/>
  <c r="D16" i="12"/>
  <c r="C16" i="12"/>
  <c r="B16" i="12"/>
  <c r="A16" i="12"/>
  <c r="F15" i="12"/>
  <c r="E15" i="12"/>
  <c r="D15" i="12"/>
  <c r="C15" i="12"/>
  <c r="B15" i="12"/>
  <c r="A15" i="12"/>
  <c r="F14" i="12"/>
  <c r="E14" i="12"/>
  <c r="D14" i="12"/>
  <c r="C14" i="12"/>
  <c r="B14" i="12"/>
  <c r="A14" i="12"/>
  <c r="N38" i="12"/>
  <c r="M38" i="12"/>
  <c r="L38" i="12"/>
  <c r="K38" i="12"/>
  <c r="K44" i="12" s="1"/>
  <c r="N37" i="12"/>
  <c r="M37" i="12"/>
  <c r="L37" i="12"/>
  <c r="K37" i="12"/>
  <c r="K43" i="12" s="1"/>
  <c r="N36" i="12"/>
  <c r="M36" i="12"/>
  <c r="L36" i="12"/>
  <c r="K36" i="12"/>
  <c r="K42" i="12" s="1"/>
  <c r="N35" i="12"/>
  <c r="M35" i="12"/>
  <c r="L35" i="12"/>
  <c r="K35" i="12"/>
  <c r="C46" i="12"/>
  <c r="B46" i="12"/>
  <c r="F40" i="12"/>
  <c r="E40" i="12"/>
  <c r="D40" i="12"/>
  <c r="C40" i="12"/>
  <c r="B40" i="12"/>
  <c r="A40" i="12"/>
  <c r="F39" i="12"/>
  <c r="E39" i="12"/>
  <c r="D39" i="12"/>
  <c r="C39" i="12"/>
  <c r="B39" i="12"/>
  <c r="A39" i="12"/>
  <c r="F38" i="12"/>
  <c r="E38" i="12"/>
  <c r="D38" i="12"/>
  <c r="C38" i="12"/>
  <c r="B38" i="12"/>
  <c r="A38" i="12"/>
  <c r="F37" i="12"/>
  <c r="E37" i="12"/>
  <c r="D37" i="12"/>
  <c r="C37" i="12"/>
  <c r="B37" i="12"/>
  <c r="A37" i="12"/>
  <c r="Q229" i="12"/>
  <c r="D161" i="12" l="1"/>
  <c r="L182" i="12"/>
  <c r="L112" i="12"/>
  <c r="D208" i="12"/>
  <c r="L205" i="12"/>
  <c r="D231" i="12"/>
  <c r="B207" i="12"/>
  <c r="B206" i="12" s="1"/>
  <c r="G206" i="12" s="1"/>
  <c r="D185" i="12"/>
  <c r="N201" i="12"/>
  <c r="D230" i="12"/>
  <c r="I229" i="12" s="1"/>
  <c r="B229" i="12"/>
  <c r="M201" i="12"/>
  <c r="O201" i="12" s="1"/>
  <c r="C206" i="12"/>
  <c r="C207" i="12" s="1"/>
  <c r="L204" i="12"/>
  <c r="L206" i="12"/>
  <c r="N178" i="12"/>
  <c r="B184" i="12"/>
  <c r="B183" i="12" s="1"/>
  <c r="C183" i="12"/>
  <c r="C184" i="12" s="1"/>
  <c r="L183" i="12"/>
  <c r="M178" i="12"/>
  <c r="O178" i="12" s="1"/>
  <c r="L181" i="12"/>
  <c r="D92" i="12"/>
  <c r="N154" i="12"/>
  <c r="B160" i="12"/>
  <c r="B159" i="12" s="1"/>
  <c r="G159" i="12" s="1"/>
  <c r="M154" i="12"/>
  <c r="O154" i="12" s="1"/>
  <c r="M108" i="12"/>
  <c r="O108" i="12" s="1"/>
  <c r="L136" i="12"/>
  <c r="N108" i="12"/>
  <c r="N131" i="12"/>
  <c r="C136" i="12"/>
  <c r="C137" i="12" s="1"/>
  <c r="D138" i="12"/>
  <c r="C159" i="12"/>
  <c r="C160" i="12" s="1"/>
  <c r="L157" i="12"/>
  <c r="L134" i="12"/>
  <c r="L159" i="12"/>
  <c r="B137" i="12"/>
  <c r="B136" i="12" s="1"/>
  <c r="M131" i="12"/>
  <c r="O131" i="12" s="1"/>
  <c r="M39" i="12"/>
  <c r="O39" i="12" s="1"/>
  <c r="M62" i="12"/>
  <c r="O62" i="12" s="1"/>
  <c r="N62" i="12"/>
  <c r="B91" i="12"/>
  <c r="B90" i="12" s="1"/>
  <c r="L111" i="12"/>
  <c r="C113" i="12"/>
  <c r="C114" i="12" s="1"/>
  <c r="B114" i="12"/>
  <c r="B113" i="12" s="1"/>
  <c r="D69" i="12"/>
  <c r="D115" i="12"/>
  <c r="L113" i="12"/>
  <c r="N85" i="12"/>
  <c r="C90" i="12"/>
  <c r="C91" i="12" s="1"/>
  <c r="L65" i="12"/>
  <c r="L88" i="12"/>
  <c r="B68" i="12"/>
  <c r="B67" i="12" s="1"/>
  <c r="L90" i="12"/>
  <c r="M85" i="12"/>
  <c r="O85" i="12" s="1"/>
  <c r="C67" i="12"/>
  <c r="C68" i="12" s="1"/>
  <c r="L67" i="12"/>
  <c r="L66" i="12"/>
  <c r="B45" i="12"/>
  <c r="B44" i="12" s="1"/>
  <c r="G44" i="12" s="1"/>
  <c r="N39" i="12"/>
  <c r="L21" i="12"/>
  <c r="M16" i="12"/>
  <c r="O16" i="12" s="1"/>
  <c r="L44" i="12"/>
  <c r="C21" i="12"/>
  <c r="C22" i="12" s="1"/>
  <c r="B22" i="12"/>
  <c r="B21" i="12" s="1"/>
  <c r="G21" i="12" s="1"/>
  <c r="N16" i="12"/>
  <c r="L42" i="12"/>
  <c r="L43" i="12"/>
  <c r="D23" i="12"/>
  <c r="C44" i="12"/>
  <c r="C45" i="12" s="1"/>
  <c r="L20" i="12"/>
  <c r="L19" i="12"/>
  <c r="D46" i="12"/>
  <c r="P178" i="12"/>
  <c r="P154" i="12"/>
  <c r="P108" i="12"/>
  <c r="P201" i="12"/>
  <c r="P62" i="12"/>
  <c r="P39" i="12"/>
  <c r="P16" i="12"/>
  <c r="P131" i="12"/>
  <c r="P85" i="12"/>
  <c r="D160" i="12" l="1"/>
  <c r="G153" i="12" s="1"/>
  <c r="I153" i="12" s="1"/>
  <c r="M205" i="12"/>
  <c r="N205" i="12" s="1"/>
  <c r="D184" i="12"/>
  <c r="G177" i="12" s="1"/>
  <c r="S206" i="12"/>
  <c r="S204" i="12"/>
  <c r="S205" i="12"/>
  <c r="D207" i="12"/>
  <c r="I206" i="12" s="1"/>
  <c r="M204" i="12"/>
  <c r="N204" i="12" s="1"/>
  <c r="M206" i="12"/>
  <c r="N206" i="12" s="1"/>
  <c r="D229" i="12"/>
  <c r="E229" i="12" s="1"/>
  <c r="F229" i="12" s="1"/>
  <c r="G229" i="12"/>
  <c r="G223" i="12"/>
  <c r="G224" i="12"/>
  <c r="G222" i="12"/>
  <c r="G225" i="12"/>
  <c r="H229" i="12"/>
  <c r="D183" i="12"/>
  <c r="D206" i="12"/>
  <c r="G183" i="12"/>
  <c r="S158" i="12"/>
  <c r="M159" i="12"/>
  <c r="N159" i="12" s="1"/>
  <c r="M181" i="12"/>
  <c r="R181" i="12" s="1"/>
  <c r="M158" i="12"/>
  <c r="N158" i="12" s="1"/>
  <c r="S112" i="12"/>
  <c r="S181" i="12"/>
  <c r="M182" i="12"/>
  <c r="S183" i="12"/>
  <c r="M111" i="12"/>
  <c r="N111" i="12" s="1"/>
  <c r="S134" i="12"/>
  <c r="S157" i="12"/>
  <c r="S182" i="12"/>
  <c r="M183" i="12"/>
  <c r="N183" i="12" s="1"/>
  <c r="M157" i="12"/>
  <c r="R157" i="12" s="1"/>
  <c r="D136" i="12"/>
  <c r="G136" i="12"/>
  <c r="S111" i="12"/>
  <c r="M113" i="12"/>
  <c r="R113" i="12" s="1"/>
  <c r="D137" i="12"/>
  <c r="G130" i="12" s="1"/>
  <c r="I130" i="12" s="1"/>
  <c r="M112" i="12"/>
  <c r="R112" i="12" s="1"/>
  <c r="D159" i="12"/>
  <c r="D91" i="12"/>
  <c r="G86" i="12" s="1"/>
  <c r="S136" i="12"/>
  <c r="S159" i="12"/>
  <c r="D114" i="12"/>
  <c r="G106" i="12" s="1"/>
  <c r="H106" i="12" s="1"/>
  <c r="M65" i="12"/>
  <c r="R65" i="12" s="1"/>
  <c r="M67" i="12"/>
  <c r="N67" i="12" s="1"/>
  <c r="M43" i="12"/>
  <c r="R43" i="12" s="1"/>
  <c r="S65" i="12"/>
  <c r="M42" i="12"/>
  <c r="R42" i="12" s="1"/>
  <c r="M66" i="12"/>
  <c r="R66" i="12" s="1"/>
  <c r="M135" i="12"/>
  <c r="M134" i="12"/>
  <c r="S135" i="12"/>
  <c r="M136" i="12"/>
  <c r="G113" i="12"/>
  <c r="D113" i="12"/>
  <c r="D90" i="12"/>
  <c r="M21" i="12"/>
  <c r="N21" i="12" s="1"/>
  <c r="M44" i="12"/>
  <c r="R44" i="12" s="1"/>
  <c r="S44" i="12"/>
  <c r="S42" i="12"/>
  <c r="S113" i="12"/>
  <c r="D68" i="12"/>
  <c r="I67" i="12" s="1"/>
  <c r="D67" i="12"/>
  <c r="G67" i="12"/>
  <c r="G90" i="12"/>
  <c r="S88" i="12"/>
  <c r="M90" i="12"/>
  <c r="R90" i="12" s="1"/>
  <c r="S20" i="12"/>
  <c r="S89" i="12"/>
  <c r="M89" i="12"/>
  <c r="S90" i="12"/>
  <c r="D22" i="12"/>
  <c r="M88" i="12"/>
  <c r="R88" i="12" s="1"/>
  <c r="S43" i="12"/>
  <c r="D45" i="12"/>
  <c r="G37" i="12" s="1"/>
  <c r="H37" i="12" s="1"/>
  <c r="M20" i="12"/>
  <c r="P20" i="12" s="1"/>
  <c r="S66" i="12"/>
  <c r="S67" i="12"/>
  <c r="M19" i="12"/>
  <c r="R19" i="12" s="1"/>
  <c r="S21" i="12"/>
  <c r="D44" i="12"/>
  <c r="S19" i="12"/>
  <c r="D21" i="12"/>
  <c r="Q111" i="12"/>
  <c r="Q67" i="12"/>
  <c r="Q21" i="12"/>
  <c r="Q205" i="12"/>
  <c r="Q204" i="12"/>
  <c r="Q206" i="12"/>
  <c r="Q159" i="12"/>
  <c r="Q183" i="12"/>
  <c r="Q158" i="12"/>
  <c r="I159" i="12" l="1"/>
  <c r="G152" i="12"/>
  <c r="I152" i="12" s="1"/>
  <c r="H153" i="12"/>
  <c r="H159" i="12"/>
  <c r="E159" i="12"/>
  <c r="F159" i="12" s="1"/>
  <c r="G154" i="12"/>
  <c r="H154" i="12" s="1"/>
  <c r="G155" i="12"/>
  <c r="H155" i="12" s="1"/>
  <c r="P204" i="12"/>
  <c r="G176" i="12"/>
  <c r="E183" i="12"/>
  <c r="F183" i="12" s="1"/>
  <c r="G179" i="12"/>
  <c r="I179" i="12" s="1"/>
  <c r="I183" i="12"/>
  <c r="P158" i="12"/>
  <c r="G85" i="12"/>
  <c r="H183" i="12"/>
  <c r="G107" i="12"/>
  <c r="I107" i="12" s="1"/>
  <c r="P111" i="12"/>
  <c r="O206" i="12"/>
  <c r="H206" i="12"/>
  <c r="R111" i="12"/>
  <c r="O111" i="12"/>
  <c r="G199" i="12"/>
  <c r="I199" i="12" s="1"/>
  <c r="O157" i="12"/>
  <c r="H90" i="12"/>
  <c r="G108" i="12"/>
  <c r="I108" i="12" s="1"/>
  <c r="R158" i="12"/>
  <c r="P205" i="12"/>
  <c r="G200" i="12"/>
  <c r="H200" i="12" s="1"/>
  <c r="P206" i="12"/>
  <c r="R205" i="12"/>
  <c r="O205" i="12"/>
  <c r="I177" i="12"/>
  <c r="H177" i="12"/>
  <c r="G178" i="12"/>
  <c r="P67" i="12"/>
  <c r="O158" i="12"/>
  <c r="R204" i="12"/>
  <c r="O204" i="12"/>
  <c r="G201" i="12"/>
  <c r="H201" i="12" s="1"/>
  <c r="R206" i="12"/>
  <c r="O113" i="12"/>
  <c r="I154" i="12"/>
  <c r="E206" i="12"/>
  <c r="F206" i="12" s="1"/>
  <c r="G202" i="12"/>
  <c r="P112" i="12"/>
  <c r="O112" i="12"/>
  <c r="N112" i="12"/>
  <c r="H223" i="12"/>
  <c r="I223" i="12"/>
  <c r="H225" i="12"/>
  <c r="I225" i="12"/>
  <c r="I222" i="12"/>
  <c r="H222" i="12"/>
  <c r="I224" i="12"/>
  <c r="H224" i="12"/>
  <c r="N66" i="12"/>
  <c r="P42" i="12"/>
  <c r="G84" i="12"/>
  <c r="I84" i="12" s="1"/>
  <c r="R159" i="12"/>
  <c r="P159" i="12"/>
  <c r="O66" i="12"/>
  <c r="H130" i="12"/>
  <c r="O159" i="12"/>
  <c r="H179" i="12"/>
  <c r="H152" i="12"/>
  <c r="P183" i="12"/>
  <c r="O65" i="12"/>
  <c r="I155" i="12"/>
  <c r="I90" i="12"/>
  <c r="H136" i="12"/>
  <c r="E136" i="12"/>
  <c r="F136" i="12" s="1"/>
  <c r="I176" i="12"/>
  <c r="H176" i="12"/>
  <c r="O181" i="12"/>
  <c r="G83" i="12"/>
  <c r="H83" i="12" s="1"/>
  <c r="I136" i="12"/>
  <c r="R183" i="12"/>
  <c r="O183" i="12"/>
  <c r="R182" i="12"/>
  <c r="N182" i="12"/>
  <c r="P182" i="12"/>
  <c r="O182" i="12"/>
  <c r="P181" i="12"/>
  <c r="E90" i="12"/>
  <c r="F90" i="12" s="1"/>
  <c r="G131" i="12"/>
  <c r="I131" i="12" s="1"/>
  <c r="N181" i="12"/>
  <c r="G60" i="12"/>
  <c r="H60" i="12" s="1"/>
  <c r="N42" i="12"/>
  <c r="P113" i="12"/>
  <c r="P43" i="12"/>
  <c r="N113" i="12"/>
  <c r="N43" i="12"/>
  <c r="E113" i="12"/>
  <c r="F113" i="12" s="1"/>
  <c r="G129" i="12"/>
  <c r="H129" i="12" s="1"/>
  <c r="P66" i="12"/>
  <c r="N157" i="12"/>
  <c r="P157" i="12"/>
  <c r="O43" i="12"/>
  <c r="R21" i="12"/>
  <c r="H113" i="12"/>
  <c r="G109" i="12"/>
  <c r="I109" i="12" s="1"/>
  <c r="G132" i="12"/>
  <c r="I132" i="12" s="1"/>
  <c r="N65" i="12"/>
  <c r="P65" i="12"/>
  <c r="P44" i="12"/>
  <c r="N44" i="12"/>
  <c r="I113" i="12"/>
  <c r="O44" i="12"/>
  <c r="O21" i="12"/>
  <c r="O42" i="12"/>
  <c r="O67" i="12"/>
  <c r="R136" i="12"/>
  <c r="P136" i="12"/>
  <c r="O136" i="12"/>
  <c r="N136" i="12"/>
  <c r="R67" i="12"/>
  <c r="P21" i="12"/>
  <c r="O88" i="12"/>
  <c r="I106" i="12"/>
  <c r="N135" i="12"/>
  <c r="R135" i="12"/>
  <c r="P135" i="12"/>
  <c r="O135" i="12"/>
  <c r="P88" i="12"/>
  <c r="R134" i="12"/>
  <c r="O134" i="12"/>
  <c r="N134" i="12"/>
  <c r="P134" i="12"/>
  <c r="N90" i="12"/>
  <c r="H67" i="12"/>
  <c r="G38" i="12"/>
  <c r="I38" i="12" s="1"/>
  <c r="G39" i="12"/>
  <c r="H39" i="12" s="1"/>
  <c r="E67" i="12"/>
  <c r="F67" i="12" s="1"/>
  <c r="G63" i="12"/>
  <c r="I63" i="12" s="1"/>
  <c r="G62" i="12"/>
  <c r="H62" i="12" s="1"/>
  <c r="G61" i="12"/>
  <c r="I85" i="12"/>
  <c r="H85" i="12"/>
  <c r="I83" i="12"/>
  <c r="I86" i="12"/>
  <c r="H86" i="12"/>
  <c r="P90" i="12"/>
  <c r="R89" i="12"/>
  <c r="P89" i="12"/>
  <c r="N89" i="12"/>
  <c r="O89" i="12"/>
  <c r="O90" i="12"/>
  <c r="N88" i="12"/>
  <c r="R20" i="12"/>
  <c r="I44" i="12"/>
  <c r="H44" i="12"/>
  <c r="N20" i="12"/>
  <c r="G40" i="12"/>
  <c r="P19" i="12"/>
  <c r="O20" i="12"/>
  <c r="N19" i="12"/>
  <c r="O19" i="12"/>
  <c r="E44" i="12"/>
  <c r="F44" i="12" s="1"/>
  <c r="I37" i="12"/>
  <c r="I21" i="12"/>
  <c r="H21" i="12"/>
  <c r="E21" i="12"/>
  <c r="F21" i="12" s="1"/>
  <c r="G16" i="12"/>
  <c r="I16" i="12" s="1"/>
  <c r="G17" i="12"/>
  <c r="G14" i="12"/>
  <c r="I14" i="12" s="1"/>
  <c r="G15" i="12"/>
  <c r="Q181" i="12"/>
  <c r="Q134" i="12"/>
  <c r="Q88" i="12"/>
  <c r="Q113" i="12"/>
  <c r="Q90" i="12"/>
  <c r="Q43" i="12"/>
  <c r="Q112" i="12"/>
  <c r="Q157" i="12"/>
  <c r="Q20" i="12"/>
  <c r="Q136" i="12"/>
  <c r="Q42" i="12"/>
  <c r="Q65" i="12"/>
  <c r="Q66" i="12"/>
  <c r="Q44" i="12"/>
  <c r="Q19" i="12"/>
  <c r="Q182" i="12"/>
  <c r="Q135" i="12"/>
  <c r="Q89" i="12"/>
  <c r="H131" i="12" l="1"/>
  <c r="I62" i="12"/>
  <c r="H108" i="12"/>
  <c r="I201" i="12"/>
  <c r="H199" i="12"/>
  <c r="H107" i="12"/>
  <c r="I200" i="12"/>
  <c r="H178" i="12"/>
  <c r="I178" i="12"/>
  <c r="H132" i="12"/>
  <c r="I60" i="12"/>
  <c r="H84" i="12"/>
  <c r="I202" i="12"/>
  <c r="H202" i="12"/>
  <c r="I39" i="12"/>
  <c r="I129" i="12"/>
  <c r="H109" i="12"/>
  <c r="H38" i="12"/>
  <c r="H63" i="12"/>
  <c r="H61" i="12"/>
  <c r="I61" i="12"/>
  <c r="I40" i="12"/>
  <c r="H40" i="12"/>
  <c r="H16" i="12"/>
  <c r="H17" i="12"/>
  <c r="I17" i="12"/>
  <c r="H14" i="12"/>
  <c r="I15" i="12"/>
  <c r="H15" i="12"/>
  <c r="E241" i="11"/>
  <c r="D241" i="11"/>
  <c r="C241" i="11"/>
  <c r="E240" i="11"/>
  <c r="D240" i="11"/>
  <c r="C240" i="11"/>
  <c r="E239" i="11"/>
  <c r="D239" i="11"/>
  <c r="G239" i="11" s="1"/>
  <c r="I239" i="11" s="1"/>
  <c r="C239" i="11"/>
  <c r="E238" i="11"/>
  <c r="D238" i="11"/>
  <c r="C238" i="11"/>
  <c r="E237" i="11"/>
  <c r="D237" i="11"/>
  <c r="C237" i="11"/>
  <c r="E236" i="11"/>
  <c r="G236" i="11" s="1"/>
  <c r="I236" i="11" s="1"/>
  <c r="D236" i="11"/>
  <c r="C236" i="11"/>
  <c r="E235" i="11"/>
  <c r="D235" i="11"/>
  <c r="C235" i="11"/>
  <c r="E234" i="11"/>
  <c r="D234" i="11"/>
  <c r="C234" i="11"/>
  <c r="E233" i="11"/>
  <c r="D233" i="11"/>
  <c r="C233" i="11"/>
  <c r="E232" i="11"/>
  <c r="D232" i="11"/>
  <c r="C232" i="11"/>
  <c r="E231" i="11"/>
  <c r="D231" i="11"/>
  <c r="G231" i="11" s="1"/>
  <c r="I231" i="11" s="1"/>
  <c r="C231" i="11"/>
  <c r="E230" i="11"/>
  <c r="D230" i="11"/>
  <c r="C230" i="11"/>
  <c r="E229" i="11"/>
  <c r="D229" i="11"/>
  <c r="C229" i="11"/>
  <c r="E228" i="11"/>
  <c r="G228" i="11" s="1"/>
  <c r="I228" i="11" s="1"/>
  <c r="D228" i="11"/>
  <c r="C228" i="11"/>
  <c r="E227" i="11"/>
  <c r="D227" i="11"/>
  <c r="C227" i="11"/>
  <c r="E226" i="11"/>
  <c r="D226" i="11"/>
  <c r="C226" i="11"/>
  <c r="E225" i="11"/>
  <c r="D225" i="11"/>
  <c r="C225" i="11"/>
  <c r="E224" i="11"/>
  <c r="D224" i="11"/>
  <c r="C224" i="11"/>
  <c r="E223" i="11"/>
  <c r="D223" i="11"/>
  <c r="G223" i="11" s="1"/>
  <c r="I223" i="11" s="1"/>
  <c r="C223" i="11"/>
  <c r="E222" i="11"/>
  <c r="D222" i="11"/>
  <c r="C222" i="11"/>
  <c r="E221" i="11"/>
  <c r="D221" i="11"/>
  <c r="C221" i="11"/>
  <c r="E220" i="11"/>
  <c r="D220" i="11"/>
  <c r="C220" i="11"/>
  <c r="E219" i="11"/>
  <c r="D219" i="11"/>
  <c r="C219" i="11"/>
  <c r="E218" i="11"/>
  <c r="D218" i="11"/>
  <c r="C218" i="11"/>
  <c r="E217" i="11"/>
  <c r="D217" i="11"/>
  <c r="C217" i="11"/>
  <c r="E216" i="11"/>
  <c r="D216" i="11"/>
  <c r="C216" i="11"/>
  <c r="E215" i="11"/>
  <c r="D215" i="11"/>
  <c r="G215" i="11" s="1"/>
  <c r="I215" i="11" s="1"/>
  <c r="C215" i="11"/>
  <c r="E214" i="11"/>
  <c r="D214" i="11"/>
  <c r="C214" i="11"/>
  <c r="E213" i="11"/>
  <c r="D213" i="11"/>
  <c r="C213" i="11"/>
  <c r="E212" i="11"/>
  <c r="G212" i="11" s="1"/>
  <c r="I212" i="11" s="1"/>
  <c r="D212" i="11"/>
  <c r="C212" i="11"/>
  <c r="E211" i="11"/>
  <c r="D211" i="11"/>
  <c r="C211" i="11"/>
  <c r="E210" i="11"/>
  <c r="D210" i="11"/>
  <c r="C210" i="11"/>
  <c r="E209" i="11"/>
  <c r="D209" i="11"/>
  <c r="C209" i="11"/>
  <c r="E208" i="11"/>
  <c r="D208" i="11"/>
  <c r="E207" i="11"/>
  <c r="D207" i="11"/>
  <c r="F207" i="11" s="1"/>
  <c r="H207" i="11" s="1"/>
  <c r="C207" i="11"/>
  <c r="E206" i="11"/>
  <c r="D206" i="11"/>
  <c r="C206" i="11"/>
  <c r="E205" i="11"/>
  <c r="D205" i="11"/>
  <c r="C205" i="11"/>
  <c r="E204" i="11"/>
  <c r="D204" i="11"/>
  <c r="C204" i="11"/>
  <c r="E203" i="11"/>
  <c r="D203" i="11"/>
  <c r="C203" i="11"/>
  <c r="E202" i="11"/>
  <c r="D202" i="11"/>
  <c r="C202" i="11"/>
  <c r="E201" i="11"/>
  <c r="D201" i="11"/>
  <c r="C201" i="11"/>
  <c r="E200" i="11"/>
  <c r="D200" i="11"/>
  <c r="C200" i="11"/>
  <c r="E199" i="11"/>
  <c r="D199" i="11"/>
  <c r="C199" i="11"/>
  <c r="E198" i="11"/>
  <c r="D198" i="11"/>
  <c r="C198" i="11"/>
  <c r="E197" i="11"/>
  <c r="D197" i="11"/>
  <c r="C197" i="11"/>
  <c r="E196" i="11"/>
  <c r="D196" i="11"/>
  <c r="C196" i="11"/>
  <c r="E195" i="11"/>
  <c r="D195" i="11"/>
  <c r="C195" i="11"/>
  <c r="E194" i="11"/>
  <c r="D194" i="11"/>
  <c r="C194" i="11"/>
  <c r="E193" i="11"/>
  <c r="D193" i="11"/>
  <c r="C193" i="11"/>
  <c r="E192" i="11"/>
  <c r="D192" i="11"/>
  <c r="C192" i="11"/>
  <c r="E191" i="11"/>
  <c r="D191" i="11"/>
  <c r="F191" i="11" s="1"/>
  <c r="H191" i="11" s="1"/>
  <c r="C191" i="11"/>
  <c r="E190" i="11"/>
  <c r="D190" i="11"/>
  <c r="C190" i="11"/>
  <c r="E189" i="11"/>
  <c r="D189" i="11"/>
  <c r="C189" i="11"/>
  <c r="E188" i="11"/>
  <c r="D188" i="11"/>
  <c r="C188" i="11"/>
  <c r="E187" i="11"/>
  <c r="D187" i="11"/>
  <c r="C187" i="11"/>
  <c r="E186" i="11"/>
  <c r="D186" i="11"/>
  <c r="C186" i="11"/>
  <c r="E185" i="11"/>
  <c r="D185" i="11"/>
  <c r="C185" i="11"/>
  <c r="E184" i="11"/>
  <c r="D184" i="11"/>
  <c r="C184" i="11"/>
  <c r="E183" i="11"/>
  <c r="D183" i="11"/>
  <c r="F183" i="11" s="1"/>
  <c r="H183" i="11" s="1"/>
  <c r="C183" i="11"/>
  <c r="E182" i="11"/>
  <c r="D182" i="11"/>
  <c r="C182" i="11"/>
  <c r="E181" i="11"/>
  <c r="D181" i="11"/>
  <c r="C181" i="11"/>
  <c r="E180" i="11"/>
  <c r="D180" i="11"/>
  <c r="C180" i="11"/>
  <c r="E179" i="11"/>
  <c r="D179" i="11"/>
  <c r="C179" i="11"/>
  <c r="E178" i="11"/>
  <c r="D178" i="11"/>
  <c r="C178" i="11"/>
  <c r="E177" i="11"/>
  <c r="D177" i="11"/>
  <c r="C177" i="11"/>
  <c r="E176" i="11"/>
  <c r="D176" i="11"/>
  <c r="C176" i="11"/>
  <c r="E175" i="11"/>
  <c r="D175" i="11"/>
  <c r="F175" i="11" s="1"/>
  <c r="H175" i="11" s="1"/>
  <c r="C175" i="11"/>
  <c r="E174" i="11"/>
  <c r="D174" i="11"/>
  <c r="C174" i="11"/>
  <c r="E173" i="11"/>
  <c r="D173" i="11"/>
  <c r="C173" i="11"/>
  <c r="E172" i="11"/>
  <c r="D172" i="11"/>
  <c r="C172" i="11"/>
  <c r="E171" i="11"/>
  <c r="D171" i="11"/>
  <c r="C171" i="11"/>
  <c r="E170" i="11"/>
  <c r="D170" i="11"/>
  <c r="C170" i="11"/>
  <c r="E169" i="11"/>
  <c r="D169" i="11"/>
  <c r="C169" i="11"/>
  <c r="E168" i="11"/>
  <c r="D168" i="11"/>
  <c r="C168" i="11"/>
  <c r="E167" i="11"/>
  <c r="D167" i="11"/>
  <c r="F167" i="11" s="1"/>
  <c r="H167" i="11" s="1"/>
  <c r="C167" i="11"/>
  <c r="E166" i="11"/>
  <c r="D166" i="11"/>
  <c r="C166" i="11"/>
  <c r="E165" i="11"/>
  <c r="D165" i="11"/>
  <c r="C165" i="11"/>
  <c r="E164" i="11"/>
  <c r="D164" i="11"/>
  <c r="C164" i="11"/>
  <c r="E163" i="11"/>
  <c r="D163" i="11"/>
  <c r="C163" i="11"/>
  <c r="E162" i="11"/>
  <c r="D162" i="11"/>
  <c r="C162" i="11"/>
  <c r="E161" i="11"/>
  <c r="D161" i="11"/>
  <c r="C161" i="11"/>
  <c r="E160" i="11"/>
  <c r="D160" i="11"/>
  <c r="C160" i="11"/>
  <c r="E159" i="11"/>
  <c r="D159" i="11"/>
  <c r="F159" i="11" s="1"/>
  <c r="H159" i="11" s="1"/>
  <c r="C159" i="11"/>
  <c r="E158" i="11"/>
  <c r="D158" i="11"/>
  <c r="C158" i="11"/>
  <c r="E157" i="11"/>
  <c r="D157" i="11"/>
  <c r="C157" i="11"/>
  <c r="E156" i="11"/>
  <c r="D156" i="11"/>
  <c r="C156" i="11"/>
  <c r="E155" i="11"/>
  <c r="D155" i="11"/>
  <c r="C155" i="11"/>
  <c r="E154" i="11"/>
  <c r="D154" i="11"/>
  <c r="C154" i="11"/>
  <c r="E153" i="11"/>
  <c r="D153" i="11"/>
  <c r="C153" i="11"/>
  <c r="E152" i="11"/>
  <c r="D152" i="11"/>
  <c r="C152" i="11"/>
  <c r="E151" i="11"/>
  <c r="D151" i="11"/>
  <c r="F151" i="11" s="1"/>
  <c r="H151" i="11" s="1"/>
  <c r="C151" i="11"/>
  <c r="E150" i="11"/>
  <c r="D150" i="11"/>
  <c r="C150" i="11"/>
  <c r="E149" i="11"/>
  <c r="D149" i="11"/>
  <c r="C149" i="11"/>
  <c r="E148" i="11"/>
  <c r="D148" i="11"/>
  <c r="C148" i="11"/>
  <c r="E147" i="11"/>
  <c r="D147" i="11"/>
  <c r="C147" i="11"/>
  <c r="E146" i="11"/>
  <c r="D146" i="11"/>
  <c r="C146" i="11"/>
  <c r="E145" i="11"/>
  <c r="D145" i="11"/>
  <c r="C145" i="11"/>
  <c r="E144" i="11"/>
  <c r="D144" i="11"/>
  <c r="C144" i="11"/>
  <c r="E143" i="11"/>
  <c r="D143" i="11"/>
  <c r="G143" i="11" s="1"/>
  <c r="I143" i="11" s="1"/>
  <c r="C143" i="11"/>
  <c r="E142" i="11"/>
  <c r="D142" i="11"/>
  <c r="C142" i="11"/>
  <c r="E141" i="11"/>
  <c r="D141" i="11"/>
  <c r="C141" i="11"/>
  <c r="E140" i="11"/>
  <c r="D140" i="11"/>
  <c r="C140" i="11"/>
  <c r="E139" i="11"/>
  <c r="D139" i="11"/>
  <c r="C139" i="11"/>
  <c r="E138" i="11"/>
  <c r="D138" i="11"/>
  <c r="C138" i="11"/>
  <c r="E137" i="11"/>
  <c r="D137" i="11"/>
  <c r="C137" i="11"/>
  <c r="E136" i="11"/>
  <c r="D136" i="11"/>
  <c r="C136" i="11"/>
  <c r="E135" i="11"/>
  <c r="D135" i="11"/>
  <c r="C135" i="11"/>
  <c r="E134" i="11"/>
  <c r="D134" i="11"/>
  <c r="C134" i="11"/>
  <c r="E133" i="11"/>
  <c r="D133" i="11"/>
  <c r="C133" i="11"/>
  <c r="E132" i="11"/>
  <c r="D132" i="11"/>
  <c r="C132" i="11"/>
  <c r="E131" i="11"/>
  <c r="D131" i="11"/>
  <c r="C131" i="11"/>
  <c r="E130" i="11"/>
  <c r="D130" i="11"/>
  <c r="C130" i="11"/>
  <c r="E129" i="11"/>
  <c r="D129" i="11"/>
  <c r="C129" i="11"/>
  <c r="E128" i="11"/>
  <c r="D128" i="11"/>
  <c r="C128" i="11"/>
  <c r="E127" i="11"/>
  <c r="D127" i="11"/>
  <c r="F127" i="11" s="1"/>
  <c r="H127" i="11" s="1"/>
  <c r="C127" i="11"/>
  <c r="E126" i="11"/>
  <c r="D126" i="11"/>
  <c r="C126" i="11"/>
  <c r="E125" i="11"/>
  <c r="D125" i="11"/>
  <c r="C125" i="11"/>
  <c r="E124" i="11"/>
  <c r="D124" i="11"/>
  <c r="C124" i="11"/>
  <c r="E123" i="11"/>
  <c r="D123" i="11"/>
  <c r="C123" i="11"/>
  <c r="E122" i="11"/>
  <c r="D122" i="11"/>
  <c r="C122" i="11"/>
  <c r="E121" i="11"/>
  <c r="D121" i="11"/>
  <c r="C121" i="11"/>
  <c r="E120" i="11"/>
  <c r="D120" i="11"/>
  <c r="C120" i="11"/>
  <c r="E119" i="11"/>
  <c r="D119" i="11"/>
  <c r="F119" i="11" s="1"/>
  <c r="H119" i="11" s="1"/>
  <c r="C119" i="11"/>
  <c r="E118" i="11"/>
  <c r="D118" i="11"/>
  <c r="C118" i="11"/>
  <c r="E117" i="11"/>
  <c r="D117" i="11"/>
  <c r="C117" i="11"/>
  <c r="E116" i="11"/>
  <c r="D116" i="11"/>
  <c r="C116" i="11"/>
  <c r="E115" i="11"/>
  <c r="D115" i="11"/>
  <c r="C115" i="11"/>
  <c r="E114" i="11"/>
  <c r="D114" i="11"/>
  <c r="C114" i="11"/>
  <c r="E113" i="11"/>
  <c r="D113" i="11"/>
  <c r="C113" i="11"/>
  <c r="E112" i="11"/>
  <c r="D112" i="11"/>
  <c r="C112" i="11"/>
  <c r="E111" i="11"/>
  <c r="D111" i="11"/>
  <c r="G111" i="11" s="1"/>
  <c r="I111" i="11" s="1"/>
  <c r="C111" i="11"/>
  <c r="E110" i="11"/>
  <c r="D110" i="11"/>
  <c r="C110" i="11"/>
  <c r="E109" i="11"/>
  <c r="D109" i="11"/>
  <c r="C109" i="11"/>
  <c r="E108" i="11"/>
  <c r="D108" i="11"/>
  <c r="C108" i="11"/>
  <c r="E107" i="11"/>
  <c r="D107" i="11"/>
  <c r="C107" i="11"/>
  <c r="E106" i="11"/>
  <c r="D106" i="11"/>
  <c r="C106" i="11"/>
  <c r="E105" i="11"/>
  <c r="D105" i="11"/>
  <c r="C105" i="11"/>
  <c r="E104" i="11"/>
  <c r="D104" i="11"/>
  <c r="C104" i="11"/>
  <c r="E103" i="11"/>
  <c r="D103" i="11"/>
  <c r="C103" i="11"/>
  <c r="E102" i="11"/>
  <c r="D102" i="11"/>
  <c r="C102" i="11"/>
  <c r="E101" i="11"/>
  <c r="D101" i="11"/>
  <c r="C101" i="11"/>
  <c r="E100" i="11"/>
  <c r="D100" i="11"/>
  <c r="C100" i="11"/>
  <c r="E99" i="11"/>
  <c r="D99" i="11"/>
  <c r="C99" i="11"/>
  <c r="E98" i="11"/>
  <c r="D98" i="11"/>
  <c r="C98" i="11"/>
  <c r="E97" i="11"/>
  <c r="D97" i="11"/>
  <c r="C97" i="11"/>
  <c r="E96" i="11"/>
  <c r="D96" i="11"/>
  <c r="C96" i="11"/>
  <c r="E95" i="11"/>
  <c r="D95" i="11"/>
  <c r="F95" i="11" s="1"/>
  <c r="H95" i="11" s="1"/>
  <c r="C95" i="11"/>
  <c r="E94" i="11"/>
  <c r="D94" i="11"/>
  <c r="C94" i="11"/>
  <c r="E93" i="11"/>
  <c r="D93" i="11"/>
  <c r="C93" i="11"/>
  <c r="E92" i="11"/>
  <c r="D92" i="11"/>
  <c r="C92" i="11"/>
  <c r="E91" i="11"/>
  <c r="D91" i="11"/>
  <c r="C91" i="11"/>
  <c r="E90" i="11"/>
  <c r="D90" i="11"/>
  <c r="C90" i="11"/>
  <c r="E89" i="11"/>
  <c r="D89" i="11"/>
  <c r="C89" i="11"/>
  <c r="E88" i="11"/>
  <c r="D88" i="11"/>
  <c r="C88" i="11"/>
  <c r="E87" i="11"/>
  <c r="D87" i="11"/>
  <c r="C87" i="11"/>
  <c r="E86" i="11"/>
  <c r="D86" i="11"/>
  <c r="C86" i="11"/>
  <c r="E85" i="11"/>
  <c r="D85" i="11"/>
  <c r="C85" i="11"/>
  <c r="E84" i="11"/>
  <c r="D84" i="11"/>
  <c r="C84" i="11"/>
  <c r="E83" i="11"/>
  <c r="D83" i="11"/>
  <c r="C83" i="11"/>
  <c r="E82" i="11"/>
  <c r="D82" i="11"/>
  <c r="C82" i="11"/>
  <c r="E81" i="11"/>
  <c r="D81" i="11"/>
  <c r="C81" i="11"/>
  <c r="E80" i="11"/>
  <c r="D80" i="11"/>
  <c r="C80" i="11"/>
  <c r="E79" i="11"/>
  <c r="D79" i="11"/>
  <c r="C79" i="11"/>
  <c r="E78" i="11"/>
  <c r="D78" i="11"/>
  <c r="C78" i="11"/>
  <c r="E77" i="11"/>
  <c r="D77" i="11"/>
  <c r="C77" i="11"/>
  <c r="E76" i="11"/>
  <c r="G76" i="11" s="1"/>
  <c r="I76" i="11" s="1"/>
  <c r="D76" i="11"/>
  <c r="C76" i="11"/>
  <c r="E75" i="11"/>
  <c r="D75" i="11"/>
  <c r="C75" i="11"/>
  <c r="E74" i="11"/>
  <c r="D74" i="11"/>
  <c r="C74" i="11"/>
  <c r="E73" i="11"/>
  <c r="D73" i="11"/>
  <c r="C73" i="11"/>
  <c r="E72" i="11"/>
  <c r="D72" i="11"/>
  <c r="C72" i="11"/>
  <c r="E71" i="11"/>
  <c r="D71" i="11"/>
  <c r="G71" i="11" s="1"/>
  <c r="I71" i="11" s="1"/>
  <c r="C71" i="11"/>
  <c r="E70" i="11"/>
  <c r="D70" i="11"/>
  <c r="C70" i="11"/>
  <c r="E69" i="11"/>
  <c r="D69" i="11"/>
  <c r="C69" i="11"/>
  <c r="E68" i="11"/>
  <c r="G68" i="11" s="1"/>
  <c r="I68" i="11" s="1"/>
  <c r="D68" i="11"/>
  <c r="C68" i="11"/>
  <c r="E67" i="11"/>
  <c r="D67" i="11"/>
  <c r="C67" i="11"/>
  <c r="E66" i="11"/>
  <c r="D66" i="11"/>
  <c r="C66" i="11"/>
  <c r="F66" i="11" s="1"/>
  <c r="H66" i="11" s="1"/>
  <c r="E65" i="11"/>
  <c r="D65" i="11"/>
  <c r="C65" i="11"/>
  <c r="E64" i="11"/>
  <c r="D64" i="11"/>
  <c r="C64" i="11"/>
  <c r="E63" i="11"/>
  <c r="D63" i="11"/>
  <c r="C63" i="11"/>
  <c r="E62" i="11"/>
  <c r="D62" i="11"/>
  <c r="C62" i="11"/>
  <c r="E61" i="11"/>
  <c r="D61" i="11"/>
  <c r="C61" i="11"/>
  <c r="E60" i="11"/>
  <c r="F60" i="11" s="1"/>
  <c r="H60" i="11" s="1"/>
  <c r="D60" i="11"/>
  <c r="C60" i="11"/>
  <c r="E59" i="11"/>
  <c r="D59" i="11"/>
  <c r="C59" i="11"/>
  <c r="E58" i="11"/>
  <c r="D58" i="11"/>
  <c r="C58" i="11"/>
  <c r="F58" i="11" s="1"/>
  <c r="H58" i="11" s="1"/>
  <c r="E57" i="11"/>
  <c r="D57" i="11"/>
  <c r="C57" i="11"/>
  <c r="E56" i="11"/>
  <c r="D56" i="11"/>
  <c r="C56" i="11"/>
  <c r="E55" i="11"/>
  <c r="D55" i="11"/>
  <c r="G55" i="11" s="1"/>
  <c r="I55" i="11" s="1"/>
  <c r="C55" i="11"/>
  <c r="E54" i="11"/>
  <c r="D54" i="11"/>
  <c r="C54" i="11"/>
  <c r="E53" i="11"/>
  <c r="D53" i="11"/>
  <c r="C53" i="11"/>
  <c r="E52" i="11"/>
  <c r="F52" i="11" s="1"/>
  <c r="H52" i="11" s="1"/>
  <c r="D52" i="11"/>
  <c r="C52" i="11"/>
  <c r="E51" i="11"/>
  <c r="D51" i="11"/>
  <c r="C51" i="11"/>
  <c r="E50" i="11"/>
  <c r="D50" i="11"/>
  <c r="C50" i="11"/>
  <c r="F50" i="11" s="1"/>
  <c r="H50" i="11" s="1"/>
  <c r="E49" i="11"/>
  <c r="D49" i="11"/>
  <c r="C49" i="11"/>
  <c r="E48" i="11"/>
  <c r="D48" i="11"/>
  <c r="C48" i="11"/>
  <c r="E47" i="11"/>
  <c r="D47" i="11"/>
  <c r="G47" i="11" s="1"/>
  <c r="I47" i="11" s="1"/>
  <c r="C47" i="11"/>
  <c r="E46" i="11"/>
  <c r="D46" i="11"/>
  <c r="C46" i="11"/>
  <c r="E45" i="11"/>
  <c r="D45" i="11"/>
  <c r="C45" i="11"/>
  <c r="E44" i="11"/>
  <c r="F44" i="11" s="1"/>
  <c r="H44" i="11" s="1"/>
  <c r="D44" i="11"/>
  <c r="C44" i="11"/>
  <c r="E43" i="11"/>
  <c r="D43" i="11"/>
  <c r="C43" i="11"/>
  <c r="E42" i="11"/>
  <c r="D42" i="11"/>
  <c r="C42" i="11"/>
  <c r="F42" i="11" s="1"/>
  <c r="H42" i="11" s="1"/>
  <c r="E41" i="11"/>
  <c r="D41" i="11"/>
  <c r="C41" i="11"/>
  <c r="E40" i="11"/>
  <c r="D40" i="11"/>
  <c r="C40" i="11"/>
  <c r="E39" i="11"/>
  <c r="D39" i="11"/>
  <c r="G39" i="11" s="1"/>
  <c r="I39" i="11" s="1"/>
  <c r="C39" i="11"/>
  <c r="E38" i="11"/>
  <c r="D38" i="11"/>
  <c r="C38" i="11"/>
  <c r="E37" i="11"/>
  <c r="D37" i="11"/>
  <c r="C37" i="11"/>
  <c r="E36" i="11"/>
  <c r="F36" i="11" s="1"/>
  <c r="H36" i="11" s="1"/>
  <c r="D36" i="11"/>
  <c r="C36" i="11"/>
  <c r="E35" i="11"/>
  <c r="D35" i="11"/>
  <c r="C35" i="11"/>
  <c r="E34" i="11"/>
  <c r="D34" i="11"/>
  <c r="C34" i="11"/>
  <c r="G34" i="11" s="1"/>
  <c r="I34" i="11" s="1"/>
  <c r="E33" i="11"/>
  <c r="D33" i="11"/>
  <c r="C33" i="11"/>
  <c r="E32" i="11"/>
  <c r="D32" i="11"/>
  <c r="C32" i="11"/>
  <c r="E31" i="11"/>
  <c r="D31" i="11"/>
  <c r="G31" i="11" s="1"/>
  <c r="I31" i="11" s="1"/>
  <c r="C31" i="11"/>
  <c r="E30" i="11"/>
  <c r="D30" i="11"/>
  <c r="C30" i="11"/>
  <c r="E29" i="11"/>
  <c r="D29" i="11"/>
  <c r="C29" i="11"/>
  <c r="E28" i="11"/>
  <c r="F28" i="11" s="1"/>
  <c r="H28" i="11" s="1"/>
  <c r="D28" i="11"/>
  <c r="C28" i="11"/>
  <c r="E27" i="11"/>
  <c r="D27" i="11"/>
  <c r="C27" i="11"/>
  <c r="E26" i="11"/>
  <c r="D26" i="11"/>
  <c r="C26" i="11"/>
  <c r="F26" i="11" s="1"/>
  <c r="H26" i="11" s="1"/>
  <c r="E25" i="11"/>
  <c r="D25" i="11"/>
  <c r="C25" i="11"/>
  <c r="E24" i="11"/>
  <c r="D24" i="11"/>
  <c r="C24" i="11"/>
  <c r="E23" i="11"/>
  <c r="D23" i="11"/>
  <c r="G23" i="11" s="1"/>
  <c r="I23" i="11" s="1"/>
  <c r="C23" i="11"/>
  <c r="E22" i="11"/>
  <c r="D22" i="11"/>
  <c r="C22" i="11"/>
  <c r="E21" i="11"/>
  <c r="D21" i="11"/>
  <c r="C21" i="11"/>
  <c r="E20" i="11"/>
  <c r="F20" i="11" s="1"/>
  <c r="H20" i="11" s="1"/>
  <c r="D20" i="11"/>
  <c r="C20" i="11"/>
  <c r="E19" i="11"/>
  <c r="D19" i="11"/>
  <c r="C19" i="11"/>
  <c r="E18" i="11"/>
  <c r="D18" i="11"/>
  <c r="C18" i="11"/>
  <c r="F18" i="11" s="1"/>
  <c r="H18" i="11" s="1"/>
  <c r="E17" i="11"/>
  <c r="D17" i="11"/>
  <c r="C17" i="11"/>
  <c r="E16" i="11"/>
  <c r="D16" i="11"/>
  <c r="C16" i="11"/>
  <c r="E15" i="11"/>
  <c r="D15" i="11"/>
  <c r="G15" i="11" s="1"/>
  <c r="I15" i="11" s="1"/>
  <c r="C15" i="11"/>
  <c r="E14" i="11"/>
  <c r="D14" i="11"/>
  <c r="C14" i="11"/>
  <c r="E13" i="11"/>
  <c r="D13" i="11"/>
  <c r="C13" i="11"/>
  <c r="E12" i="11"/>
  <c r="F12" i="11" s="1"/>
  <c r="H12" i="11" s="1"/>
  <c r="D12" i="11"/>
  <c r="C12" i="11"/>
  <c r="E11" i="11"/>
  <c r="D11" i="11"/>
  <c r="C11" i="11"/>
  <c r="E10" i="11"/>
  <c r="D10" i="11"/>
  <c r="C10" i="11"/>
  <c r="F10" i="11" s="1"/>
  <c r="H10" i="11" s="1"/>
  <c r="E9" i="11"/>
  <c r="D9" i="11"/>
  <c r="C9" i="11"/>
  <c r="E8" i="11"/>
  <c r="D8" i="11"/>
  <c r="C8" i="11"/>
  <c r="E7" i="11"/>
  <c r="D7" i="11"/>
  <c r="G7" i="11" s="1"/>
  <c r="I7" i="11" s="1"/>
  <c r="C7" i="11"/>
  <c r="E6" i="11"/>
  <c r="D6" i="11"/>
  <c r="C6" i="11"/>
  <c r="E5" i="11"/>
  <c r="D5" i="11"/>
  <c r="C5" i="11"/>
  <c r="E4" i="11"/>
  <c r="G4" i="11" s="1"/>
  <c r="I4" i="11" s="1"/>
  <c r="D4" i="11"/>
  <c r="C4" i="11"/>
  <c r="E3" i="11"/>
  <c r="D3" i="11"/>
  <c r="C3" i="11"/>
  <c r="E2" i="11"/>
  <c r="D2" i="11"/>
  <c r="C2" i="11"/>
  <c r="G2" i="11" s="1"/>
  <c r="I2" i="11" s="1"/>
  <c r="G241" i="11"/>
  <c r="I241" i="11" s="1"/>
  <c r="F241" i="11"/>
  <c r="H241" i="11" s="1"/>
  <c r="G240" i="11"/>
  <c r="I240" i="11" s="1"/>
  <c r="F240" i="11"/>
  <c r="H240" i="11" s="1"/>
  <c r="G238" i="11"/>
  <c r="I238" i="11" s="1"/>
  <c r="F238" i="11"/>
  <c r="H238" i="11" s="1"/>
  <c r="F237" i="11"/>
  <c r="H237" i="11" s="1"/>
  <c r="G237" i="11"/>
  <c r="I237" i="11" s="1"/>
  <c r="G233" i="11"/>
  <c r="I233" i="11" s="1"/>
  <c r="F233" i="11"/>
  <c r="H233" i="11" s="1"/>
  <c r="G232" i="11"/>
  <c r="I232" i="11" s="1"/>
  <c r="F232" i="11"/>
  <c r="H232" i="11" s="1"/>
  <c r="G230" i="11"/>
  <c r="I230" i="11" s="1"/>
  <c r="F230" i="11"/>
  <c r="H230" i="11" s="1"/>
  <c r="F229" i="11"/>
  <c r="H229" i="11" s="1"/>
  <c r="G229" i="11"/>
  <c r="I229" i="11" s="1"/>
  <c r="G227" i="11"/>
  <c r="I227" i="11" s="1"/>
  <c r="G225" i="11"/>
  <c r="I225" i="11" s="1"/>
  <c r="F225" i="11"/>
  <c r="H225" i="11" s="1"/>
  <c r="I224" i="11"/>
  <c r="G224" i="11"/>
  <c r="F224" i="11"/>
  <c r="H224" i="11" s="1"/>
  <c r="G222" i="11"/>
  <c r="I222" i="11" s="1"/>
  <c r="F222" i="11"/>
  <c r="H222" i="11" s="1"/>
  <c r="F221" i="11"/>
  <c r="H221" i="11" s="1"/>
  <c r="G221" i="11"/>
  <c r="I221" i="11" s="1"/>
  <c r="G217" i="11"/>
  <c r="I217" i="11" s="1"/>
  <c r="F217" i="11"/>
  <c r="H217" i="11" s="1"/>
  <c r="G216" i="11"/>
  <c r="I216" i="11" s="1"/>
  <c r="F216" i="11"/>
  <c r="H216" i="11" s="1"/>
  <c r="G214" i="11"/>
  <c r="I214" i="11" s="1"/>
  <c r="F214" i="11"/>
  <c r="H214" i="11" s="1"/>
  <c r="F213" i="11"/>
  <c r="H213" i="11" s="1"/>
  <c r="G213" i="11"/>
  <c r="I213" i="11" s="1"/>
  <c r="G209" i="11"/>
  <c r="I209" i="11" s="1"/>
  <c r="F209" i="11"/>
  <c r="H209" i="11" s="1"/>
  <c r="G206" i="11"/>
  <c r="I206" i="11" s="1"/>
  <c r="F206" i="11"/>
  <c r="H206" i="11" s="1"/>
  <c r="F205" i="11"/>
  <c r="H205" i="11" s="1"/>
  <c r="G205" i="11"/>
  <c r="I205" i="11" s="1"/>
  <c r="H201" i="11"/>
  <c r="G201" i="11"/>
  <c r="I201" i="11" s="1"/>
  <c r="F201" i="11"/>
  <c r="G200" i="11"/>
  <c r="I200" i="11" s="1"/>
  <c r="F200" i="11"/>
  <c r="H200" i="11" s="1"/>
  <c r="G199" i="11"/>
  <c r="I199" i="11" s="1"/>
  <c r="G198" i="11"/>
  <c r="I198" i="11" s="1"/>
  <c r="F198" i="11"/>
  <c r="H198" i="11" s="1"/>
  <c r="F197" i="11"/>
  <c r="H197" i="11" s="1"/>
  <c r="G197" i="11"/>
  <c r="I197" i="11" s="1"/>
  <c r="G195" i="11"/>
  <c r="I195" i="11" s="1"/>
  <c r="G193" i="11"/>
  <c r="I193" i="11" s="1"/>
  <c r="F193" i="11"/>
  <c r="H193" i="11" s="1"/>
  <c r="G192" i="11"/>
  <c r="I192" i="11" s="1"/>
  <c r="F192" i="11"/>
  <c r="H192" i="11" s="1"/>
  <c r="G190" i="11"/>
  <c r="I190" i="11" s="1"/>
  <c r="F189" i="11"/>
  <c r="H189" i="11" s="1"/>
  <c r="G187" i="11"/>
  <c r="I187" i="11" s="1"/>
  <c r="G185" i="11"/>
  <c r="I185" i="11" s="1"/>
  <c r="F185" i="11"/>
  <c r="H185" i="11" s="1"/>
  <c r="G184" i="11"/>
  <c r="I184" i="11" s="1"/>
  <c r="F184" i="11"/>
  <c r="H184" i="11" s="1"/>
  <c r="G182" i="11"/>
  <c r="I182" i="11" s="1"/>
  <c r="F182" i="11"/>
  <c r="H182" i="11" s="1"/>
  <c r="F181" i="11"/>
  <c r="H181" i="11" s="1"/>
  <c r="G177" i="11"/>
  <c r="I177" i="11" s="1"/>
  <c r="F177" i="11"/>
  <c r="H177" i="11" s="1"/>
  <c r="G176" i="11"/>
  <c r="I176" i="11" s="1"/>
  <c r="F176" i="11"/>
  <c r="H176" i="11" s="1"/>
  <c r="G174" i="11"/>
  <c r="I174" i="11" s="1"/>
  <c r="F174" i="11"/>
  <c r="H174" i="11" s="1"/>
  <c r="F173" i="11"/>
  <c r="H173" i="11" s="1"/>
  <c r="G169" i="11"/>
  <c r="I169" i="11" s="1"/>
  <c r="F169" i="11"/>
  <c r="H169" i="11" s="1"/>
  <c r="G168" i="11"/>
  <c r="I168" i="11" s="1"/>
  <c r="F168" i="11"/>
  <c r="H168" i="11" s="1"/>
  <c r="G166" i="11"/>
  <c r="I166" i="11" s="1"/>
  <c r="F166" i="11"/>
  <c r="H166" i="11" s="1"/>
  <c r="F165" i="11"/>
  <c r="H165" i="11" s="1"/>
  <c r="G165" i="11"/>
  <c r="I165" i="11" s="1"/>
  <c r="G161" i="11"/>
  <c r="I161" i="11" s="1"/>
  <c r="F161" i="11"/>
  <c r="H161" i="11" s="1"/>
  <c r="G160" i="11"/>
  <c r="I160" i="11" s="1"/>
  <c r="F160" i="11"/>
  <c r="H160" i="11" s="1"/>
  <c r="G158" i="11"/>
  <c r="I158" i="11" s="1"/>
  <c r="F157" i="11"/>
  <c r="H157" i="11" s="1"/>
  <c r="G155" i="11"/>
  <c r="I155" i="11" s="1"/>
  <c r="G153" i="11"/>
  <c r="I153" i="11" s="1"/>
  <c r="F153" i="11"/>
  <c r="H153" i="11" s="1"/>
  <c r="G152" i="11"/>
  <c r="I152" i="11" s="1"/>
  <c r="F152" i="11"/>
  <c r="H152" i="11" s="1"/>
  <c r="G150" i="11"/>
  <c r="I150" i="11" s="1"/>
  <c r="F150" i="11"/>
  <c r="H150" i="11" s="1"/>
  <c r="F149" i="11"/>
  <c r="H149" i="11" s="1"/>
  <c r="F147" i="11"/>
  <c r="H147" i="11" s="1"/>
  <c r="G145" i="11"/>
  <c r="I145" i="11" s="1"/>
  <c r="F145" i="11"/>
  <c r="H145" i="11" s="1"/>
  <c r="G144" i="11"/>
  <c r="I144" i="11" s="1"/>
  <c r="F144" i="11"/>
  <c r="H144" i="11" s="1"/>
  <c r="F143" i="11"/>
  <c r="H143" i="11" s="1"/>
  <c r="G142" i="11"/>
  <c r="I142" i="11" s="1"/>
  <c r="F142" i="11"/>
  <c r="H142" i="11" s="1"/>
  <c r="F141" i="11"/>
  <c r="H141" i="11" s="1"/>
  <c r="G137" i="11"/>
  <c r="I137" i="11" s="1"/>
  <c r="F137" i="11"/>
  <c r="H137" i="11" s="1"/>
  <c r="G136" i="11"/>
  <c r="I136" i="11" s="1"/>
  <c r="F136" i="11"/>
  <c r="H136" i="11" s="1"/>
  <c r="G134" i="11"/>
  <c r="I134" i="11" s="1"/>
  <c r="F134" i="11"/>
  <c r="H134" i="11" s="1"/>
  <c r="F133" i="11"/>
  <c r="H133" i="11" s="1"/>
  <c r="G133" i="11"/>
  <c r="I133" i="11" s="1"/>
  <c r="G129" i="11"/>
  <c r="I129" i="11" s="1"/>
  <c r="F129" i="11"/>
  <c r="H129" i="11" s="1"/>
  <c r="G128" i="11"/>
  <c r="I128" i="11" s="1"/>
  <c r="F128" i="11"/>
  <c r="H128" i="11" s="1"/>
  <c r="G126" i="11"/>
  <c r="I126" i="11" s="1"/>
  <c r="F125" i="11"/>
  <c r="H125" i="11" s="1"/>
  <c r="G121" i="11"/>
  <c r="I121" i="11" s="1"/>
  <c r="F121" i="11"/>
  <c r="H121" i="11" s="1"/>
  <c r="G120" i="11"/>
  <c r="I120" i="11" s="1"/>
  <c r="F120" i="11"/>
  <c r="H120" i="11" s="1"/>
  <c r="G118" i="11"/>
  <c r="I118" i="11" s="1"/>
  <c r="F118" i="11"/>
  <c r="H118" i="11" s="1"/>
  <c r="F117" i="11"/>
  <c r="H117" i="11" s="1"/>
  <c r="G113" i="11"/>
  <c r="I113" i="11" s="1"/>
  <c r="F113" i="11"/>
  <c r="H113" i="11" s="1"/>
  <c r="G112" i="11"/>
  <c r="I112" i="11" s="1"/>
  <c r="F112" i="11"/>
  <c r="H112" i="11" s="1"/>
  <c r="F111" i="11"/>
  <c r="H111" i="11" s="1"/>
  <c r="G110" i="11"/>
  <c r="I110" i="11" s="1"/>
  <c r="F110" i="11"/>
  <c r="H110" i="11" s="1"/>
  <c r="F109" i="11"/>
  <c r="H109" i="11" s="1"/>
  <c r="G105" i="11"/>
  <c r="I105" i="11" s="1"/>
  <c r="F105" i="11"/>
  <c r="H105" i="11" s="1"/>
  <c r="G104" i="11"/>
  <c r="I104" i="11" s="1"/>
  <c r="F104" i="11"/>
  <c r="H104" i="11" s="1"/>
  <c r="G102" i="11"/>
  <c r="I102" i="11" s="1"/>
  <c r="F102" i="11"/>
  <c r="H102" i="11" s="1"/>
  <c r="F101" i="11"/>
  <c r="H101" i="11" s="1"/>
  <c r="G101" i="11"/>
  <c r="I101" i="11" s="1"/>
  <c r="G97" i="11"/>
  <c r="I97" i="11" s="1"/>
  <c r="F97" i="11"/>
  <c r="H97" i="11" s="1"/>
  <c r="G96" i="11"/>
  <c r="I96" i="11" s="1"/>
  <c r="F96" i="11"/>
  <c r="H96" i="11" s="1"/>
  <c r="G94" i="11"/>
  <c r="I94" i="11" s="1"/>
  <c r="F93" i="11"/>
  <c r="H93" i="11" s="1"/>
  <c r="G89" i="11"/>
  <c r="I89" i="11" s="1"/>
  <c r="F89" i="11"/>
  <c r="H89" i="11" s="1"/>
  <c r="G88" i="11"/>
  <c r="I88" i="11" s="1"/>
  <c r="F88" i="11"/>
  <c r="H88" i="11" s="1"/>
  <c r="F87" i="11"/>
  <c r="H87" i="11" s="1"/>
  <c r="F86" i="11"/>
  <c r="H86" i="11" s="1"/>
  <c r="F85" i="11"/>
  <c r="H85" i="11" s="1"/>
  <c r="G81" i="11"/>
  <c r="I81" i="11" s="1"/>
  <c r="F81" i="11"/>
  <c r="H81" i="11" s="1"/>
  <c r="G80" i="11"/>
  <c r="I80" i="11" s="1"/>
  <c r="F80" i="11"/>
  <c r="H80" i="11" s="1"/>
  <c r="F79" i="11"/>
  <c r="H79" i="11" s="1"/>
  <c r="G78" i="11"/>
  <c r="I78" i="11" s="1"/>
  <c r="F77" i="11"/>
  <c r="H77" i="11" s="1"/>
  <c r="G75" i="11"/>
  <c r="I75" i="11" s="1"/>
  <c r="F75" i="11"/>
  <c r="H75" i="11" s="1"/>
  <c r="F74" i="11"/>
  <c r="H74" i="11" s="1"/>
  <c r="F73" i="11"/>
  <c r="H73" i="11" s="1"/>
  <c r="G72" i="11"/>
  <c r="I72" i="11" s="1"/>
  <c r="G70" i="11"/>
  <c r="I70" i="11" s="1"/>
  <c r="F70" i="11"/>
  <c r="H70" i="11" s="1"/>
  <c r="G69" i="11"/>
  <c r="I69" i="11" s="1"/>
  <c r="F69" i="11"/>
  <c r="H69" i="11" s="1"/>
  <c r="F68" i="11"/>
  <c r="H68" i="11" s="1"/>
  <c r="G67" i="11"/>
  <c r="I67" i="11" s="1"/>
  <c r="F67" i="11"/>
  <c r="H67" i="11" s="1"/>
  <c r="G65" i="11"/>
  <c r="I65" i="11" s="1"/>
  <c r="G64" i="11"/>
  <c r="I64" i="11" s="1"/>
  <c r="G63" i="11"/>
  <c r="I63" i="11" s="1"/>
  <c r="G62" i="11"/>
  <c r="I62" i="11" s="1"/>
  <c r="F62" i="11"/>
  <c r="H62" i="11" s="1"/>
  <c r="G61" i="11"/>
  <c r="I61" i="11" s="1"/>
  <c r="F61" i="11"/>
  <c r="H61" i="11" s="1"/>
  <c r="G59" i="11"/>
  <c r="I59" i="11" s="1"/>
  <c r="F59" i="11"/>
  <c r="H59" i="11" s="1"/>
  <c r="G57" i="11"/>
  <c r="I57" i="11" s="1"/>
  <c r="G56" i="11"/>
  <c r="I56" i="11" s="1"/>
  <c r="G54" i="11"/>
  <c r="I54" i="11" s="1"/>
  <c r="F54" i="11"/>
  <c r="H54" i="11" s="1"/>
  <c r="G53" i="11"/>
  <c r="I53" i="11" s="1"/>
  <c r="F53" i="11"/>
  <c r="H53" i="11" s="1"/>
  <c r="G51" i="11"/>
  <c r="I51" i="11" s="1"/>
  <c r="F51" i="11"/>
  <c r="H51" i="11" s="1"/>
  <c r="G49" i="11"/>
  <c r="I49" i="11" s="1"/>
  <c r="G48" i="11"/>
  <c r="I48" i="11" s="1"/>
  <c r="G46" i="11"/>
  <c r="I46" i="11" s="1"/>
  <c r="F46" i="11"/>
  <c r="H46" i="11" s="1"/>
  <c r="G45" i="11"/>
  <c r="I45" i="11" s="1"/>
  <c r="F45" i="11"/>
  <c r="H45" i="11" s="1"/>
  <c r="G44" i="11"/>
  <c r="I44" i="11" s="1"/>
  <c r="G43" i="11"/>
  <c r="I43" i="11" s="1"/>
  <c r="F43" i="11"/>
  <c r="H43" i="11" s="1"/>
  <c r="G41" i="11"/>
  <c r="I41" i="11" s="1"/>
  <c r="G40" i="11"/>
  <c r="I40" i="11" s="1"/>
  <c r="G38" i="11"/>
  <c r="I38" i="11" s="1"/>
  <c r="F38" i="11"/>
  <c r="H38" i="11" s="1"/>
  <c r="G37" i="11"/>
  <c r="I37" i="11" s="1"/>
  <c r="F37" i="11"/>
  <c r="H37" i="11" s="1"/>
  <c r="G35" i="11"/>
  <c r="I35" i="11" s="1"/>
  <c r="F35" i="11"/>
  <c r="H35" i="11" s="1"/>
  <c r="F34" i="11"/>
  <c r="H34" i="11" s="1"/>
  <c r="G33" i="11"/>
  <c r="I33" i="11" s="1"/>
  <c r="G32" i="11"/>
  <c r="I32" i="11" s="1"/>
  <c r="G30" i="11"/>
  <c r="I30" i="11" s="1"/>
  <c r="F30" i="11"/>
  <c r="H30" i="11" s="1"/>
  <c r="G29" i="11"/>
  <c r="I29" i="11" s="1"/>
  <c r="F29" i="11"/>
  <c r="H29" i="11" s="1"/>
  <c r="G27" i="11"/>
  <c r="I27" i="11" s="1"/>
  <c r="F27" i="11"/>
  <c r="H27" i="11" s="1"/>
  <c r="G25" i="11"/>
  <c r="I25" i="11" s="1"/>
  <c r="G24" i="11"/>
  <c r="I24" i="11" s="1"/>
  <c r="G22" i="11"/>
  <c r="I22" i="11" s="1"/>
  <c r="F22" i="11"/>
  <c r="H22" i="11" s="1"/>
  <c r="G21" i="11"/>
  <c r="I21" i="11" s="1"/>
  <c r="F21" i="11"/>
  <c r="H21" i="11" s="1"/>
  <c r="G19" i="11"/>
  <c r="I19" i="11" s="1"/>
  <c r="F19" i="11"/>
  <c r="H19" i="11" s="1"/>
  <c r="G17" i="11"/>
  <c r="I17" i="11" s="1"/>
  <c r="G16" i="11"/>
  <c r="I16" i="11" s="1"/>
  <c r="G14" i="11"/>
  <c r="I14" i="11" s="1"/>
  <c r="F14" i="11"/>
  <c r="H14" i="11" s="1"/>
  <c r="G13" i="11"/>
  <c r="I13" i="11" s="1"/>
  <c r="F13" i="11"/>
  <c r="H13" i="11" s="1"/>
  <c r="G11" i="11"/>
  <c r="I11" i="11" s="1"/>
  <c r="F11" i="11"/>
  <c r="H11" i="11" s="1"/>
  <c r="G10" i="11"/>
  <c r="I10" i="11" s="1"/>
  <c r="G9" i="11"/>
  <c r="I9" i="11" s="1"/>
  <c r="G8" i="11"/>
  <c r="I8" i="11" s="1"/>
  <c r="G6" i="11"/>
  <c r="I6" i="11" s="1"/>
  <c r="F6" i="11"/>
  <c r="H6" i="11" s="1"/>
  <c r="G5" i="11"/>
  <c r="I5" i="11" s="1"/>
  <c r="F5" i="11"/>
  <c r="H5" i="11" s="1"/>
  <c r="F4" i="11"/>
  <c r="H4" i="11" s="1"/>
  <c r="G3" i="11"/>
  <c r="I3" i="11" s="1"/>
  <c r="F3" i="11"/>
  <c r="H3" i="11" s="1"/>
  <c r="AA95" i="10"/>
  <c r="Z95" i="10"/>
  <c r="Y95" i="10"/>
  <c r="AA94" i="10"/>
  <c r="Z94" i="10"/>
  <c r="Y94" i="10"/>
  <c r="AA93" i="10"/>
  <c r="Z93" i="10"/>
  <c r="Y93" i="10"/>
  <c r="AA92" i="10"/>
  <c r="Z92" i="10"/>
  <c r="Y92" i="10"/>
  <c r="AA91" i="10"/>
  <c r="Z91" i="10"/>
  <c r="Y91" i="10"/>
  <c r="AA90" i="10"/>
  <c r="Z90" i="10"/>
  <c r="Y90" i="10"/>
  <c r="AA89" i="10"/>
  <c r="Z89" i="10"/>
  <c r="Y89" i="10"/>
  <c r="AA88" i="10"/>
  <c r="Z88" i="10"/>
  <c r="Y88" i="10"/>
  <c r="AA87" i="10"/>
  <c r="Z87" i="10"/>
  <c r="Y87" i="10"/>
  <c r="AA86" i="10"/>
  <c r="Z86" i="10"/>
  <c r="Y86" i="10"/>
  <c r="AA85" i="10"/>
  <c r="Z85" i="10"/>
  <c r="Y85" i="10"/>
  <c r="AA84" i="10"/>
  <c r="Z84" i="10"/>
  <c r="Y84" i="10"/>
  <c r="AA83" i="10"/>
  <c r="Z83" i="10"/>
  <c r="Y83" i="10"/>
  <c r="AA82" i="10"/>
  <c r="Z82" i="10"/>
  <c r="Y82" i="10"/>
  <c r="AA81" i="10"/>
  <c r="Z81" i="10"/>
  <c r="Y81" i="10"/>
  <c r="AA80" i="10"/>
  <c r="Z80" i="10"/>
  <c r="Y80" i="10"/>
  <c r="AA79" i="10"/>
  <c r="Z79" i="10"/>
  <c r="Y79" i="10"/>
  <c r="AA78" i="10"/>
  <c r="Z78" i="10"/>
  <c r="Y78" i="10"/>
  <c r="AA77" i="10"/>
  <c r="Z77" i="10"/>
  <c r="Y77" i="10"/>
  <c r="AA76" i="10"/>
  <c r="Z76" i="10"/>
  <c r="Y76" i="10"/>
  <c r="AA75" i="10"/>
  <c r="Z75" i="10"/>
  <c r="Y75" i="10"/>
  <c r="AA74" i="10"/>
  <c r="Z74" i="10"/>
  <c r="Y74" i="10"/>
  <c r="AA73" i="10"/>
  <c r="Z73" i="10"/>
  <c r="Y73" i="10"/>
  <c r="AA72" i="10"/>
  <c r="Z72" i="10"/>
  <c r="Y72" i="10"/>
  <c r="AA71" i="10"/>
  <c r="Z71" i="10"/>
  <c r="Y71" i="10"/>
  <c r="AA70" i="10"/>
  <c r="Z70" i="10"/>
  <c r="Y70" i="10"/>
  <c r="AA69" i="10"/>
  <c r="Z69" i="10"/>
  <c r="Y69" i="10"/>
  <c r="AA68" i="10"/>
  <c r="Z68" i="10"/>
  <c r="Y68" i="10"/>
  <c r="AA67" i="10"/>
  <c r="Z67" i="10"/>
  <c r="Y67" i="10"/>
  <c r="AA66" i="10"/>
  <c r="Z66" i="10"/>
  <c r="Y66" i="10"/>
  <c r="X95" i="10"/>
  <c r="W95" i="10"/>
  <c r="V95" i="10"/>
  <c r="X94" i="10"/>
  <c r="W94" i="10"/>
  <c r="V94" i="10"/>
  <c r="X93" i="10"/>
  <c r="W93" i="10"/>
  <c r="V93" i="10"/>
  <c r="X92" i="10"/>
  <c r="W92" i="10"/>
  <c r="X91" i="10"/>
  <c r="W91" i="10"/>
  <c r="V91" i="10"/>
  <c r="X90" i="10"/>
  <c r="W90" i="10"/>
  <c r="V90" i="10"/>
  <c r="X89" i="10"/>
  <c r="W89" i="10"/>
  <c r="V89" i="10"/>
  <c r="X88" i="10"/>
  <c r="W88" i="10"/>
  <c r="V88" i="10"/>
  <c r="X87" i="10"/>
  <c r="W87" i="10"/>
  <c r="V87" i="10"/>
  <c r="X86" i="10"/>
  <c r="W86" i="10"/>
  <c r="V86" i="10"/>
  <c r="X85" i="10"/>
  <c r="W85" i="10"/>
  <c r="V85" i="10"/>
  <c r="X84" i="10"/>
  <c r="W84" i="10"/>
  <c r="V84" i="10"/>
  <c r="X83" i="10"/>
  <c r="W83" i="10"/>
  <c r="V83" i="10"/>
  <c r="X82" i="10"/>
  <c r="W82" i="10"/>
  <c r="V82" i="10"/>
  <c r="X81" i="10"/>
  <c r="W81" i="10"/>
  <c r="V81" i="10"/>
  <c r="X80" i="10"/>
  <c r="W80" i="10"/>
  <c r="V80" i="10"/>
  <c r="X79" i="10"/>
  <c r="W79" i="10"/>
  <c r="V79" i="10"/>
  <c r="X78" i="10"/>
  <c r="W78" i="10"/>
  <c r="V78" i="10"/>
  <c r="X77" i="10"/>
  <c r="W77" i="10"/>
  <c r="V77" i="10"/>
  <c r="X76" i="10"/>
  <c r="W76" i="10"/>
  <c r="V76" i="10"/>
  <c r="X75" i="10"/>
  <c r="W75" i="10"/>
  <c r="V75" i="10"/>
  <c r="X74" i="10"/>
  <c r="W74" i="10"/>
  <c r="V74" i="10"/>
  <c r="X73" i="10"/>
  <c r="W73" i="10"/>
  <c r="V73" i="10"/>
  <c r="X72" i="10"/>
  <c r="W72" i="10"/>
  <c r="V72" i="10"/>
  <c r="X71" i="10"/>
  <c r="W71" i="10"/>
  <c r="V71" i="10"/>
  <c r="X70" i="10"/>
  <c r="W70" i="10"/>
  <c r="V70" i="10"/>
  <c r="X69" i="10"/>
  <c r="W69" i="10"/>
  <c r="V69" i="10"/>
  <c r="X68" i="10"/>
  <c r="W68" i="10"/>
  <c r="V68" i="10"/>
  <c r="X67" i="10"/>
  <c r="W67" i="10"/>
  <c r="V67" i="10"/>
  <c r="X66" i="10"/>
  <c r="W66" i="10"/>
  <c r="V66" i="10"/>
  <c r="U95" i="10"/>
  <c r="T95" i="10"/>
  <c r="S95" i="10"/>
  <c r="U94" i="10"/>
  <c r="T94" i="10"/>
  <c r="S94" i="10"/>
  <c r="U93" i="10"/>
  <c r="T93" i="10"/>
  <c r="S93" i="10"/>
  <c r="U92" i="10"/>
  <c r="T92" i="10"/>
  <c r="S92" i="10"/>
  <c r="U91" i="10"/>
  <c r="T91" i="10"/>
  <c r="S91" i="10"/>
  <c r="U90" i="10"/>
  <c r="T90" i="10"/>
  <c r="S90" i="10"/>
  <c r="U89" i="10"/>
  <c r="T89" i="10"/>
  <c r="S89" i="10"/>
  <c r="U88" i="10"/>
  <c r="T88" i="10"/>
  <c r="S88" i="10"/>
  <c r="U87" i="10"/>
  <c r="T87" i="10"/>
  <c r="S87" i="10"/>
  <c r="U86" i="10"/>
  <c r="T86" i="10"/>
  <c r="S86" i="10"/>
  <c r="U85" i="10"/>
  <c r="T85" i="10"/>
  <c r="S85" i="10"/>
  <c r="U84" i="10"/>
  <c r="T84" i="10"/>
  <c r="S84" i="10"/>
  <c r="U83" i="10"/>
  <c r="T83" i="10"/>
  <c r="S83" i="10"/>
  <c r="U82" i="10"/>
  <c r="T82" i="10"/>
  <c r="S82" i="10"/>
  <c r="U81" i="10"/>
  <c r="T81" i="10"/>
  <c r="S81" i="10"/>
  <c r="U80" i="10"/>
  <c r="T80" i="10"/>
  <c r="S80" i="10"/>
  <c r="U79" i="10"/>
  <c r="T79" i="10"/>
  <c r="S79" i="10"/>
  <c r="U78" i="10"/>
  <c r="T78" i="10"/>
  <c r="S78" i="10"/>
  <c r="U77" i="10"/>
  <c r="T77" i="10"/>
  <c r="S77" i="10"/>
  <c r="U76" i="10"/>
  <c r="T76" i="10"/>
  <c r="S76" i="10"/>
  <c r="U75" i="10"/>
  <c r="T75" i="10"/>
  <c r="S75" i="10"/>
  <c r="U74" i="10"/>
  <c r="T74" i="10"/>
  <c r="S74" i="10"/>
  <c r="U73" i="10"/>
  <c r="T73" i="10"/>
  <c r="S73" i="10"/>
  <c r="U72" i="10"/>
  <c r="T72" i="10"/>
  <c r="S72" i="10"/>
  <c r="U71" i="10"/>
  <c r="T71" i="10"/>
  <c r="S71" i="10"/>
  <c r="U70" i="10"/>
  <c r="T70" i="10"/>
  <c r="S70" i="10"/>
  <c r="U69" i="10"/>
  <c r="T69" i="10"/>
  <c r="S69" i="10"/>
  <c r="U68" i="10"/>
  <c r="T68" i="10"/>
  <c r="S68" i="10"/>
  <c r="U67" i="10"/>
  <c r="T67" i="10"/>
  <c r="S67" i="10"/>
  <c r="U66" i="10"/>
  <c r="T66" i="10"/>
  <c r="S66" i="10"/>
  <c r="R95" i="10"/>
  <c r="Q95" i="10"/>
  <c r="P95" i="10"/>
  <c r="R94" i="10"/>
  <c r="Q94" i="10"/>
  <c r="P94" i="10"/>
  <c r="R93" i="10"/>
  <c r="Q93" i="10"/>
  <c r="P93" i="10"/>
  <c r="R92" i="10"/>
  <c r="Q92" i="10"/>
  <c r="P92" i="10"/>
  <c r="R91" i="10"/>
  <c r="Q91" i="10"/>
  <c r="P91" i="10"/>
  <c r="R90" i="10"/>
  <c r="Q90" i="10"/>
  <c r="P90" i="10"/>
  <c r="R89" i="10"/>
  <c r="Q89" i="10"/>
  <c r="P89" i="10"/>
  <c r="R88" i="10"/>
  <c r="Q88" i="10"/>
  <c r="P88" i="10"/>
  <c r="R87" i="10"/>
  <c r="Q87" i="10"/>
  <c r="P87" i="10"/>
  <c r="R86" i="10"/>
  <c r="Q86" i="10"/>
  <c r="P86" i="10"/>
  <c r="R85" i="10"/>
  <c r="Q85" i="10"/>
  <c r="P85" i="10"/>
  <c r="R84" i="10"/>
  <c r="Q84" i="10"/>
  <c r="P84" i="10"/>
  <c r="R83" i="10"/>
  <c r="Q83" i="10"/>
  <c r="P83" i="10"/>
  <c r="R82" i="10"/>
  <c r="Q82" i="10"/>
  <c r="P82" i="10"/>
  <c r="R81" i="10"/>
  <c r="Q81" i="10"/>
  <c r="P81" i="10"/>
  <c r="R80" i="10"/>
  <c r="Q80" i="10"/>
  <c r="P80" i="10"/>
  <c r="R79" i="10"/>
  <c r="Q79" i="10"/>
  <c r="P79" i="10"/>
  <c r="R78" i="10"/>
  <c r="Q78" i="10"/>
  <c r="P78" i="10"/>
  <c r="R77" i="10"/>
  <c r="Q77" i="10"/>
  <c r="P77" i="10"/>
  <c r="R76" i="10"/>
  <c r="Q76" i="10"/>
  <c r="P76" i="10"/>
  <c r="R75" i="10"/>
  <c r="Q75" i="10"/>
  <c r="P75" i="10"/>
  <c r="R74" i="10"/>
  <c r="Q74" i="10"/>
  <c r="P74" i="10"/>
  <c r="R73" i="10"/>
  <c r="Q73" i="10"/>
  <c r="P73" i="10"/>
  <c r="R72" i="10"/>
  <c r="Q72" i="10"/>
  <c r="P72" i="10"/>
  <c r="R71" i="10"/>
  <c r="Q71" i="10"/>
  <c r="P71" i="10"/>
  <c r="R70" i="10"/>
  <c r="Q70" i="10"/>
  <c r="P70" i="10"/>
  <c r="R69" i="10"/>
  <c r="Q69" i="10"/>
  <c r="P69" i="10"/>
  <c r="R68" i="10"/>
  <c r="Q68" i="10"/>
  <c r="P68" i="10"/>
  <c r="R67" i="10"/>
  <c r="Q67" i="10"/>
  <c r="P67" i="10"/>
  <c r="R66" i="10"/>
  <c r="Q66" i="10"/>
  <c r="P66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D46" i="10"/>
  <c r="C46" i="10"/>
  <c r="C45" i="10"/>
  <c r="C44" i="10"/>
  <c r="C43" i="10"/>
  <c r="C42" i="10"/>
  <c r="T41" i="10"/>
  <c r="C41" i="10"/>
  <c r="C40" i="10"/>
  <c r="C39" i="10"/>
  <c r="F38" i="10"/>
  <c r="C38" i="10"/>
  <c r="C37" i="10"/>
  <c r="C36" i="10"/>
  <c r="C35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J57" i="10" s="1"/>
  <c r="I26" i="10"/>
  <c r="H26" i="10"/>
  <c r="G26" i="10"/>
  <c r="F26" i="10"/>
  <c r="E26" i="10"/>
  <c r="D26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AA9" i="10"/>
  <c r="Z9" i="10"/>
  <c r="Z40" i="10" s="1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D40" i="10" s="1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AA7" i="10"/>
  <c r="Z7" i="10"/>
  <c r="Y7" i="10"/>
  <c r="X7" i="10"/>
  <c r="W7" i="10"/>
  <c r="V7" i="10"/>
  <c r="U7" i="10"/>
  <c r="T7" i="10"/>
  <c r="T38" i="10" s="1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AA6" i="10"/>
  <c r="Z6" i="10"/>
  <c r="Y6" i="10"/>
  <c r="X6" i="10"/>
  <c r="W6" i="10"/>
  <c r="V6" i="10"/>
  <c r="U6" i="10"/>
  <c r="U37" i="10" s="1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G37" i="10" s="1"/>
  <c r="F6" i="10"/>
  <c r="E6" i="10"/>
  <c r="D6" i="10"/>
  <c r="AA5" i="10"/>
  <c r="Z5" i="10"/>
  <c r="Y5" i="10"/>
  <c r="X5" i="10"/>
  <c r="W5" i="10"/>
  <c r="V5" i="10"/>
  <c r="V36" i="10" s="1"/>
  <c r="U5" i="10"/>
  <c r="T5" i="10"/>
  <c r="S5" i="10"/>
  <c r="R5" i="10"/>
  <c r="Q5" i="10"/>
  <c r="P5" i="10"/>
  <c r="O5" i="10"/>
  <c r="N5" i="10"/>
  <c r="M5" i="10"/>
  <c r="L5" i="10"/>
  <c r="K5" i="10"/>
  <c r="J5" i="10"/>
  <c r="J36" i="10" s="1"/>
  <c r="I5" i="10"/>
  <c r="H5" i="10"/>
  <c r="G5" i="10"/>
  <c r="F5" i="10"/>
  <c r="E5" i="10"/>
  <c r="D5" i="10"/>
  <c r="AA4" i="10"/>
  <c r="Z4" i="10"/>
  <c r="Z35" i="10" s="1"/>
  <c r="Y4" i="10"/>
  <c r="X4" i="10"/>
  <c r="W4" i="10"/>
  <c r="V4" i="10"/>
  <c r="U4" i="10"/>
  <c r="T4" i="10"/>
  <c r="S4" i="10"/>
  <c r="R4" i="10"/>
  <c r="Q4" i="10"/>
  <c r="Q35" i="10" s="1"/>
  <c r="P4" i="10"/>
  <c r="O4" i="10"/>
  <c r="N4" i="10"/>
  <c r="M4" i="10"/>
  <c r="L4" i="10"/>
  <c r="K4" i="10"/>
  <c r="J4" i="10"/>
  <c r="I4" i="10"/>
  <c r="I35" i="10" s="1"/>
  <c r="H4" i="10"/>
  <c r="G4" i="10"/>
  <c r="G35" i="10" s="1"/>
  <c r="F4" i="10"/>
  <c r="E4" i="10"/>
  <c r="D4" i="10"/>
  <c r="AA3" i="10"/>
  <c r="Z3" i="10"/>
  <c r="Y3" i="10"/>
  <c r="Y43" i="10" s="1"/>
  <c r="X3" i="10"/>
  <c r="X42" i="10" s="1"/>
  <c r="W3" i="10"/>
  <c r="V3" i="10"/>
  <c r="U3" i="10"/>
  <c r="T3" i="10"/>
  <c r="S3" i="10"/>
  <c r="R3" i="10"/>
  <c r="Q3" i="10"/>
  <c r="Q60" i="10" s="1"/>
  <c r="P3" i="10"/>
  <c r="O3" i="10"/>
  <c r="N3" i="10"/>
  <c r="M3" i="10"/>
  <c r="L3" i="10"/>
  <c r="K3" i="10"/>
  <c r="K55" i="10" s="1"/>
  <c r="J3" i="10"/>
  <c r="I3" i="10"/>
  <c r="I49" i="10" s="1"/>
  <c r="H3" i="10"/>
  <c r="H64" i="10" s="1"/>
  <c r="G3" i="10"/>
  <c r="G51" i="10" s="1"/>
  <c r="F3" i="10"/>
  <c r="E3" i="10"/>
  <c r="E53" i="10" s="1"/>
  <c r="D3" i="10"/>
  <c r="A29" i="3"/>
  <c r="A27" i="3"/>
  <c r="A25" i="3"/>
  <c r="A18" i="3"/>
  <c r="A9" i="3"/>
  <c r="A7" i="3"/>
  <c r="A16" i="3"/>
  <c r="A20" i="3"/>
  <c r="H135" i="11" l="1"/>
  <c r="H199" i="11"/>
  <c r="G20" i="11"/>
  <c r="I20" i="11" s="1"/>
  <c r="G50" i="11"/>
  <c r="I50" i="11" s="1"/>
  <c r="G95" i="11"/>
  <c r="I95" i="11" s="1"/>
  <c r="G119" i="11"/>
  <c r="I119" i="11" s="1"/>
  <c r="G127" i="11"/>
  <c r="I127" i="11" s="1"/>
  <c r="G175" i="11"/>
  <c r="I175" i="11" s="1"/>
  <c r="F199" i="11"/>
  <c r="G26" i="11"/>
  <c r="I26" i="11" s="1"/>
  <c r="G60" i="11"/>
  <c r="I60" i="11" s="1"/>
  <c r="G151" i="11"/>
  <c r="I151" i="11" s="1"/>
  <c r="G36" i="11"/>
  <c r="I36" i="11" s="1"/>
  <c r="G66" i="11"/>
  <c r="I66" i="11" s="1"/>
  <c r="G159" i="11"/>
  <c r="I159" i="11" s="1"/>
  <c r="G183" i="11"/>
  <c r="I183" i="11" s="1"/>
  <c r="G12" i="11"/>
  <c r="I12" i="11" s="1"/>
  <c r="G42" i="11"/>
  <c r="I42" i="11" s="1"/>
  <c r="G103" i="11"/>
  <c r="I103" i="11" s="1"/>
  <c r="G135" i="11"/>
  <c r="I135" i="11" s="1"/>
  <c r="G191" i="11"/>
  <c r="I191" i="11" s="1"/>
  <c r="G18" i="11"/>
  <c r="I18" i="11" s="1"/>
  <c r="G52" i="11"/>
  <c r="I52" i="11" s="1"/>
  <c r="F103" i="11"/>
  <c r="H103" i="11" s="1"/>
  <c r="F135" i="11"/>
  <c r="G207" i="11"/>
  <c r="I207" i="11" s="1"/>
  <c r="G28" i="11"/>
  <c r="I28" i="11" s="1"/>
  <c r="G58" i="11"/>
  <c r="I58" i="11" s="1"/>
  <c r="G167" i="11"/>
  <c r="I167" i="11" s="1"/>
  <c r="F2" i="11"/>
  <c r="H2" i="11" s="1"/>
  <c r="G164" i="11"/>
  <c r="I164" i="11" s="1"/>
  <c r="F164" i="11"/>
  <c r="H164" i="11" s="1"/>
  <c r="G196" i="11"/>
  <c r="I196" i="11" s="1"/>
  <c r="F196" i="11"/>
  <c r="H196" i="11" s="1"/>
  <c r="F76" i="11"/>
  <c r="H76" i="11" s="1"/>
  <c r="G79" i="11"/>
  <c r="I79" i="11" s="1"/>
  <c r="G82" i="11"/>
  <c r="I82" i="11" s="1"/>
  <c r="F82" i="11"/>
  <c r="H82" i="11" s="1"/>
  <c r="G93" i="11"/>
  <c r="I93" i="11" s="1"/>
  <c r="G98" i="11"/>
  <c r="I98" i="11" s="1"/>
  <c r="F98" i="11"/>
  <c r="H98" i="11" s="1"/>
  <c r="G125" i="11"/>
  <c r="I125" i="11" s="1"/>
  <c r="G130" i="11"/>
  <c r="I130" i="11" s="1"/>
  <c r="F130" i="11"/>
  <c r="H130" i="11" s="1"/>
  <c r="G147" i="11"/>
  <c r="I147" i="11" s="1"/>
  <c r="G157" i="11"/>
  <c r="I157" i="11" s="1"/>
  <c r="G162" i="11"/>
  <c r="I162" i="11" s="1"/>
  <c r="F162" i="11"/>
  <c r="H162" i="11" s="1"/>
  <c r="G179" i="11"/>
  <c r="I179" i="11" s="1"/>
  <c r="G189" i="11"/>
  <c r="I189" i="11" s="1"/>
  <c r="G194" i="11"/>
  <c r="I194" i="11" s="1"/>
  <c r="F194" i="11"/>
  <c r="H194" i="11" s="1"/>
  <c r="G220" i="11"/>
  <c r="I220" i="11" s="1"/>
  <c r="G234" i="11"/>
  <c r="I234" i="11" s="1"/>
  <c r="F234" i="11"/>
  <c r="H234" i="11" s="1"/>
  <c r="G226" i="11"/>
  <c r="I226" i="11" s="1"/>
  <c r="F226" i="11"/>
  <c r="H226" i="11" s="1"/>
  <c r="F9" i="11"/>
  <c r="H9" i="11" s="1"/>
  <c r="F17" i="11"/>
  <c r="H17" i="11" s="1"/>
  <c r="F25" i="11"/>
  <c r="H25" i="11" s="1"/>
  <c r="F33" i="11"/>
  <c r="H33" i="11" s="1"/>
  <c r="F41" i="11"/>
  <c r="H41" i="11" s="1"/>
  <c r="F49" i="11"/>
  <c r="H49" i="11" s="1"/>
  <c r="F57" i="11"/>
  <c r="H57" i="11" s="1"/>
  <c r="F65" i="11"/>
  <c r="H65" i="11" s="1"/>
  <c r="F72" i="11"/>
  <c r="H72" i="11" s="1"/>
  <c r="G91" i="11"/>
  <c r="I91" i="11" s="1"/>
  <c r="F91" i="11"/>
  <c r="H91" i="11" s="1"/>
  <c r="G106" i="11"/>
  <c r="I106" i="11" s="1"/>
  <c r="F106" i="11"/>
  <c r="H106" i="11" s="1"/>
  <c r="G138" i="11"/>
  <c r="I138" i="11" s="1"/>
  <c r="F138" i="11"/>
  <c r="H138" i="11" s="1"/>
  <c r="G170" i="11"/>
  <c r="I170" i="11" s="1"/>
  <c r="F170" i="11"/>
  <c r="H170" i="11" s="1"/>
  <c r="G202" i="11"/>
  <c r="I202" i="11" s="1"/>
  <c r="F202" i="11"/>
  <c r="H202" i="11" s="1"/>
  <c r="G218" i="11"/>
  <c r="I218" i="11" s="1"/>
  <c r="F218" i="11"/>
  <c r="H218" i="11" s="1"/>
  <c r="G100" i="11"/>
  <c r="I100" i="11" s="1"/>
  <c r="F100" i="11"/>
  <c r="H100" i="11" s="1"/>
  <c r="G108" i="11"/>
  <c r="I108" i="11" s="1"/>
  <c r="F108" i="11"/>
  <c r="H108" i="11" s="1"/>
  <c r="F8" i="11"/>
  <c r="H8" i="11" s="1"/>
  <c r="F16" i="11"/>
  <c r="H16" i="11" s="1"/>
  <c r="F24" i="11"/>
  <c r="H24" i="11" s="1"/>
  <c r="F32" i="11"/>
  <c r="H32" i="11" s="1"/>
  <c r="F40" i="11"/>
  <c r="H40" i="11" s="1"/>
  <c r="F48" i="11"/>
  <c r="H48" i="11" s="1"/>
  <c r="F56" i="11"/>
  <c r="H56" i="11" s="1"/>
  <c r="F64" i="11"/>
  <c r="H64" i="11" s="1"/>
  <c r="G86" i="11"/>
  <c r="I86" i="11" s="1"/>
  <c r="G116" i="11"/>
  <c r="I116" i="11" s="1"/>
  <c r="F116" i="11"/>
  <c r="H116" i="11" s="1"/>
  <c r="G123" i="11"/>
  <c r="I123" i="11" s="1"/>
  <c r="F123" i="11"/>
  <c r="H123" i="11" s="1"/>
  <c r="G148" i="11"/>
  <c r="I148" i="11" s="1"/>
  <c r="F148" i="11"/>
  <c r="H148" i="11" s="1"/>
  <c r="G180" i="11"/>
  <c r="I180" i="11" s="1"/>
  <c r="F180" i="11"/>
  <c r="H180" i="11" s="1"/>
  <c r="G210" i="11"/>
  <c r="I210" i="11" s="1"/>
  <c r="F210" i="11"/>
  <c r="H210" i="11" s="1"/>
  <c r="G235" i="11"/>
  <c r="I235" i="11" s="1"/>
  <c r="G107" i="11"/>
  <c r="I107" i="11" s="1"/>
  <c r="F107" i="11"/>
  <c r="H107" i="11" s="1"/>
  <c r="G73" i="11"/>
  <c r="I73" i="11" s="1"/>
  <c r="G84" i="11"/>
  <c r="I84" i="11" s="1"/>
  <c r="F84" i="11"/>
  <c r="H84" i="11" s="1"/>
  <c r="G115" i="11"/>
  <c r="I115" i="11" s="1"/>
  <c r="F115" i="11"/>
  <c r="H115" i="11" s="1"/>
  <c r="F7" i="11"/>
  <c r="H7" i="11" s="1"/>
  <c r="F15" i="11"/>
  <c r="H15" i="11" s="1"/>
  <c r="F23" i="11"/>
  <c r="H23" i="11" s="1"/>
  <c r="F31" i="11"/>
  <c r="H31" i="11" s="1"/>
  <c r="F39" i="11"/>
  <c r="H39" i="11" s="1"/>
  <c r="F47" i="11"/>
  <c r="H47" i="11" s="1"/>
  <c r="F55" i="11"/>
  <c r="H55" i="11" s="1"/>
  <c r="F63" i="11"/>
  <c r="H63" i="11" s="1"/>
  <c r="F71" i="11"/>
  <c r="H71" i="11" s="1"/>
  <c r="G74" i="11"/>
  <c r="I74" i="11" s="1"/>
  <c r="F78" i="11"/>
  <c r="H78" i="11" s="1"/>
  <c r="G85" i="11"/>
  <c r="I85" i="11" s="1"/>
  <c r="G87" i="11"/>
  <c r="I87" i="11" s="1"/>
  <c r="G90" i="11"/>
  <c r="I90" i="11" s="1"/>
  <c r="F90" i="11"/>
  <c r="H90" i="11" s="1"/>
  <c r="G109" i="11"/>
  <c r="I109" i="11" s="1"/>
  <c r="G114" i="11"/>
  <c r="I114" i="11" s="1"/>
  <c r="F114" i="11"/>
  <c r="H114" i="11" s="1"/>
  <c r="G141" i="11"/>
  <c r="I141" i="11" s="1"/>
  <c r="G146" i="11"/>
  <c r="I146" i="11" s="1"/>
  <c r="F146" i="11"/>
  <c r="H146" i="11" s="1"/>
  <c r="G163" i="11"/>
  <c r="I163" i="11" s="1"/>
  <c r="G173" i="11"/>
  <c r="I173" i="11" s="1"/>
  <c r="G178" i="11"/>
  <c r="I178" i="11" s="1"/>
  <c r="F178" i="11"/>
  <c r="H178" i="11" s="1"/>
  <c r="G132" i="11"/>
  <c r="I132" i="11" s="1"/>
  <c r="F132" i="11"/>
  <c r="H132" i="11" s="1"/>
  <c r="G172" i="11"/>
  <c r="I172" i="11" s="1"/>
  <c r="F172" i="11"/>
  <c r="H172" i="11" s="1"/>
  <c r="G77" i="11"/>
  <c r="I77" i="11" s="1"/>
  <c r="G92" i="11"/>
  <c r="I92" i="11" s="1"/>
  <c r="F92" i="11"/>
  <c r="H92" i="11" s="1"/>
  <c r="F94" i="11"/>
  <c r="H94" i="11" s="1"/>
  <c r="G99" i="11"/>
  <c r="I99" i="11" s="1"/>
  <c r="F99" i="11"/>
  <c r="H99" i="11" s="1"/>
  <c r="G124" i="11"/>
  <c r="I124" i="11" s="1"/>
  <c r="F124" i="11"/>
  <c r="H124" i="11" s="1"/>
  <c r="F126" i="11"/>
  <c r="H126" i="11" s="1"/>
  <c r="G131" i="11"/>
  <c r="I131" i="11" s="1"/>
  <c r="F131" i="11"/>
  <c r="H131" i="11" s="1"/>
  <c r="G156" i="11"/>
  <c r="I156" i="11" s="1"/>
  <c r="F156" i="11"/>
  <c r="H156" i="11" s="1"/>
  <c r="F158" i="11"/>
  <c r="H158" i="11" s="1"/>
  <c r="G188" i="11"/>
  <c r="I188" i="11" s="1"/>
  <c r="F188" i="11"/>
  <c r="H188" i="11" s="1"/>
  <c r="F190" i="11"/>
  <c r="H190" i="11" s="1"/>
  <c r="G219" i="11"/>
  <c r="I219" i="11" s="1"/>
  <c r="G139" i="11"/>
  <c r="I139" i="11" s="1"/>
  <c r="F139" i="11"/>
  <c r="H139" i="11" s="1"/>
  <c r="G140" i="11"/>
  <c r="I140" i="11" s="1"/>
  <c r="F140" i="11"/>
  <c r="H140" i="11" s="1"/>
  <c r="G204" i="11"/>
  <c r="I204" i="11" s="1"/>
  <c r="F204" i="11"/>
  <c r="H204" i="11" s="1"/>
  <c r="G83" i="11"/>
  <c r="I83" i="11" s="1"/>
  <c r="F83" i="11"/>
  <c r="H83" i="11" s="1"/>
  <c r="G117" i="11"/>
  <c r="I117" i="11" s="1"/>
  <c r="G122" i="11"/>
  <c r="I122" i="11" s="1"/>
  <c r="F122" i="11"/>
  <c r="H122" i="11" s="1"/>
  <c r="G149" i="11"/>
  <c r="I149" i="11" s="1"/>
  <c r="G154" i="11"/>
  <c r="I154" i="11" s="1"/>
  <c r="F154" i="11"/>
  <c r="H154" i="11" s="1"/>
  <c r="G171" i="11"/>
  <c r="I171" i="11" s="1"/>
  <c r="G181" i="11"/>
  <c r="I181" i="11" s="1"/>
  <c r="G186" i="11"/>
  <c r="I186" i="11" s="1"/>
  <c r="F186" i="11"/>
  <c r="H186" i="11" s="1"/>
  <c r="G203" i="11"/>
  <c r="I203" i="11" s="1"/>
  <c r="G211" i="11"/>
  <c r="I211" i="11" s="1"/>
  <c r="F212" i="11"/>
  <c r="H212" i="11" s="1"/>
  <c r="F220" i="11"/>
  <c r="H220" i="11" s="1"/>
  <c r="F228" i="11"/>
  <c r="H228" i="11" s="1"/>
  <c r="F236" i="11"/>
  <c r="H236" i="11" s="1"/>
  <c r="F155" i="11"/>
  <c r="H155" i="11" s="1"/>
  <c r="F163" i="11"/>
  <c r="H163" i="11" s="1"/>
  <c r="F171" i="11"/>
  <c r="H171" i="11" s="1"/>
  <c r="F179" i="11"/>
  <c r="H179" i="11" s="1"/>
  <c r="F187" i="11"/>
  <c r="H187" i="11" s="1"/>
  <c r="F195" i="11"/>
  <c r="H195" i="11" s="1"/>
  <c r="F203" i="11"/>
  <c r="H203" i="11" s="1"/>
  <c r="F211" i="11"/>
  <c r="H211" i="11" s="1"/>
  <c r="F219" i="11"/>
  <c r="H219" i="11" s="1"/>
  <c r="F227" i="11"/>
  <c r="H227" i="11" s="1"/>
  <c r="F235" i="11"/>
  <c r="H235" i="11" s="1"/>
  <c r="F215" i="11"/>
  <c r="H215" i="11" s="1"/>
  <c r="F223" i="11"/>
  <c r="H223" i="11" s="1"/>
  <c r="F231" i="11"/>
  <c r="H231" i="11" s="1"/>
  <c r="F239" i="11"/>
  <c r="H239" i="11" s="1"/>
  <c r="G36" i="10"/>
  <c r="W37" i="10"/>
  <c r="G39" i="10"/>
  <c r="W39" i="10"/>
  <c r="O43" i="10"/>
  <c r="O74" i="10" s="1"/>
  <c r="O105" i="10" s="1"/>
  <c r="G45" i="10"/>
  <c r="W45" i="10"/>
  <c r="O51" i="10"/>
  <c r="W62" i="10"/>
  <c r="H35" i="10"/>
  <c r="P35" i="10"/>
  <c r="P97" i="10" s="1"/>
  <c r="X35" i="10"/>
  <c r="H36" i="10"/>
  <c r="P36" i="10"/>
  <c r="V98" i="10" s="1"/>
  <c r="X36" i="10"/>
  <c r="H37" i="10"/>
  <c r="P37" i="10"/>
  <c r="X37" i="10"/>
  <c r="H38" i="10"/>
  <c r="H69" i="10" s="1"/>
  <c r="H100" i="10" s="1"/>
  <c r="P38" i="10"/>
  <c r="X38" i="10"/>
  <c r="H39" i="10"/>
  <c r="P39" i="10"/>
  <c r="X39" i="10"/>
  <c r="H40" i="10"/>
  <c r="H42" i="10"/>
  <c r="P42" i="10"/>
  <c r="P104" i="10" s="1"/>
  <c r="H44" i="10"/>
  <c r="P44" i="10"/>
  <c r="X44" i="10"/>
  <c r="H50" i="10"/>
  <c r="P50" i="10"/>
  <c r="X50" i="10"/>
  <c r="P63" i="10"/>
  <c r="O36" i="10"/>
  <c r="O67" i="10" s="1"/>
  <c r="O98" i="10" s="1"/>
  <c r="W38" i="10"/>
  <c r="O39" i="10"/>
  <c r="G40" i="10"/>
  <c r="G43" i="10"/>
  <c r="W43" i="10"/>
  <c r="O45" i="10"/>
  <c r="W51" i="10"/>
  <c r="F69" i="10"/>
  <c r="F100" i="10" s="1"/>
  <c r="Y35" i="10"/>
  <c r="I36" i="10"/>
  <c r="Q36" i="10"/>
  <c r="Y36" i="10"/>
  <c r="I37" i="10"/>
  <c r="Q37" i="10"/>
  <c r="Q99" i="10" s="1"/>
  <c r="Y37" i="10"/>
  <c r="I38" i="10"/>
  <c r="I69" i="10" s="1"/>
  <c r="I100" i="10" s="1"/>
  <c r="Q38" i="10"/>
  <c r="Y38" i="10"/>
  <c r="I39" i="10"/>
  <c r="Q39" i="10"/>
  <c r="Q101" i="10" s="1"/>
  <c r="Y39" i="10"/>
  <c r="I40" i="10"/>
  <c r="I41" i="10"/>
  <c r="Q41" i="10"/>
  <c r="Q103" i="10" s="1"/>
  <c r="Y41" i="10"/>
  <c r="I43" i="10"/>
  <c r="Q43" i="10"/>
  <c r="Q49" i="10"/>
  <c r="Y49" i="10"/>
  <c r="Q58" i="10"/>
  <c r="Q61" i="10"/>
  <c r="K47" i="10"/>
  <c r="W36" i="10"/>
  <c r="R37" i="10"/>
  <c r="R39" i="10"/>
  <c r="R101" i="10" s="1"/>
  <c r="J42" i="10"/>
  <c r="Z43" i="10"/>
  <c r="R45" i="10"/>
  <c r="J47" i="10"/>
  <c r="Z49" i="10"/>
  <c r="Z111" i="10" s="1"/>
  <c r="Z51" i="10"/>
  <c r="R53" i="10"/>
  <c r="J55" i="10"/>
  <c r="R56" i="10"/>
  <c r="Z56" i="10"/>
  <c r="J58" i="10"/>
  <c r="R58" i="10"/>
  <c r="J59" i="10"/>
  <c r="J90" i="10" s="1"/>
  <c r="J121" i="10" s="1"/>
  <c r="R59" i="10"/>
  <c r="Z59" i="10"/>
  <c r="J60" i="10"/>
  <c r="R60" i="10"/>
  <c r="Z60" i="10"/>
  <c r="J61" i="10"/>
  <c r="R61" i="10"/>
  <c r="Z61" i="10"/>
  <c r="Z123" i="10" s="1"/>
  <c r="J62" i="10"/>
  <c r="R62" i="10"/>
  <c r="Z62" i="10"/>
  <c r="J63" i="10"/>
  <c r="R63" i="10"/>
  <c r="Z63" i="10"/>
  <c r="J64" i="10"/>
  <c r="R64" i="10"/>
  <c r="R126" i="10" s="1"/>
  <c r="Z64" i="10"/>
  <c r="K39" i="10"/>
  <c r="W35" i="10"/>
  <c r="R36" i="10"/>
  <c r="R98" i="10" s="1"/>
  <c r="J38" i="10"/>
  <c r="Z39" i="10"/>
  <c r="Z101" i="10" s="1"/>
  <c r="R41" i="10"/>
  <c r="J43" i="10"/>
  <c r="J74" i="10" s="1"/>
  <c r="J105" i="10" s="1"/>
  <c r="Z44" i="10"/>
  <c r="Z46" i="10"/>
  <c r="R48" i="10"/>
  <c r="J50" i="10"/>
  <c r="R51" i="10"/>
  <c r="J53" i="10"/>
  <c r="Z54" i="10"/>
  <c r="J56" i="10"/>
  <c r="J87" i="10" s="1"/>
  <c r="J118" i="10" s="1"/>
  <c r="Z58" i="10"/>
  <c r="K35" i="10"/>
  <c r="S35" i="10"/>
  <c r="AA35" i="10"/>
  <c r="K36" i="10"/>
  <c r="S36" i="10"/>
  <c r="S98" i="10" s="1"/>
  <c r="AA36" i="10"/>
  <c r="AA98" i="10" s="1"/>
  <c r="K37" i="10"/>
  <c r="S37" i="10"/>
  <c r="AA37" i="10"/>
  <c r="AA99" i="10" s="1"/>
  <c r="K38" i="10"/>
  <c r="S38" i="10"/>
  <c r="S39" i="10"/>
  <c r="S101" i="10" s="1"/>
  <c r="AA39" i="10"/>
  <c r="AA101" i="10" s="1"/>
  <c r="K41" i="10"/>
  <c r="S41" i="10"/>
  <c r="AA41" i="10"/>
  <c r="S47" i="10"/>
  <c r="AA47" i="10"/>
  <c r="S55" i="10"/>
  <c r="AA55" i="10"/>
  <c r="G38" i="10"/>
  <c r="G69" i="10" s="1"/>
  <c r="G100" i="10" s="1"/>
  <c r="J35" i="10"/>
  <c r="Z37" i="10"/>
  <c r="Z99" i="10" s="1"/>
  <c r="J39" i="10"/>
  <c r="J41" i="10"/>
  <c r="R42" i="10"/>
  <c r="J44" i="10"/>
  <c r="Z45" i="10"/>
  <c r="R47" i="10"/>
  <c r="J49" i="10"/>
  <c r="J51" i="10"/>
  <c r="J82" i="10" s="1"/>
  <c r="J113" i="10" s="1"/>
  <c r="Z52" i="10"/>
  <c r="R54" i="10"/>
  <c r="R57" i="10"/>
  <c r="T35" i="10"/>
  <c r="D36" i="10"/>
  <c r="L36" i="10"/>
  <c r="L67" i="10" s="1"/>
  <c r="L98" i="10" s="1"/>
  <c r="T36" i="10"/>
  <c r="T98" i="10" s="1"/>
  <c r="D37" i="10"/>
  <c r="D68" i="10" s="1"/>
  <c r="D99" i="10" s="1"/>
  <c r="L37" i="10"/>
  <c r="T37" i="10"/>
  <c r="T99" i="10" s="1"/>
  <c r="D38" i="10"/>
  <c r="L38" i="10"/>
  <c r="D39" i="10"/>
  <c r="L39" i="10"/>
  <c r="T39" i="10"/>
  <c r="T101" i="10" s="1"/>
  <c r="L40" i="10"/>
  <c r="L71" i="10" s="1"/>
  <c r="L102" i="10" s="1"/>
  <c r="T40" i="10"/>
  <c r="D41" i="10"/>
  <c r="L41" i="10"/>
  <c r="D42" i="10"/>
  <c r="L42" i="10"/>
  <c r="T42" i="10"/>
  <c r="D43" i="10"/>
  <c r="L46" i="10"/>
  <c r="T46" i="10"/>
  <c r="D54" i="10"/>
  <c r="L54" i="10"/>
  <c r="T54" i="10"/>
  <c r="O38" i="10"/>
  <c r="O69" i="10" s="1"/>
  <c r="O100" i="10" s="1"/>
  <c r="R35" i="10"/>
  <c r="J37" i="10"/>
  <c r="J68" i="10" s="1"/>
  <c r="J99" i="10" s="1"/>
  <c r="R38" i="10"/>
  <c r="R100" i="10" s="1"/>
  <c r="J40" i="10"/>
  <c r="Z42" i="10"/>
  <c r="R44" i="10"/>
  <c r="J46" i="10"/>
  <c r="Z47" i="10"/>
  <c r="R49" i="10"/>
  <c r="Z50" i="10"/>
  <c r="R52" i="10"/>
  <c r="J54" i="10"/>
  <c r="Z55" i="10"/>
  <c r="D35" i="10"/>
  <c r="G66" i="10" s="1"/>
  <c r="G97" i="10" s="1"/>
  <c r="M35" i="10"/>
  <c r="U35" i="10"/>
  <c r="E36" i="10"/>
  <c r="M36" i="10"/>
  <c r="M67" i="10" s="1"/>
  <c r="M98" i="10" s="1"/>
  <c r="U36" i="10"/>
  <c r="U98" i="10" s="1"/>
  <c r="E37" i="10"/>
  <c r="M37" i="10"/>
  <c r="E38" i="10"/>
  <c r="E69" i="10" s="1"/>
  <c r="E100" i="10" s="1"/>
  <c r="M38" i="10"/>
  <c r="U38" i="10"/>
  <c r="U100" i="10" s="1"/>
  <c r="E39" i="10"/>
  <c r="M39" i="10"/>
  <c r="U39" i="10"/>
  <c r="U101" i="10" s="1"/>
  <c r="E40" i="10"/>
  <c r="D71" i="10" s="1"/>
  <c r="D102" i="10" s="1"/>
  <c r="M40" i="10"/>
  <c r="U40" i="10"/>
  <c r="E45" i="10"/>
  <c r="M45" i="10"/>
  <c r="U45" i="10"/>
  <c r="E47" i="10"/>
  <c r="E78" i="10" s="1"/>
  <c r="E109" i="10" s="1"/>
  <c r="M53" i="10"/>
  <c r="U53" i="10"/>
  <c r="U57" i="10"/>
  <c r="O35" i="10"/>
  <c r="O37" i="10"/>
  <c r="Z36" i="10"/>
  <c r="Z98" i="10" s="1"/>
  <c r="Z38" i="10"/>
  <c r="Z100" i="10" s="1"/>
  <c r="R40" i="10"/>
  <c r="R102" i="10" s="1"/>
  <c r="Z41" i="10"/>
  <c r="R43" i="10"/>
  <c r="J45" i="10"/>
  <c r="R46" i="10"/>
  <c r="J48" i="10"/>
  <c r="Z48" i="10"/>
  <c r="R50" i="10"/>
  <c r="J52" i="10"/>
  <c r="Z53" i="10"/>
  <c r="R55" i="10"/>
  <c r="Z57" i="10"/>
  <c r="L35" i="10"/>
  <c r="E35" i="10"/>
  <c r="F35" i="10"/>
  <c r="F66" i="10" s="1"/>
  <c r="F97" i="10" s="1"/>
  <c r="N35" i="10"/>
  <c r="V35" i="10"/>
  <c r="V97" i="10" s="1"/>
  <c r="F36" i="10"/>
  <c r="F67" i="10" s="1"/>
  <c r="F98" i="10" s="1"/>
  <c r="N36" i="10"/>
  <c r="N67" i="10" s="1"/>
  <c r="N98" i="10" s="1"/>
  <c r="F37" i="10"/>
  <c r="N37" i="10"/>
  <c r="V37" i="10"/>
  <c r="V99" i="10" s="1"/>
  <c r="N38" i="10"/>
  <c r="N69" i="10" s="1"/>
  <c r="N100" i="10" s="1"/>
  <c r="V38" i="10"/>
  <c r="V100" i="10" s="1"/>
  <c r="F39" i="10"/>
  <c r="F70" i="10" s="1"/>
  <c r="F101" i="10" s="1"/>
  <c r="N39" i="10"/>
  <c r="V39" i="10"/>
  <c r="V101" i="10" s="1"/>
  <c r="F44" i="10"/>
  <c r="N44" i="10"/>
  <c r="V44" i="10"/>
  <c r="F46" i="10"/>
  <c r="N46" i="10"/>
  <c r="V46" i="10"/>
  <c r="F52" i="10"/>
  <c r="N52" i="10"/>
  <c r="V52" i="10"/>
  <c r="F58" i="10"/>
  <c r="N59" i="10"/>
  <c r="AA38" i="10"/>
  <c r="AA100" i="10" s="1"/>
  <c r="K40" i="10"/>
  <c r="S40" i="10"/>
  <c r="S102" i="10" s="1"/>
  <c r="AA40" i="10"/>
  <c r="K42" i="10"/>
  <c r="S42" i="10"/>
  <c r="AA42" i="10"/>
  <c r="K43" i="10"/>
  <c r="S43" i="10"/>
  <c r="AA43" i="10"/>
  <c r="K44" i="10"/>
  <c r="K75" i="10" s="1"/>
  <c r="K106" i="10" s="1"/>
  <c r="S44" i="10"/>
  <c r="AA44" i="10"/>
  <c r="K45" i="10"/>
  <c r="S45" i="10"/>
  <c r="AA45" i="10"/>
  <c r="K46" i="10"/>
  <c r="S46" i="10"/>
  <c r="AA46" i="10"/>
  <c r="K48" i="10"/>
  <c r="S48" i="10"/>
  <c r="AA48" i="10"/>
  <c r="K49" i="10"/>
  <c r="S49" i="10"/>
  <c r="AA49" i="10"/>
  <c r="K50" i="10"/>
  <c r="S50" i="10"/>
  <c r="AA50" i="10"/>
  <c r="K51" i="10"/>
  <c r="S51" i="10"/>
  <c r="AA51" i="10"/>
  <c r="K52" i="10"/>
  <c r="S52" i="10"/>
  <c r="AA52" i="10"/>
  <c r="K53" i="10"/>
  <c r="K84" i="10" s="1"/>
  <c r="K115" i="10" s="1"/>
  <c r="S53" i="10"/>
  <c r="AA53" i="10"/>
  <c r="K54" i="10"/>
  <c r="S54" i="10"/>
  <c r="AA54" i="10"/>
  <c r="K56" i="10"/>
  <c r="S56" i="10"/>
  <c r="AA56" i="10"/>
  <c r="AA118" i="10" s="1"/>
  <c r="K57" i="10"/>
  <c r="S57" i="10"/>
  <c r="AA57" i="10"/>
  <c r="K58" i="10"/>
  <c r="S58" i="10"/>
  <c r="AA58" i="10"/>
  <c r="K59" i="10"/>
  <c r="S59" i="10"/>
  <c r="S121" i="10" s="1"/>
  <c r="AA59" i="10"/>
  <c r="K60" i="10"/>
  <c r="S60" i="10"/>
  <c r="AA60" i="10"/>
  <c r="K61" i="10"/>
  <c r="S61" i="10"/>
  <c r="AA61" i="10"/>
  <c r="K62" i="10"/>
  <c r="K93" i="10" s="1"/>
  <c r="K124" i="10" s="1"/>
  <c r="S62" i="10"/>
  <c r="AA62" i="10"/>
  <c r="K63" i="10"/>
  <c r="S63" i="10"/>
  <c r="AA63" i="10"/>
  <c r="K64" i="10"/>
  <c r="S64" i="10"/>
  <c r="AA64" i="10"/>
  <c r="AA126" i="10" s="1"/>
  <c r="L43" i="10"/>
  <c r="T43" i="10"/>
  <c r="D44" i="10"/>
  <c r="L44" i="10"/>
  <c r="T44" i="10"/>
  <c r="D45" i="10"/>
  <c r="L45" i="10"/>
  <c r="T45" i="10"/>
  <c r="T107" i="10" s="1"/>
  <c r="D47" i="10"/>
  <c r="L47" i="10"/>
  <c r="T47" i="10"/>
  <c r="D48" i="10"/>
  <c r="L48" i="10"/>
  <c r="T48" i="10"/>
  <c r="D49" i="10"/>
  <c r="L49" i="10"/>
  <c r="T49" i="10"/>
  <c r="D50" i="10"/>
  <c r="L50" i="10"/>
  <c r="T50" i="10"/>
  <c r="D51" i="10"/>
  <c r="G82" i="10" s="1"/>
  <c r="G113" i="10" s="1"/>
  <c r="L51" i="10"/>
  <c r="T51" i="10"/>
  <c r="D52" i="10"/>
  <c r="D83" i="10" s="1"/>
  <c r="D114" i="10" s="1"/>
  <c r="L52" i="10"/>
  <c r="T52" i="10"/>
  <c r="D53" i="10"/>
  <c r="E84" i="10" s="1"/>
  <c r="E115" i="10" s="1"/>
  <c r="L53" i="10"/>
  <c r="T53" i="10"/>
  <c r="D55" i="10"/>
  <c r="L55" i="10"/>
  <c r="T55" i="10"/>
  <c r="D56" i="10"/>
  <c r="L56" i="10"/>
  <c r="T56" i="10"/>
  <c r="D57" i="10"/>
  <c r="L57" i="10"/>
  <c r="T57" i="10"/>
  <c r="D58" i="10"/>
  <c r="L58" i="10"/>
  <c r="L89" i="10" s="1"/>
  <c r="L120" i="10" s="1"/>
  <c r="T58" i="10"/>
  <c r="D59" i="10"/>
  <c r="L59" i="10"/>
  <c r="T59" i="10"/>
  <c r="D60" i="10"/>
  <c r="L60" i="10"/>
  <c r="T60" i="10"/>
  <c r="D61" i="10"/>
  <c r="L61" i="10"/>
  <c r="T61" i="10"/>
  <c r="D62" i="10"/>
  <c r="L62" i="10"/>
  <c r="T62" i="10"/>
  <c r="D63" i="10"/>
  <c r="L63" i="10"/>
  <c r="T63" i="10"/>
  <c r="T125" i="10" s="1"/>
  <c r="D64" i="10"/>
  <c r="H95" i="10" s="1"/>
  <c r="H126" i="10" s="1"/>
  <c r="L64" i="10"/>
  <c r="T64" i="10"/>
  <c r="E41" i="10"/>
  <c r="M41" i="10"/>
  <c r="U41" i="10"/>
  <c r="E42" i="10"/>
  <c r="M42" i="10"/>
  <c r="M73" i="10" s="1"/>
  <c r="M104" i="10" s="1"/>
  <c r="U42" i="10"/>
  <c r="E43" i="10"/>
  <c r="M43" i="10"/>
  <c r="U43" i="10"/>
  <c r="E44" i="10"/>
  <c r="E75" i="10" s="1"/>
  <c r="E106" i="10" s="1"/>
  <c r="M44" i="10"/>
  <c r="M75" i="10" s="1"/>
  <c r="M106" i="10" s="1"/>
  <c r="U44" i="10"/>
  <c r="E46" i="10"/>
  <c r="E77" i="10" s="1"/>
  <c r="E108" i="10" s="1"/>
  <c r="M46" i="10"/>
  <c r="U46" i="10"/>
  <c r="M47" i="10"/>
  <c r="U47" i="10"/>
  <c r="E48" i="10"/>
  <c r="M48" i="10"/>
  <c r="U48" i="10"/>
  <c r="E49" i="10"/>
  <c r="E80" i="10" s="1"/>
  <c r="E111" i="10" s="1"/>
  <c r="M49" i="10"/>
  <c r="U49" i="10"/>
  <c r="E50" i="10"/>
  <c r="M50" i="10"/>
  <c r="U50" i="10"/>
  <c r="E51" i="10"/>
  <c r="E82" i="10" s="1"/>
  <c r="E113" i="10" s="1"/>
  <c r="M51" i="10"/>
  <c r="U51" i="10"/>
  <c r="U113" i="10" s="1"/>
  <c r="E52" i="10"/>
  <c r="M52" i="10"/>
  <c r="U52" i="10"/>
  <c r="E54" i="10"/>
  <c r="M54" i="10"/>
  <c r="U54" i="10"/>
  <c r="E55" i="10"/>
  <c r="M55" i="10"/>
  <c r="U55" i="10"/>
  <c r="E56" i="10"/>
  <c r="M56" i="10"/>
  <c r="U56" i="10"/>
  <c r="E57" i="10"/>
  <c r="M57" i="10"/>
  <c r="E58" i="10"/>
  <c r="E89" i="10" s="1"/>
  <c r="E120" i="10" s="1"/>
  <c r="M58" i="10"/>
  <c r="M89" i="10" s="1"/>
  <c r="M120" i="10" s="1"/>
  <c r="U58" i="10"/>
  <c r="E59" i="10"/>
  <c r="M59" i="10"/>
  <c r="U59" i="10"/>
  <c r="E60" i="10"/>
  <c r="M60" i="10"/>
  <c r="U60" i="10"/>
  <c r="E61" i="10"/>
  <c r="M61" i="10"/>
  <c r="U61" i="10"/>
  <c r="E62" i="10"/>
  <c r="M62" i="10"/>
  <c r="U62" i="10"/>
  <c r="E63" i="10"/>
  <c r="M63" i="10"/>
  <c r="U63" i="10"/>
  <c r="U125" i="10" s="1"/>
  <c r="E64" i="10"/>
  <c r="M64" i="10"/>
  <c r="U64" i="10"/>
  <c r="F40" i="10"/>
  <c r="F71" i="10" s="1"/>
  <c r="F102" i="10" s="1"/>
  <c r="N40" i="10"/>
  <c r="N71" i="10" s="1"/>
  <c r="N102" i="10" s="1"/>
  <c r="V40" i="10"/>
  <c r="F41" i="10"/>
  <c r="F72" i="10" s="1"/>
  <c r="F103" i="10" s="1"/>
  <c r="N41" i="10"/>
  <c r="N72" i="10" s="1"/>
  <c r="N103" i="10" s="1"/>
  <c r="V41" i="10"/>
  <c r="F42" i="10"/>
  <c r="F73" i="10" s="1"/>
  <c r="F104" i="10" s="1"/>
  <c r="N42" i="10"/>
  <c r="N73" i="10" s="1"/>
  <c r="N104" i="10" s="1"/>
  <c r="V42" i="10"/>
  <c r="F43" i="10"/>
  <c r="F74" i="10" s="1"/>
  <c r="F105" i="10" s="1"/>
  <c r="N43" i="10"/>
  <c r="N74" i="10" s="1"/>
  <c r="N105" i="10" s="1"/>
  <c r="V43" i="10"/>
  <c r="F45" i="10"/>
  <c r="F76" i="10" s="1"/>
  <c r="F107" i="10" s="1"/>
  <c r="N45" i="10"/>
  <c r="V45" i="10"/>
  <c r="F47" i="10"/>
  <c r="N47" i="10"/>
  <c r="V47" i="10"/>
  <c r="F48" i="10"/>
  <c r="F79" i="10" s="1"/>
  <c r="F110" i="10" s="1"/>
  <c r="N48" i="10"/>
  <c r="V48" i="10"/>
  <c r="V110" i="10" s="1"/>
  <c r="F49" i="10"/>
  <c r="N49" i="10"/>
  <c r="V49" i="10"/>
  <c r="F50" i="10"/>
  <c r="F81" i="10" s="1"/>
  <c r="F112" i="10" s="1"/>
  <c r="N50" i="10"/>
  <c r="N81" i="10" s="1"/>
  <c r="N112" i="10" s="1"/>
  <c r="V50" i="10"/>
  <c r="F51" i="10"/>
  <c r="N51" i="10"/>
  <c r="N82" i="10" s="1"/>
  <c r="N113" i="10" s="1"/>
  <c r="V51" i="10"/>
  <c r="F53" i="10"/>
  <c r="F84" i="10" s="1"/>
  <c r="F115" i="10" s="1"/>
  <c r="N53" i="10"/>
  <c r="N84" i="10" s="1"/>
  <c r="N115" i="10" s="1"/>
  <c r="V53" i="10"/>
  <c r="F54" i="10"/>
  <c r="F85" i="10" s="1"/>
  <c r="F116" i="10" s="1"/>
  <c r="N54" i="10"/>
  <c r="N85" i="10" s="1"/>
  <c r="N116" i="10" s="1"/>
  <c r="V54" i="10"/>
  <c r="F55" i="10"/>
  <c r="F86" i="10" s="1"/>
  <c r="F117" i="10" s="1"/>
  <c r="N55" i="10"/>
  <c r="V55" i="10"/>
  <c r="F56" i="10"/>
  <c r="F87" i="10" s="1"/>
  <c r="F118" i="10" s="1"/>
  <c r="N56" i="10"/>
  <c r="N87" i="10" s="1"/>
  <c r="N118" i="10" s="1"/>
  <c r="V56" i="10"/>
  <c r="F57" i="10"/>
  <c r="F88" i="10" s="1"/>
  <c r="F119" i="10" s="1"/>
  <c r="N57" i="10"/>
  <c r="V57" i="10"/>
  <c r="V119" i="10" s="1"/>
  <c r="N58" i="10"/>
  <c r="N89" i="10" s="1"/>
  <c r="N120" i="10" s="1"/>
  <c r="V58" i="10"/>
  <c r="F59" i="10"/>
  <c r="F90" i="10" s="1"/>
  <c r="F121" i="10" s="1"/>
  <c r="V59" i="10"/>
  <c r="F60" i="10"/>
  <c r="F91" i="10" s="1"/>
  <c r="F122" i="10" s="1"/>
  <c r="N60" i="10"/>
  <c r="N91" i="10" s="1"/>
  <c r="N122" i="10" s="1"/>
  <c r="V60" i="10"/>
  <c r="F61" i="10"/>
  <c r="F92" i="10" s="1"/>
  <c r="F123" i="10" s="1"/>
  <c r="N61" i="10"/>
  <c r="V61" i="10"/>
  <c r="V92" i="10" s="1"/>
  <c r="F62" i="10"/>
  <c r="F93" i="10" s="1"/>
  <c r="F124" i="10" s="1"/>
  <c r="N62" i="10"/>
  <c r="N93" i="10" s="1"/>
  <c r="N124" i="10" s="1"/>
  <c r="V62" i="10"/>
  <c r="F63" i="10"/>
  <c r="F94" i="10" s="1"/>
  <c r="F125" i="10" s="1"/>
  <c r="N63" i="10"/>
  <c r="V63" i="10"/>
  <c r="V125" i="10" s="1"/>
  <c r="F64" i="10"/>
  <c r="F95" i="10" s="1"/>
  <c r="F126" i="10" s="1"/>
  <c r="N64" i="10"/>
  <c r="N95" i="10" s="1"/>
  <c r="N126" i="10" s="1"/>
  <c r="V64" i="10"/>
  <c r="O40" i="10"/>
  <c r="O71" i="10" s="1"/>
  <c r="O102" i="10" s="1"/>
  <c r="W40" i="10"/>
  <c r="G41" i="10"/>
  <c r="G72" i="10" s="1"/>
  <c r="G103" i="10" s="1"/>
  <c r="O41" i="10"/>
  <c r="O72" i="10" s="1"/>
  <c r="O103" i="10" s="1"/>
  <c r="W41" i="10"/>
  <c r="W103" i="10" s="1"/>
  <c r="G42" i="10"/>
  <c r="G73" i="10" s="1"/>
  <c r="G104" i="10" s="1"/>
  <c r="O42" i="10"/>
  <c r="O73" i="10" s="1"/>
  <c r="O104" i="10" s="1"/>
  <c r="W42" i="10"/>
  <c r="G44" i="10"/>
  <c r="G75" i="10" s="1"/>
  <c r="G106" i="10" s="1"/>
  <c r="O44" i="10"/>
  <c r="O75" i="10" s="1"/>
  <c r="O106" i="10" s="1"/>
  <c r="W44" i="10"/>
  <c r="W106" i="10" s="1"/>
  <c r="G46" i="10"/>
  <c r="O46" i="10"/>
  <c r="O77" i="10" s="1"/>
  <c r="O108" i="10" s="1"/>
  <c r="W46" i="10"/>
  <c r="G47" i="10"/>
  <c r="O47" i="10"/>
  <c r="W47" i="10"/>
  <c r="G48" i="10"/>
  <c r="G79" i="10" s="1"/>
  <c r="G110" i="10" s="1"/>
  <c r="O48" i="10"/>
  <c r="O79" i="10" s="1"/>
  <c r="O110" i="10" s="1"/>
  <c r="W48" i="10"/>
  <c r="G49" i="10"/>
  <c r="G80" i="10" s="1"/>
  <c r="G111" i="10" s="1"/>
  <c r="O49" i="10"/>
  <c r="W49" i="10"/>
  <c r="G50" i="10"/>
  <c r="G81" i="10" s="1"/>
  <c r="G112" i="10" s="1"/>
  <c r="O50" i="10"/>
  <c r="O81" i="10" s="1"/>
  <c r="O112" i="10" s="1"/>
  <c r="W50" i="10"/>
  <c r="G52" i="10"/>
  <c r="O52" i="10"/>
  <c r="W52" i="10"/>
  <c r="W114" i="10" s="1"/>
  <c r="G53" i="10"/>
  <c r="G84" i="10" s="1"/>
  <c r="G115" i="10" s="1"/>
  <c r="O53" i="10"/>
  <c r="O84" i="10" s="1"/>
  <c r="O115" i="10" s="1"/>
  <c r="W53" i="10"/>
  <c r="G54" i="10"/>
  <c r="G85" i="10" s="1"/>
  <c r="G116" i="10" s="1"/>
  <c r="O54" i="10"/>
  <c r="O85" i="10" s="1"/>
  <c r="O116" i="10" s="1"/>
  <c r="W54" i="10"/>
  <c r="G55" i="10"/>
  <c r="O55" i="10"/>
  <c r="O86" i="10" s="1"/>
  <c r="O117" i="10" s="1"/>
  <c r="W55" i="10"/>
  <c r="G56" i="10"/>
  <c r="G87" i="10" s="1"/>
  <c r="G118" i="10" s="1"/>
  <c r="O56" i="10"/>
  <c r="O87" i="10" s="1"/>
  <c r="O118" i="10" s="1"/>
  <c r="W56" i="10"/>
  <c r="G57" i="10"/>
  <c r="G88" i="10" s="1"/>
  <c r="G119" i="10" s="1"/>
  <c r="O57" i="10"/>
  <c r="O88" i="10" s="1"/>
  <c r="O119" i="10" s="1"/>
  <c r="W57" i="10"/>
  <c r="G58" i="10"/>
  <c r="G89" i="10" s="1"/>
  <c r="G120" i="10" s="1"/>
  <c r="O58" i="10"/>
  <c r="O89" i="10" s="1"/>
  <c r="O120" i="10" s="1"/>
  <c r="W58" i="10"/>
  <c r="G59" i="10"/>
  <c r="G90" i="10" s="1"/>
  <c r="G121" i="10" s="1"/>
  <c r="O59" i="10"/>
  <c r="O90" i="10" s="1"/>
  <c r="O121" i="10" s="1"/>
  <c r="W59" i="10"/>
  <c r="G60" i="10"/>
  <c r="G91" i="10" s="1"/>
  <c r="G122" i="10" s="1"/>
  <c r="O60" i="10"/>
  <c r="O91" i="10" s="1"/>
  <c r="O122" i="10" s="1"/>
  <c r="W60" i="10"/>
  <c r="W122" i="10" s="1"/>
  <c r="G61" i="10"/>
  <c r="O61" i="10"/>
  <c r="W61" i="10"/>
  <c r="G62" i="10"/>
  <c r="G93" i="10" s="1"/>
  <c r="G124" i="10" s="1"/>
  <c r="O62" i="10"/>
  <c r="O93" i="10" s="1"/>
  <c r="O124" i="10" s="1"/>
  <c r="G63" i="10"/>
  <c r="G94" i="10" s="1"/>
  <c r="G125" i="10" s="1"/>
  <c r="O63" i="10"/>
  <c r="W63" i="10"/>
  <c r="W125" i="10" s="1"/>
  <c r="G64" i="10"/>
  <c r="G95" i="10" s="1"/>
  <c r="G126" i="10" s="1"/>
  <c r="O64" i="10"/>
  <c r="O95" i="10" s="1"/>
  <c r="O126" i="10" s="1"/>
  <c r="W64" i="10"/>
  <c r="P40" i="10"/>
  <c r="X40" i="10"/>
  <c r="H41" i="10"/>
  <c r="H72" i="10" s="1"/>
  <c r="H103" i="10" s="1"/>
  <c r="P41" i="10"/>
  <c r="X41" i="10"/>
  <c r="X103" i="10" s="1"/>
  <c r="H43" i="10"/>
  <c r="H74" i="10" s="1"/>
  <c r="H105" i="10" s="1"/>
  <c r="P43" i="10"/>
  <c r="P105" i="10" s="1"/>
  <c r="X43" i="10"/>
  <c r="X105" i="10" s="1"/>
  <c r="H45" i="10"/>
  <c r="P45" i="10"/>
  <c r="X45" i="10"/>
  <c r="X107" i="10" s="1"/>
  <c r="H46" i="10"/>
  <c r="P46" i="10"/>
  <c r="P108" i="10" s="1"/>
  <c r="X46" i="10"/>
  <c r="H47" i="10"/>
  <c r="P47" i="10"/>
  <c r="X47" i="10"/>
  <c r="H48" i="10"/>
  <c r="H79" i="10" s="1"/>
  <c r="H110" i="10" s="1"/>
  <c r="P48" i="10"/>
  <c r="P110" i="10" s="1"/>
  <c r="X48" i="10"/>
  <c r="H49" i="10"/>
  <c r="H80" i="10" s="1"/>
  <c r="H111" i="10" s="1"/>
  <c r="P49" i="10"/>
  <c r="P111" i="10" s="1"/>
  <c r="X49" i="10"/>
  <c r="X111" i="10" s="1"/>
  <c r="H51" i="10"/>
  <c r="H82" i="10" s="1"/>
  <c r="H113" i="10" s="1"/>
  <c r="P51" i="10"/>
  <c r="X51" i="10"/>
  <c r="H52" i="10"/>
  <c r="P52" i="10"/>
  <c r="X52" i="10"/>
  <c r="X114" i="10" s="1"/>
  <c r="H53" i="10"/>
  <c r="H84" i="10" s="1"/>
  <c r="H115" i="10" s="1"/>
  <c r="P53" i="10"/>
  <c r="X53" i="10"/>
  <c r="H54" i="10"/>
  <c r="H85" i="10" s="1"/>
  <c r="H116" i="10" s="1"/>
  <c r="P54" i="10"/>
  <c r="X54" i="10"/>
  <c r="X116" i="10" s="1"/>
  <c r="H55" i="10"/>
  <c r="P55" i="10"/>
  <c r="P117" i="10" s="1"/>
  <c r="X55" i="10"/>
  <c r="H56" i="10"/>
  <c r="H87" i="10" s="1"/>
  <c r="H118" i="10" s="1"/>
  <c r="P56" i="10"/>
  <c r="X56" i="10"/>
  <c r="H57" i="10"/>
  <c r="H88" i="10" s="1"/>
  <c r="H119" i="10" s="1"/>
  <c r="P57" i="10"/>
  <c r="P119" i="10" s="1"/>
  <c r="X57" i="10"/>
  <c r="H58" i="10"/>
  <c r="H89" i="10" s="1"/>
  <c r="H120" i="10" s="1"/>
  <c r="P58" i="10"/>
  <c r="X58" i="10"/>
  <c r="X120" i="10" s="1"/>
  <c r="H59" i="10"/>
  <c r="H90" i="10" s="1"/>
  <c r="H121" i="10" s="1"/>
  <c r="P59" i="10"/>
  <c r="X59" i="10"/>
  <c r="H60" i="10"/>
  <c r="H91" i="10" s="1"/>
  <c r="H122" i="10" s="1"/>
  <c r="P60" i="10"/>
  <c r="P122" i="10" s="1"/>
  <c r="X60" i="10"/>
  <c r="X122" i="10" s="1"/>
  <c r="H61" i="10"/>
  <c r="P61" i="10"/>
  <c r="P123" i="10" s="1"/>
  <c r="X61" i="10"/>
  <c r="H62" i="10"/>
  <c r="H93" i="10" s="1"/>
  <c r="H124" i="10" s="1"/>
  <c r="P62" i="10"/>
  <c r="P124" i="10" s="1"/>
  <c r="X62" i="10"/>
  <c r="X124" i="10" s="1"/>
  <c r="H63" i="10"/>
  <c r="H94" i="10" s="1"/>
  <c r="H125" i="10" s="1"/>
  <c r="X63" i="10"/>
  <c r="X125" i="10" s="1"/>
  <c r="P64" i="10"/>
  <c r="X64" i="10"/>
  <c r="Q40" i="10"/>
  <c r="Y40" i="10"/>
  <c r="I42" i="10"/>
  <c r="I73" i="10" s="1"/>
  <c r="I104" i="10" s="1"/>
  <c r="Q42" i="10"/>
  <c r="Y42" i="10"/>
  <c r="I44" i="10"/>
  <c r="I75" i="10" s="1"/>
  <c r="I106" i="10" s="1"/>
  <c r="Q44" i="10"/>
  <c r="Q106" i="10" s="1"/>
  <c r="Y44" i="10"/>
  <c r="Y106" i="10" s="1"/>
  <c r="I45" i="10"/>
  <c r="Q45" i="10"/>
  <c r="Q107" i="10" s="1"/>
  <c r="Y45" i="10"/>
  <c r="Y107" i="10" s="1"/>
  <c r="I46" i="10"/>
  <c r="Q46" i="10"/>
  <c r="Y46" i="10"/>
  <c r="Y108" i="10" s="1"/>
  <c r="I47" i="10"/>
  <c r="Q47" i="10"/>
  <c r="Q109" i="10" s="1"/>
  <c r="Y47" i="10"/>
  <c r="I48" i="10"/>
  <c r="I79" i="10" s="1"/>
  <c r="I110" i="10" s="1"/>
  <c r="Q48" i="10"/>
  <c r="Y48" i="10"/>
  <c r="Y110" i="10" s="1"/>
  <c r="I50" i="10"/>
  <c r="I81" i="10" s="1"/>
  <c r="I112" i="10" s="1"/>
  <c r="Q50" i="10"/>
  <c r="Q112" i="10" s="1"/>
  <c r="Y50" i="10"/>
  <c r="I51" i="10"/>
  <c r="I82" i="10" s="1"/>
  <c r="I113" i="10" s="1"/>
  <c r="Q51" i="10"/>
  <c r="Q113" i="10" s="1"/>
  <c r="Y51" i="10"/>
  <c r="Y113" i="10" s="1"/>
  <c r="I52" i="10"/>
  <c r="Q52" i="10"/>
  <c r="Q114" i="10" s="1"/>
  <c r="Y52" i="10"/>
  <c r="I53" i="10"/>
  <c r="I84" i="10" s="1"/>
  <c r="I115" i="10" s="1"/>
  <c r="Q53" i="10"/>
  <c r="Q115" i="10" s="1"/>
  <c r="Y53" i="10"/>
  <c r="Y115" i="10" s="1"/>
  <c r="I54" i="10"/>
  <c r="I85" i="10" s="1"/>
  <c r="I116" i="10" s="1"/>
  <c r="Q54" i="10"/>
  <c r="Q116" i="10" s="1"/>
  <c r="Y54" i="10"/>
  <c r="Y116" i="10" s="1"/>
  <c r="I55" i="10"/>
  <c r="Q55" i="10"/>
  <c r="Y55" i="10"/>
  <c r="Y117" i="10" s="1"/>
  <c r="I56" i="10"/>
  <c r="I87" i="10" s="1"/>
  <c r="I118" i="10" s="1"/>
  <c r="Q56" i="10"/>
  <c r="Q118" i="10" s="1"/>
  <c r="Y56" i="10"/>
  <c r="I57" i="10"/>
  <c r="I88" i="10" s="1"/>
  <c r="I119" i="10" s="1"/>
  <c r="Q57" i="10"/>
  <c r="Y57" i="10"/>
  <c r="Y119" i="10" s="1"/>
  <c r="I58" i="10"/>
  <c r="I89" i="10" s="1"/>
  <c r="I120" i="10" s="1"/>
  <c r="Y58" i="10"/>
  <c r="Y120" i="10" s="1"/>
  <c r="I59" i="10"/>
  <c r="I90" i="10" s="1"/>
  <c r="I121" i="10" s="1"/>
  <c r="Q59" i="10"/>
  <c r="Q121" i="10" s="1"/>
  <c r="Y59" i="10"/>
  <c r="I60" i="10"/>
  <c r="I91" i="10" s="1"/>
  <c r="I122" i="10" s="1"/>
  <c r="Y60" i="10"/>
  <c r="Y122" i="10" s="1"/>
  <c r="I61" i="10"/>
  <c r="Y61" i="10"/>
  <c r="Y123" i="10" s="1"/>
  <c r="I62" i="10"/>
  <c r="I93" i="10" s="1"/>
  <c r="I124" i="10" s="1"/>
  <c r="Q62" i="10"/>
  <c r="Y62" i="10"/>
  <c r="Y124" i="10" s="1"/>
  <c r="I63" i="10"/>
  <c r="I94" i="10" s="1"/>
  <c r="I125" i="10" s="1"/>
  <c r="Q63" i="10"/>
  <c r="Q125" i="10" s="1"/>
  <c r="Y63" i="10"/>
  <c r="Y125" i="10" s="1"/>
  <c r="I64" i="10"/>
  <c r="I95" i="10" s="1"/>
  <c r="I126" i="10" s="1"/>
  <c r="Q64" i="10"/>
  <c r="Y64" i="10"/>
  <c r="Y126" i="10" s="1"/>
  <c r="M3" i="8"/>
  <c r="M4" i="8"/>
  <c r="N17" i="6"/>
  <c r="C15" i="9" s="1"/>
  <c r="D16" i="9"/>
  <c r="G63" i="7"/>
  <c r="G64" i="7"/>
  <c r="G65" i="7"/>
  <c r="G66" i="7"/>
  <c r="G67" i="7"/>
  <c r="I67" i="7" s="1"/>
  <c r="G68" i="7"/>
  <c r="I68" i="7" s="1"/>
  <c r="G69" i="7"/>
  <c r="I69" i="7" s="1"/>
  <c r="G70" i="7"/>
  <c r="I70" i="7" s="1"/>
  <c r="G71" i="7"/>
  <c r="G72" i="7"/>
  <c r="G73" i="7"/>
  <c r="G74" i="7"/>
  <c r="G75" i="7"/>
  <c r="I75" i="7" s="1"/>
  <c r="G76" i="7"/>
  <c r="I76" i="7" s="1"/>
  <c r="G77" i="7"/>
  <c r="G78" i="7"/>
  <c r="G79" i="7"/>
  <c r="G80" i="7"/>
  <c r="G81" i="7"/>
  <c r="G82" i="7"/>
  <c r="G83" i="7"/>
  <c r="I83" i="7" s="1"/>
  <c r="G84" i="7"/>
  <c r="G85" i="7"/>
  <c r="I85" i="7" s="1"/>
  <c r="G86" i="7"/>
  <c r="I86" i="7" s="1"/>
  <c r="G87" i="7"/>
  <c r="G88" i="7"/>
  <c r="G89" i="7"/>
  <c r="G90" i="7"/>
  <c r="G91" i="7"/>
  <c r="G62" i="7"/>
  <c r="F63" i="7"/>
  <c r="F64" i="7"/>
  <c r="F65" i="7"/>
  <c r="F66" i="7"/>
  <c r="F67" i="7"/>
  <c r="F68" i="7"/>
  <c r="H68" i="7" s="1"/>
  <c r="F69" i="7"/>
  <c r="F70" i="7"/>
  <c r="H70" i="7" s="1"/>
  <c r="F71" i="7"/>
  <c r="F72" i="7"/>
  <c r="F73" i="7"/>
  <c r="F74" i="7"/>
  <c r="F75" i="7"/>
  <c r="H75" i="7" s="1"/>
  <c r="F76" i="7"/>
  <c r="H76" i="7" s="1"/>
  <c r="F77" i="7"/>
  <c r="F78" i="7"/>
  <c r="H78" i="7" s="1"/>
  <c r="F79" i="7"/>
  <c r="H79" i="7" s="1"/>
  <c r="F80" i="7"/>
  <c r="F81" i="7"/>
  <c r="F82" i="7"/>
  <c r="F83" i="7"/>
  <c r="H83" i="7" s="1"/>
  <c r="F84" i="7"/>
  <c r="F85" i="7"/>
  <c r="F86" i="7"/>
  <c r="H86" i="7" s="1"/>
  <c r="F87" i="7"/>
  <c r="H87" i="7" s="1"/>
  <c r="F88" i="7"/>
  <c r="F89" i="7"/>
  <c r="F90" i="7"/>
  <c r="F91" i="7"/>
  <c r="F62" i="7"/>
  <c r="E62" i="7"/>
  <c r="N4" i="6"/>
  <c r="AA19" i="6"/>
  <c r="X19" i="6"/>
  <c r="E17" i="9" s="1"/>
  <c r="I84" i="7"/>
  <c r="I91" i="7"/>
  <c r="H91" i="7"/>
  <c r="H67" i="7"/>
  <c r="H84" i="7"/>
  <c r="H62" i="7"/>
  <c r="H35" i="7"/>
  <c r="F33" i="7"/>
  <c r="F34" i="7"/>
  <c r="F35" i="7"/>
  <c r="F36" i="7"/>
  <c r="F37" i="7"/>
  <c r="H37" i="7" s="1"/>
  <c r="F38" i="7"/>
  <c r="H38" i="7" s="1"/>
  <c r="F39" i="7"/>
  <c r="F40" i="7"/>
  <c r="F41" i="7"/>
  <c r="F42" i="7"/>
  <c r="F43" i="7"/>
  <c r="F44" i="7"/>
  <c r="F45" i="7"/>
  <c r="H45" i="7" s="1"/>
  <c r="F47" i="7"/>
  <c r="F48" i="7"/>
  <c r="H48" i="7" s="1"/>
  <c r="F49" i="7"/>
  <c r="F50" i="7"/>
  <c r="F51" i="7"/>
  <c r="F52" i="7"/>
  <c r="F53" i="7"/>
  <c r="H53" i="7" s="1"/>
  <c r="F54" i="7"/>
  <c r="H54" i="7" s="1"/>
  <c r="F55" i="7"/>
  <c r="F56" i="7"/>
  <c r="H56" i="7" s="1"/>
  <c r="F57" i="7"/>
  <c r="F58" i="7"/>
  <c r="F59" i="7"/>
  <c r="F60" i="7"/>
  <c r="F61" i="7"/>
  <c r="H61" i="7" s="1"/>
  <c r="F32" i="7"/>
  <c r="H32" i="7"/>
  <c r="H33" i="7"/>
  <c r="H34" i="7"/>
  <c r="H36" i="7"/>
  <c r="H39" i="7"/>
  <c r="H40" i="7"/>
  <c r="H41" i="7"/>
  <c r="H42" i="7"/>
  <c r="H43" i="7"/>
  <c r="H44" i="7"/>
  <c r="H47" i="7"/>
  <c r="H49" i="7"/>
  <c r="H50" i="7"/>
  <c r="H51" i="7"/>
  <c r="H52" i="7"/>
  <c r="H55" i="7"/>
  <c r="H57" i="7"/>
  <c r="H58" i="7"/>
  <c r="H59" i="7"/>
  <c r="H60" i="7"/>
  <c r="H63" i="7"/>
  <c r="H64" i="7"/>
  <c r="H65" i="7"/>
  <c r="H66" i="7"/>
  <c r="H69" i="7"/>
  <c r="H71" i="7"/>
  <c r="H72" i="7"/>
  <c r="H73" i="7"/>
  <c r="H74" i="7"/>
  <c r="H77" i="7"/>
  <c r="H80" i="7"/>
  <c r="H81" i="7"/>
  <c r="H82" i="7"/>
  <c r="H85" i="7"/>
  <c r="H88" i="7"/>
  <c r="H89" i="7"/>
  <c r="H90" i="7"/>
  <c r="I61" i="7"/>
  <c r="G33" i="7"/>
  <c r="G34" i="7"/>
  <c r="G35" i="7"/>
  <c r="G36" i="7"/>
  <c r="G37" i="7"/>
  <c r="G38" i="7"/>
  <c r="G39" i="7"/>
  <c r="I39" i="7" s="1"/>
  <c r="G40" i="7"/>
  <c r="I40" i="7" s="1"/>
  <c r="G41" i="7"/>
  <c r="G42" i="7"/>
  <c r="G43" i="7"/>
  <c r="G44" i="7"/>
  <c r="G45" i="7"/>
  <c r="G47" i="7"/>
  <c r="I47" i="7" s="1"/>
  <c r="G48" i="7"/>
  <c r="I48" i="7" s="1"/>
  <c r="G49" i="7"/>
  <c r="G50" i="7"/>
  <c r="G51" i="7"/>
  <c r="G52" i="7"/>
  <c r="G53" i="7"/>
  <c r="G54" i="7"/>
  <c r="G55" i="7"/>
  <c r="I55" i="7" s="1"/>
  <c r="G56" i="7"/>
  <c r="I56" i="7" s="1"/>
  <c r="G57" i="7"/>
  <c r="G58" i="7"/>
  <c r="G59" i="7"/>
  <c r="G60" i="7"/>
  <c r="G32" i="7"/>
  <c r="H3" i="9"/>
  <c r="E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B3" i="9"/>
  <c r="I32" i="7"/>
  <c r="I34" i="7"/>
  <c r="I35" i="7"/>
  <c r="I36" i="7"/>
  <c r="I37" i="7"/>
  <c r="I38" i="7"/>
  <c r="I42" i="7"/>
  <c r="I43" i="7"/>
  <c r="I44" i="7"/>
  <c r="I45" i="7"/>
  <c r="I49" i="7"/>
  <c r="I50" i="7"/>
  <c r="I51" i="7"/>
  <c r="I52" i="7"/>
  <c r="I53" i="7"/>
  <c r="I54" i="7"/>
  <c r="I57" i="7"/>
  <c r="I58" i="7"/>
  <c r="I59" i="7"/>
  <c r="I60" i="7"/>
  <c r="G61" i="7"/>
  <c r="I63" i="7"/>
  <c r="I64" i="7"/>
  <c r="I66" i="7"/>
  <c r="I71" i="7"/>
  <c r="I72" i="7"/>
  <c r="I73" i="7"/>
  <c r="I74" i="7"/>
  <c r="I77" i="7"/>
  <c r="I78" i="7"/>
  <c r="I79" i="7"/>
  <c r="I80" i="7"/>
  <c r="I81" i="7"/>
  <c r="I82" i="7"/>
  <c r="I87" i="7"/>
  <c r="I88" i="7"/>
  <c r="I89" i="7"/>
  <c r="I90" i="7"/>
  <c r="C4" i="9"/>
  <c r="C5" i="9"/>
  <c r="C6" i="9"/>
  <c r="C7" i="9"/>
  <c r="C8" i="9"/>
  <c r="C9" i="9"/>
  <c r="C10" i="9"/>
  <c r="C11" i="9"/>
  <c r="C12" i="9"/>
  <c r="C13" i="9"/>
  <c r="C14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DA4" i="6"/>
  <c r="CZ4" i="6"/>
  <c r="CY4" i="6"/>
  <c r="CX4" i="6"/>
  <c r="DA34" i="6"/>
  <c r="CZ34" i="6"/>
  <c r="CY34" i="6"/>
  <c r="CX34" i="6"/>
  <c r="DA33" i="6"/>
  <c r="CZ33" i="6"/>
  <c r="CY33" i="6"/>
  <c r="CX33" i="6"/>
  <c r="DA32" i="6"/>
  <c r="CZ32" i="6"/>
  <c r="CY32" i="6"/>
  <c r="CX32" i="6"/>
  <c r="DA31" i="6"/>
  <c r="CZ31" i="6"/>
  <c r="CY31" i="6"/>
  <c r="CX31" i="6"/>
  <c r="DA30" i="6"/>
  <c r="CZ30" i="6"/>
  <c r="CY30" i="6"/>
  <c r="CX30" i="6"/>
  <c r="DA29" i="6"/>
  <c r="CZ29" i="6"/>
  <c r="CY29" i="6"/>
  <c r="CX29" i="6"/>
  <c r="DA28" i="6"/>
  <c r="CZ28" i="6"/>
  <c r="CY28" i="6"/>
  <c r="CX28" i="6"/>
  <c r="DA27" i="6"/>
  <c r="CZ27" i="6"/>
  <c r="CY27" i="6"/>
  <c r="CX27" i="6"/>
  <c r="DA26" i="6"/>
  <c r="CZ26" i="6"/>
  <c r="CY26" i="6"/>
  <c r="CX26" i="6"/>
  <c r="DA25" i="6"/>
  <c r="CZ25" i="6"/>
  <c r="CY25" i="6"/>
  <c r="CX25" i="6"/>
  <c r="DA24" i="6"/>
  <c r="CZ24" i="6"/>
  <c r="CY24" i="6"/>
  <c r="CX24" i="6"/>
  <c r="DA23" i="6"/>
  <c r="CZ23" i="6"/>
  <c r="CY23" i="6"/>
  <c r="CX23" i="6"/>
  <c r="DA22" i="6"/>
  <c r="CZ22" i="6"/>
  <c r="CY22" i="6"/>
  <c r="CX22" i="6"/>
  <c r="DA21" i="6"/>
  <c r="CZ21" i="6"/>
  <c r="CY21" i="6"/>
  <c r="CX21" i="6"/>
  <c r="DA20" i="6"/>
  <c r="CZ20" i="6"/>
  <c r="CY20" i="6"/>
  <c r="CX20" i="6"/>
  <c r="DA19" i="6"/>
  <c r="CZ19" i="6"/>
  <c r="CY19" i="6"/>
  <c r="CX19" i="6"/>
  <c r="DA18" i="6"/>
  <c r="CZ18" i="6"/>
  <c r="CY18" i="6"/>
  <c r="CX18" i="6"/>
  <c r="DA17" i="6"/>
  <c r="CZ17" i="6"/>
  <c r="CY17" i="6"/>
  <c r="CX17" i="6"/>
  <c r="DA16" i="6"/>
  <c r="CZ16" i="6"/>
  <c r="CY16" i="6"/>
  <c r="CX16" i="6"/>
  <c r="DA15" i="6"/>
  <c r="CZ15" i="6"/>
  <c r="CY15" i="6"/>
  <c r="CX15" i="6"/>
  <c r="DA14" i="6"/>
  <c r="CZ14" i="6"/>
  <c r="CY14" i="6"/>
  <c r="CX14" i="6"/>
  <c r="DA13" i="6"/>
  <c r="CZ13" i="6"/>
  <c r="CY13" i="6"/>
  <c r="CX13" i="6"/>
  <c r="DA12" i="6"/>
  <c r="CZ12" i="6"/>
  <c r="CY12" i="6"/>
  <c r="CX12" i="6"/>
  <c r="DA11" i="6"/>
  <c r="CZ11" i="6"/>
  <c r="CY11" i="6"/>
  <c r="CX11" i="6"/>
  <c r="DA10" i="6"/>
  <c r="CZ10" i="6"/>
  <c r="CY10" i="6"/>
  <c r="CX10" i="6"/>
  <c r="DA9" i="6"/>
  <c r="CZ9" i="6"/>
  <c r="CY9" i="6"/>
  <c r="CX9" i="6"/>
  <c r="DA8" i="6"/>
  <c r="CZ8" i="6"/>
  <c r="CY8" i="6"/>
  <c r="CX8" i="6"/>
  <c r="DA7" i="6"/>
  <c r="CZ7" i="6"/>
  <c r="CY7" i="6"/>
  <c r="CX7" i="6"/>
  <c r="DA6" i="6"/>
  <c r="CZ6" i="6"/>
  <c r="CY6" i="6"/>
  <c r="CX6" i="6"/>
  <c r="DA5" i="6"/>
  <c r="CZ5" i="6"/>
  <c r="CY5" i="6"/>
  <c r="CX5" i="6"/>
  <c r="CN4" i="6"/>
  <c r="CM4" i="6"/>
  <c r="CL4" i="6"/>
  <c r="CK4" i="6"/>
  <c r="CN34" i="6"/>
  <c r="CM34" i="6"/>
  <c r="CL34" i="6"/>
  <c r="CK34" i="6"/>
  <c r="CN33" i="6"/>
  <c r="CM33" i="6"/>
  <c r="CL33" i="6"/>
  <c r="CK33" i="6"/>
  <c r="CN32" i="6"/>
  <c r="CM32" i="6"/>
  <c r="CL32" i="6"/>
  <c r="CK32" i="6"/>
  <c r="CN31" i="6"/>
  <c r="CM31" i="6"/>
  <c r="CL31" i="6"/>
  <c r="CK31" i="6"/>
  <c r="T29" i="9" s="1"/>
  <c r="CN30" i="6"/>
  <c r="CM30" i="6"/>
  <c r="CL30" i="6"/>
  <c r="CK30" i="6"/>
  <c r="CN29" i="6"/>
  <c r="CM29" i="6"/>
  <c r="CL29" i="6"/>
  <c r="CK29" i="6"/>
  <c r="CN28" i="6"/>
  <c r="CM28" i="6"/>
  <c r="CL28" i="6"/>
  <c r="CK28" i="6"/>
  <c r="CN27" i="6"/>
  <c r="CM27" i="6"/>
  <c r="CL27" i="6"/>
  <c r="CK27" i="6"/>
  <c r="CN26" i="6"/>
  <c r="CM26" i="6"/>
  <c r="CL26" i="6"/>
  <c r="CK26" i="6"/>
  <c r="CN25" i="6"/>
  <c r="CM25" i="6"/>
  <c r="CL25" i="6"/>
  <c r="CK25" i="6"/>
  <c r="CN24" i="6"/>
  <c r="CM24" i="6"/>
  <c r="CL24" i="6"/>
  <c r="CK24" i="6"/>
  <c r="CN23" i="6"/>
  <c r="CM23" i="6"/>
  <c r="CL23" i="6"/>
  <c r="CK23" i="6"/>
  <c r="CN22" i="6"/>
  <c r="CM22" i="6"/>
  <c r="CL22" i="6"/>
  <c r="CK22" i="6"/>
  <c r="CN21" i="6"/>
  <c r="CM21" i="6"/>
  <c r="CL21" i="6"/>
  <c r="CK21" i="6"/>
  <c r="CN20" i="6"/>
  <c r="CM20" i="6"/>
  <c r="CL20" i="6"/>
  <c r="CK20" i="6"/>
  <c r="CN19" i="6"/>
  <c r="CM19" i="6"/>
  <c r="CL19" i="6"/>
  <c r="CK19" i="6"/>
  <c r="CN18" i="6"/>
  <c r="CM18" i="6"/>
  <c r="CL18" i="6"/>
  <c r="CK18" i="6"/>
  <c r="CN17" i="6"/>
  <c r="CM17" i="6"/>
  <c r="CL17" i="6"/>
  <c r="CK17" i="6"/>
  <c r="CN16" i="6"/>
  <c r="CM16" i="6"/>
  <c r="CL16" i="6"/>
  <c r="CK16" i="6"/>
  <c r="CN15" i="6"/>
  <c r="CM15" i="6"/>
  <c r="CL15" i="6"/>
  <c r="CK15" i="6"/>
  <c r="CN14" i="6"/>
  <c r="CM14" i="6"/>
  <c r="CL14" i="6"/>
  <c r="CK14" i="6"/>
  <c r="CN13" i="6"/>
  <c r="CM13" i="6"/>
  <c r="CL13" i="6"/>
  <c r="CK13" i="6"/>
  <c r="CN12" i="6"/>
  <c r="CM12" i="6"/>
  <c r="CL12" i="6"/>
  <c r="CK12" i="6"/>
  <c r="CN11" i="6"/>
  <c r="CM11" i="6"/>
  <c r="CL11" i="6"/>
  <c r="CK11" i="6"/>
  <c r="CN10" i="6"/>
  <c r="CM10" i="6"/>
  <c r="CL10" i="6"/>
  <c r="CK10" i="6"/>
  <c r="CN9" i="6"/>
  <c r="CM9" i="6"/>
  <c r="CL9" i="6"/>
  <c r="CK9" i="6"/>
  <c r="CN8" i="6"/>
  <c r="CM8" i="6"/>
  <c r="CL8" i="6"/>
  <c r="CK8" i="6"/>
  <c r="CN7" i="6"/>
  <c r="CM7" i="6"/>
  <c r="CL7" i="6"/>
  <c r="CK7" i="6"/>
  <c r="CN6" i="6"/>
  <c r="CM6" i="6"/>
  <c r="CL6" i="6"/>
  <c r="CK6" i="6"/>
  <c r="CN5" i="6"/>
  <c r="CM5" i="6"/>
  <c r="CL5" i="6"/>
  <c r="CK5" i="6"/>
  <c r="CA4" i="6"/>
  <c r="BZ4" i="6"/>
  <c r="BY4" i="6"/>
  <c r="BX4" i="6"/>
  <c r="CA34" i="6"/>
  <c r="BZ34" i="6"/>
  <c r="BY34" i="6"/>
  <c r="BX34" i="6"/>
  <c r="CA33" i="6"/>
  <c r="BZ33" i="6"/>
  <c r="BY33" i="6"/>
  <c r="BX33" i="6"/>
  <c r="CA32" i="6"/>
  <c r="BZ32" i="6"/>
  <c r="BY32" i="6"/>
  <c r="BX32" i="6"/>
  <c r="CA31" i="6"/>
  <c r="BZ31" i="6"/>
  <c r="BY31" i="6"/>
  <c r="BX31" i="6"/>
  <c r="CA30" i="6"/>
  <c r="BZ30" i="6"/>
  <c r="BY30" i="6"/>
  <c r="BX30" i="6"/>
  <c r="CA29" i="6"/>
  <c r="BZ29" i="6"/>
  <c r="BY29" i="6"/>
  <c r="BX29" i="6"/>
  <c r="CA28" i="6"/>
  <c r="BZ28" i="6"/>
  <c r="BY28" i="6"/>
  <c r="BX28" i="6"/>
  <c r="CA27" i="6"/>
  <c r="BZ27" i="6"/>
  <c r="BY27" i="6"/>
  <c r="BX27" i="6"/>
  <c r="CA26" i="6"/>
  <c r="BZ26" i="6"/>
  <c r="BY26" i="6"/>
  <c r="BX26" i="6"/>
  <c r="CA25" i="6"/>
  <c r="BZ25" i="6"/>
  <c r="BY25" i="6"/>
  <c r="BX25" i="6"/>
  <c r="CA24" i="6"/>
  <c r="BZ24" i="6"/>
  <c r="BY24" i="6"/>
  <c r="BX24" i="6"/>
  <c r="CA23" i="6"/>
  <c r="BZ23" i="6"/>
  <c r="BY23" i="6"/>
  <c r="BX23" i="6"/>
  <c r="CA22" i="6"/>
  <c r="BZ22" i="6"/>
  <c r="BY22" i="6"/>
  <c r="BX22" i="6"/>
  <c r="CA21" i="6"/>
  <c r="BZ21" i="6"/>
  <c r="BY21" i="6"/>
  <c r="BX21" i="6"/>
  <c r="CA20" i="6"/>
  <c r="BZ20" i="6"/>
  <c r="BY20" i="6"/>
  <c r="BX20" i="6"/>
  <c r="CA19" i="6"/>
  <c r="BZ19" i="6"/>
  <c r="BY19" i="6"/>
  <c r="BX19" i="6"/>
  <c r="CA18" i="6"/>
  <c r="BZ18" i="6"/>
  <c r="BY18" i="6"/>
  <c r="BX18" i="6"/>
  <c r="CA17" i="6"/>
  <c r="BZ17" i="6"/>
  <c r="BY17" i="6"/>
  <c r="BX17" i="6"/>
  <c r="CA16" i="6"/>
  <c r="BZ16" i="6"/>
  <c r="BY16" i="6"/>
  <c r="BX16" i="6"/>
  <c r="CA15" i="6"/>
  <c r="BZ15" i="6"/>
  <c r="BY15" i="6"/>
  <c r="BX15" i="6"/>
  <c r="CA14" i="6"/>
  <c r="BZ14" i="6"/>
  <c r="BY14" i="6"/>
  <c r="BX14" i="6"/>
  <c r="CA13" i="6"/>
  <c r="BZ13" i="6"/>
  <c r="BY13" i="6"/>
  <c r="BX13" i="6"/>
  <c r="CA12" i="6"/>
  <c r="BZ12" i="6"/>
  <c r="BY12" i="6"/>
  <c r="BX12" i="6"/>
  <c r="CA11" i="6"/>
  <c r="BZ11" i="6"/>
  <c r="BY11" i="6"/>
  <c r="BX11" i="6"/>
  <c r="CA10" i="6"/>
  <c r="BZ10" i="6"/>
  <c r="BY10" i="6"/>
  <c r="BX10" i="6"/>
  <c r="CA9" i="6"/>
  <c r="BZ9" i="6"/>
  <c r="BY9" i="6"/>
  <c r="BX9" i="6"/>
  <c r="CA8" i="6"/>
  <c r="BZ8" i="6"/>
  <c r="BY8" i="6"/>
  <c r="BX8" i="6"/>
  <c r="CA7" i="6"/>
  <c r="BZ7" i="6"/>
  <c r="BY7" i="6"/>
  <c r="BX7" i="6"/>
  <c r="CA6" i="6"/>
  <c r="BZ6" i="6"/>
  <c r="BY6" i="6"/>
  <c r="BX6" i="6"/>
  <c r="CA5" i="6"/>
  <c r="BZ5" i="6"/>
  <c r="BY5" i="6"/>
  <c r="BX5" i="6"/>
  <c r="BN4" i="6"/>
  <c r="BM4" i="6"/>
  <c r="BL4" i="6"/>
  <c r="BK4" i="6"/>
  <c r="BN34" i="6"/>
  <c r="BM34" i="6"/>
  <c r="BL34" i="6"/>
  <c r="BK34" i="6"/>
  <c r="BN33" i="6"/>
  <c r="BM33" i="6"/>
  <c r="BL33" i="6"/>
  <c r="BK33" i="6"/>
  <c r="BN32" i="6"/>
  <c r="BM32" i="6"/>
  <c r="BL32" i="6"/>
  <c r="BK32" i="6"/>
  <c r="BN31" i="6"/>
  <c r="BM31" i="6"/>
  <c r="BL31" i="6"/>
  <c r="BK31" i="6"/>
  <c r="BN30" i="6"/>
  <c r="BM30" i="6"/>
  <c r="BL30" i="6"/>
  <c r="BK30" i="6"/>
  <c r="BN29" i="6"/>
  <c r="BM29" i="6"/>
  <c r="BL29" i="6"/>
  <c r="BK29" i="6"/>
  <c r="BN28" i="6"/>
  <c r="BM28" i="6"/>
  <c r="BL28" i="6"/>
  <c r="BK28" i="6"/>
  <c r="BN27" i="6"/>
  <c r="BM27" i="6"/>
  <c r="BL27" i="6"/>
  <c r="BK27" i="6"/>
  <c r="BN26" i="6"/>
  <c r="BM26" i="6"/>
  <c r="BL26" i="6"/>
  <c r="BK26" i="6"/>
  <c r="BN25" i="6"/>
  <c r="BM25" i="6"/>
  <c r="BL25" i="6"/>
  <c r="BK25" i="6"/>
  <c r="BN24" i="6"/>
  <c r="BM24" i="6"/>
  <c r="BL24" i="6"/>
  <c r="BK24" i="6"/>
  <c r="BN23" i="6"/>
  <c r="BM23" i="6"/>
  <c r="BL23" i="6"/>
  <c r="BK23" i="6"/>
  <c r="BN22" i="6"/>
  <c r="BM22" i="6"/>
  <c r="BL22" i="6"/>
  <c r="BK22" i="6"/>
  <c r="BN21" i="6"/>
  <c r="BM21" i="6"/>
  <c r="BL21" i="6"/>
  <c r="BK21" i="6"/>
  <c r="BN20" i="6"/>
  <c r="BM20" i="6"/>
  <c r="BL20" i="6"/>
  <c r="BK20" i="6"/>
  <c r="BN19" i="6"/>
  <c r="BM19" i="6"/>
  <c r="BL19" i="6"/>
  <c r="BK19" i="6"/>
  <c r="BN18" i="6"/>
  <c r="BM18" i="6"/>
  <c r="BL18" i="6"/>
  <c r="BK18" i="6"/>
  <c r="BN17" i="6"/>
  <c r="BM17" i="6"/>
  <c r="BL17" i="6"/>
  <c r="BK17" i="6"/>
  <c r="BN16" i="6"/>
  <c r="BM16" i="6"/>
  <c r="BL16" i="6"/>
  <c r="BK16" i="6"/>
  <c r="BN15" i="6"/>
  <c r="BM15" i="6"/>
  <c r="BL15" i="6"/>
  <c r="BK15" i="6"/>
  <c r="BN14" i="6"/>
  <c r="BM14" i="6"/>
  <c r="BL14" i="6"/>
  <c r="BK14" i="6"/>
  <c r="BN13" i="6"/>
  <c r="BM13" i="6"/>
  <c r="BL13" i="6"/>
  <c r="BK13" i="6"/>
  <c r="BN12" i="6"/>
  <c r="BM12" i="6"/>
  <c r="BL12" i="6"/>
  <c r="BK12" i="6"/>
  <c r="BN11" i="6"/>
  <c r="BM11" i="6"/>
  <c r="BL11" i="6"/>
  <c r="BK11" i="6"/>
  <c r="BN10" i="6"/>
  <c r="BM10" i="6"/>
  <c r="BL10" i="6"/>
  <c r="BK10" i="6"/>
  <c r="BN9" i="6"/>
  <c r="BM9" i="6"/>
  <c r="BL9" i="6"/>
  <c r="BK9" i="6"/>
  <c r="BN8" i="6"/>
  <c r="BM8" i="6"/>
  <c r="BL8" i="6"/>
  <c r="BK8" i="6"/>
  <c r="BN7" i="6"/>
  <c r="BM7" i="6"/>
  <c r="BL7" i="6"/>
  <c r="BK7" i="6"/>
  <c r="BN6" i="6"/>
  <c r="BM6" i="6"/>
  <c r="BL6" i="6"/>
  <c r="BK6" i="6"/>
  <c r="BN5" i="6"/>
  <c r="BM5" i="6"/>
  <c r="BL5" i="6"/>
  <c r="BK5" i="6"/>
  <c r="BA5" i="6"/>
  <c r="BA6" i="6"/>
  <c r="BA7" i="6"/>
  <c r="BA8" i="6"/>
  <c r="BA9" i="6"/>
  <c r="BA10" i="6"/>
  <c r="BA11" i="6"/>
  <c r="BA12" i="6"/>
  <c r="BA13" i="6"/>
  <c r="BA14" i="6"/>
  <c r="BA15" i="6"/>
  <c r="BA16" i="6"/>
  <c r="BA17" i="6"/>
  <c r="BA18" i="6"/>
  <c r="BA19" i="6"/>
  <c r="BA20" i="6"/>
  <c r="BA21" i="6"/>
  <c r="BA22" i="6"/>
  <c r="BA23" i="6"/>
  <c r="BA24" i="6"/>
  <c r="BA25" i="6"/>
  <c r="BA26" i="6"/>
  <c r="BA27" i="6"/>
  <c r="BA28" i="6"/>
  <c r="BA29" i="6"/>
  <c r="BA30" i="6"/>
  <c r="BA31" i="6"/>
  <c r="BA32" i="6"/>
  <c r="BA33" i="6"/>
  <c r="BA34" i="6"/>
  <c r="BA4" i="6"/>
  <c r="AN4" i="6"/>
  <c r="AZ5" i="6"/>
  <c r="AZ6" i="6"/>
  <c r="AZ7" i="6"/>
  <c r="AZ8" i="6"/>
  <c r="K6" i="9" s="1"/>
  <c r="AZ9" i="6"/>
  <c r="K7" i="9" s="1"/>
  <c r="AZ10" i="6"/>
  <c r="K8" i="9" s="1"/>
  <c r="AZ11" i="6"/>
  <c r="AZ12" i="6"/>
  <c r="AZ13" i="6"/>
  <c r="AZ14" i="6"/>
  <c r="AZ15" i="6"/>
  <c r="AZ16" i="6"/>
  <c r="AZ17" i="6"/>
  <c r="AZ18" i="6"/>
  <c r="AZ19" i="6"/>
  <c r="AZ20" i="6"/>
  <c r="AZ21" i="6"/>
  <c r="AZ22" i="6"/>
  <c r="AZ23" i="6"/>
  <c r="AZ24" i="6"/>
  <c r="AZ25" i="6"/>
  <c r="AZ26" i="6"/>
  <c r="AZ27" i="6"/>
  <c r="AZ28" i="6"/>
  <c r="AZ29" i="6"/>
  <c r="AZ30" i="6"/>
  <c r="AZ31" i="6"/>
  <c r="AZ32" i="6"/>
  <c r="AZ33" i="6"/>
  <c r="AZ34" i="6"/>
  <c r="AZ4" i="6"/>
  <c r="AY5" i="6"/>
  <c r="AY6" i="6"/>
  <c r="AY7" i="6"/>
  <c r="AY8" i="6"/>
  <c r="AY9" i="6"/>
  <c r="AY10" i="6"/>
  <c r="AY11" i="6"/>
  <c r="AY12" i="6"/>
  <c r="AY13" i="6"/>
  <c r="AY14" i="6"/>
  <c r="AY15" i="6"/>
  <c r="AY16" i="6"/>
  <c r="AY17" i="6"/>
  <c r="AY18" i="6"/>
  <c r="AY19" i="6"/>
  <c r="AY20" i="6"/>
  <c r="AY21" i="6"/>
  <c r="AY22" i="6"/>
  <c r="AY23" i="6"/>
  <c r="AY24" i="6"/>
  <c r="AY25" i="6"/>
  <c r="AY26" i="6"/>
  <c r="AY27" i="6"/>
  <c r="AY28" i="6"/>
  <c r="AY29" i="6"/>
  <c r="AY30" i="6"/>
  <c r="AY31" i="6"/>
  <c r="AY32" i="6"/>
  <c r="AY33" i="6"/>
  <c r="AY34" i="6"/>
  <c r="AY4" i="6"/>
  <c r="AX5" i="6"/>
  <c r="AX6" i="6"/>
  <c r="AX7" i="6"/>
  <c r="AX8" i="6"/>
  <c r="AX9" i="6"/>
  <c r="AX10" i="6"/>
  <c r="AX11" i="6"/>
  <c r="AX12" i="6"/>
  <c r="AX13" i="6"/>
  <c r="AX14" i="6"/>
  <c r="AX15" i="6"/>
  <c r="AX16" i="6"/>
  <c r="AX17" i="6"/>
  <c r="AX18" i="6"/>
  <c r="AX19" i="6"/>
  <c r="AX20" i="6"/>
  <c r="AX21" i="6"/>
  <c r="AX22" i="6"/>
  <c r="AX23" i="6"/>
  <c r="AX24" i="6"/>
  <c r="AX25" i="6"/>
  <c r="AX26" i="6"/>
  <c r="AX27" i="6"/>
  <c r="AX28" i="6"/>
  <c r="AX29" i="6"/>
  <c r="AX30" i="6"/>
  <c r="AX31" i="6"/>
  <c r="AX32" i="6"/>
  <c r="AX33" i="6"/>
  <c r="AX34" i="6"/>
  <c r="AX4" i="6"/>
  <c r="AN5" i="6"/>
  <c r="AN6" i="6"/>
  <c r="AN7" i="6"/>
  <c r="AN8" i="6"/>
  <c r="AN9" i="6"/>
  <c r="AN10" i="6"/>
  <c r="AN11" i="6"/>
  <c r="AN12" i="6"/>
  <c r="AN13" i="6"/>
  <c r="AN14" i="6"/>
  <c r="AN15" i="6"/>
  <c r="AN16" i="6"/>
  <c r="AN17" i="6"/>
  <c r="AN18" i="6"/>
  <c r="AN19" i="6"/>
  <c r="AN20" i="6"/>
  <c r="AN21" i="6"/>
  <c r="AN22" i="6"/>
  <c r="AN23" i="6"/>
  <c r="AN24" i="6"/>
  <c r="AN25" i="6"/>
  <c r="AN26" i="6"/>
  <c r="AN27" i="6"/>
  <c r="AN28" i="6"/>
  <c r="AN29" i="6"/>
  <c r="AN30" i="6"/>
  <c r="AN31" i="6"/>
  <c r="AN32" i="6"/>
  <c r="AN33" i="6"/>
  <c r="AN34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N5" i="6"/>
  <c r="N6" i="6"/>
  <c r="N7" i="6"/>
  <c r="N8" i="6"/>
  <c r="N9" i="6"/>
  <c r="N10" i="6"/>
  <c r="N11" i="6"/>
  <c r="N12" i="6"/>
  <c r="N13" i="6"/>
  <c r="N14" i="6"/>
  <c r="N15" i="6"/>
  <c r="N16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AM5" i="6"/>
  <c r="AM6" i="6"/>
  <c r="AM7" i="6"/>
  <c r="AM8" i="6"/>
  <c r="AM9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29" i="6"/>
  <c r="AM30" i="6"/>
  <c r="AM31" i="6"/>
  <c r="AM32" i="6"/>
  <c r="AM33" i="6"/>
  <c r="AM34" i="6"/>
  <c r="AM4" i="6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4" i="6"/>
  <c r="AK5" i="6"/>
  <c r="AK6" i="6"/>
  <c r="AK7" i="6"/>
  <c r="AK8" i="6"/>
  <c r="AK9" i="6"/>
  <c r="AK10" i="6"/>
  <c r="AK11" i="6"/>
  <c r="AK12" i="6"/>
  <c r="AK13" i="6"/>
  <c r="AK14" i="6"/>
  <c r="AK15" i="6"/>
  <c r="AK16" i="6"/>
  <c r="AK17" i="6"/>
  <c r="AK18" i="6"/>
  <c r="AK19" i="6"/>
  <c r="AK20" i="6"/>
  <c r="AK21" i="6"/>
  <c r="AK22" i="6"/>
  <c r="AK23" i="6"/>
  <c r="AK24" i="6"/>
  <c r="AK25" i="6"/>
  <c r="AK26" i="6"/>
  <c r="AK27" i="6"/>
  <c r="AK28" i="6"/>
  <c r="AK29" i="6"/>
  <c r="AK30" i="6"/>
  <c r="AK31" i="6"/>
  <c r="AK32" i="6"/>
  <c r="AK33" i="6"/>
  <c r="AK34" i="6"/>
  <c r="AK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4" i="6"/>
  <c r="Y3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4" i="6"/>
  <c r="I33" i="7"/>
  <c r="I41" i="7"/>
  <c r="I65" i="7"/>
  <c r="D92" i="10" l="1"/>
  <c r="D123" i="10" s="1"/>
  <c r="J83" i="10"/>
  <c r="J114" i="10" s="1"/>
  <c r="Z112" i="10"/>
  <c r="K78" i="10"/>
  <c r="K109" i="10" s="1"/>
  <c r="G68" i="10"/>
  <c r="G99" i="10" s="1"/>
  <c r="Q97" i="10"/>
  <c r="Q126" i="10"/>
  <c r="Q117" i="10"/>
  <c r="Y114" i="10"/>
  <c r="Q108" i="10"/>
  <c r="Y104" i="10"/>
  <c r="X119" i="10"/>
  <c r="H86" i="10"/>
  <c r="H117" i="10" s="1"/>
  <c r="P114" i="10"/>
  <c r="X110" i="10"/>
  <c r="H77" i="10"/>
  <c r="H108" i="10" s="1"/>
  <c r="P103" i="10"/>
  <c r="O94" i="10"/>
  <c r="O125" i="10" s="1"/>
  <c r="W119" i="10"/>
  <c r="G86" i="10"/>
  <c r="G117" i="10" s="1"/>
  <c r="O83" i="10"/>
  <c r="O114" i="10" s="1"/>
  <c r="W110" i="10"/>
  <c r="G77" i="10"/>
  <c r="G108" i="10" s="1"/>
  <c r="N94" i="10"/>
  <c r="N125" i="10" s="1"/>
  <c r="V122" i="10"/>
  <c r="N88" i="10"/>
  <c r="N119" i="10" s="1"/>
  <c r="V116" i="10"/>
  <c r="F82" i="10"/>
  <c r="F113" i="10" s="1"/>
  <c r="N79" i="10"/>
  <c r="N110" i="10" s="1"/>
  <c r="V105" i="10"/>
  <c r="M94" i="10"/>
  <c r="M125" i="10" s="1"/>
  <c r="U122" i="10"/>
  <c r="E86" i="10"/>
  <c r="E117" i="10" s="1"/>
  <c r="M82" i="10"/>
  <c r="M113" i="10" s="1"/>
  <c r="U110" i="10"/>
  <c r="U106" i="10"/>
  <c r="E73" i="10"/>
  <c r="E104" i="10" s="1"/>
  <c r="L94" i="10"/>
  <c r="L125" i="10" s="1"/>
  <c r="T122" i="10"/>
  <c r="D89" i="10"/>
  <c r="D120" i="10" s="1"/>
  <c r="L86" i="10"/>
  <c r="L117" i="10" s="1"/>
  <c r="T113" i="10"/>
  <c r="D80" i="10"/>
  <c r="D111" i="10" s="1"/>
  <c r="L76" i="10"/>
  <c r="L107" i="10" s="1"/>
  <c r="S126" i="10"/>
  <c r="AA123" i="10"/>
  <c r="K90" i="10"/>
  <c r="K121" i="10" s="1"/>
  <c r="S118" i="10"/>
  <c r="AA114" i="10"/>
  <c r="K81" i="10"/>
  <c r="K112" i="10" s="1"/>
  <c r="S108" i="10"/>
  <c r="AA105" i="10"/>
  <c r="K71" i="10"/>
  <c r="K102" i="10" s="1"/>
  <c r="N77" i="10"/>
  <c r="N108" i="10" s="1"/>
  <c r="N66" i="10"/>
  <c r="N97" i="10" s="1"/>
  <c r="R112" i="10"/>
  <c r="U107" i="10"/>
  <c r="E70" i="10"/>
  <c r="E101" i="10" s="1"/>
  <c r="E67" i="10"/>
  <c r="E98" i="10" s="1"/>
  <c r="R111" i="10"/>
  <c r="R97" i="10"/>
  <c r="D74" i="10"/>
  <c r="D105" i="10" s="1"/>
  <c r="J80" i="10"/>
  <c r="J111" i="10" s="1"/>
  <c r="J66" i="10"/>
  <c r="J97" i="10" s="1"/>
  <c r="K72" i="10"/>
  <c r="K103" i="10" s="1"/>
  <c r="Z116" i="10"/>
  <c r="R103" i="10"/>
  <c r="J95" i="10"/>
  <c r="J126" i="10" s="1"/>
  <c r="R123" i="10"/>
  <c r="R120" i="10"/>
  <c r="J78" i="10"/>
  <c r="J109" i="10" s="1"/>
  <c r="Q123" i="10"/>
  <c r="I72" i="10"/>
  <c r="I103" i="10" s="1"/>
  <c r="Y99" i="10"/>
  <c r="W113" i="10"/>
  <c r="P125" i="10"/>
  <c r="H73" i="10"/>
  <c r="H104" i="10" s="1"/>
  <c r="X99" i="10"/>
  <c r="H66" i="10"/>
  <c r="H97" i="10" s="1"/>
  <c r="W101" i="10"/>
  <c r="V108" i="10"/>
  <c r="I86" i="10"/>
  <c r="I117" i="10" s="1"/>
  <c r="I77" i="10"/>
  <c r="I108" i="10" s="1"/>
  <c r="Q104" i="10"/>
  <c r="H83" i="10"/>
  <c r="H114" i="10" s="1"/>
  <c r="W116" i="10"/>
  <c r="G83" i="10"/>
  <c r="G114" i="10" s="1"/>
  <c r="V112" i="10"/>
  <c r="V102" i="10"/>
  <c r="E94" i="10"/>
  <c r="E125" i="10" s="1"/>
  <c r="M91" i="10"/>
  <c r="M122" i="10" s="1"/>
  <c r="M88" i="10"/>
  <c r="M119" i="10" s="1"/>
  <c r="U116" i="10"/>
  <c r="M79" i="10"/>
  <c r="M110" i="10" s="1"/>
  <c r="U103" i="10"/>
  <c r="D94" i="10"/>
  <c r="D125" i="10" s="1"/>
  <c r="L91" i="10"/>
  <c r="L122" i="10" s="1"/>
  <c r="T119" i="10"/>
  <c r="D86" i="10"/>
  <c r="D117" i="10" s="1"/>
  <c r="L82" i="10"/>
  <c r="L113" i="10" s="1"/>
  <c r="T110" i="10"/>
  <c r="D76" i="10"/>
  <c r="D107" i="10" s="1"/>
  <c r="K95" i="10"/>
  <c r="K126" i="10" s="1"/>
  <c r="S123" i="10"/>
  <c r="AA120" i="10"/>
  <c r="K87" i="10"/>
  <c r="K118" i="10" s="1"/>
  <c r="S114" i="10"/>
  <c r="AA111" i="10"/>
  <c r="K77" i="10"/>
  <c r="K108" i="10" s="1"/>
  <c r="S105" i="10"/>
  <c r="F77" i="10"/>
  <c r="F108" i="10" s="1"/>
  <c r="Z110" i="10"/>
  <c r="M76" i="10"/>
  <c r="M107" i="10" s="1"/>
  <c r="U97" i="10"/>
  <c r="Z109" i="10"/>
  <c r="T104" i="10"/>
  <c r="L70" i="10"/>
  <c r="L101" i="10" s="1"/>
  <c r="R109" i="10"/>
  <c r="J84" i="10"/>
  <c r="J115" i="10" s="1"/>
  <c r="Z125" i="10"/>
  <c r="J92" i="10"/>
  <c r="J123" i="10" s="1"/>
  <c r="J89" i="10"/>
  <c r="J120" i="10" s="1"/>
  <c r="R107" i="10"/>
  <c r="Q120" i="10"/>
  <c r="I71" i="10"/>
  <c r="I102" i="10" s="1"/>
  <c r="O76" i="10"/>
  <c r="O107" i="10" s="1"/>
  <c r="X112" i="10"/>
  <c r="H71" i="10"/>
  <c r="H102" i="10" s="1"/>
  <c r="P99" i="10"/>
  <c r="D77" i="10"/>
  <c r="D108" i="10" s="1"/>
  <c r="G70" i="10"/>
  <c r="G101" i="10" s="1"/>
  <c r="I66" i="10"/>
  <c r="I97" i="10" s="1"/>
  <c r="T100" i="10"/>
  <c r="I92" i="10"/>
  <c r="I123" i="10" s="1"/>
  <c r="Q119" i="10"/>
  <c r="I83" i="10"/>
  <c r="I114" i="10" s="1"/>
  <c r="Q110" i="10"/>
  <c r="X121" i="10"/>
  <c r="P116" i="10"/>
  <c r="X113" i="10"/>
  <c r="P107" i="10"/>
  <c r="X102" i="10"/>
  <c r="W121" i="10"/>
  <c r="W112" i="10"/>
  <c r="W102" i="10"/>
  <c r="V124" i="10"/>
  <c r="V118" i="10"/>
  <c r="V109" i="10"/>
  <c r="U124" i="10"/>
  <c r="E91" i="10"/>
  <c r="E122" i="10" s="1"/>
  <c r="E88" i="10"/>
  <c r="E119" i="10" s="1"/>
  <c r="M85" i="10"/>
  <c r="M116" i="10" s="1"/>
  <c r="U112" i="10"/>
  <c r="E79" i="10"/>
  <c r="E110" i="10" s="1"/>
  <c r="M72" i="10"/>
  <c r="M103" i="10" s="1"/>
  <c r="T124" i="10"/>
  <c r="D91" i="10"/>
  <c r="D122" i="10" s="1"/>
  <c r="L88" i="10"/>
  <c r="L119" i="10" s="1"/>
  <c r="T115" i="10"/>
  <c r="D82" i="10"/>
  <c r="D113" i="10" s="1"/>
  <c r="L79" i="10"/>
  <c r="L110" i="10" s="1"/>
  <c r="T106" i="10"/>
  <c r="AA125" i="10"/>
  <c r="K92" i="10"/>
  <c r="K123" i="10" s="1"/>
  <c r="S120" i="10"/>
  <c r="AA116" i="10"/>
  <c r="K83" i="10"/>
  <c r="K114" i="10" s="1"/>
  <c r="S111" i="10"/>
  <c r="AA107" i="10"/>
  <c r="K74" i="10"/>
  <c r="K105" i="10" s="1"/>
  <c r="N90" i="10"/>
  <c r="N121" i="10" s="1"/>
  <c r="V106" i="10"/>
  <c r="E66" i="10"/>
  <c r="E97" i="10" s="1"/>
  <c r="J79" i="10"/>
  <c r="J110" i="10" s="1"/>
  <c r="O68" i="10"/>
  <c r="O99" i="10" s="1"/>
  <c r="E76" i="10"/>
  <c r="E107" i="10" s="1"/>
  <c r="M69" i="10"/>
  <c r="M100" i="10" s="1"/>
  <c r="M66" i="10"/>
  <c r="M97" i="10" s="1"/>
  <c r="J77" i="10"/>
  <c r="J108" i="10" s="1"/>
  <c r="L73" i="10"/>
  <c r="L104" i="10" s="1"/>
  <c r="D70" i="10"/>
  <c r="D101" i="10" s="1"/>
  <c r="D67" i="10"/>
  <c r="D98" i="10" s="1"/>
  <c r="Z107" i="10"/>
  <c r="AA117" i="10"/>
  <c r="K67" i="10"/>
  <c r="K98" i="10" s="1"/>
  <c r="R113" i="10"/>
  <c r="J69" i="10"/>
  <c r="J100" i="10" s="1"/>
  <c r="R125" i="10"/>
  <c r="Z122" i="10"/>
  <c r="Z118" i="10"/>
  <c r="Z105" i="10"/>
  <c r="Y111" i="10"/>
  <c r="Y101" i="10"/>
  <c r="I68" i="10"/>
  <c r="I99" i="10" s="1"/>
  <c r="W105" i="10"/>
  <c r="P112" i="10"/>
  <c r="X101" i="10"/>
  <c r="H68" i="10"/>
  <c r="H99" i="10" s="1"/>
  <c r="T103" i="10"/>
  <c r="W99" i="10"/>
  <c r="Z97" i="10"/>
  <c r="Y102" i="10"/>
  <c r="P121" i="10"/>
  <c r="X118" i="10"/>
  <c r="P113" i="10"/>
  <c r="X109" i="10"/>
  <c r="H76" i="10"/>
  <c r="H107" i="10" s="1"/>
  <c r="P102" i="10"/>
  <c r="W118" i="10"/>
  <c r="W109" i="10"/>
  <c r="V121" i="10"/>
  <c r="V115" i="10"/>
  <c r="N78" i="10"/>
  <c r="N109" i="10" s="1"/>
  <c r="V104" i="10"/>
  <c r="M93" i="10"/>
  <c r="M124" i="10" s="1"/>
  <c r="U121" i="10"/>
  <c r="U118" i="10"/>
  <c r="E85" i="10"/>
  <c r="E116" i="10" s="1"/>
  <c r="M81" i="10"/>
  <c r="M112" i="10" s="1"/>
  <c r="U109" i="10"/>
  <c r="U105" i="10"/>
  <c r="E72" i="10"/>
  <c r="E103" i="10" s="1"/>
  <c r="L93" i="10"/>
  <c r="L124" i="10" s="1"/>
  <c r="T121" i="10"/>
  <c r="D88" i="10"/>
  <c r="D119" i="10" s="1"/>
  <c r="L84" i="10"/>
  <c r="L115" i="10" s="1"/>
  <c r="T112" i="10"/>
  <c r="D79" i="10"/>
  <c r="D110" i="10" s="1"/>
  <c r="L75" i="10"/>
  <c r="L106" i="10" s="1"/>
  <c r="S125" i="10"/>
  <c r="AA122" i="10"/>
  <c r="K89" i="10"/>
  <c r="K120" i="10" s="1"/>
  <c r="S116" i="10"/>
  <c r="AA113" i="10"/>
  <c r="K80" i="10"/>
  <c r="K111" i="10" s="1"/>
  <c r="S107" i="10"/>
  <c r="AA104" i="10"/>
  <c r="F89" i="10"/>
  <c r="F120" i="10" s="1"/>
  <c r="N75" i="10"/>
  <c r="N106" i="10" s="1"/>
  <c r="N68" i="10"/>
  <c r="N99" i="10" s="1"/>
  <c r="L66" i="10"/>
  <c r="L97" i="10" s="1"/>
  <c r="R108" i="10"/>
  <c r="O66" i="10"/>
  <c r="O97" i="10" s="1"/>
  <c r="U102" i="10"/>
  <c r="D66" i="10"/>
  <c r="D97" i="10" s="1"/>
  <c r="R106" i="10"/>
  <c r="T116" i="10"/>
  <c r="D73" i="10"/>
  <c r="D104" i="10" s="1"/>
  <c r="L69" i="10"/>
  <c r="L100" i="10" s="1"/>
  <c r="T97" i="10"/>
  <c r="J75" i="10"/>
  <c r="J106" i="10" s="1"/>
  <c r="S117" i="10"/>
  <c r="S100" i="10"/>
  <c r="AA97" i="10"/>
  <c r="J81" i="10"/>
  <c r="J112" i="10" s="1"/>
  <c r="J94" i="10"/>
  <c r="J125" i="10" s="1"/>
  <c r="R122" i="10"/>
  <c r="R118" i="10"/>
  <c r="J73" i="10"/>
  <c r="J104" i="10" s="1"/>
  <c r="Q111" i="10"/>
  <c r="Y98" i="10"/>
  <c r="G74" i="10"/>
  <c r="G105" i="10" s="1"/>
  <c r="H81" i="10"/>
  <c r="H112" i="10" s="1"/>
  <c r="P101" i="10"/>
  <c r="X98" i="10"/>
  <c r="W124" i="10"/>
  <c r="G67" i="10"/>
  <c r="G98" i="10" s="1"/>
  <c r="J88" i="10"/>
  <c r="J119" i="10" s="1"/>
  <c r="E92" i="10"/>
  <c r="E123" i="10" s="1"/>
  <c r="AA108" i="10"/>
  <c r="K68" i="10"/>
  <c r="K99" i="10" s="1"/>
  <c r="Y121" i="10"/>
  <c r="Y118" i="10"/>
  <c r="Y109" i="10"/>
  <c r="I76" i="10"/>
  <c r="I107" i="10" s="1"/>
  <c r="Q102" i="10"/>
  <c r="X123" i="10"/>
  <c r="P118" i="10"/>
  <c r="X115" i="10"/>
  <c r="P109" i="10"/>
  <c r="W126" i="10"/>
  <c r="W123" i="10"/>
  <c r="W115" i="10"/>
  <c r="O78" i="10"/>
  <c r="O109" i="10" s="1"/>
  <c r="W104" i="10"/>
  <c r="V126" i="10"/>
  <c r="V111" i="10"/>
  <c r="F78" i="10"/>
  <c r="F109" i="10" s="1"/>
  <c r="U126" i="10"/>
  <c r="E93" i="10"/>
  <c r="E124" i="10" s="1"/>
  <c r="M90" i="10"/>
  <c r="M121" i="10" s="1"/>
  <c r="M87" i="10"/>
  <c r="M118" i="10" s="1"/>
  <c r="U114" i="10"/>
  <c r="E81" i="10"/>
  <c r="E112" i="10" s="1"/>
  <c r="M78" i="10"/>
  <c r="M109" i="10" s="1"/>
  <c r="M74" i="10"/>
  <c r="M105" i="10" s="1"/>
  <c r="T126" i="10"/>
  <c r="D93" i="10"/>
  <c r="D124" i="10" s="1"/>
  <c r="L90" i="10"/>
  <c r="L121" i="10" s="1"/>
  <c r="T118" i="10"/>
  <c r="D84" i="10"/>
  <c r="D115" i="10" s="1"/>
  <c r="L81" i="10"/>
  <c r="L112" i="10" s="1"/>
  <c r="T109" i="10"/>
  <c r="D75" i="10"/>
  <c r="D106" i="10" s="1"/>
  <c r="K94" i="10"/>
  <c r="K125" i="10" s="1"/>
  <c r="S122" i="10"/>
  <c r="AA119" i="10"/>
  <c r="K85" i="10"/>
  <c r="K116" i="10" s="1"/>
  <c r="S113" i="10"/>
  <c r="AA110" i="10"/>
  <c r="K76" i="10"/>
  <c r="K107" i="10" s="1"/>
  <c r="S104" i="10"/>
  <c r="V114" i="10"/>
  <c r="F75" i="10"/>
  <c r="F106" i="10" s="1"/>
  <c r="F68" i="10"/>
  <c r="F99" i="10" s="1"/>
  <c r="Z119" i="10"/>
  <c r="J76" i="10"/>
  <c r="J107" i="10" s="1"/>
  <c r="U119" i="10"/>
  <c r="M71" i="10"/>
  <c r="M102" i="10" s="1"/>
  <c r="M68" i="10"/>
  <c r="M99" i="10" s="1"/>
  <c r="Z117" i="10"/>
  <c r="Z104" i="10"/>
  <c r="L85" i="10"/>
  <c r="L116" i="10" s="1"/>
  <c r="L72" i="10"/>
  <c r="L103" i="10" s="1"/>
  <c r="D69" i="10"/>
  <c r="D100" i="10" s="1"/>
  <c r="R119" i="10"/>
  <c r="R104" i="10"/>
  <c r="AA109" i="10"/>
  <c r="K69" i="10"/>
  <c r="K100" i="10" s="1"/>
  <c r="S97" i="10"/>
  <c r="R110" i="10"/>
  <c r="W97" i="10"/>
  <c r="Z124" i="10"/>
  <c r="J91" i="10"/>
  <c r="J122" i="10" s="1"/>
  <c r="J86" i="10"/>
  <c r="J117" i="10" s="1"/>
  <c r="Q105" i="10"/>
  <c r="I70" i="10"/>
  <c r="I101" i="10" s="1"/>
  <c r="Q98" i="10"/>
  <c r="G71" i="10"/>
  <c r="G102" i="10" s="1"/>
  <c r="X106" i="10"/>
  <c r="H70" i="10"/>
  <c r="H101" i="10" s="1"/>
  <c r="P98" i="10"/>
  <c r="O82" i="10"/>
  <c r="O113" i="10" s="1"/>
  <c r="X104" i="10"/>
  <c r="K86" i="10"/>
  <c r="K117" i="10" s="1"/>
  <c r="Z102" i="10"/>
  <c r="T117" i="10"/>
  <c r="M70" i="10"/>
  <c r="M101" i="10" s="1"/>
  <c r="L77" i="10"/>
  <c r="L108" i="10" s="1"/>
  <c r="S103" i="10"/>
  <c r="X126" i="10"/>
  <c r="P115" i="10"/>
  <c r="H78" i="10"/>
  <c r="H109" i="10" s="1"/>
  <c r="O92" i="10"/>
  <c r="O123" i="10" s="1"/>
  <c r="W120" i="10"/>
  <c r="W111" i="10"/>
  <c r="G78" i="10"/>
  <c r="G109" i="10" s="1"/>
  <c r="V123" i="10"/>
  <c r="C208" i="11" s="1"/>
  <c r="V120" i="10"/>
  <c r="V117" i="10"/>
  <c r="N80" i="10"/>
  <c r="N111" i="10" s="1"/>
  <c r="V107" i="10"/>
  <c r="M95" i="10"/>
  <c r="M126" i="10" s="1"/>
  <c r="U123" i="10"/>
  <c r="E90" i="10"/>
  <c r="E121" i="10" s="1"/>
  <c r="E87" i="10"/>
  <c r="E118" i="10" s="1"/>
  <c r="M83" i="10"/>
  <c r="M114" i="10" s="1"/>
  <c r="U111" i="10"/>
  <c r="U108" i="10"/>
  <c r="E74" i="10"/>
  <c r="E105" i="10" s="1"/>
  <c r="L95" i="10"/>
  <c r="L126" i="10" s="1"/>
  <c r="T123" i="10"/>
  <c r="D90" i="10"/>
  <c r="D121" i="10" s="1"/>
  <c r="L87" i="10"/>
  <c r="L118" i="10" s="1"/>
  <c r="T114" i="10"/>
  <c r="D81" i="10"/>
  <c r="D112" i="10" s="1"/>
  <c r="L78" i="10"/>
  <c r="L109" i="10" s="1"/>
  <c r="T105" i="10"/>
  <c r="AA124" i="10"/>
  <c r="K91" i="10"/>
  <c r="K122" i="10" s="1"/>
  <c r="S119" i="10"/>
  <c r="AA115" i="10"/>
  <c r="K82" i="10"/>
  <c r="K113" i="10" s="1"/>
  <c r="S110" i="10"/>
  <c r="AA106" i="10"/>
  <c r="K73" i="10"/>
  <c r="K104" i="10" s="1"/>
  <c r="N83" i="10"/>
  <c r="N114" i="10" s="1"/>
  <c r="R117" i="10"/>
  <c r="R105" i="10"/>
  <c r="U115" i="10"/>
  <c r="E71" i="10"/>
  <c r="E102" i="10" s="1"/>
  <c r="E68" i="10"/>
  <c r="E99" i="10" s="1"/>
  <c r="J85" i="10"/>
  <c r="J116" i="10" s="1"/>
  <c r="J71" i="10"/>
  <c r="J102" i="10" s="1"/>
  <c r="D85" i="10"/>
  <c r="D116" i="10" s="1"/>
  <c r="D72" i="10"/>
  <c r="D103" i="10" s="1"/>
  <c r="R116" i="10"/>
  <c r="J72" i="10"/>
  <c r="J103" i="10" s="1"/>
  <c r="S109" i="10"/>
  <c r="K66" i="10"/>
  <c r="K97" i="10" s="1"/>
  <c r="Z108" i="10"/>
  <c r="K70" i="10"/>
  <c r="K101" i="10" s="1"/>
  <c r="R124" i="10"/>
  <c r="Z121" i="10"/>
  <c r="R115" i="10"/>
  <c r="R99" i="10"/>
  <c r="I74" i="10"/>
  <c r="I105" i="10" s="1"/>
  <c r="Y100" i="10"/>
  <c r="I67" i="10"/>
  <c r="I98" i="10" s="1"/>
  <c r="O70" i="10"/>
  <c r="O101" i="10" s="1"/>
  <c r="P106" i="10"/>
  <c r="X100" i="10"/>
  <c r="H67" i="10"/>
  <c r="H98" i="10" s="1"/>
  <c r="W107" i="10"/>
  <c r="Y105" i="10"/>
  <c r="J67" i="10"/>
  <c r="J98" i="10" s="1"/>
  <c r="M86" i="10"/>
  <c r="M117" i="10" s="1"/>
  <c r="L80" i="10"/>
  <c r="L111" i="10" s="1"/>
  <c r="S112" i="10"/>
  <c r="Q124" i="10"/>
  <c r="Y112" i="10"/>
  <c r="I78" i="10"/>
  <c r="I109" i="10" s="1"/>
  <c r="P126" i="10"/>
  <c r="H92" i="10"/>
  <c r="H123" i="10" s="1"/>
  <c r="X117" i="10"/>
  <c r="X108" i="10"/>
  <c r="G92" i="10"/>
  <c r="G123" i="10" s="1"/>
  <c r="W117" i="10"/>
  <c r="O80" i="10"/>
  <c r="O111" i="10" s="1"/>
  <c r="W108" i="10"/>
  <c r="N92" i="10"/>
  <c r="N123" i="10" s="1"/>
  <c r="N86" i="10"/>
  <c r="N117" i="10" s="1"/>
  <c r="V113" i="10"/>
  <c r="F80" i="10"/>
  <c r="F111" i="10" s="1"/>
  <c r="N76" i="10"/>
  <c r="N107" i="10" s="1"/>
  <c r="V103" i="10"/>
  <c r="E95" i="10"/>
  <c r="E126" i="10" s="1"/>
  <c r="M92" i="10"/>
  <c r="M123" i="10" s="1"/>
  <c r="U120" i="10"/>
  <c r="U117" i="10"/>
  <c r="E83" i="10"/>
  <c r="E114" i="10" s="1"/>
  <c r="M80" i="10"/>
  <c r="M111" i="10" s="1"/>
  <c r="M77" i="10"/>
  <c r="M108" i="10" s="1"/>
  <c r="U104" i="10"/>
  <c r="D95" i="10"/>
  <c r="D126" i="10" s="1"/>
  <c r="L92" i="10"/>
  <c r="L123" i="10" s="1"/>
  <c r="T120" i="10"/>
  <c r="D87" i="10"/>
  <c r="D118" i="10" s="1"/>
  <c r="L83" i="10"/>
  <c r="L114" i="10" s="1"/>
  <c r="T111" i="10"/>
  <c r="D78" i="10"/>
  <c r="D109" i="10" s="1"/>
  <c r="L74" i="10"/>
  <c r="L105" i="10" s="1"/>
  <c r="S124" i="10"/>
  <c r="AA121" i="10"/>
  <c r="K88" i="10"/>
  <c r="K119" i="10" s="1"/>
  <c r="S115" i="10"/>
  <c r="AA112" i="10"/>
  <c r="K79" i="10"/>
  <c r="K110" i="10" s="1"/>
  <c r="S106" i="10"/>
  <c r="AA102" i="10"/>
  <c r="F83" i="10"/>
  <c r="F114" i="10" s="1"/>
  <c r="N70" i="10"/>
  <c r="N101" i="10" s="1"/>
  <c r="Z115" i="10"/>
  <c r="Z103" i="10"/>
  <c r="M84" i="10"/>
  <c r="M115" i="10" s="1"/>
  <c r="R114" i="10"/>
  <c r="T108" i="10"/>
  <c r="T102" i="10"/>
  <c r="L68" i="10"/>
  <c r="L99" i="10" s="1"/>
  <c r="Z114" i="10"/>
  <c r="J70" i="10"/>
  <c r="J101" i="10" s="1"/>
  <c r="AA103" i="10"/>
  <c r="S99" i="10"/>
  <c r="Z120" i="10"/>
  <c r="Z106" i="10"/>
  <c r="Z126" i="10"/>
  <c r="J93" i="10"/>
  <c r="J124" i="10" s="1"/>
  <c r="R121" i="10"/>
  <c r="Z113" i="10"/>
  <c r="W98" i="10"/>
  <c r="Y103" i="10"/>
  <c r="Q100" i="10"/>
  <c r="Y97" i="10"/>
  <c r="W100" i="10"/>
  <c r="H75" i="10"/>
  <c r="H106" i="10" s="1"/>
  <c r="P100" i="10"/>
  <c r="X97" i="10"/>
  <c r="G76" i="10"/>
  <c r="G107" i="10" s="1"/>
  <c r="Q122" i="10"/>
  <c r="U99" i="10"/>
  <c r="I80" i="10"/>
  <c r="I111" i="10" s="1"/>
  <c r="W22" i="9"/>
  <c r="W11" i="9"/>
  <c r="W19" i="9"/>
  <c r="W27" i="9"/>
  <c r="W4" i="9"/>
  <c r="W14" i="9"/>
  <c r="W6" i="9"/>
  <c r="W30" i="9"/>
  <c r="W26" i="9"/>
  <c r="W18" i="9"/>
  <c r="W10" i="9"/>
  <c r="W3" i="9"/>
  <c r="W25" i="9"/>
  <c r="W17" i="9"/>
  <c r="W9" i="9"/>
  <c r="W32" i="9"/>
  <c r="W24" i="9"/>
  <c r="W16" i="9"/>
  <c r="W8" i="9"/>
  <c r="W31" i="9"/>
  <c r="W23" i="9"/>
  <c r="W15" i="9"/>
  <c r="W7" i="9"/>
  <c r="W29" i="9"/>
  <c r="W21" i="9"/>
  <c r="W13" i="9"/>
  <c r="W5" i="9"/>
  <c r="W28" i="9"/>
  <c r="W20" i="9"/>
  <c r="W12" i="9"/>
  <c r="T9" i="9"/>
  <c r="T11" i="9"/>
  <c r="T8" i="9"/>
  <c r="T25" i="9"/>
  <c r="T22" i="9"/>
  <c r="T3" i="9"/>
  <c r="T19" i="9"/>
  <c r="T7" i="9"/>
  <c r="T31" i="9"/>
  <c r="T18" i="9"/>
  <c r="T6" i="9"/>
  <c r="T30" i="9"/>
  <c r="T17" i="9"/>
  <c r="T27" i="9"/>
  <c r="T15" i="9"/>
  <c r="T26" i="9"/>
  <c r="T14" i="9"/>
  <c r="T23" i="9"/>
  <c r="T10" i="9"/>
  <c r="T21" i="9"/>
  <c r="T13" i="9"/>
  <c r="T5" i="9"/>
  <c r="T28" i="9"/>
  <c r="T20" i="9"/>
  <c r="T12" i="9"/>
  <c r="T4" i="9"/>
  <c r="T32" i="9"/>
  <c r="T24" i="9"/>
  <c r="T16" i="9"/>
  <c r="Q9" i="9"/>
  <c r="Q32" i="9"/>
  <c r="Q24" i="9"/>
  <c r="Q16" i="9"/>
  <c r="Q8" i="9"/>
  <c r="Q31" i="9"/>
  <c r="Q23" i="9"/>
  <c r="Q15" i="9"/>
  <c r="Q7" i="9"/>
  <c r="Q3" i="9"/>
  <c r="Q6" i="9"/>
  <c r="Q29" i="9"/>
  <c r="Q21" i="9"/>
  <c r="Q13" i="9"/>
  <c r="Q5" i="9"/>
  <c r="Q22" i="9"/>
  <c r="Q28" i="9"/>
  <c r="Q20" i="9"/>
  <c r="Q12" i="9"/>
  <c r="Q4" i="9"/>
  <c r="Q30" i="9"/>
  <c r="Q27" i="9"/>
  <c r="Q19" i="9"/>
  <c r="Q11" i="9"/>
  <c r="Q26" i="9"/>
  <c r="Q18" i="9"/>
  <c r="Q10" i="9"/>
  <c r="Q14" i="9"/>
  <c r="Q25" i="9"/>
  <c r="Q17" i="9"/>
  <c r="N9" i="9"/>
  <c r="N16" i="9"/>
  <c r="N11" i="9"/>
  <c r="N32" i="9"/>
  <c r="N25" i="9"/>
  <c r="N17" i="9"/>
  <c r="N31" i="9"/>
  <c r="N15" i="9"/>
  <c r="N29" i="9"/>
  <c r="N13" i="9"/>
  <c r="N24" i="9"/>
  <c r="N8" i="9"/>
  <c r="N23" i="9"/>
  <c r="N7" i="9"/>
  <c r="N21" i="9"/>
  <c r="N5" i="9"/>
  <c r="N26" i="9"/>
  <c r="N18" i="9"/>
  <c r="N10" i="9"/>
  <c r="N30" i="9"/>
  <c r="N22" i="9"/>
  <c r="N14" i="9"/>
  <c r="N6" i="9"/>
  <c r="N3" i="9"/>
  <c r="N28" i="9"/>
  <c r="N20" i="9"/>
  <c r="N12" i="9"/>
  <c r="N4" i="9"/>
  <c r="N27" i="9"/>
  <c r="N19" i="9"/>
  <c r="K9" i="9"/>
  <c r="K31" i="9"/>
  <c r="K30" i="9"/>
  <c r="K24" i="9"/>
  <c r="K23" i="9"/>
  <c r="K22" i="9"/>
  <c r="K16" i="9"/>
  <c r="K15" i="9"/>
  <c r="K32" i="9"/>
  <c r="K14" i="9"/>
  <c r="K29" i="9"/>
  <c r="K21" i="9"/>
  <c r="K13" i="9"/>
  <c r="K5" i="9"/>
  <c r="K3" i="9"/>
  <c r="K28" i="9"/>
  <c r="K20" i="9"/>
  <c r="K12" i="9"/>
  <c r="K4" i="9"/>
  <c r="K27" i="9"/>
  <c r="K19" i="9"/>
  <c r="K11" i="9"/>
  <c r="K26" i="9"/>
  <c r="K18" i="9"/>
  <c r="K10" i="9"/>
  <c r="K25" i="9"/>
  <c r="K17" i="9"/>
  <c r="I62" i="7"/>
  <c r="D24" i="9"/>
  <c r="G23" i="7" s="1"/>
  <c r="G15" i="7"/>
  <c r="D8" i="9"/>
  <c r="F7" i="7" s="1"/>
  <c r="H7" i="7" s="1"/>
  <c r="D32" i="9"/>
  <c r="F31" i="7" s="1"/>
  <c r="H31" i="7" s="1"/>
  <c r="D25" i="9"/>
  <c r="G24" i="7" s="1"/>
  <c r="D17" i="9"/>
  <c r="G16" i="7" s="1"/>
  <c r="D9" i="9"/>
  <c r="G8" i="7" s="1"/>
  <c r="D31" i="9"/>
  <c r="G30" i="7" s="1"/>
  <c r="D23" i="9"/>
  <c r="G22" i="7" s="1"/>
  <c r="D15" i="9"/>
  <c r="F14" i="7" s="1"/>
  <c r="H14" i="7" s="1"/>
  <c r="D7" i="9"/>
  <c r="F6" i="7" s="1"/>
  <c r="H6" i="7" s="1"/>
  <c r="D29" i="9"/>
  <c r="G28" i="7" s="1"/>
  <c r="D28" i="9"/>
  <c r="G27" i="7" s="1"/>
  <c r="D20" i="9"/>
  <c r="G19" i="7" s="1"/>
  <c r="D12" i="9"/>
  <c r="G11" i="7" s="1"/>
  <c r="D4" i="9"/>
  <c r="F3" i="7" s="1"/>
  <c r="H3" i="7" s="1"/>
  <c r="D5" i="9"/>
  <c r="F4" i="7" s="1"/>
  <c r="H4" i="7" s="1"/>
  <c r="D21" i="9"/>
  <c r="G20" i="7" s="1"/>
  <c r="D13" i="9"/>
  <c r="G12" i="7" s="1"/>
  <c r="D30" i="9"/>
  <c r="F29" i="7" s="1"/>
  <c r="H29" i="7" s="1"/>
  <c r="D22" i="9"/>
  <c r="G21" i="7" s="1"/>
  <c r="D14" i="9"/>
  <c r="F13" i="7" s="1"/>
  <c r="H13" i="7" s="1"/>
  <c r="D6" i="9"/>
  <c r="G5" i="7" s="1"/>
  <c r="D27" i="9"/>
  <c r="G26" i="7" s="1"/>
  <c r="D19" i="9"/>
  <c r="G18" i="7" s="1"/>
  <c r="D11" i="9"/>
  <c r="F10" i="7" s="1"/>
  <c r="H10" i="7" s="1"/>
  <c r="D3" i="9"/>
  <c r="F2" i="7" s="1"/>
  <c r="H2" i="7" s="1"/>
  <c r="D26" i="9"/>
  <c r="G25" i="7" s="1"/>
  <c r="D18" i="9"/>
  <c r="F17" i="7" s="1"/>
  <c r="H17" i="7" s="1"/>
  <c r="D10" i="9"/>
  <c r="G9" i="7" s="1"/>
  <c r="G7" i="7"/>
  <c r="F15" i="7" l="1"/>
  <c r="H15" i="7" s="1"/>
  <c r="G4" i="7"/>
  <c r="F22" i="7"/>
  <c r="H22" i="7" s="1"/>
  <c r="F24" i="7"/>
  <c r="H24" i="7" s="1"/>
  <c r="G10" i="7"/>
  <c r="F12" i="7"/>
  <c r="H12" i="7" s="1"/>
  <c r="G6" i="7"/>
  <c r="F20" i="7"/>
  <c r="H20" i="7" s="1"/>
  <c r="G14" i="7"/>
  <c r="F23" i="7"/>
  <c r="H23" i="7" s="1"/>
  <c r="G31" i="7"/>
  <c r="F8" i="7"/>
  <c r="H8" i="7" s="1"/>
  <c r="F27" i="7"/>
  <c r="H27" i="7" s="1"/>
  <c r="F26" i="7"/>
  <c r="H26" i="7" s="1"/>
  <c r="F30" i="7"/>
  <c r="H30" i="7" s="1"/>
  <c r="G3" i="7"/>
  <c r="F16" i="7"/>
  <c r="H16" i="7" s="1"/>
  <c r="F19" i="7"/>
  <c r="H19" i="7" s="1"/>
  <c r="F28" i="7"/>
  <c r="H28" i="7" s="1"/>
  <c r="G13" i="7"/>
  <c r="G2" i="7"/>
  <c r="I2" i="7" s="1"/>
  <c r="F18" i="7"/>
  <c r="H18" i="7" s="1"/>
  <c r="F21" i="7"/>
  <c r="H21" i="7" s="1"/>
  <c r="F9" i="7"/>
  <c r="H9" i="7" s="1"/>
  <c r="F5" i="7"/>
  <c r="H5" i="7" s="1"/>
  <c r="F11" i="7"/>
  <c r="H11" i="7" s="1"/>
  <c r="G17" i="7"/>
  <c r="G29" i="7"/>
  <c r="F25" i="7"/>
  <c r="H25" i="7" s="1"/>
  <c r="E66" i="8"/>
  <c r="F66" i="8"/>
  <c r="D66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E67" i="8"/>
  <c r="F67" i="8"/>
  <c r="D67" i="8"/>
  <c r="D25" i="8"/>
  <c r="D26" i="8"/>
  <c r="D27" i="8"/>
  <c r="D28" i="8"/>
  <c r="D29" i="8"/>
  <c r="D30" i="8"/>
  <c r="D31" i="8"/>
  <c r="D32" i="8"/>
  <c r="D33" i="8"/>
  <c r="F23" i="2" l="1"/>
  <c r="G23" i="2" s="1"/>
  <c r="E21" i="2"/>
  <c r="F21" i="2" s="1"/>
  <c r="G21" i="2" s="1"/>
  <c r="D21" i="2"/>
  <c r="F20" i="2"/>
  <c r="G20" i="2" s="1"/>
  <c r="E19" i="2"/>
  <c r="F19" i="2" s="1"/>
  <c r="G19" i="2" s="1"/>
  <c r="D19" i="2"/>
  <c r="G17" i="2"/>
  <c r="F17" i="2"/>
  <c r="E16" i="2"/>
  <c r="F16" i="2" s="1"/>
  <c r="G16" i="2" s="1"/>
  <c r="D16" i="2"/>
  <c r="E14" i="2"/>
  <c r="F14" i="2" s="1"/>
  <c r="G14" i="2" s="1"/>
  <c r="D14" i="2"/>
  <c r="E13" i="2"/>
  <c r="F13" i="2" s="1"/>
  <c r="G13" i="2" s="1"/>
  <c r="D13" i="2"/>
  <c r="E12" i="2"/>
  <c r="F12" i="2" s="1"/>
  <c r="G12" i="2" s="1"/>
  <c r="D12" i="2"/>
  <c r="E11" i="2"/>
  <c r="F11" i="2" s="1"/>
  <c r="G11" i="2" s="1"/>
  <c r="D11" i="2"/>
  <c r="E9" i="2"/>
  <c r="F9" i="2" s="1"/>
  <c r="G9" i="2" s="1"/>
  <c r="D9" i="2"/>
  <c r="E8" i="2"/>
  <c r="F8" i="2" s="1"/>
  <c r="G8" i="2" s="1"/>
  <c r="D8" i="2"/>
  <c r="E7" i="2"/>
  <c r="F7" i="2" s="1"/>
  <c r="G7" i="2" s="1"/>
  <c r="D7" i="2"/>
  <c r="E5" i="2"/>
  <c r="F5" i="2" s="1"/>
  <c r="G5" i="2" s="1"/>
  <c r="D5" i="2"/>
  <c r="E4" i="2"/>
  <c r="F4" i="2" s="1"/>
  <c r="G4" i="2" s="1"/>
  <c r="D4" i="2"/>
  <c r="A11" i="3"/>
  <c r="A3" i="3"/>
  <c r="M4" i="2"/>
  <c r="N4" i="2" s="1"/>
  <c r="M5" i="2"/>
  <c r="N5" i="2" s="1"/>
  <c r="M6" i="2"/>
  <c r="N6" i="2" s="1"/>
  <c r="M7" i="2"/>
  <c r="N7" i="2" s="1"/>
  <c r="M3" i="2"/>
  <c r="N3" i="2" s="1"/>
  <c r="D18" i="2"/>
  <c r="D15" i="2"/>
  <c r="D6" i="2"/>
  <c r="D10" i="2"/>
  <c r="D3" i="2"/>
  <c r="E15" i="2"/>
  <c r="F15" i="2" s="1"/>
  <c r="G15" i="2" s="1"/>
  <c r="E18" i="2"/>
  <c r="F18" i="2" s="1"/>
  <c r="G18" i="2" s="1"/>
  <c r="F22" i="2"/>
  <c r="G22" i="2" s="1"/>
  <c r="E6" i="2"/>
  <c r="F6" i="2" s="1"/>
  <c r="G6" i="2" s="1"/>
  <c r="E10" i="2"/>
  <c r="F10" i="2" s="1"/>
  <c r="G10" i="2" s="1"/>
  <c r="E3" i="2"/>
  <c r="F3" i="2" s="1"/>
  <c r="G3" i="2" s="1"/>
  <c r="F25" i="2"/>
  <c r="G25" i="2" s="1"/>
  <c r="G24" i="2"/>
  <c r="F26" i="2"/>
  <c r="G26" i="2" s="1"/>
  <c r="AA4" i="8" l="1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D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X4" i="9" l="1"/>
  <c r="Y4" i="9" s="1"/>
  <c r="U6" i="9"/>
  <c r="V6" i="9" s="1"/>
  <c r="R8" i="9"/>
  <c r="S8" i="9" s="1"/>
  <c r="O10" i="9"/>
  <c r="P10" i="9" s="1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L4" i="9" l="1"/>
  <c r="M4" i="9" s="1"/>
  <c r="I23" i="9"/>
  <c r="J23" i="9" s="1"/>
  <c r="I20" i="9"/>
  <c r="J20" i="9" s="1"/>
  <c r="I31" i="9"/>
  <c r="J31" i="9" s="1"/>
  <c r="I32" i="9"/>
  <c r="J32" i="9" s="1"/>
  <c r="I30" i="9"/>
  <c r="J30" i="9" s="1"/>
  <c r="I28" i="9"/>
  <c r="J28" i="9" s="1"/>
  <c r="I26" i="9"/>
  <c r="J26" i="9" s="1"/>
  <c r="I27" i="9"/>
  <c r="J27" i="9" s="1"/>
  <c r="I25" i="9"/>
  <c r="J25" i="9" s="1"/>
  <c r="I24" i="9"/>
  <c r="J24" i="9" s="1"/>
  <c r="I22" i="9"/>
  <c r="J22" i="9" s="1"/>
  <c r="I21" i="9"/>
  <c r="J21" i="9" s="1"/>
  <c r="I17" i="9"/>
  <c r="J17" i="9" s="1"/>
  <c r="I18" i="9"/>
  <c r="J18" i="9" s="1"/>
  <c r="I16" i="9"/>
  <c r="J16" i="9" s="1"/>
  <c r="I13" i="9"/>
  <c r="J13" i="9" s="1"/>
  <c r="I11" i="9"/>
  <c r="J11" i="9" s="1"/>
  <c r="I7" i="9"/>
  <c r="J7" i="9" s="1"/>
  <c r="I10" i="9"/>
  <c r="J10" i="9" s="1"/>
  <c r="I8" i="9"/>
  <c r="J8" i="9" s="1"/>
  <c r="I4" i="9"/>
  <c r="J4" i="9" s="1"/>
  <c r="I5" i="9"/>
  <c r="J5" i="9" s="1"/>
  <c r="O3" i="9"/>
  <c r="P3" i="9" s="1"/>
  <c r="O25" i="9"/>
  <c r="P25" i="9" s="1"/>
  <c r="O17" i="9"/>
  <c r="P17" i="9" s="1"/>
  <c r="O9" i="9"/>
  <c r="P9" i="9" s="1"/>
  <c r="R31" i="9"/>
  <c r="S31" i="9" s="1"/>
  <c r="R23" i="9"/>
  <c r="S23" i="9" s="1"/>
  <c r="R15" i="9"/>
  <c r="S15" i="9" s="1"/>
  <c r="R7" i="9"/>
  <c r="S7" i="9" s="1"/>
  <c r="U29" i="9"/>
  <c r="V29" i="9" s="1"/>
  <c r="U21" i="9"/>
  <c r="V21" i="9" s="1"/>
  <c r="U13" i="9"/>
  <c r="V13" i="9" s="1"/>
  <c r="U5" i="9"/>
  <c r="V5" i="9" s="1"/>
  <c r="X27" i="9"/>
  <c r="Y27" i="9" s="1"/>
  <c r="X19" i="9"/>
  <c r="Y19" i="9" s="1"/>
  <c r="X11" i="9"/>
  <c r="Y11" i="9" s="1"/>
  <c r="O32" i="9"/>
  <c r="P32" i="9" s="1"/>
  <c r="O24" i="9"/>
  <c r="P24" i="9" s="1"/>
  <c r="O16" i="9"/>
  <c r="P16" i="9" s="1"/>
  <c r="O8" i="9"/>
  <c r="P8" i="9" s="1"/>
  <c r="R30" i="9"/>
  <c r="S30" i="9" s="1"/>
  <c r="R22" i="9"/>
  <c r="S22" i="9" s="1"/>
  <c r="R14" i="9"/>
  <c r="S14" i="9" s="1"/>
  <c r="R6" i="9"/>
  <c r="S6" i="9" s="1"/>
  <c r="U28" i="9"/>
  <c r="V28" i="9" s="1"/>
  <c r="U20" i="9"/>
  <c r="V20" i="9" s="1"/>
  <c r="U12" i="9"/>
  <c r="V12" i="9" s="1"/>
  <c r="U4" i="9"/>
  <c r="V4" i="9" s="1"/>
  <c r="X26" i="9"/>
  <c r="Y26" i="9" s="1"/>
  <c r="X18" i="9"/>
  <c r="Y18" i="9" s="1"/>
  <c r="X10" i="9"/>
  <c r="Y10" i="9" s="1"/>
  <c r="O31" i="9"/>
  <c r="P31" i="9" s="1"/>
  <c r="O23" i="9"/>
  <c r="P23" i="9" s="1"/>
  <c r="O15" i="9"/>
  <c r="P15" i="9" s="1"/>
  <c r="O7" i="9"/>
  <c r="P7" i="9" s="1"/>
  <c r="R29" i="9"/>
  <c r="S29" i="9" s="1"/>
  <c r="R21" i="9"/>
  <c r="S21" i="9" s="1"/>
  <c r="R13" i="9"/>
  <c r="S13" i="9" s="1"/>
  <c r="R5" i="9"/>
  <c r="S5" i="9" s="1"/>
  <c r="U27" i="9"/>
  <c r="V27" i="9" s="1"/>
  <c r="U19" i="9"/>
  <c r="V19" i="9" s="1"/>
  <c r="U11" i="9"/>
  <c r="V11" i="9" s="1"/>
  <c r="X3" i="9"/>
  <c r="Y3" i="9" s="1"/>
  <c r="X25" i="9"/>
  <c r="Y25" i="9" s="1"/>
  <c r="X17" i="9"/>
  <c r="Y17" i="9" s="1"/>
  <c r="X9" i="9"/>
  <c r="Y9" i="9" s="1"/>
  <c r="O30" i="9"/>
  <c r="P30" i="9" s="1"/>
  <c r="O22" i="9"/>
  <c r="P22" i="9" s="1"/>
  <c r="O14" i="9"/>
  <c r="P14" i="9" s="1"/>
  <c r="O6" i="9"/>
  <c r="P6" i="9" s="1"/>
  <c r="R28" i="9"/>
  <c r="S28" i="9" s="1"/>
  <c r="R20" i="9"/>
  <c r="S20" i="9" s="1"/>
  <c r="R12" i="9"/>
  <c r="S12" i="9" s="1"/>
  <c r="R4" i="9"/>
  <c r="S4" i="9" s="1"/>
  <c r="U26" i="9"/>
  <c r="V26" i="9" s="1"/>
  <c r="U18" i="9"/>
  <c r="V18" i="9" s="1"/>
  <c r="U10" i="9"/>
  <c r="V10" i="9" s="1"/>
  <c r="X32" i="9"/>
  <c r="Y32" i="9" s="1"/>
  <c r="X24" i="9"/>
  <c r="Y24" i="9" s="1"/>
  <c r="X16" i="9"/>
  <c r="Y16" i="9" s="1"/>
  <c r="X8" i="9"/>
  <c r="Y8" i="9" s="1"/>
  <c r="I3" i="9"/>
  <c r="J3" i="9" s="1"/>
  <c r="I9" i="9"/>
  <c r="J9" i="9" s="1"/>
  <c r="O29" i="9"/>
  <c r="P29" i="9" s="1"/>
  <c r="O21" i="9"/>
  <c r="P21" i="9" s="1"/>
  <c r="O13" i="9"/>
  <c r="P13" i="9" s="1"/>
  <c r="O5" i="9"/>
  <c r="P5" i="9" s="1"/>
  <c r="R27" i="9"/>
  <c r="S27" i="9" s="1"/>
  <c r="R19" i="9"/>
  <c r="S19" i="9" s="1"/>
  <c r="R11" i="9"/>
  <c r="S11" i="9" s="1"/>
  <c r="U3" i="9"/>
  <c r="V3" i="9" s="1"/>
  <c r="U25" i="9"/>
  <c r="V25" i="9" s="1"/>
  <c r="U17" i="9"/>
  <c r="V17" i="9" s="1"/>
  <c r="U9" i="9"/>
  <c r="V9" i="9" s="1"/>
  <c r="X31" i="9"/>
  <c r="Y31" i="9" s="1"/>
  <c r="X23" i="9"/>
  <c r="Y23" i="9" s="1"/>
  <c r="X15" i="9"/>
  <c r="Y15" i="9" s="1"/>
  <c r="X7" i="9"/>
  <c r="Y7" i="9" s="1"/>
  <c r="O28" i="9"/>
  <c r="P28" i="9" s="1"/>
  <c r="O20" i="9"/>
  <c r="P20" i="9" s="1"/>
  <c r="O12" i="9"/>
  <c r="P12" i="9" s="1"/>
  <c r="O4" i="9"/>
  <c r="P4" i="9" s="1"/>
  <c r="R26" i="9"/>
  <c r="S26" i="9" s="1"/>
  <c r="R18" i="9"/>
  <c r="S18" i="9" s="1"/>
  <c r="R10" i="9"/>
  <c r="S10" i="9" s="1"/>
  <c r="U32" i="9"/>
  <c r="V32" i="9" s="1"/>
  <c r="U24" i="9"/>
  <c r="V24" i="9" s="1"/>
  <c r="U16" i="9"/>
  <c r="V16" i="9" s="1"/>
  <c r="U8" i="9"/>
  <c r="V8" i="9" s="1"/>
  <c r="X30" i="9"/>
  <c r="Y30" i="9" s="1"/>
  <c r="X22" i="9"/>
  <c r="Y22" i="9" s="1"/>
  <c r="X14" i="9"/>
  <c r="Y14" i="9" s="1"/>
  <c r="X6" i="9"/>
  <c r="Y6" i="9" s="1"/>
  <c r="I15" i="9"/>
  <c r="J15" i="9" s="1"/>
  <c r="O27" i="9"/>
  <c r="P27" i="9" s="1"/>
  <c r="O19" i="9"/>
  <c r="P19" i="9" s="1"/>
  <c r="O11" i="9"/>
  <c r="P11" i="9" s="1"/>
  <c r="R3" i="9"/>
  <c r="S3" i="9" s="1"/>
  <c r="R25" i="9"/>
  <c r="S25" i="9" s="1"/>
  <c r="R17" i="9"/>
  <c r="S17" i="9" s="1"/>
  <c r="R9" i="9"/>
  <c r="S9" i="9" s="1"/>
  <c r="U31" i="9"/>
  <c r="V31" i="9" s="1"/>
  <c r="U23" i="9"/>
  <c r="V23" i="9" s="1"/>
  <c r="U15" i="9"/>
  <c r="V15" i="9" s="1"/>
  <c r="U7" i="9"/>
  <c r="V7" i="9" s="1"/>
  <c r="X29" i="9"/>
  <c r="Y29" i="9" s="1"/>
  <c r="X21" i="9"/>
  <c r="Y21" i="9" s="1"/>
  <c r="X13" i="9"/>
  <c r="Y13" i="9" s="1"/>
  <c r="X5" i="9"/>
  <c r="Y5" i="9" s="1"/>
  <c r="I14" i="9"/>
  <c r="J14" i="9" s="1"/>
  <c r="O26" i="9"/>
  <c r="P26" i="9" s="1"/>
  <c r="O18" i="9"/>
  <c r="P18" i="9" s="1"/>
  <c r="R32" i="9"/>
  <c r="S32" i="9" s="1"/>
  <c r="R24" i="9"/>
  <c r="S24" i="9" s="1"/>
  <c r="R16" i="9"/>
  <c r="S16" i="9" s="1"/>
  <c r="U30" i="9"/>
  <c r="V30" i="9" s="1"/>
  <c r="U22" i="9"/>
  <c r="V22" i="9" s="1"/>
  <c r="U14" i="9"/>
  <c r="V14" i="9" s="1"/>
  <c r="X28" i="9"/>
  <c r="Y28" i="9" s="1"/>
  <c r="X20" i="9"/>
  <c r="Y20" i="9" s="1"/>
  <c r="X12" i="9"/>
  <c r="Y12" i="9" s="1"/>
  <c r="G208" i="11" l="1"/>
  <c r="I208" i="11" s="1"/>
  <c r="F208" i="11"/>
  <c r="H208" i="11" s="1"/>
  <c r="L29" i="9"/>
  <c r="M29" i="9" s="1"/>
  <c r="L31" i="9"/>
  <c r="M31" i="9" s="1"/>
  <c r="L17" i="9"/>
  <c r="M17" i="9" s="1"/>
  <c r="L25" i="9"/>
  <c r="M25" i="9" s="1"/>
  <c r="L21" i="9"/>
  <c r="M21" i="9" s="1"/>
  <c r="L9" i="9"/>
  <c r="M9" i="9" s="1"/>
  <c r="L10" i="9"/>
  <c r="M10" i="9" s="1"/>
  <c r="L8" i="9"/>
  <c r="M8" i="9" s="1"/>
  <c r="L28" i="9"/>
  <c r="M28" i="9" s="1"/>
  <c r="L22" i="9"/>
  <c r="M22" i="9" s="1"/>
  <c r="L16" i="9"/>
  <c r="M16" i="9" s="1"/>
  <c r="L26" i="9"/>
  <c r="M26" i="9" s="1"/>
  <c r="L23" i="9"/>
  <c r="M23" i="9" s="1"/>
  <c r="L12" i="9"/>
  <c r="M12" i="9" s="1"/>
  <c r="L3" i="9"/>
  <c r="M3" i="9" s="1"/>
  <c r="L14" i="9"/>
  <c r="M14" i="9" s="1"/>
  <c r="L18" i="9"/>
  <c r="M18" i="9" s="1"/>
  <c r="L5" i="9"/>
  <c r="M5" i="9" s="1"/>
  <c r="L30" i="9"/>
  <c r="M30" i="9" s="1"/>
  <c r="L24" i="9"/>
  <c r="M24" i="9" s="1"/>
  <c r="L11" i="9"/>
  <c r="M11" i="9" s="1"/>
  <c r="L27" i="9"/>
  <c r="M27" i="9" s="1"/>
  <c r="L6" i="9"/>
  <c r="M6" i="9" s="1"/>
  <c r="L20" i="9"/>
  <c r="M20" i="9" s="1"/>
  <c r="L7" i="9"/>
  <c r="M7" i="9" s="1"/>
  <c r="L13" i="9"/>
  <c r="M13" i="9" s="1"/>
  <c r="L15" i="9"/>
  <c r="M15" i="9" s="1"/>
  <c r="L32" i="9"/>
  <c r="M32" i="9" s="1"/>
  <c r="L19" i="9"/>
  <c r="M19" i="9" s="1"/>
  <c r="I12" i="9"/>
  <c r="J12" i="9" s="1"/>
  <c r="I6" i="9"/>
  <c r="J6" i="9" s="1"/>
  <c r="I29" i="9"/>
  <c r="J29" i="9" s="1"/>
  <c r="I19" i="9"/>
  <c r="J19" i="9" s="1"/>
  <c r="AA64" i="8"/>
  <c r="Z64" i="8"/>
  <c r="X64" i="8"/>
  <c r="W64" i="8"/>
  <c r="V64" i="8"/>
  <c r="U64" i="8"/>
  <c r="T64" i="8"/>
  <c r="R64" i="8"/>
  <c r="Q64" i="8"/>
  <c r="P64" i="8"/>
  <c r="AA63" i="8"/>
  <c r="Z63" i="8"/>
  <c r="X63" i="8"/>
  <c r="W63" i="8"/>
  <c r="V63" i="8"/>
  <c r="U63" i="8"/>
  <c r="T63" i="8"/>
  <c r="R63" i="8"/>
  <c r="Q63" i="8"/>
  <c r="P63" i="8"/>
  <c r="AA62" i="8"/>
  <c r="Z62" i="8"/>
  <c r="X62" i="8"/>
  <c r="W62" i="8"/>
  <c r="V62" i="8"/>
  <c r="U62" i="8"/>
  <c r="T62" i="8"/>
  <c r="R62" i="8"/>
  <c r="Q62" i="8"/>
  <c r="P62" i="8"/>
  <c r="AA61" i="8"/>
  <c r="Z61" i="8"/>
  <c r="X61" i="8"/>
  <c r="W61" i="8"/>
  <c r="V61" i="8"/>
  <c r="U61" i="8"/>
  <c r="T61" i="8"/>
  <c r="R61" i="8"/>
  <c r="Q61" i="8"/>
  <c r="P61" i="8"/>
  <c r="AA60" i="8"/>
  <c r="Z60" i="8"/>
  <c r="X60" i="8"/>
  <c r="W60" i="8"/>
  <c r="V60" i="8"/>
  <c r="U60" i="8"/>
  <c r="T60" i="8"/>
  <c r="R60" i="8"/>
  <c r="Q60" i="8"/>
  <c r="P60" i="8"/>
  <c r="AA59" i="8"/>
  <c r="Z59" i="8"/>
  <c r="X59" i="8"/>
  <c r="W59" i="8"/>
  <c r="V59" i="8"/>
  <c r="U59" i="8"/>
  <c r="T59" i="8"/>
  <c r="R59" i="8"/>
  <c r="Q59" i="8"/>
  <c r="P59" i="8"/>
  <c r="AA58" i="8"/>
  <c r="Z58" i="8"/>
  <c r="X58" i="8"/>
  <c r="W58" i="8"/>
  <c r="V58" i="8"/>
  <c r="U58" i="8"/>
  <c r="T58" i="8"/>
  <c r="R58" i="8"/>
  <c r="Q58" i="8"/>
  <c r="P58" i="8"/>
  <c r="AA57" i="8"/>
  <c r="Z57" i="8"/>
  <c r="X57" i="8"/>
  <c r="W57" i="8"/>
  <c r="V57" i="8"/>
  <c r="U57" i="8"/>
  <c r="T57" i="8"/>
  <c r="R57" i="8"/>
  <c r="Q57" i="8"/>
  <c r="P57" i="8"/>
  <c r="AA56" i="8"/>
  <c r="Z56" i="8"/>
  <c r="X56" i="8"/>
  <c r="W56" i="8"/>
  <c r="V56" i="8"/>
  <c r="U56" i="8"/>
  <c r="T56" i="8"/>
  <c r="R56" i="8"/>
  <c r="Q56" i="8"/>
  <c r="P56" i="8"/>
  <c r="AA55" i="8"/>
  <c r="Z55" i="8"/>
  <c r="X55" i="8"/>
  <c r="W55" i="8"/>
  <c r="V55" i="8"/>
  <c r="U55" i="8"/>
  <c r="T55" i="8"/>
  <c r="R55" i="8"/>
  <c r="Q55" i="8"/>
  <c r="P55" i="8"/>
  <c r="AA54" i="8"/>
  <c r="Z54" i="8"/>
  <c r="X54" i="8"/>
  <c r="W54" i="8"/>
  <c r="V54" i="8"/>
  <c r="U54" i="8"/>
  <c r="T54" i="8"/>
  <c r="R54" i="8"/>
  <c r="Q54" i="8"/>
  <c r="P54" i="8"/>
  <c r="AA53" i="8"/>
  <c r="Z53" i="8"/>
  <c r="X53" i="8"/>
  <c r="W53" i="8"/>
  <c r="V53" i="8"/>
  <c r="U53" i="8"/>
  <c r="T53" i="8"/>
  <c r="R53" i="8"/>
  <c r="Q53" i="8"/>
  <c r="P53" i="8"/>
  <c r="AA52" i="8"/>
  <c r="Z52" i="8"/>
  <c r="X52" i="8"/>
  <c r="W52" i="8"/>
  <c r="V52" i="8"/>
  <c r="U52" i="8"/>
  <c r="T52" i="8"/>
  <c r="R52" i="8"/>
  <c r="Q52" i="8"/>
  <c r="P52" i="8"/>
  <c r="AA51" i="8"/>
  <c r="Z51" i="8"/>
  <c r="X51" i="8"/>
  <c r="W51" i="8"/>
  <c r="V51" i="8"/>
  <c r="U51" i="8"/>
  <c r="T51" i="8"/>
  <c r="R51" i="8"/>
  <c r="Q51" i="8"/>
  <c r="P51" i="8"/>
  <c r="AA50" i="8"/>
  <c r="Z50" i="8"/>
  <c r="X50" i="8"/>
  <c r="W50" i="8"/>
  <c r="V50" i="8"/>
  <c r="U50" i="8"/>
  <c r="T50" i="8"/>
  <c r="R50" i="8"/>
  <c r="Q50" i="8"/>
  <c r="P50" i="8"/>
  <c r="AA49" i="8"/>
  <c r="Z49" i="8"/>
  <c r="X49" i="8"/>
  <c r="W49" i="8"/>
  <c r="V49" i="8"/>
  <c r="U49" i="8"/>
  <c r="T49" i="8"/>
  <c r="R49" i="8"/>
  <c r="Q49" i="8"/>
  <c r="P49" i="8"/>
  <c r="AA48" i="8"/>
  <c r="Z48" i="8"/>
  <c r="X48" i="8"/>
  <c r="W48" i="8"/>
  <c r="V48" i="8"/>
  <c r="U48" i="8"/>
  <c r="T48" i="8"/>
  <c r="R48" i="8"/>
  <c r="Q48" i="8"/>
  <c r="P48" i="8"/>
  <c r="AA47" i="8"/>
  <c r="Z47" i="8"/>
  <c r="X47" i="8"/>
  <c r="W47" i="8"/>
  <c r="V47" i="8"/>
  <c r="U47" i="8"/>
  <c r="T47" i="8"/>
  <c r="R47" i="8"/>
  <c r="Q47" i="8"/>
  <c r="P47" i="8"/>
  <c r="AA46" i="8"/>
  <c r="Z46" i="8"/>
  <c r="X46" i="8"/>
  <c r="W46" i="8"/>
  <c r="V46" i="8"/>
  <c r="U46" i="8"/>
  <c r="T46" i="8"/>
  <c r="R46" i="8"/>
  <c r="Q46" i="8"/>
  <c r="P46" i="8"/>
  <c r="AA45" i="8"/>
  <c r="Z45" i="8"/>
  <c r="X45" i="8"/>
  <c r="W45" i="8"/>
  <c r="V45" i="8"/>
  <c r="U45" i="8"/>
  <c r="T45" i="8"/>
  <c r="R45" i="8"/>
  <c r="Q45" i="8"/>
  <c r="P45" i="8"/>
  <c r="AA44" i="8"/>
  <c r="Z44" i="8"/>
  <c r="X44" i="8"/>
  <c r="W44" i="8"/>
  <c r="V44" i="8"/>
  <c r="U44" i="8"/>
  <c r="T44" i="8"/>
  <c r="R44" i="8"/>
  <c r="Q44" i="8"/>
  <c r="P44" i="8"/>
  <c r="AA43" i="8"/>
  <c r="Z43" i="8"/>
  <c r="X43" i="8"/>
  <c r="W43" i="8"/>
  <c r="V43" i="8"/>
  <c r="U43" i="8"/>
  <c r="T43" i="8"/>
  <c r="R43" i="8"/>
  <c r="Q43" i="8"/>
  <c r="P43" i="8"/>
  <c r="AA42" i="8"/>
  <c r="Z42" i="8"/>
  <c r="X42" i="8"/>
  <c r="W42" i="8"/>
  <c r="V42" i="8"/>
  <c r="U42" i="8"/>
  <c r="T42" i="8"/>
  <c r="R42" i="8"/>
  <c r="Q42" i="8"/>
  <c r="P42" i="8"/>
  <c r="AA41" i="8"/>
  <c r="Z41" i="8"/>
  <c r="X41" i="8"/>
  <c r="W41" i="8"/>
  <c r="V41" i="8"/>
  <c r="U41" i="8"/>
  <c r="T41" i="8"/>
  <c r="R41" i="8"/>
  <c r="Q41" i="8"/>
  <c r="P41" i="8"/>
  <c r="AA40" i="8"/>
  <c r="Z40" i="8"/>
  <c r="X40" i="8"/>
  <c r="W40" i="8"/>
  <c r="V40" i="8"/>
  <c r="U40" i="8"/>
  <c r="T40" i="8"/>
  <c r="R40" i="8"/>
  <c r="Q40" i="8"/>
  <c r="P40" i="8"/>
  <c r="AA39" i="8"/>
  <c r="Z39" i="8"/>
  <c r="X39" i="8"/>
  <c r="W39" i="8"/>
  <c r="V39" i="8"/>
  <c r="U39" i="8"/>
  <c r="T39" i="8"/>
  <c r="R39" i="8"/>
  <c r="Q39" i="8"/>
  <c r="P39" i="8"/>
  <c r="AA38" i="8"/>
  <c r="Z38" i="8"/>
  <c r="X38" i="8"/>
  <c r="W38" i="8"/>
  <c r="V38" i="8"/>
  <c r="U38" i="8"/>
  <c r="T38" i="8"/>
  <c r="R38" i="8"/>
  <c r="Q38" i="8"/>
  <c r="P38" i="8"/>
  <c r="Z37" i="8"/>
  <c r="X37" i="8"/>
  <c r="W37" i="8"/>
  <c r="V37" i="8"/>
  <c r="U37" i="8"/>
  <c r="T37" i="8"/>
  <c r="R37" i="8"/>
  <c r="Q37" i="8"/>
  <c r="P37" i="8"/>
  <c r="AA36" i="8"/>
  <c r="Z36" i="8"/>
  <c r="X36" i="8"/>
  <c r="W36" i="8"/>
  <c r="V36" i="8"/>
  <c r="U36" i="8"/>
  <c r="T36" i="8"/>
  <c r="R36" i="8"/>
  <c r="Q36" i="8"/>
  <c r="P36" i="8"/>
  <c r="AA35" i="8"/>
  <c r="Z35" i="8"/>
  <c r="X35" i="8"/>
  <c r="W35" i="8"/>
  <c r="V35" i="8"/>
  <c r="U35" i="8"/>
  <c r="T35" i="8"/>
  <c r="R35" i="8"/>
  <c r="Q35" i="8"/>
  <c r="P35" i="8"/>
  <c r="S58" i="8"/>
  <c r="Y57" i="8"/>
  <c r="S57" i="8"/>
  <c r="Y56" i="8"/>
  <c r="S56" i="8"/>
  <c r="Y55" i="8"/>
  <c r="S55" i="8"/>
  <c r="Y54" i="8"/>
  <c r="S54" i="8"/>
  <c r="Y53" i="8"/>
  <c r="S53" i="8"/>
  <c r="Y52" i="8"/>
  <c r="S52" i="8"/>
  <c r="Y51" i="8"/>
  <c r="S51" i="8"/>
  <c r="S50" i="8"/>
  <c r="Y49" i="8"/>
  <c r="S49" i="8"/>
  <c r="Y48" i="8"/>
  <c r="S48" i="8"/>
  <c r="Y47" i="8"/>
  <c r="S47" i="8"/>
  <c r="Y46" i="8"/>
  <c r="S46" i="8"/>
  <c r="Y45" i="8"/>
  <c r="S45" i="8"/>
  <c r="Y44" i="8"/>
  <c r="S44" i="8"/>
  <c r="Y43" i="8"/>
  <c r="S43" i="8"/>
  <c r="Y42" i="8"/>
  <c r="S42" i="8"/>
  <c r="Y41" i="8"/>
  <c r="S41" i="8"/>
  <c r="Y40" i="8"/>
  <c r="S40" i="8"/>
  <c r="Y39" i="8"/>
  <c r="S39" i="8"/>
  <c r="Y38" i="8"/>
  <c r="S38" i="8"/>
  <c r="AA37" i="8"/>
  <c r="Y37" i="8"/>
  <c r="S37" i="8"/>
  <c r="Y36" i="8"/>
  <c r="S36" i="8"/>
  <c r="Y35" i="8"/>
  <c r="S35" i="8"/>
  <c r="Y63" i="8"/>
  <c r="S63" i="8"/>
  <c r="E59" i="8"/>
  <c r="O36" i="8"/>
  <c r="O67" i="8" s="1"/>
  <c r="O37" i="8"/>
  <c r="O68" i="8" s="1"/>
  <c r="O38" i="8"/>
  <c r="O69" i="8" s="1"/>
  <c r="O39" i="8"/>
  <c r="O70" i="8" s="1"/>
  <c r="O40" i="8"/>
  <c r="O71" i="8" s="1"/>
  <c r="O41" i="8"/>
  <c r="O72" i="8" s="1"/>
  <c r="O42" i="8"/>
  <c r="O73" i="8" s="1"/>
  <c r="O43" i="8"/>
  <c r="O74" i="8" s="1"/>
  <c r="O44" i="8"/>
  <c r="O75" i="8" s="1"/>
  <c r="O45" i="8"/>
  <c r="O76" i="8" s="1"/>
  <c r="O46" i="8"/>
  <c r="O77" i="8" s="1"/>
  <c r="O47" i="8"/>
  <c r="O78" i="8" s="1"/>
  <c r="O48" i="8"/>
  <c r="O79" i="8" s="1"/>
  <c r="O49" i="8"/>
  <c r="O80" i="8" s="1"/>
  <c r="O50" i="8"/>
  <c r="O81" i="8" s="1"/>
  <c r="O51" i="8"/>
  <c r="O82" i="8" s="1"/>
  <c r="O52" i="8"/>
  <c r="O83" i="8" s="1"/>
  <c r="O53" i="8"/>
  <c r="O84" i="8" s="1"/>
  <c r="O54" i="8"/>
  <c r="O85" i="8" s="1"/>
  <c r="O55" i="8"/>
  <c r="O86" i="8" s="1"/>
  <c r="O56" i="8"/>
  <c r="O87" i="8" s="1"/>
  <c r="O57" i="8"/>
  <c r="O88" i="8" s="1"/>
  <c r="O58" i="8"/>
  <c r="O89" i="8" s="1"/>
  <c r="O59" i="8"/>
  <c r="O90" i="8" s="1"/>
  <c r="O60" i="8"/>
  <c r="O91" i="8" s="1"/>
  <c r="O61" i="8"/>
  <c r="O92" i="8" s="1"/>
  <c r="O62" i="8"/>
  <c r="O93" i="8" s="1"/>
  <c r="O63" i="8"/>
  <c r="O94" i="8" s="1"/>
  <c r="O64" i="8"/>
  <c r="O95" i="8" s="1"/>
  <c r="N36" i="8"/>
  <c r="N67" i="8" s="1"/>
  <c r="N37" i="8"/>
  <c r="N68" i="8" s="1"/>
  <c r="N38" i="8"/>
  <c r="N69" i="8" s="1"/>
  <c r="N39" i="8"/>
  <c r="N70" i="8" s="1"/>
  <c r="N40" i="8"/>
  <c r="N71" i="8" s="1"/>
  <c r="N41" i="8"/>
  <c r="N72" i="8" s="1"/>
  <c r="N42" i="8"/>
  <c r="N73" i="8" s="1"/>
  <c r="N43" i="8"/>
  <c r="N74" i="8" s="1"/>
  <c r="N44" i="8"/>
  <c r="N75" i="8" s="1"/>
  <c r="N45" i="8"/>
  <c r="N76" i="8" s="1"/>
  <c r="N46" i="8"/>
  <c r="N77" i="8" s="1"/>
  <c r="N47" i="8"/>
  <c r="N78" i="8" s="1"/>
  <c r="N48" i="8"/>
  <c r="N79" i="8" s="1"/>
  <c r="N49" i="8"/>
  <c r="N80" i="8" s="1"/>
  <c r="N50" i="8"/>
  <c r="N81" i="8" s="1"/>
  <c r="N51" i="8"/>
  <c r="N82" i="8" s="1"/>
  <c r="N52" i="8"/>
  <c r="N83" i="8" s="1"/>
  <c r="N53" i="8"/>
  <c r="N84" i="8" s="1"/>
  <c r="N54" i="8"/>
  <c r="N85" i="8" s="1"/>
  <c r="N55" i="8"/>
  <c r="N86" i="8" s="1"/>
  <c r="N56" i="8"/>
  <c r="N87" i="8" s="1"/>
  <c r="N57" i="8"/>
  <c r="N88" i="8" s="1"/>
  <c r="N58" i="8"/>
  <c r="N89" i="8" s="1"/>
  <c r="N59" i="8"/>
  <c r="N90" i="8" s="1"/>
  <c r="N60" i="8"/>
  <c r="N91" i="8" s="1"/>
  <c r="N61" i="8"/>
  <c r="N92" i="8" s="1"/>
  <c r="N62" i="8"/>
  <c r="N93" i="8" s="1"/>
  <c r="N63" i="8"/>
  <c r="N94" i="8" s="1"/>
  <c r="N64" i="8"/>
  <c r="N95" i="8" s="1"/>
  <c r="N35" i="8"/>
  <c r="N66" i="8" s="1"/>
  <c r="O35" i="8"/>
  <c r="O66" i="8" s="1"/>
  <c r="M36" i="8"/>
  <c r="M67" i="8" s="1"/>
  <c r="M37" i="8"/>
  <c r="M68" i="8" s="1"/>
  <c r="M38" i="8"/>
  <c r="M69" i="8" s="1"/>
  <c r="M39" i="8"/>
  <c r="M70" i="8" s="1"/>
  <c r="M40" i="8"/>
  <c r="M71" i="8" s="1"/>
  <c r="M41" i="8"/>
  <c r="M72" i="8" s="1"/>
  <c r="M42" i="8"/>
  <c r="M73" i="8" s="1"/>
  <c r="M43" i="8"/>
  <c r="M74" i="8" s="1"/>
  <c r="M44" i="8"/>
  <c r="M75" i="8" s="1"/>
  <c r="M45" i="8"/>
  <c r="M76" i="8" s="1"/>
  <c r="M46" i="8"/>
  <c r="M77" i="8" s="1"/>
  <c r="M47" i="8"/>
  <c r="M78" i="8" s="1"/>
  <c r="M48" i="8"/>
  <c r="M79" i="8" s="1"/>
  <c r="M49" i="8"/>
  <c r="M80" i="8" s="1"/>
  <c r="M50" i="8"/>
  <c r="M81" i="8" s="1"/>
  <c r="M51" i="8"/>
  <c r="M82" i="8" s="1"/>
  <c r="M52" i="8"/>
  <c r="M83" i="8" s="1"/>
  <c r="M53" i="8"/>
  <c r="M84" i="8" s="1"/>
  <c r="M54" i="8"/>
  <c r="M85" i="8" s="1"/>
  <c r="M55" i="8"/>
  <c r="M86" i="8" s="1"/>
  <c r="M56" i="8"/>
  <c r="M87" i="8" s="1"/>
  <c r="M57" i="8"/>
  <c r="M88" i="8" s="1"/>
  <c r="M58" i="8"/>
  <c r="M89" i="8" s="1"/>
  <c r="M59" i="8"/>
  <c r="M90" i="8" s="1"/>
  <c r="M60" i="8"/>
  <c r="M91" i="8" s="1"/>
  <c r="M61" i="8"/>
  <c r="M92" i="8" s="1"/>
  <c r="M62" i="8"/>
  <c r="M93" i="8" s="1"/>
  <c r="M63" i="8"/>
  <c r="M94" i="8" s="1"/>
  <c r="M64" i="8"/>
  <c r="M95" i="8" s="1"/>
  <c r="L36" i="8"/>
  <c r="L67" i="8" s="1"/>
  <c r="L37" i="8"/>
  <c r="L68" i="8" s="1"/>
  <c r="L38" i="8"/>
  <c r="L69" i="8" s="1"/>
  <c r="L39" i="8"/>
  <c r="L70" i="8" s="1"/>
  <c r="L40" i="8"/>
  <c r="L71" i="8" s="1"/>
  <c r="L41" i="8"/>
  <c r="L72" i="8" s="1"/>
  <c r="L42" i="8"/>
  <c r="L73" i="8" s="1"/>
  <c r="L43" i="8"/>
  <c r="L74" i="8" s="1"/>
  <c r="L44" i="8"/>
  <c r="L75" i="8" s="1"/>
  <c r="L45" i="8"/>
  <c r="L76" i="8" s="1"/>
  <c r="L46" i="8"/>
  <c r="L77" i="8" s="1"/>
  <c r="L47" i="8"/>
  <c r="L78" i="8" s="1"/>
  <c r="L48" i="8"/>
  <c r="L79" i="8" s="1"/>
  <c r="L49" i="8"/>
  <c r="L80" i="8" s="1"/>
  <c r="L50" i="8"/>
  <c r="L81" i="8" s="1"/>
  <c r="L51" i="8"/>
  <c r="L82" i="8" s="1"/>
  <c r="L52" i="8"/>
  <c r="L83" i="8" s="1"/>
  <c r="L53" i="8"/>
  <c r="L84" i="8" s="1"/>
  <c r="L54" i="8"/>
  <c r="L85" i="8" s="1"/>
  <c r="L55" i="8"/>
  <c r="L86" i="8" s="1"/>
  <c r="L56" i="8"/>
  <c r="L87" i="8" s="1"/>
  <c r="L57" i="8"/>
  <c r="L88" i="8" s="1"/>
  <c r="L58" i="8"/>
  <c r="L89" i="8" s="1"/>
  <c r="L59" i="8"/>
  <c r="L90" i="8" s="1"/>
  <c r="L60" i="8"/>
  <c r="L91" i="8" s="1"/>
  <c r="L61" i="8"/>
  <c r="L92" i="8" s="1"/>
  <c r="L62" i="8"/>
  <c r="L93" i="8" s="1"/>
  <c r="L63" i="8"/>
  <c r="L94" i="8" s="1"/>
  <c r="L64" i="8"/>
  <c r="L95" i="8" s="1"/>
  <c r="K36" i="8"/>
  <c r="K67" i="8" s="1"/>
  <c r="K37" i="8"/>
  <c r="K68" i="8" s="1"/>
  <c r="K38" i="8"/>
  <c r="K69" i="8" s="1"/>
  <c r="K39" i="8"/>
  <c r="K70" i="8" s="1"/>
  <c r="K40" i="8"/>
  <c r="K71" i="8" s="1"/>
  <c r="K41" i="8"/>
  <c r="K72" i="8" s="1"/>
  <c r="K42" i="8"/>
  <c r="K73" i="8" s="1"/>
  <c r="K43" i="8"/>
  <c r="K74" i="8" s="1"/>
  <c r="K44" i="8"/>
  <c r="K75" i="8" s="1"/>
  <c r="K45" i="8"/>
  <c r="K76" i="8" s="1"/>
  <c r="K46" i="8"/>
  <c r="K77" i="8" s="1"/>
  <c r="K47" i="8"/>
  <c r="K78" i="8" s="1"/>
  <c r="K48" i="8"/>
  <c r="K79" i="8" s="1"/>
  <c r="K49" i="8"/>
  <c r="K80" i="8" s="1"/>
  <c r="K50" i="8"/>
  <c r="K81" i="8" s="1"/>
  <c r="K51" i="8"/>
  <c r="K82" i="8" s="1"/>
  <c r="K52" i="8"/>
  <c r="K83" i="8" s="1"/>
  <c r="K53" i="8"/>
  <c r="K84" i="8" s="1"/>
  <c r="K54" i="8"/>
  <c r="K85" i="8" s="1"/>
  <c r="K55" i="8"/>
  <c r="K86" i="8" s="1"/>
  <c r="K56" i="8"/>
  <c r="K87" i="8" s="1"/>
  <c r="K57" i="8"/>
  <c r="K88" i="8" s="1"/>
  <c r="K58" i="8"/>
  <c r="K89" i="8" s="1"/>
  <c r="K59" i="8"/>
  <c r="K90" i="8" s="1"/>
  <c r="K60" i="8"/>
  <c r="K91" i="8" s="1"/>
  <c r="K61" i="8"/>
  <c r="K92" i="8" s="1"/>
  <c r="K62" i="8"/>
  <c r="K93" i="8" s="1"/>
  <c r="K63" i="8"/>
  <c r="K94" i="8" s="1"/>
  <c r="K64" i="8"/>
  <c r="K95" i="8" s="1"/>
  <c r="J36" i="8"/>
  <c r="J67" i="8" s="1"/>
  <c r="J37" i="8"/>
  <c r="J68" i="8" s="1"/>
  <c r="J38" i="8"/>
  <c r="J69" i="8" s="1"/>
  <c r="J39" i="8"/>
  <c r="J70" i="8" s="1"/>
  <c r="J40" i="8"/>
  <c r="J71" i="8" s="1"/>
  <c r="J41" i="8"/>
  <c r="J72" i="8" s="1"/>
  <c r="J42" i="8"/>
  <c r="J73" i="8" s="1"/>
  <c r="J43" i="8"/>
  <c r="J74" i="8" s="1"/>
  <c r="J44" i="8"/>
  <c r="J75" i="8" s="1"/>
  <c r="J45" i="8"/>
  <c r="J76" i="8" s="1"/>
  <c r="J46" i="8"/>
  <c r="J77" i="8" s="1"/>
  <c r="J47" i="8"/>
  <c r="J78" i="8" s="1"/>
  <c r="J48" i="8"/>
  <c r="J79" i="8" s="1"/>
  <c r="J49" i="8"/>
  <c r="J80" i="8" s="1"/>
  <c r="J50" i="8"/>
  <c r="J81" i="8" s="1"/>
  <c r="J51" i="8"/>
  <c r="J82" i="8" s="1"/>
  <c r="J52" i="8"/>
  <c r="J83" i="8" s="1"/>
  <c r="J53" i="8"/>
  <c r="J84" i="8" s="1"/>
  <c r="J54" i="8"/>
  <c r="J85" i="8" s="1"/>
  <c r="J55" i="8"/>
  <c r="J86" i="8" s="1"/>
  <c r="J56" i="8"/>
  <c r="J87" i="8" s="1"/>
  <c r="J57" i="8"/>
  <c r="J88" i="8" s="1"/>
  <c r="J58" i="8"/>
  <c r="J89" i="8" s="1"/>
  <c r="J59" i="8"/>
  <c r="J90" i="8" s="1"/>
  <c r="J60" i="8"/>
  <c r="J91" i="8" s="1"/>
  <c r="J61" i="8"/>
  <c r="J92" i="8" s="1"/>
  <c r="J62" i="8"/>
  <c r="J93" i="8" s="1"/>
  <c r="J63" i="8"/>
  <c r="J94" i="8" s="1"/>
  <c r="J64" i="8"/>
  <c r="J95" i="8" s="1"/>
  <c r="I36" i="8"/>
  <c r="I67" i="8" s="1"/>
  <c r="I37" i="8"/>
  <c r="I68" i="8" s="1"/>
  <c r="I38" i="8"/>
  <c r="I69" i="8" s="1"/>
  <c r="I39" i="8"/>
  <c r="I70" i="8" s="1"/>
  <c r="I40" i="8"/>
  <c r="I71" i="8" s="1"/>
  <c r="I41" i="8"/>
  <c r="I72" i="8" s="1"/>
  <c r="I42" i="8"/>
  <c r="I73" i="8" s="1"/>
  <c r="I43" i="8"/>
  <c r="I74" i="8" s="1"/>
  <c r="I44" i="8"/>
  <c r="I75" i="8" s="1"/>
  <c r="I45" i="8"/>
  <c r="I76" i="8" s="1"/>
  <c r="I46" i="8"/>
  <c r="I77" i="8" s="1"/>
  <c r="I47" i="8"/>
  <c r="I78" i="8" s="1"/>
  <c r="I48" i="8"/>
  <c r="I79" i="8" s="1"/>
  <c r="I49" i="8"/>
  <c r="I80" i="8" s="1"/>
  <c r="I50" i="8"/>
  <c r="I81" i="8" s="1"/>
  <c r="I51" i="8"/>
  <c r="I82" i="8" s="1"/>
  <c r="I52" i="8"/>
  <c r="I83" i="8" s="1"/>
  <c r="I53" i="8"/>
  <c r="I84" i="8" s="1"/>
  <c r="I54" i="8"/>
  <c r="I85" i="8" s="1"/>
  <c r="I55" i="8"/>
  <c r="I86" i="8" s="1"/>
  <c r="I56" i="8"/>
  <c r="I87" i="8" s="1"/>
  <c r="I57" i="8"/>
  <c r="I88" i="8" s="1"/>
  <c r="I58" i="8"/>
  <c r="I89" i="8" s="1"/>
  <c r="I59" i="8"/>
  <c r="I90" i="8" s="1"/>
  <c r="I60" i="8"/>
  <c r="I91" i="8" s="1"/>
  <c r="I61" i="8"/>
  <c r="I92" i="8" s="1"/>
  <c r="I62" i="8"/>
  <c r="I93" i="8" s="1"/>
  <c r="I63" i="8"/>
  <c r="I94" i="8" s="1"/>
  <c r="I64" i="8"/>
  <c r="I95" i="8" s="1"/>
  <c r="H36" i="8"/>
  <c r="H67" i="8" s="1"/>
  <c r="H37" i="8"/>
  <c r="H68" i="8" s="1"/>
  <c r="H38" i="8"/>
  <c r="H69" i="8" s="1"/>
  <c r="H39" i="8"/>
  <c r="H70" i="8" s="1"/>
  <c r="H40" i="8"/>
  <c r="H71" i="8" s="1"/>
  <c r="H41" i="8"/>
  <c r="H72" i="8" s="1"/>
  <c r="H42" i="8"/>
  <c r="H73" i="8" s="1"/>
  <c r="H43" i="8"/>
  <c r="H74" i="8" s="1"/>
  <c r="H44" i="8"/>
  <c r="H75" i="8" s="1"/>
  <c r="H45" i="8"/>
  <c r="H76" i="8" s="1"/>
  <c r="H46" i="8"/>
  <c r="H77" i="8" s="1"/>
  <c r="H47" i="8"/>
  <c r="H78" i="8" s="1"/>
  <c r="H48" i="8"/>
  <c r="H79" i="8" s="1"/>
  <c r="H49" i="8"/>
  <c r="H80" i="8" s="1"/>
  <c r="H50" i="8"/>
  <c r="H81" i="8" s="1"/>
  <c r="H51" i="8"/>
  <c r="H82" i="8" s="1"/>
  <c r="H52" i="8"/>
  <c r="H83" i="8" s="1"/>
  <c r="H53" i="8"/>
  <c r="H84" i="8" s="1"/>
  <c r="H54" i="8"/>
  <c r="H85" i="8" s="1"/>
  <c r="H55" i="8"/>
  <c r="H86" i="8" s="1"/>
  <c r="H56" i="8"/>
  <c r="H87" i="8" s="1"/>
  <c r="H57" i="8"/>
  <c r="H88" i="8" s="1"/>
  <c r="H58" i="8"/>
  <c r="H89" i="8" s="1"/>
  <c r="H59" i="8"/>
  <c r="H90" i="8" s="1"/>
  <c r="H60" i="8"/>
  <c r="H91" i="8" s="1"/>
  <c r="H61" i="8"/>
  <c r="H92" i="8" s="1"/>
  <c r="H62" i="8"/>
  <c r="H93" i="8" s="1"/>
  <c r="H63" i="8"/>
  <c r="H94" i="8" s="1"/>
  <c r="H64" i="8"/>
  <c r="H95" i="8" s="1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60" i="8"/>
  <c r="E61" i="8"/>
  <c r="E62" i="8"/>
  <c r="E63" i="8"/>
  <c r="E64" i="8"/>
  <c r="E35" i="8"/>
  <c r="F35" i="8"/>
  <c r="G35" i="8"/>
  <c r="G66" i="8" s="1"/>
  <c r="H35" i="8"/>
  <c r="H66" i="8" s="1"/>
  <c r="I35" i="8"/>
  <c r="I66" i="8" s="1"/>
  <c r="J35" i="8"/>
  <c r="J66" i="8" s="1"/>
  <c r="K35" i="8"/>
  <c r="K66" i="8" s="1"/>
  <c r="L35" i="8"/>
  <c r="L66" i="8" s="1"/>
  <c r="M35" i="8"/>
  <c r="M66" i="8" s="1"/>
  <c r="G36" i="8"/>
  <c r="G67" i="8" s="1"/>
  <c r="G37" i="8"/>
  <c r="G68" i="8" s="1"/>
  <c r="G38" i="8"/>
  <c r="G69" i="8" s="1"/>
  <c r="G39" i="8"/>
  <c r="G70" i="8" s="1"/>
  <c r="G40" i="8"/>
  <c r="G71" i="8" s="1"/>
  <c r="G41" i="8"/>
  <c r="G72" i="8" s="1"/>
  <c r="G42" i="8"/>
  <c r="G73" i="8" s="1"/>
  <c r="G43" i="8"/>
  <c r="G74" i="8" s="1"/>
  <c r="G44" i="8"/>
  <c r="G75" i="8" s="1"/>
  <c r="G45" i="8"/>
  <c r="G76" i="8" s="1"/>
  <c r="G46" i="8"/>
  <c r="G77" i="8" s="1"/>
  <c r="G47" i="8"/>
  <c r="G78" i="8" s="1"/>
  <c r="G48" i="8"/>
  <c r="G79" i="8" s="1"/>
  <c r="G49" i="8"/>
  <c r="G80" i="8" s="1"/>
  <c r="G50" i="8"/>
  <c r="G81" i="8" s="1"/>
  <c r="G51" i="8"/>
  <c r="G82" i="8" s="1"/>
  <c r="G52" i="8"/>
  <c r="G83" i="8" s="1"/>
  <c r="G53" i="8"/>
  <c r="G84" i="8" s="1"/>
  <c r="G54" i="8"/>
  <c r="G85" i="8" s="1"/>
  <c r="G55" i="8"/>
  <c r="G86" i="8" s="1"/>
  <c r="G56" i="8"/>
  <c r="G87" i="8" s="1"/>
  <c r="G57" i="8"/>
  <c r="G88" i="8" s="1"/>
  <c r="G58" i="8"/>
  <c r="G89" i="8" s="1"/>
  <c r="G59" i="8"/>
  <c r="G90" i="8" s="1"/>
  <c r="G60" i="8"/>
  <c r="G91" i="8" s="1"/>
  <c r="G61" i="8"/>
  <c r="G92" i="8" s="1"/>
  <c r="G62" i="8"/>
  <c r="G93" i="8" s="1"/>
  <c r="G63" i="8"/>
  <c r="G94" i="8" s="1"/>
  <c r="G64" i="8"/>
  <c r="G95" i="8" s="1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35" i="8"/>
  <c r="Y68" i="8" l="1"/>
  <c r="Y99" i="8" s="1"/>
  <c r="C214" i="7" s="1"/>
  <c r="X68" i="8"/>
  <c r="W68" i="8"/>
  <c r="Q68" i="8"/>
  <c r="Q99" i="8" s="1"/>
  <c r="D124" i="7" s="1"/>
  <c r="V68" i="8"/>
  <c r="U68" i="8"/>
  <c r="U99" i="8" s="1"/>
  <c r="E154" i="7" s="1"/>
  <c r="T68" i="8"/>
  <c r="T99" i="8" s="1"/>
  <c r="D154" i="7" s="1"/>
  <c r="S68" i="8"/>
  <c r="R68" i="8"/>
  <c r="AA68" i="8"/>
  <c r="P68" i="8"/>
  <c r="Z68" i="8"/>
  <c r="Z99" i="8" s="1"/>
  <c r="D214" i="7" s="1"/>
  <c r="T69" i="8"/>
  <c r="T100" i="8" s="1"/>
  <c r="D155" i="7" s="1"/>
  <c r="X69" i="8"/>
  <c r="X100" i="8" s="1"/>
  <c r="E185" i="7" s="1"/>
  <c r="S69" i="8"/>
  <c r="S100" i="8" s="1"/>
  <c r="C155" i="7" s="1"/>
  <c r="Y69" i="8"/>
  <c r="P69" i="8"/>
  <c r="Q69" i="8"/>
  <c r="R69" i="8"/>
  <c r="AA69" i="8"/>
  <c r="AA100" i="8" s="1"/>
  <c r="E215" i="7" s="1"/>
  <c r="Z69" i="8"/>
  <c r="Z100" i="8" s="1"/>
  <c r="D215" i="7" s="1"/>
  <c r="W69" i="8"/>
  <c r="W100" i="8" s="1"/>
  <c r="D185" i="7" s="1"/>
  <c r="V69" i="8"/>
  <c r="V100" i="8" s="1"/>
  <c r="C185" i="7" s="1"/>
  <c r="U69" i="8"/>
  <c r="U100" i="8" s="1"/>
  <c r="E155" i="7" s="1"/>
  <c r="Z73" i="8"/>
  <c r="Z104" i="8" s="1"/>
  <c r="D219" i="7" s="1"/>
  <c r="Y73" i="8"/>
  <c r="X73" i="8"/>
  <c r="R73" i="8"/>
  <c r="R104" i="8" s="1"/>
  <c r="E129" i="7" s="1"/>
  <c r="W73" i="8"/>
  <c r="W104" i="8" s="1"/>
  <c r="D189" i="7" s="1"/>
  <c r="V73" i="8"/>
  <c r="V104" i="8" s="1"/>
  <c r="C189" i="7" s="1"/>
  <c r="U73" i="8"/>
  <c r="U104" i="8" s="1"/>
  <c r="E159" i="7" s="1"/>
  <c r="P73" i="8"/>
  <c r="P104" i="8" s="1"/>
  <c r="C129" i="7" s="1"/>
  <c r="T73" i="8"/>
  <c r="S73" i="8"/>
  <c r="S104" i="8" s="1"/>
  <c r="C159" i="7" s="1"/>
  <c r="Q73" i="8"/>
  <c r="AA73" i="8"/>
  <c r="AA104" i="8" s="1"/>
  <c r="E219" i="7" s="1"/>
  <c r="T77" i="8"/>
  <c r="T108" i="8" s="1"/>
  <c r="D163" i="7" s="1"/>
  <c r="P77" i="8"/>
  <c r="P108" i="8" s="1"/>
  <c r="C133" i="7" s="1"/>
  <c r="S77" i="8"/>
  <c r="S108" i="8" s="1"/>
  <c r="C163" i="7" s="1"/>
  <c r="Q77" i="8"/>
  <c r="Q108" i="8" s="1"/>
  <c r="D133" i="7" s="1"/>
  <c r="V77" i="8"/>
  <c r="AA77" i="8"/>
  <c r="AA108" i="8" s="1"/>
  <c r="E223" i="7" s="1"/>
  <c r="Y77" i="8"/>
  <c r="X77" i="8"/>
  <c r="X108" i="8" s="1"/>
  <c r="E193" i="7" s="1"/>
  <c r="Z77" i="8"/>
  <c r="Z108" i="8" s="1"/>
  <c r="D223" i="7" s="1"/>
  <c r="R77" i="8"/>
  <c r="R108" i="8" s="1"/>
  <c r="E133" i="7" s="1"/>
  <c r="U77" i="8"/>
  <c r="U108" i="8" s="1"/>
  <c r="E163" i="7" s="1"/>
  <c r="W77" i="8"/>
  <c r="W108" i="8" s="1"/>
  <c r="D193" i="7" s="1"/>
  <c r="Z81" i="8"/>
  <c r="X81" i="8"/>
  <c r="R81" i="8"/>
  <c r="R112" i="8" s="1"/>
  <c r="E137" i="7" s="1"/>
  <c r="S81" i="8"/>
  <c r="S112" i="8" s="1"/>
  <c r="C167" i="7" s="1"/>
  <c r="W81" i="8"/>
  <c r="W112" i="8" s="1"/>
  <c r="D197" i="7" s="1"/>
  <c r="V81" i="8"/>
  <c r="V112" i="8" s="1"/>
  <c r="C197" i="7" s="1"/>
  <c r="U81" i="8"/>
  <c r="U112" i="8" s="1"/>
  <c r="E167" i="7" s="1"/>
  <c r="P81" i="8"/>
  <c r="T81" i="8"/>
  <c r="Q81" i="8"/>
  <c r="AA81" i="8"/>
  <c r="T85" i="8"/>
  <c r="T116" i="8" s="1"/>
  <c r="D171" i="7" s="1"/>
  <c r="R85" i="8"/>
  <c r="R116" i="8" s="1"/>
  <c r="E141" i="7" s="1"/>
  <c r="S85" i="8"/>
  <c r="S116" i="8" s="1"/>
  <c r="C171" i="7" s="1"/>
  <c r="X85" i="8"/>
  <c r="X116" i="8" s="1"/>
  <c r="E201" i="7" s="1"/>
  <c r="Q85" i="8"/>
  <c r="Q116" i="8" s="1"/>
  <c r="D141" i="7" s="1"/>
  <c r="AA85" i="8"/>
  <c r="AA116" i="8" s="1"/>
  <c r="E231" i="7" s="1"/>
  <c r="U85" i="8"/>
  <c r="P85" i="8"/>
  <c r="Z85" i="8"/>
  <c r="Z116" i="8" s="1"/>
  <c r="D231" i="7" s="1"/>
  <c r="Y85" i="8"/>
  <c r="V85" i="8"/>
  <c r="V116" i="8" s="1"/>
  <c r="C201" i="7" s="1"/>
  <c r="W85" i="8"/>
  <c r="W116" i="8" s="1"/>
  <c r="D201" i="7" s="1"/>
  <c r="Z89" i="8"/>
  <c r="Z120" i="8" s="1"/>
  <c r="D235" i="7" s="1"/>
  <c r="S89" i="8"/>
  <c r="X89" i="8"/>
  <c r="X120" i="8" s="1"/>
  <c r="E205" i="7" s="1"/>
  <c r="R89" i="8"/>
  <c r="R120" i="8" s="1"/>
  <c r="E145" i="7" s="1"/>
  <c r="W89" i="8"/>
  <c r="W120" i="8" s="1"/>
  <c r="D205" i="7" s="1"/>
  <c r="V89" i="8"/>
  <c r="V120" i="8" s="1"/>
  <c r="C205" i="7" s="1"/>
  <c r="U89" i="8"/>
  <c r="U120" i="8" s="1"/>
  <c r="E175" i="7" s="1"/>
  <c r="P89" i="8"/>
  <c r="P120" i="8" s="1"/>
  <c r="C145" i="7" s="1"/>
  <c r="T89" i="8"/>
  <c r="T120" i="8" s="1"/>
  <c r="D175" i="7" s="1"/>
  <c r="Q89" i="8"/>
  <c r="AA89" i="8"/>
  <c r="T93" i="8"/>
  <c r="T124" i="8" s="1"/>
  <c r="D179" i="7" s="1"/>
  <c r="Q93" i="8"/>
  <c r="Q124" i="8" s="1"/>
  <c r="D149" i="7" s="1"/>
  <c r="U93" i="8"/>
  <c r="U124" i="8" s="1"/>
  <c r="E179" i="7" s="1"/>
  <c r="AA93" i="8"/>
  <c r="AA124" i="8" s="1"/>
  <c r="E239" i="7" s="1"/>
  <c r="X93" i="8"/>
  <c r="X124" i="8" s="1"/>
  <c r="E209" i="7" s="1"/>
  <c r="R93" i="8"/>
  <c r="Z93" i="8"/>
  <c r="Z124" i="8" s="1"/>
  <c r="D239" i="7" s="1"/>
  <c r="W93" i="8"/>
  <c r="W124" i="8" s="1"/>
  <c r="D209" i="7" s="1"/>
  <c r="V93" i="8"/>
  <c r="V124" i="8" s="1"/>
  <c r="C209" i="7" s="1"/>
  <c r="P93" i="8"/>
  <c r="P124" i="8" s="1"/>
  <c r="C149" i="7" s="1"/>
  <c r="AA70" i="8"/>
  <c r="AA101" i="8" s="1"/>
  <c r="E216" i="7" s="1"/>
  <c r="P70" i="8"/>
  <c r="Z70" i="8"/>
  <c r="Z101" i="8" s="1"/>
  <c r="D216" i="7" s="1"/>
  <c r="Y70" i="8"/>
  <c r="X70" i="8"/>
  <c r="X101" i="8" s="1"/>
  <c r="E186" i="7" s="1"/>
  <c r="W70" i="8"/>
  <c r="W101" i="8" s="1"/>
  <c r="D186" i="7" s="1"/>
  <c r="Q70" i="8"/>
  <c r="Q101" i="8" s="1"/>
  <c r="D126" i="7" s="1"/>
  <c r="T70" i="8"/>
  <c r="T101" i="8" s="1"/>
  <c r="D156" i="7" s="1"/>
  <c r="V70" i="8"/>
  <c r="U70" i="8"/>
  <c r="U101" i="8" s="1"/>
  <c r="E156" i="7" s="1"/>
  <c r="S70" i="8"/>
  <c r="R70" i="8"/>
  <c r="R101" i="8" s="1"/>
  <c r="E126" i="7" s="1"/>
  <c r="V74" i="8"/>
  <c r="V105" i="8" s="1"/>
  <c r="C190" i="7" s="1"/>
  <c r="U74" i="8"/>
  <c r="U105" i="8" s="1"/>
  <c r="E160" i="7" s="1"/>
  <c r="T74" i="8"/>
  <c r="T105" i="8" s="1"/>
  <c r="D160" i="7" s="1"/>
  <c r="W74" i="8"/>
  <c r="W105" i="8" s="1"/>
  <c r="D190" i="7" s="1"/>
  <c r="S74" i="8"/>
  <c r="S105" i="8" s="1"/>
  <c r="C160" i="7" s="1"/>
  <c r="R74" i="8"/>
  <c r="R105" i="8" s="1"/>
  <c r="E130" i="7" s="1"/>
  <c r="Q74" i="8"/>
  <c r="AA74" i="8"/>
  <c r="AA105" i="8" s="1"/>
  <c r="E220" i="7" s="1"/>
  <c r="P74" i="8"/>
  <c r="P105" i="8" s="1"/>
  <c r="C130" i="7" s="1"/>
  <c r="Z74" i="8"/>
  <c r="Z105" i="8" s="1"/>
  <c r="D220" i="7" s="1"/>
  <c r="Y74" i="8"/>
  <c r="X74" i="8"/>
  <c r="X105" i="8" s="1"/>
  <c r="E190" i="7" s="1"/>
  <c r="AA78" i="8"/>
  <c r="AA109" i="8" s="1"/>
  <c r="E224" i="7" s="1"/>
  <c r="P78" i="8"/>
  <c r="P109" i="8" s="1"/>
  <c r="C134" i="7" s="1"/>
  <c r="Z78" i="8"/>
  <c r="Z109" i="8" s="1"/>
  <c r="D224" i="7" s="1"/>
  <c r="Y78" i="8"/>
  <c r="X78" i="8"/>
  <c r="X109" i="8" s="1"/>
  <c r="E194" i="7" s="1"/>
  <c r="T78" i="8"/>
  <c r="T109" i="8" s="1"/>
  <c r="D164" i="7" s="1"/>
  <c r="W78" i="8"/>
  <c r="W109" i="8" s="1"/>
  <c r="D194" i="7" s="1"/>
  <c r="Q78" i="8"/>
  <c r="Q109" i="8" s="1"/>
  <c r="D134" i="7" s="1"/>
  <c r="V78" i="8"/>
  <c r="U78" i="8"/>
  <c r="U109" i="8" s="1"/>
  <c r="E164" i="7" s="1"/>
  <c r="S78" i="8"/>
  <c r="R78" i="8"/>
  <c r="R109" i="8" s="1"/>
  <c r="E134" i="7" s="1"/>
  <c r="V82" i="8"/>
  <c r="U82" i="8"/>
  <c r="U113" i="8" s="1"/>
  <c r="E168" i="7" s="1"/>
  <c r="Z82" i="8"/>
  <c r="Z113" i="8" s="1"/>
  <c r="D228" i="7" s="1"/>
  <c r="T82" i="8"/>
  <c r="T113" i="8" s="1"/>
  <c r="D168" i="7" s="1"/>
  <c r="S82" i="8"/>
  <c r="S113" i="8" s="1"/>
  <c r="C168" i="7" s="1"/>
  <c r="R82" i="8"/>
  <c r="Q82" i="8"/>
  <c r="AA82" i="8"/>
  <c r="AA113" i="8" s="1"/>
  <c r="E228" i="7" s="1"/>
  <c r="P82" i="8"/>
  <c r="Y82" i="8"/>
  <c r="X82" i="8"/>
  <c r="X113" i="8" s="1"/>
  <c r="E198" i="7" s="1"/>
  <c r="W82" i="8"/>
  <c r="W113" i="8" s="1"/>
  <c r="D198" i="7" s="1"/>
  <c r="AA86" i="8"/>
  <c r="AA117" i="8" s="1"/>
  <c r="E232" i="7" s="1"/>
  <c r="P86" i="8"/>
  <c r="P117" i="8" s="1"/>
  <c r="C142" i="7" s="1"/>
  <c r="Z86" i="8"/>
  <c r="Z117" i="8" s="1"/>
  <c r="D232" i="7" s="1"/>
  <c r="Y86" i="8"/>
  <c r="X86" i="8"/>
  <c r="X117" i="8" s="1"/>
  <c r="E202" i="7" s="1"/>
  <c r="W86" i="8"/>
  <c r="W117" i="8" s="1"/>
  <c r="D202" i="7" s="1"/>
  <c r="Q86" i="8"/>
  <c r="Q117" i="8" s="1"/>
  <c r="D142" i="7" s="1"/>
  <c r="V86" i="8"/>
  <c r="U86" i="8"/>
  <c r="U117" i="8" s="1"/>
  <c r="E172" i="7" s="1"/>
  <c r="T86" i="8"/>
  <c r="T117" i="8" s="1"/>
  <c r="D172" i="7" s="1"/>
  <c r="S86" i="8"/>
  <c r="R86" i="8"/>
  <c r="R117" i="8" s="1"/>
  <c r="E142" i="7" s="1"/>
  <c r="V90" i="8"/>
  <c r="V121" i="8" s="1"/>
  <c r="C206" i="7" s="1"/>
  <c r="U90" i="8"/>
  <c r="U121" i="8" s="1"/>
  <c r="E176" i="7" s="1"/>
  <c r="Z90" i="8"/>
  <c r="Z121" i="8" s="1"/>
  <c r="D236" i="7" s="1"/>
  <c r="T90" i="8"/>
  <c r="T121" i="8" s="1"/>
  <c r="D176" i="7" s="1"/>
  <c r="R90" i="8"/>
  <c r="R121" i="8" s="1"/>
  <c r="E146" i="7" s="1"/>
  <c r="AA90" i="8"/>
  <c r="AA121" i="8" s="1"/>
  <c r="E236" i="7" s="1"/>
  <c r="P90" i="8"/>
  <c r="Q90" i="8"/>
  <c r="Q121" i="8" s="1"/>
  <c r="D146" i="7" s="1"/>
  <c r="X90" i="8"/>
  <c r="X121" i="8" s="1"/>
  <c r="E206" i="7" s="1"/>
  <c r="W90" i="8"/>
  <c r="W121" i="8" s="1"/>
  <c r="D206" i="7" s="1"/>
  <c r="AA94" i="8"/>
  <c r="AA125" i="8" s="1"/>
  <c r="E240" i="7" s="1"/>
  <c r="P94" i="8"/>
  <c r="P125" i="8" s="1"/>
  <c r="C150" i="7" s="1"/>
  <c r="Z94" i="8"/>
  <c r="Z125" i="8" s="1"/>
  <c r="D240" i="7" s="1"/>
  <c r="Y94" i="8"/>
  <c r="X94" i="8"/>
  <c r="X125" i="8" s="1"/>
  <c r="E210" i="7" s="1"/>
  <c r="W94" i="8"/>
  <c r="W125" i="8" s="1"/>
  <c r="D210" i="7" s="1"/>
  <c r="Q94" i="8"/>
  <c r="Q125" i="8" s="1"/>
  <c r="D150" i="7" s="1"/>
  <c r="T94" i="8"/>
  <c r="T125" i="8" s="1"/>
  <c r="D180" i="7" s="1"/>
  <c r="V94" i="8"/>
  <c r="U94" i="8"/>
  <c r="U125" i="8" s="1"/>
  <c r="E180" i="7" s="1"/>
  <c r="S94" i="8"/>
  <c r="S125" i="8" s="1"/>
  <c r="C180" i="7" s="1"/>
  <c r="R94" i="8"/>
  <c r="R125" i="8" s="1"/>
  <c r="E150" i="7" s="1"/>
  <c r="V66" i="8"/>
  <c r="V97" i="8" s="1"/>
  <c r="C182" i="7" s="1"/>
  <c r="U66" i="8"/>
  <c r="U97" i="8" s="1"/>
  <c r="E152" i="7" s="1"/>
  <c r="Q66" i="8"/>
  <c r="Q97" i="8" s="1"/>
  <c r="D122" i="7" s="1"/>
  <c r="T66" i="8"/>
  <c r="T97" i="8" s="1"/>
  <c r="D152" i="7" s="1"/>
  <c r="S66" i="8"/>
  <c r="S97" i="8" s="1"/>
  <c r="C152" i="7" s="1"/>
  <c r="R66" i="8"/>
  <c r="R97" i="8" s="1"/>
  <c r="E122" i="7" s="1"/>
  <c r="W66" i="8"/>
  <c r="AA66" i="8"/>
  <c r="AA97" i="8" s="1"/>
  <c r="E212" i="7" s="1"/>
  <c r="P66" i="8"/>
  <c r="P97" i="8" s="1"/>
  <c r="C122" i="7" s="1"/>
  <c r="Z66" i="8"/>
  <c r="Z97" i="8" s="1"/>
  <c r="D212" i="7" s="1"/>
  <c r="Y66" i="8"/>
  <c r="Y97" i="8" s="1"/>
  <c r="C212" i="7" s="1"/>
  <c r="X66" i="8"/>
  <c r="X97" i="8" s="1"/>
  <c r="E182" i="7" s="1"/>
  <c r="W71" i="8"/>
  <c r="AA71" i="8"/>
  <c r="AA102" i="8" s="1"/>
  <c r="E217" i="7" s="1"/>
  <c r="V71" i="8"/>
  <c r="U71" i="8"/>
  <c r="P71" i="8"/>
  <c r="R71" i="8"/>
  <c r="R102" i="8" s="1"/>
  <c r="E127" i="7" s="1"/>
  <c r="T71" i="8"/>
  <c r="T102" i="8" s="1"/>
  <c r="D157" i="7" s="1"/>
  <c r="S71" i="8"/>
  <c r="Q71" i="8"/>
  <c r="Q102" i="8" s="1"/>
  <c r="D127" i="7" s="1"/>
  <c r="Z71" i="8"/>
  <c r="Z102" i="8" s="1"/>
  <c r="D217" i="7" s="1"/>
  <c r="Y71" i="8"/>
  <c r="X71" i="8"/>
  <c r="X102" i="8" s="1"/>
  <c r="E187" i="7" s="1"/>
  <c r="Q75" i="8"/>
  <c r="Q106" i="8" s="1"/>
  <c r="D131" i="7" s="1"/>
  <c r="U75" i="8"/>
  <c r="U106" i="8" s="1"/>
  <c r="E161" i="7" s="1"/>
  <c r="S75" i="8"/>
  <c r="AA75" i="8"/>
  <c r="AA106" i="8" s="1"/>
  <c r="E221" i="7" s="1"/>
  <c r="Z75" i="8"/>
  <c r="Z106" i="8" s="1"/>
  <c r="D221" i="7" s="1"/>
  <c r="V75" i="8"/>
  <c r="V106" i="8" s="1"/>
  <c r="C191" i="7" s="1"/>
  <c r="Y75" i="8"/>
  <c r="X75" i="8"/>
  <c r="R75" i="8"/>
  <c r="R106" i="8" s="1"/>
  <c r="E131" i="7" s="1"/>
  <c r="P75" i="8"/>
  <c r="W75" i="8"/>
  <c r="W106" i="8" s="1"/>
  <c r="D191" i="7" s="1"/>
  <c r="T75" i="8"/>
  <c r="T106" i="8" s="1"/>
  <c r="D161" i="7" s="1"/>
  <c r="W79" i="8"/>
  <c r="W110" i="8" s="1"/>
  <c r="D195" i="7" s="1"/>
  <c r="V79" i="8"/>
  <c r="V110" i="8" s="1"/>
  <c r="C195" i="7" s="1"/>
  <c r="U79" i="8"/>
  <c r="P79" i="8"/>
  <c r="T79" i="8"/>
  <c r="T110" i="8" s="1"/>
  <c r="D165" i="7" s="1"/>
  <c r="AA79" i="8"/>
  <c r="AA110" i="8" s="1"/>
  <c r="E225" i="7" s="1"/>
  <c r="S79" i="8"/>
  <c r="X79" i="8"/>
  <c r="X110" i="8" s="1"/>
  <c r="E195" i="7" s="1"/>
  <c r="Q79" i="8"/>
  <c r="Q110" i="8" s="1"/>
  <c r="D135" i="7" s="1"/>
  <c r="R79" i="8"/>
  <c r="R110" i="8" s="1"/>
  <c r="E135" i="7" s="1"/>
  <c r="Z79" i="8"/>
  <c r="Z110" i="8" s="1"/>
  <c r="D225" i="7" s="1"/>
  <c r="Y79" i="8"/>
  <c r="Q83" i="8"/>
  <c r="Q114" i="8" s="1"/>
  <c r="D139" i="7" s="1"/>
  <c r="AA83" i="8"/>
  <c r="AA114" i="8" s="1"/>
  <c r="E229" i="7" s="1"/>
  <c r="P83" i="8"/>
  <c r="Z83" i="8"/>
  <c r="Z114" i="8" s="1"/>
  <c r="D229" i="7" s="1"/>
  <c r="S83" i="8"/>
  <c r="Y83" i="8"/>
  <c r="Y114" i="8" s="1"/>
  <c r="C229" i="7" s="1"/>
  <c r="X83" i="8"/>
  <c r="X114" i="8" s="1"/>
  <c r="E199" i="7" s="1"/>
  <c r="R83" i="8"/>
  <c r="U83" i="8"/>
  <c r="U114" i="8" s="1"/>
  <c r="E169" i="7" s="1"/>
  <c r="W83" i="8"/>
  <c r="W114" i="8" s="1"/>
  <c r="D199" i="7" s="1"/>
  <c r="V83" i="8"/>
  <c r="V114" i="8" s="1"/>
  <c r="C199" i="7" s="1"/>
  <c r="T83" i="8"/>
  <c r="T114" i="8" s="1"/>
  <c r="D169" i="7" s="1"/>
  <c r="W87" i="8"/>
  <c r="W118" i="8" s="1"/>
  <c r="D203" i="7" s="1"/>
  <c r="X87" i="8"/>
  <c r="X118" i="8" s="1"/>
  <c r="E203" i="7" s="1"/>
  <c r="R87" i="8"/>
  <c r="R118" i="8" s="1"/>
  <c r="E143" i="7" s="1"/>
  <c r="V87" i="8"/>
  <c r="V118" i="8" s="1"/>
  <c r="C203" i="7" s="1"/>
  <c r="U87" i="8"/>
  <c r="U118" i="8" s="1"/>
  <c r="E173" i="7" s="1"/>
  <c r="P87" i="8"/>
  <c r="P118" i="8" s="1"/>
  <c r="C143" i="7" s="1"/>
  <c r="T87" i="8"/>
  <c r="T118" i="8" s="1"/>
  <c r="D173" i="7" s="1"/>
  <c r="S87" i="8"/>
  <c r="AA87" i="8"/>
  <c r="AA118" i="8" s="1"/>
  <c r="E233" i="7" s="1"/>
  <c r="Q87" i="8"/>
  <c r="Q118" i="8" s="1"/>
  <c r="D143" i="7" s="1"/>
  <c r="Z87" i="8"/>
  <c r="Z118" i="8" s="1"/>
  <c r="D233" i="7" s="1"/>
  <c r="Y87" i="8"/>
  <c r="Y118" i="8" s="1"/>
  <c r="C233" i="7" s="1"/>
  <c r="Q91" i="8"/>
  <c r="Q122" i="8" s="1"/>
  <c r="D147" i="7" s="1"/>
  <c r="V91" i="8"/>
  <c r="V122" i="8" s="1"/>
  <c r="C207" i="7" s="1"/>
  <c r="AA91" i="8"/>
  <c r="AA122" i="8" s="1"/>
  <c r="E237" i="7" s="1"/>
  <c r="Z91" i="8"/>
  <c r="Z122" i="8" s="1"/>
  <c r="D237" i="7" s="1"/>
  <c r="U91" i="8"/>
  <c r="U122" i="8" s="1"/>
  <c r="E177" i="7" s="1"/>
  <c r="X91" i="8"/>
  <c r="X122" i="8" s="1"/>
  <c r="E207" i="7" s="1"/>
  <c r="R91" i="8"/>
  <c r="R122" i="8" s="1"/>
  <c r="E147" i="7" s="1"/>
  <c r="W91" i="8"/>
  <c r="W122" i="8" s="1"/>
  <c r="D207" i="7" s="1"/>
  <c r="P91" i="8"/>
  <c r="P122" i="8" s="1"/>
  <c r="C147" i="7" s="1"/>
  <c r="T91" i="8"/>
  <c r="T122" i="8" s="1"/>
  <c r="D177" i="7" s="1"/>
  <c r="W95" i="8"/>
  <c r="W126" i="8" s="1"/>
  <c r="D211" i="7" s="1"/>
  <c r="V95" i="8"/>
  <c r="V126" i="8" s="1"/>
  <c r="C211" i="7" s="1"/>
  <c r="U95" i="8"/>
  <c r="U126" i="8" s="1"/>
  <c r="E181" i="7" s="1"/>
  <c r="P95" i="8"/>
  <c r="P126" i="8" s="1"/>
  <c r="C151" i="7" s="1"/>
  <c r="AA95" i="8"/>
  <c r="AA126" i="8" s="1"/>
  <c r="E241" i="7" s="1"/>
  <c r="T95" i="8"/>
  <c r="T126" i="8" s="1"/>
  <c r="D181" i="7" s="1"/>
  <c r="Q95" i="8"/>
  <c r="Q126" i="8" s="1"/>
  <c r="D151" i="7" s="1"/>
  <c r="Z95" i="8"/>
  <c r="Z126" i="8" s="1"/>
  <c r="D241" i="7" s="1"/>
  <c r="X95" i="8"/>
  <c r="X126" i="8" s="1"/>
  <c r="E211" i="7" s="1"/>
  <c r="R95" i="8"/>
  <c r="R126" i="8" s="1"/>
  <c r="E151" i="7" s="1"/>
  <c r="Q67" i="8"/>
  <c r="Q98" i="8" s="1"/>
  <c r="D123" i="7" s="1"/>
  <c r="AA67" i="8"/>
  <c r="AA98" i="8" s="1"/>
  <c r="E213" i="7" s="1"/>
  <c r="V67" i="8"/>
  <c r="U67" i="8"/>
  <c r="U98" i="8" s="1"/>
  <c r="E153" i="7" s="1"/>
  <c r="Z67" i="8"/>
  <c r="Z98" i="8" s="1"/>
  <c r="D213" i="7" s="1"/>
  <c r="S67" i="8"/>
  <c r="Y67" i="8"/>
  <c r="Y98" i="8" s="1"/>
  <c r="C213" i="7" s="1"/>
  <c r="X67" i="8"/>
  <c r="X98" i="8" s="1"/>
  <c r="E183" i="7" s="1"/>
  <c r="R67" i="8"/>
  <c r="R98" i="8" s="1"/>
  <c r="E123" i="7" s="1"/>
  <c r="W67" i="8"/>
  <c r="W98" i="8" s="1"/>
  <c r="D183" i="7" s="1"/>
  <c r="P67" i="8"/>
  <c r="T67" i="8"/>
  <c r="T98" i="8" s="1"/>
  <c r="D153" i="7" s="1"/>
  <c r="S72" i="8"/>
  <c r="S103" i="8" s="1"/>
  <c r="C158" i="7" s="1"/>
  <c r="R72" i="8"/>
  <c r="P72" i="8"/>
  <c r="Q72" i="8"/>
  <c r="Q103" i="8" s="1"/>
  <c r="D128" i="7" s="1"/>
  <c r="AA72" i="8"/>
  <c r="AA103" i="8" s="1"/>
  <c r="E218" i="7" s="1"/>
  <c r="Z72" i="8"/>
  <c r="Z103" i="8" s="1"/>
  <c r="D218" i="7" s="1"/>
  <c r="T72" i="8"/>
  <c r="T103" i="8" s="1"/>
  <c r="D158" i="7" s="1"/>
  <c r="Y72" i="8"/>
  <c r="X72" i="8"/>
  <c r="X103" i="8" s="1"/>
  <c r="E188" i="7" s="1"/>
  <c r="W72" i="8"/>
  <c r="W103" i="8" s="1"/>
  <c r="D188" i="7" s="1"/>
  <c r="V72" i="8"/>
  <c r="V103" i="8" s="1"/>
  <c r="C188" i="7" s="1"/>
  <c r="U72" i="8"/>
  <c r="U103" i="8" s="1"/>
  <c r="E158" i="7" s="1"/>
  <c r="Y76" i="8"/>
  <c r="X76" i="8"/>
  <c r="X107" i="8" s="1"/>
  <c r="E192" i="7" s="1"/>
  <c r="W76" i="8"/>
  <c r="W107" i="8" s="1"/>
  <c r="D192" i="7" s="1"/>
  <c r="Q76" i="8"/>
  <c r="Q107" i="8" s="1"/>
  <c r="D132" i="7" s="1"/>
  <c r="V76" i="8"/>
  <c r="U76" i="8"/>
  <c r="U107" i="8" s="1"/>
  <c r="E162" i="7" s="1"/>
  <c r="T76" i="8"/>
  <c r="T107" i="8" s="1"/>
  <c r="D162" i="7" s="1"/>
  <c r="S76" i="8"/>
  <c r="S107" i="8" s="1"/>
  <c r="C162" i="7" s="1"/>
  <c r="R76" i="8"/>
  <c r="R107" i="8" s="1"/>
  <c r="E132" i="7" s="1"/>
  <c r="AA76" i="8"/>
  <c r="AA107" i="8" s="1"/>
  <c r="E222" i="7" s="1"/>
  <c r="P76" i="8"/>
  <c r="P107" i="8" s="1"/>
  <c r="C132" i="7" s="1"/>
  <c r="Z76" i="8"/>
  <c r="Z107" i="8" s="1"/>
  <c r="D222" i="7" s="1"/>
  <c r="S80" i="8"/>
  <c r="S111" i="8" s="1"/>
  <c r="C166" i="7" s="1"/>
  <c r="R80" i="8"/>
  <c r="R111" i="8" s="1"/>
  <c r="E136" i="7" s="1"/>
  <c r="W80" i="8"/>
  <c r="W111" i="8" s="1"/>
  <c r="D196" i="7" s="1"/>
  <c r="T80" i="8"/>
  <c r="T111" i="8" s="1"/>
  <c r="D166" i="7" s="1"/>
  <c r="AA80" i="8"/>
  <c r="AA111" i="8" s="1"/>
  <c r="E226" i="7" s="1"/>
  <c r="P80" i="8"/>
  <c r="P111" i="8" s="1"/>
  <c r="C136" i="7" s="1"/>
  <c r="Q80" i="8"/>
  <c r="Q111" i="8" s="1"/>
  <c r="D136" i="7" s="1"/>
  <c r="Z80" i="8"/>
  <c r="Z111" i="8" s="1"/>
  <c r="D226" i="7" s="1"/>
  <c r="Y80" i="8"/>
  <c r="X80" i="8"/>
  <c r="X111" i="8" s="1"/>
  <c r="E196" i="7" s="1"/>
  <c r="V80" i="8"/>
  <c r="V111" i="8" s="1"/>
  <c r="C196" i="7" s="1"/>
  <c r="U80" i="8"/>
  <c r="U111" i="8" s="1"/>
  <c r="E166" i="7" s="1"/>
  <c r="Y84" i="8"/>
  <c r="X84" i="8"/>
  <c r="X115" i="8" s="1"/>
  <c r="E200" i="7" s="1"/>
  <c r="W84" i="8"/>
  <c r="W115" i="8" s="1"/>
  <c r="D200" i="7" s="1"/>
  <c r="Q84" i="8"/>
  <c r="Q115" i="8" s="1"/>
  <c r="D140" i="7" s="1"/>
  <c r="V84" i="8"/>
  <c r="U84" i="8"/>
  <c r="U115" i="8" s="1"/>
  <c r="E170" i="7" s="1"/>
  <c r="T84" i="8"/>
  <c r="T115" i="8" s="1"/>
  <c r="D170" i="7" s="1"/>
  <c r="S84" i="8"/>
  <c r="S115" i="8" s="1"/>
  <c r="C170" i="7" s="1"/>
  <c r="R84" i="8"/>
  <c r="R115" i="8" s="1"/>
  <c r="E140" i="7" s="1"/>
  <c r="AA84" i="8"/>
  <c r="AA115" i="8" s="1"/>
  <c r="E230" i="7" s="1"/>
  <c r="P84" i="8"/>
  <c r="P115" i="8" s="1"/>
  <c r="C140" i="7" s="1"/>
  <c r="Z84" i="8"/>
  <c r="Z115" i="8" s="1"/>
  <c r="D230" i="7" s="1"/>
  <c r="S88" i="8"/>
  <c r="S119" i="8" s="1"/>
  <c r="C174" i="7" s="1"/>
  <c r="R88" i="8"/>
  <c r="R119" i="8" s="1"/>
  <c r="E144" i="7" s="1"/>
  <c r="Q88" i="8"/>
  <c r="Q119" i="8" s="1"/>
  <c r="D144" i="7" s="1"/>
  <c r="P88" i="8"/>
  <c r="P119" i="8" s="1"/>
  <c r="C144" i="7" s="1"/>
  <c r="AA88" i="8"/>
  <c r="AA119" i="8" s="1"/>
  <c r="E234" i="7" s="1"/>
  <c r="W88" i="8"/>
  <c r="W119" i="8" s="1"/>
  <c r="D204" i="7" s="1"/>
  <c r="Z88" i="8"/>
  <c r="Z119" i="8" s="1"/>
  <c r="D234" i="7" s="1"/>
  <c r="Y88" i="8"/>
  <c r="X88" i="8"/>
  <c r="X119" i="8" s="1"/>
  <c r="E204" i="7" s="1"/>
  <c r="V88" i="8"/>
  <c r="V119" i="8" s="1"/>
  <c r="C204" i="7" s="1"/>
  <c r="U88" i="8"/>
  <c r="U119" i="8" s="1"/>
  <c r="E174" i="7" s="1"/>
  <c r="T88" i="8"/>
  <c r="T119" i="8" s="1"/>
  <c r="D174" i="7" s="1"/>
  <c r="X92" i="8"/>
  <c r="X123" i="8" s="1"/>
  <c r="E208" i="7" s="1"/>
  <c r="W92" i="8"/>
  <c r="W123" i="8" s="1"/>
  <c r="D208" i="7" s="1"/>
  <c r="Q92" i="8"/>
  <c r="Q123" i="8" s="1"/>
  <c r="D148" i="7" s="1"/>
  <c r="V92" i="8"/>
  <c r="U92" i="8"/>
  <c r="U123" i="8" s="1"/>
  <c r="E178" i="7" s="1"/>
  <c r="T92" i="8"/>
  <c r="T123" i="8" s="1"/>
  <c r="D178" i="7" s="1"/>
  <c r="R92" i="8"/>
  <c r="R123" i="8" s="1"/>
  <c r="E148" i="7" s="1"/>
  <c r="AA92" i="8"/>
  <c r="AA123" i="8" s="1"/>
  <c r="E238" i="7" s="1"/>
  <c r="P92" i="8"/>
  <c r="P123" i="8" s="1"/>
  <c r="C148" i="7" s="1"/>
  <c r="Z92" i="8"/>
  <c r="Z123" i="8" s="1"/>
  <c r="D238" i="7" s="1"/>
  <c r="F26" i="9"/>
  <c r="G26" i="9" s="1"/>
  <c r="F29" i="9"/>
  <c r="G29" i="9" s="1"/>
  <c r="F4" i="9"/>
  <c r="G4" i="9" s="1"/>
  <c r="F32" i="9"/>
  <c r="G32" i="9" s="1"/>
  <c r="F17" i="9"/>
  <c r="G17" i="9" s="1"/>
  <c r="F16" i="9"/>
  <c r="G16" i="9" s="1"/>
  <c r="F18" i="9"/>
  <c r="G18" i="9" s="1"/>
  <c r="I11" i="7"/>
  <c r="I25" i="7"/>
  <c r="I10" i="7"/>
  <c r="I24" i="7"/>
  <c r="I18" i="7"/>
  <c r="I9" i="7"/>
  <c r="I21" i="7"/>
  <c r="I8" i="7"/>
  <c r="I6" i="7"/>
  <c r="I4" i="7"/>
  <c r="I7" i="7"/>
  <c r="F8" i="9"/>
  <c r="G8" i="9" s="1"/>
  <c r="F13" i="9"/>
  <c r="G13" i="9" s="1"/>
  <c r="F15" i="9"/>
  <c r="G15" i="9" s="1"/>
  <c r="F3" i="9"/>
  <c r="G3" i="9" s="1"/>
  <c r="F11" i="9"/>
  <c r="G11" i="9" s="1"/>
  <c r="F14" i="9"/>
  <c r="G14" i="9" s="1"/>
  <c r="F5" i="9"/>
  <c r="G5" i="9" s="1"/>
  <c r="F24" i="9"/>
  <c r="G24" i="9" s="1"/>
  <c r="F21" i="9"/>
  <c r="G21" i="9" s="1"/>
  <c r="F6" i="9"/>
  <c r="G6" i="9" s="1"/>
  <c r="F7" i="9"/>
  <c r="G7" i="9" s="1"/>
  <c r="F9" i="9"/>
  <c r="G9" i="9" s="1"/>
  <c r="F22" i="9"/>
  <c r="G22" i="9" s="1"/>
  <c r="F23" i="9"/>
  <c r="G23" i="9" s="1"/>
  <c r="F25" i="9"/>
  <c r="G25" i="9" s="1"/>
  <c r="F19" i="9"/>
  <c r="G19" i="9" s="1"/>
  <c r="F28" i="9"/>
  <c r="G28" i="9" s="1"/>
  <c r="F30" i="9"/>
  <c r="G30" i="9" s="1"/>
  <c r="F31" i="9"/>
  <c r="G31" i="9" s="1"/>
  <c r="F10" i="9"/>
  <c r="G10" i="9" s="1"/>
  <c r="F27" i="9"/>
  <c r="G27" i="9" s="1"/>
  <c r="F12" i="9"/>
  <c r="G12" i="9" s="1"/>
  <c r="F20" i="9"/>
  <c r="G20" i="9" s="1"/>
  <c r="L123" i="8"/>
  <c r="E88" i="7" s="1"/>
  <c r="L115" i="8"/>
  <c r="E80" i="7" s="1"/>
  <c r="L107" i="8"/>
  <c r="E72" i="7" s="1"/>
  <c r="L99" i="8"/>
  <c r="E64" i="7" s="1"/>
  <c r="L122" i="8"/>
  <c r="E87" i="7" s="1"/>
  <c r="L114" i="8"/>
  <c r="E79" i="7" s="1"/>
  <c r="L106" i="8"/>
  <c r="E71" i="7" s="1"/>
  <c r="L98" i="8"/>
  <c r="E63" i="7" s="1"/>
  <c r="L121" i="8"/>
  <c r="E86" i="7" s="1"/>
  <c r="L113" i="8"/>
  <c r="E78" i="7" s="1"/>
  <c r="L105" i="8"/>
  <c r="E70" i="7" s="1"/>
  <c r="L97" i="8"/>
  <c r="L120" i="8"/>
  <c r="E85" i="7" s="1"/>
  <c r="L112" i="8"/>
  <c r="E77" i="7" s="1"/>
  <c r="L104" i="8"/>
  <c r="E69" i="7" s="1"/>
  <c r="L119" i="8"/>
  <c r="E84" i="7" s="1"/>
  <c r="L111" i="8"/>
  <c r="E76" i="7" s="1"/>
  <c r="L103" i="8"/>
  <c r="E68" i="7" s="1"/>
  <c r="L108" i="8"/>
  <c r="E73" i="7" s="1"/>
  <c r="L126" i="8"/>
  <c r="E91" i="7" s="1"/>
  <c r="L118" i="8"/>
  <c r="E83" i="7" s="1"/>
  <c r="L110" i="8"/>
  <c r="E75" i="7" s="1"/>
  <c r="L102" i="8"/>
  <c r="E67" i="7" s="1"/>
  <c r="L125" i="8"/>
  <c r="E90" i="7" s="1"/>
  <c r="L117" i="8"/>
  <c r="E82" i="7" s="1"/>
  <c r="L109" i="8"/>
  <c r="E74" i="7" s="1"/>
  <c r="L101" i="8"/>
  <c r="E66" i="7" s="1"/>
  <c r="L116" i="8"/>
  <c r="E81" i="7" s="1"/>
  <c r="L124" i="8"/>
  <c r="E89" i="7" s="1"/>
  <c r="L100" i="8"/>
  <c r="E65" i="7" s="1"/>
  <c r="N119" i="8"/>
  <c r="D114" i="7" s="1"/>
  <c r="N111" i="8"/>
  <c r="D106" i="7" s="1"/>
  <c r="N103" i="8"/>
  <c r="D98" i="7" s="1"/>
  <c r="N112" i="8"/>
  <c r="D107" i="7" s="1"/>
  <c r="N126" i="8"/>
  <c r="D121" i="7" s="1"/>
  <c r="N118" i="8"/>
  <c r="D113" i="7" s="1"/>
  <c r="N110" i="8"/>
  <c r="D105" i="7" s="1"/>
  <c r="N102" i="8"/>
  <c r="D97" i="7" s="1"/>
  <c r="N125" i="8"/>
  <c r="D120" i="7" s="1"/>
  <c r="N117" i="8"/>
  <c r="D112" i="7" s="1"/>
  <c r="N109" i="8"/>
  <c r="D104" i="7" s="1"/>
  <c r="N101" i="8"/>
  <c r="D96" i="7" s="1"/>
  <c r="N124" i="8"/>
  <c r="D119" i="7" s="1"/>
  <c r="N116" i="8"/>
  <c r="D111" i="7" s="1"/>
  <c r="N108" i="8"/>
  <c r="D103" i="7" s="1"/>
  <c r="N100" i="8"/>
  <c r="D95" i="7" s="1"/>
  <c r="N123" i="8"/>
  <c r="D118" i="7" s="1"/>
  <c r="N115" i="8"/>
  <c r="D110" i="7" s="1"/>
  <c r="N107" i="8"/>
  <c r="D102" i="7" s="1"/>
  <c r="N99" i="8"/>
  <c r="D94" i="7" s="1"/>
  <c r="N122" i="8"/>
  <c r="D117" i="7" s="1"/>
  <c r="N114" i="8"/>
  <c r="D109" i="7" s="1"/>
  <c r="N106" i="8"/>
  <c r="D101" i="7" s="1"/>
  <c r="N98" i="8"/>
  <c r="D93" i="7" s="1"/>
  <c r="N120" i="8"/>
  <c r="D115" i="7" s="1"/>
  <c r="N104" i="8"/>
  <c r="D99" i="7" s="1"/>
  <c r="N121" i="8"/>
  <c r="D116" i="7" s="1"/>
  <c r="N113" i="8"/>
  <c r="D108" i="7" s="1"/>
  <c r="N105" i="8"/>
  <c r="D100" i="7" s="1"/>
  <c r="N97" i="8"/>
  <c r="D92" i="7" s="1"/>
  <c r="R103" i="8"/>
  <c r="E128" i="7" s="1"/>
  <c r="R124" i="8"/>
  <c r="E149" i="7" s="1"/>
  <c r="R100" i="8"/>
  <c r="E125" i="7" s="1"/>
  <c r="R99" i="8"/>
  <c r="E124" i="7" s="1"/>
  <c r="R114" i="8"/>
  <c r="E139" i="7" s="1"/>
  <c r="R113" i="8"/>
  <c r="E138" i="7" s="1"/>
  <c r="O122" i="8"/>
  <c r="E117" i="7" s="1"/>
  <c r="O114" i="8"/>
  <c r="E109" i="7" s="1"/>
  <c r="O106" i="8"/>
  <c r="E101" i="7" s="1"/>
  <c r="O98" i="8"/>
  <c r="E93" i="7" s="1"/>
  <c r="O121" i="8"/>
  <c r="E116" i="7" s="1"/>
  <c r="O113" i="8"/>
  <c r="E108" i="7" s="1"/>
  <c r="O105" i="8"/>
  <c r="E100" i="7" s="1"/>
  <c r="O120" i="8"/>
  <c r="E115" i="7" s="1"/>
  <c r="O112" i="8"/>
  <c r="E107" i="7" s="1"/>
  <c r="O104" i="8"/>
  <c r="E99" i="7" s="1"/>
  <c r="O123" i="8"/>
  <c r="E118" i="7" s="1"/>
  <c r="O97" i="8"/>
  <c r="E92" i="7" s="1"/>
  <c r="O119" i="8"/>
  <c r="E114" i="7" s="1"/>
  <c r="O111" i="8"/>
  <c r="E106" i="7" s="1"/>
  <c r="O103" i="8"/>
  <c r="E98" i="7" s="1"/>
  <c r="O115" i="8"/>
  <c r="E110" i="7" s="1"/>
  <c r="O126" i="8"/>
  <c r="E121" i="7" s="1"/>
  <c r="O118" i="8"/>
  <c r="E113" i="7" s="1"/>
  <c r="O110" i="8"/>
  <c r="E105" i="7" s="1"/>
  <c r="O102" i="8"/>
  <c r="E97" i="7" s="1"/>
  <c r="O99" i="8"/>
  <c r="E94" i="7" s="1"/>
  <c r="O125" i="8"/>
  <c r="E120" i="7" s="1"/>
  <c r="O117" i="8"/>
  <c r="E112" i="7" s="1"/>
  <c r="O109" i="8"/>
  <c r="E104" i="7" s="1"/>
  <c r="O101" i="8"/>
  <c r="E96" i="7" s="1"/>
  <c r="O124" i="8"/>
  <c r="E119" i="7" s="1"/>
  <c r="O116" i="8"/>
  <c r="E111" i="7" s="1"/>
  <c r="O108" i="8"/>
  <c r="E103" i="7" s="1"/>
  <c r="O100" i="8"/>
  <c r="E95" i="7" s="1"/>
  <c r="O107" i="8"/>
  <c r="E102" i="7" s="1"/>
  <c r="Y106" i="8"/>
  <c r="C221" i="7" s="1"/>
  <c r="Y125" i="8"/>
  <c r="C240" i="7" s="1"/>
  <c r="Q100" i="8"/>
  <c r="D125" i="7" s="1"/>
  <c r="Q113" i="8"/>
  <c r="D138" i="7" s="1"/>
  <c r="Q105" i="8"/>
  <c r="D130" i="7" s="1"/>
  <c r="Q120" i="8"/>
  <c r="D145" i="7" s="1"/>
  <c r="Q112" i="8"/>
  <c r="D137" i="7" s="1"/>
  <c r="Q104" i="8"/>
  <c r="D129" i="7" s="1"/>
  <c r="K121" i="8"/>
  <c r="D86" i="7" s="1"/>
  <c r="K113" i="8"/>
  <c r="D78" i="7" s="1"/>
  <c r="K105" i="8"/>
  <c r="D70" i="7" s="1"/>
  <c r="K97" i="8"/>
  <c r="D62" i="7" s="1"/>
  <c r="K120" i="8"/>
  <c r="D85" i="7" s="1"/>
  <c r="K112" i="8"/>
  <c r="D77" i="7" s="1"/>
  <c r="K104" i="8"/>
  <c r="D69" i="7" s="1"/>
  <c r="K119" i="8"/>
  <c r="D84" i="7" s="1"/>
  <c r="K111" i="8"/>
  <c r="D76" i="7" s="1"/>
  <c r="K103" i="8"/>
  <c r="D68" i="7" s="1"/>
  <c r="K126" i="8"/>
  <c r="D91" i="7" s="1"/>
  <c r="K118" i="8"/>
  <c r="D83" i="7" s="1"/>
  <c r="K110" i="8"/>
  <c r="D75" i="7" s="1"/>
  <c r="K102" i="8"/>
  <c r="D67" i="7" s="1"/>
  <c r="K125" i="8"/>
  <c r="D90" i="7" s="1"/>
  <c r="K117" i="8"/>
  <c r="D82" i="7" s="1"/>
  <c r="K109" i="8"/>
  <c r="D74" i="7" s="1"/>
  <c r="K101" i="8"/>
  <c r="D66" i="7" s="1"/>
  <c r="K124" i="8"/>
  <c r="D89" i="7" s="1"/>
  <c r="K116" i="8"/>
  <c r="D81" i="7" s="1"/>
  <c r="K108" i="8"/>
  <c r="D73" i="7" s="1"/>
  <c r="K100" i="8"/>
  <c r="D65" i="7" s="1"/>
  <c r="K123" i="8"/>
  <c r="D88" i="7" s="1"/>
  <c r="K115" i="8"/>
  <c r="D80" i="7" s="1"/>
  <c r="K107" i="8"/>
  <c r="D72" i="7" s="1"/>
  <c r="K99" i="8"/>
  <c r="D64" i="7" s="1"/>
  <c r="K122" i="8"/>
  <c r="D87" i="7" s="1"/>
  <c r="K114" i="8"/>
  <c r="D79" i="7" s="1"/>
  <c r="K106" i="8"/>
  <c r="D71" i="7" s="1"/>
  <c r="K98" i="8"/>
  <c r="D63" i="7" s="1"/>
  <c r="T112" i="8"/>
  <c r="D167" i="7" s="1"/>
  <c r="T104" i="8"/>
  <c r="D159" i="7" s="1"/>
  <c r="G118" i="8"/>
  <c r="C53" i="7" s="1"/>
  <c r="G102" i="8"/>
  <c r="C37" i="7" s="1"/>
  <c r="G123" i="8"/>
  <c r="C58" i="7" s="1"/>
  <c r="G106" i="8"/>
  <c r="C41" i="7" s="1"/>
  <c r="E125" i="8"/>
  <c r="D30" i="7" s="1"/>
  <c r="E117" i="8"/>
  <c r="D22" i="7" s="1"/>
  <c r="E109" i="8"/>
  <c r="D14" i="7" s="1"/>
  <c r="E101" i="8"/>
  <c r="D6" i="7" s="1"/>
  <c r="E124" i="8"/>
  <c r="D29" i="7" s="1"/>
  <c r="E116" i="8"/>
  <c r="D21" i="7" s="1"/>
  <c r="E108" i="8"/>
  <c r="D13" i="7" s="1"/>
  <c r="E100" i="8"/>
  <c r="D5" i="7" s="1"/>
  <c r="E123" i="8"/>
  <c r="D28" i="7" s="1"/>
  <c r="E115" i="8"/>
  <c r="D20" i="7" s="1"/>
  <c r="E107" i="8"/>
  <c r="D12" i="7" s="1"/>
  <c r="E99" i="8"/>
  <c r="D4" i="7" s="1"/>
  <c r="E122" i="8"/>
  <c r="D27" i="7" s="1"/>
  <c r="E114" i="8"/>
  <c r="D19" i="7" s="1"/>
  <c r="E106" i="8"/>
  <c r="D11" i="7" s="1"/>
  <c r="E98" i="8"/>
  <c r="D3" i="7" s="1"/>
  <c r="E121" i="8"/>
  <c r="D26" i="7" s="1"/>
  <c r="E113" i="8"/>
  <c r="D18" i="7" s="1"/>
  <c r="E105" i="8"/>
  <c r="D10" i="7" s="1"/>
  <c r="E97" i="8"/>
  <c r="D2" i="7" s="1"/>
  <c r="E120" i="8"/>
  <c r="D25" i="7" s="1"/>
  <c r="E112" i="8"/>
  <c r="D17" i="7" s="1"/>
  <c r="E104" i="8"/>
  <c r="D9" i="7" s="1"/>
  <c r="E119" i="8"/>
  <c r="D24" i="7" s="1"/>
  <c r="E111" i="8"/>
  <c r="D16" i="7" s="1"/>
  <c r="E103" i="8"/>
  <c r="D8" i="7" s="1"/>
  <c r="E118" i="8"/>
  <c r="D23" i="7" s="1"/>
  <c r="E110" i="8"/>
  <c r="D15" i="7" s="1"/>
  <c r="E102" i="8"/>
  <c r="D7" i="7" s="1"/>
  <c r="E126" i="8"/>
  <c r="D31" i="7" s="1"/>
  <c r="J118" i="8"/>
  <c r="C83" i="7" s="1"/>
  <c r="J110" i="8"/>
  <c r="C75" i="7" s="1"/>
  <c r="J102" i="8"/>
  <c r="C67" i="7" s="1"/>
  <c r="J117" i="8"/>
  <c r="C82" i="7" s="1"/>
  <c r="J109" i="8"/>
  <c r="C74" i="7" s="1"/>
  <c r="J101" i="8"/>
  <c r="C66" i="7" s="1"/>
  <c r="J108" i="8"/>
  <c r="C73" i="7" s="1"/>
  <c r="J100" i="8"/>
  <c r="C65" i="7" s="1"/>
  <c r="J123" i="8"/>
  <c r="C88" i="7" s="1"/>
  <c r="J115" i="8"/>
  <c r="C80" i="7" s="1"/>
  <c r="J112" i="8"/>
  <c r="C77" i="7" s="1"/>
  <c r="U102" i="8"/>
  <c r="E157" i="7" s="1"/>
  <c r="U116" i="8"/>
  <c r="E171" i="7" s="1"/>
  <c r="U110" i="8"/>
  <c r="E165" i="7" s="1"/>
  <c r="M123" i="8"/>
  <c r="C118" i="7" s="1"/>
  <c r="AA99" i="8"/>
  <c r="E214" i="7" s="1"/>
  <c r="AA120" i="8"/>
  <c r="E235" i="7" s="1"/>
  <c r="AA112" i="8"/>
  <c r="E227" i="7" s="1"/>
  <c r="I125" i="8"/>
  <c r="E60" i="7" s="1"/>
  <c r="I117" i="8"/>
  <c r="E52" i="7" s="1"/>
  <c r="I109" i="8"/>
  <c r="E44" i="7" s="1"/>
  <c r="I101" i="8"/>
  <c r="E36" i="7" s="1"/>
  <c r="I124" i="8"/>
  <c r="E59" i="7" s="1"/>
  <c r="I116" i="8"/>
  <c r="E51" i="7" s="1"/>
  <c r="I108" i="8"/>
  <c r="E43" i="7" s="1"/>
  <c r="I100" i="8"/>
  <c r="E35" i="7" s="1"/>
  <c r="I123" i="8"/>
  <c r="E58" i="7" s="1"/>
  <c r="I115" i="8"/>
  <c r="E50" i="7" s="1"/>
  <c r="I107" i="8"/>
  <c r="E42" i="7" s="1"/>
  <c r="I99" i="8"/>
  <c r="E34" i="7" s="1"/>
  <c r="I122" i="8"/>
  <c r="E57" i="7" s="1"/>
  <c r="I114" i="8"/>
  <c r="E49" i="7" s="1"/>
  <c r="I106" i="8"/>
  <c r="E41" i="7" s="1"/>
  <c r="I98" i="8"/>
  <c r="E33" i="7" s="1"/>
  <c r="I121" i="8"/>
  <c r="E56" i="7" s="1"/>
  <c r="I113" i="8"/>
  <c r="E48" i="7" s="1"/>
  <c r="I105" i="8"/>
  <c r="E40" i="7" s="1"/>
  <c r="I97" i="8"/>
  <c r="E32" i="7" s="1"/>
  <c r="I120" i="8"/>
  <c r="E55" i="7" s="1"/>
  <c r="I112" i="8"/>
  <c r="E47" i="7" s="1"/>
  <c r="I104" i="8"/>
  <c r="E39" i="7" s="1"/>
  <c r="I119" i="8"/>
  <c r="E54" i="7" s="1"/>
  <c r="I111" i="8"/>
  <c r="E46" i="7" s="1"/>
  <c r="I103" i="8"/>
  <c r="E38" i="7" s="1"/>
  <c r="I126" i="8"/>
  <c r="E61" i="7" s="1"/>
  <c r="I118" i="8"/>
  <c r="E53" i="7" s="1"/>
  <c r="I110" i="8"/>
  <c r="E45" i="7" s="1"/>
  <c r="I102" i="8"/>
  <c r="E37" i="7" s="1"/>
  <c r="V113" i="8"/>
  <c r="C198" i="7" s="1"/>
  <c r="H123" i="8"/>
  <c r="D58" i="7" s="1"/>
  <c r="H115" i="8"/>
  <c r="D50" i="7" s="1"/>
  <c r="H107" i="8"/>
  <c r="D42" i="7" s="1"/>
  <c r="H99" i="8"/>
  <c r="D34" i="7" s="1"/>
  <c r="H122" i="8"/>
  <c r="D57" i="7" s="1"/>
  <c r="H114" i="8"/>
  <c r="D49" i="7" s="1"/>
  <c r="H106" i="8"/>
  <c r="D41" i="7" s="1"/>
  <c r="H98" i="8"/>
  <c r="D33" i="7" s="1"/>
  <c r="H121" i="8"/>
  <c r="D56" i="7" s="1"/>
  <c r="H113" i="8"/>
  <c r="D48" i="7" s="1"/>
  <c r="H105" i="8"/>
  <c r="D40" i="7" s="1"/>
  <c r="H97" i="8"/>
  <c r="D32" i="7" s="1"/>
  <c r="H120" i="8"/>
  <c r="D55" i="7" s="1"/>
  <c r="H112" i="8"/>
  <c r="D47" i="7" s="1"/>
  <c r="H104" i="8"/>
  <c r="D39" i="7" s="1"/>
  <c r="H119" i="8"/>
  <c r="D54" i="7" s="1"/>
  <c r="H111" i="8"/>
  <c r="D46" i="7" s="1"/>
  <c r="H103" i="8"/>
  <c r="D38" i="7" s="1"/>
  <c r="H126" i="8"/>
  <c r="D61" i="7" s="1"/>
  <c r="H118" i="8"/>
  <c r="D53" i="7" s="1"/>
  <c r="H110" i="8"/>
  <c r="D45" i="7" s="1"/>
  <c r="H102" i="8"/>
  <c r="D37" i="7" s="1"/>
  <c r="H125" i="8"/>
  <c r="D60" i="7" s="1"/>
  <c r="H117" i="8"/>
  <c r="D52" i="7" s="1"/>
  <c r="H109" i="8"/>
  <c r="D44" i="7" s="1"/>
  <c r="H101" i="8"/>
  <c r="D36" i="7" s="1"/>
  <c r="H108" i="8"/>
  <c r="D43" i="7" s="1"/>
  <c r="H124" i="8"/>
  <c r="D59" i="7" s="1"/>
  <c r="H116" i="8"/>
  <c r="D51" i="7" s="1"/>
  <c r="H100" i="8"/>
  <c r="D35" i="7" s="1"/>
  <c r="W102" i="8"/>
  <c r="D187" i="7" s="1"/>
  <c r="W99" i="8"/>
  <c r="D184" i="7" s="1"/>
  <c r="W97" i="8"/>
  <c r="D182" i="7" s="1"/>
  <c r="X112" i="8"/>
  <c r="E197" i="7" s="1"/>
  <c r="X104" i="8"/>
  <c r="E189" i="7" s="1"/>
  <c r="X99" i="8"/>
  <c r="E184" i="7" s="1"/>
  <c r="X106" i="8"/>
  <c r="E191" i="7" s="1"/>
  <c r="F119" i="8"/>
  <c r="E24" i="7" s="1"/>
  <c r="F111" i="8"/>
  <c r="E16" i="7" s="1"/>
  <c r="F103" i="8"/>
  <c r="E8" i="7" s="1"/>
  <c r="F126" i="8"/>
  <c r="E31" i="7" s="1"/>
  <c r="F118" i="8"/>
  <c r="E23" i="7" s="1"/>
  <c r="F110" i="8"/>
  <c r="E15" i="7" s="1"/>
  <c r="F102" i="8"/>
  <c r="E7" i="7" s="1"/>
  <c r="F125" i="8"/>
  <c r="E30" i="7" s="1"/>
  <c r="F117" i="8"/>
  <c r="E22" i="7" s="1"/>
  <c r="F109" i="8"/>
  <c r="E14" i="7" s="1"/>
  <c r="F101" i="8"/>
  <c r="E6" i="7" s="1"/>
  <c r="F124" i="8"/>
  <c r="E29" i="7" s="1"/>
  <c r="F116" i="8"/>
  <c r="E21" i="7" s="1"/>
  <c r="F108" i="8"/>
  <c r="E13" i="7" s="1"/>
  <c r="F100" i="8"/>
  <c r="E5" i="7" s="1"/>
  <c r="F123" i="8"/>
  <c r="E28" i="7" s="1"/>
  <c r="F115" i="8"/>
  <c r="E20" i="7" s="1"/>
  <c r="F107" i="8"/>
  <c r="E12" i="7" s="1"/>
  <c r="F99" i="8"/>
  <c r="E4" i="7" s="1"/>
  <c r="F122" i="8"/>
  <c r="E27" i="7" s="1"/>
  <c r="F114" i="8"/>
  <c r="E19" i="7" s="1"/>
  <c r="F106" i="8"/>
  <c r="E11" i="7" s="1"/>
  <c r="F98" i="8"/>
  <c r="E3" i="7" s="1"/>
  <c r="F121" i="8"/>
  <c r="E26" i="7" s="1"/>
  <c r="F113" i="8"/>
  <c r="E18" i="7" s="1"/>
  <c r="F105" i="8"/>
  <c r="E10" i="7" s="1"/>
  <c r="F97" i="8"/>
  <c r="E2" i="7" s="1"/>
  <c r="F120" i="8"/>
  <c r="E25" i="7" s="1"/>
  <c r="F104" i="8"/>
  <c r="E9" i="7" s="1"/>
  <c r="F112" i="8"/>
  <c r="E17" i="7" s="1"/>
  <c r="S120" i="8"/>
  <c r="C175" i="7" s="1"/>
  <c r="S117" i="8"/>
  <c r="C172" i="7" s="1"/>
  <c r="S109" i="8"/>
  <c r="C164" i="7" s="1"/>
  <c r="S101" i="8"/>
  <c r="C156" i="7" s="1"/>
  <c r="P101" i="8"/>
  <c r="C126" i="7" s="1"/>
  <c r="P116" i="8"/>
  <c r="C141" i="7" s="1"/>
  <c r="P103" i="8"/>
  <c r="C128" i="7" s="1"/>
  <c r="P112" i="8"/>
  <c r="C137" i="7" s="1"/>
  <c r="P113" i="8"/>
  <c r="C138" i="7" s="1"/>
  <c r="P121" i="8"/>
  <c r="C146" i="7" s="1"/>
  <c r="P100" i="8"/>
  <c r="C125" i="7" s="1"/>
  <c r="P99" i="8"/>
  <c r="C124" i="7" s="1"/>
  <c r="Z112" i="8"/>
  <c r="D227" i="7" s="1"/>
  <c r="D98" i="8"/>
  <c r="C3" i="7" s="1"/>
  <c r="D122" i="8"/>
  <c r="C27" i="7" s="1"/>
  <c r="D99" i="8"/>
  <c r="C4" i="7" s="1"/>
  <c r="D107" i="8"/>
  <c r="C12" i="7" s="1"/>
  <c r="D115" i="8"/>
  <c r="C20" i="7" s="1"/>
  <c r="D123" i="8"/>
  <c r="C28" i="7" s="1"/>
  <c r="D116" i="8"/>
  <c r="C21" i="7" s="1"/>
  <c r="D121" i="8"/>
  <c r="C26" i="7" s="1"/>
  <c r="D105" i="8"/>
  <c r="C10" i="7" s="1"/>
  <c r="D101" i="8"/>
  <c r="C6" i="7" s="1"/>
  <c r="D109" i="8"/>
  <c r="C14" i="7" s="1"/>
  <c r="D117" i="8"/>
  <c r="C22" i="7" s="1"/>
  <c r="D125" i="8"/>
  <c r="C30" i="7" s="1"/>
  <c r="D102" i="8"/>
  <c r="C7" i="7" s="1"/>
  <c r="D110" i="8"/>
  <c r="C15" i="7" s="1"/>
  <c r="D118" i="8"/>
  <c r="C23" i="7" s="1"/>
  <c r="D126" i="8"/>
  <c r="C31" i="7" s="1"/>
  <c r="D119" i="8"/>
  <c r="C24" i="7" s="1"/>
  <c r="D97" i="8"/>
  <c r="C2" i="7" s="1"/>
  <c r="D120" i="8"/>
  <c r="C25" i="7" s="1"/>
  <c r="D113" i="8"/>
  <c r="C18" i="7" s="1"/>
  <c r="D103" i="8"/>
  <c r="C8" i="7" s="1"/>
  <c r="D104" i="8"/>
  <c r="C9" i="7" s="1"/>
  <c r="G109" i="8"/>
  <c r="C44" i="7" s="1"/>
  <c r="V108" i="8"/>
  <c r="C193" i="7" s="1"/>
  <c r="Y58" i="8"/>
  <c r="Y89" i="8" s="1"/>
  <c r="Y60" i="8"/>
  <c r="Y91" i="8" s="1"/>
  <c r="Y62" i="8"/>
  <c r="Y93" i="8" s="1"/>
  <c r="Y64" i="8"/>
  <c r="Y95" i="8" s="1"/>
  <c r="S60" i="8"/>
  <c r="S91" i="8" s="1"/>
  <c r="S62" i="8"/>
  <c r="S93" i="8" s="1"/>
  <c r="S64" i="8"/>
  <c r="S95" i="8" s="1"/>
  <c r="Y59" i="8"/>
  <c r="Y90" i="8" s="1"/>
  <c r="Y61" i="8"/>
  <c r="Y92" i="8" s="1"/>
  <c r="S59" i="8"/>
  <c r="S90" i="8" s="1"/>
  <c r="S61" i="8"/>
  <c r="S92" i="8" s="1"/>
  <c r="F129" i="7" l="1"/>
  <c r="H129" i="7" s="1"/>
  <c r="G129" i="7"/>
  <c r="I129" i="7" s="1"/>
  <c r="F133" i="7"/>
  <c r="H133" i="7" s="1"/>
  <c r="G133" i="7"/>
  <c r="I133" i="7" s="1"/>
  <c r="G207" i="7"/>
  <c r="I207" i="7" s="1"/>
  <c r="F207" i="7"/>
  <c r="H207" i="7" s="1"/>
  <c r="F189" i="7"/>
  <c r="H189" i="7" s="1"/>
  <c r="G189" i="7"/>
  <c r="I189" i="7" s="1"/>
  <c r="G147" i="7"/>
  <c r="I147" i="7" s="1"/>
  <c r="F147" i="7"/>
  <c r="H147" i="7" s="1"/>
  <c r="F193" i="7"/>
  <c r="H193" i="7" s="1"/>
  <c r="G193" i="7"/>
  <c r="I193" i="7" s="1"/>
  <c r="F144" i="7"/>
  <c r="H144" i="7" s="1"/>
  <c r="G144" i="7"/>
  <c r="I144" i="7" s="1"/>
  <c r="F134" i="7"/>
  <c r="H134" i="7" s="1"/>
  <c r="G134" i="7"/>
  <c r="I134" i="7" s="1"/>
  <c r="F164" i="7"/>
  <c r="H164" i="7" s="1"/>
  <c r="G164" i="7"/>
  <c r="I164" i="7" s="1"/>
  <c r="F175" i="7"/>
  <c r="H175" i="7" s="1"/>
  <c r="G175" i="7"/>
  <c r="I175" i="7" s="1"/>
  <c r="F196" i="7"/>
  <c r="H196" i="7" s="1"/>
  <c r="G196" i="7"/>
  <c r="I196" i="7" s="1"/>
  <c r="F206" i="7"/>
  <c r="H206" i="7" s="1"/>
  <c r="G206" i="7"/>
  <c r="I206" i="7" s="1"/>
  <c r="F214" i="7"/>
  <c r="H214" i="7" s="1"/>
  <c r="G214" i="7"/>
  <c r="I214" i="7" s="1"/>
  <c r="G148" i="7"/>
  <c r="I148" i="7" s="1"/>
  <c r="F148" i="7"/>
  <c r="H148" i="7" s="1"/>
  <c r="F172" i="7"/>
  <c r="H172" i="7" s="1"/>
  <c r="G172" i="7"/>
  <c r="I172" i="7" s="1"/>
  <c r="G199" i="7"/>
  <c r="I199" i="7" s="1"/>
  <c r="F199" i="7"/>
  <c r="H199" i="7" s="1"/>
  <c r="G191" i="7"/>
  <c r="I191" i="7" s="1"/>
  <c r="F191" i="7"/>
  <c r="H191" i="7" s="1"/>
  <c r="G140" i="7"/>
  <c r="I140" i="7" s="1"/>
  <c r="F140" i="7"/>
  <c r="H140" i="7" s="1"/>
  <c r="G138" i="7"/>
  <c r="I138" i="7" s="1"/>
  <c r="F138" i="7"/>
  <c r="H138" i="7" s="1"/>
  <c r="F128" i="7"/>
  <c r="H128" i="7" s="1"/>
  <c r="G128" i="7"/>
  <c r="I128" i="7" s="1"/>
  <c r="F162" i="7"/>
  <c r="H162" i="7" s="1"/>
  <c r="G162" i="7"/>
  <c r="I162" i="7" s="1"/>
  <c r="F180" i="7"/>
  <c r="H180" i="7" s="1"/>
  <c r="G180" i="7"/>
  <c r="I180" i="7" s="1"/>
  <c r="F160" i="7"/>
  <c r="H160" i="7" s="1"/>
  <c r="G160" i="7"/>
  <c r="I160" i="7" s="1"/>
  <c r="G233" i="7"/>
  <c r="I233" i="7" s="1"/>
  <c r="F233" i="7"/>
  <c r="H233" i="7" s="1"/>
  <c r="F142" i="7"/>
  <c r="H142" i="7" s="1"/>
  <c r="G142" i="7"/>
  <c r="I142" i="7" s="1"/>
  <c r="F156" i="7"/>
  <c r="H156" i="7" s="1"/>
  <c r="G156" i="7"/>
  <c r="I156" i="7" s="1"/>
  <c r="G146" i="7"/>
  <c r="I146" i="7" s="1"/>
  <c r="F146" i="7"/>
  <c r="H146" i="7" s="1"/>
  <c r="G130" i="7"/>
  <c r="I130" i="7" s="1"/>
  <c r="F130" i="7"/>
  <c r="H130" i="7" s="1"/>
  <c r="F170" i="7"/>
  <c r="H170" i="7" s="1"/>
  <c r="G170" i="7"/>
  <c r="I170" i="7" s="1"/>
  <c r="F168" i="7"/>
  <c r="H168" i="7" s="1"/>
  <c r="G168" i="7"/>
  <c r="I168" i="7" s="1"/>
  <c r="F197" i="7"/>
  <c r="H197" i="7" s="1"/>
  <c r="G197" i="7"/>
  <c r="I197" i="7" s="1"/>
  <c r="F185" i="7"/>
  <c r="H185" i="7" s="1"/>
  <c r="G185" i="7"/>
  <c r="I185" i="7" s="1"/>
  <c r="G212" i="7"/>
  <c r="I212" i="7" s="1"/>
  <c r="F212" i="7"/>
  <c r="H212" i="7" s="1"/>
  <c r="F198" i="7"/>
  <c r="H198" i="7" s="1"/>
  <c r="G198" i="7"/>
  <c r="I198" i="7" s="1"/>
  <c r="F229" i="7"/>
  <c r="H229" i="7" s="1"/>
  <c r="G229" i="7"/>
  <c r="I229" i="7" s="1"/>
  <c r="F136" i="7"/>
  <c r="H136" i="7" s="1"/>
  <c r="G136" i="7"/>
  <c r="I136" i="7" s="1"/>
  <c r="G152" i="7"/>
  <c r="I152" i="7" s="1"/>
  <c r="F152" i="7"/>
  <c r="H152" i="7" s="1"/>
  <c r="F204" i="7"/>
  <c r="H204" i="7" s="1"/>
  <c r="G204" i="7"/>
  <c r="I204" i="7" s="1"/>
  <c r="F240" i="7"/>
  <c r="H240" i="7" s="1"/>
  <c r="G240" i="7"/>
  <c r="I240" i="7" s="1"/>
  <c r="G132" i="7"/>
  <c r="I132" i="7" s="1"/>
  <c r="F132" i="7"/>
  <c r="H132" i="7" s="1"/>
  <c r="F141" i="7"/>
  <c r="H141" i="7" s="1"/>
  <c r="G141" i="7"/>
  <c r="I141" i="7" s="1"/>
  <c r="G158" i="7"/>
  <c r="I158" i="7" s="1"/>
  <c r="F158" i="7"/>
  <c r="H158" i="7" s="1"/>
  <c r="G124" i="7"/>
  <c r="I124" i="7" s="1"/>
  <c r="F124" i="7"/>
  <c r="H124" i="7" s="1"/>
  <c r="F145" i="7"/>
  <c r="H145" i="7" s="1"/>
  <c r="G145" i="7"/>
  <c r="I145" i="7" s="1"/>
  <c r="F151" i="7"/>
  <c r="H151" i="7" s="1"/>
  <c r="G151" i="7"/>
  <c r="I151" i="7" s="1"/>
  <c r="F155" i="7"/>
  <c r="H155" i="7" s="1"/>
  <c r="G155" i="7"/>
  <c r="I155" i="7" s="1"/>
  <c r="G166" i="7"/>
  <c r="I166" i="7" s="1"/>
  <c r="F166" i="7"/>
  <c r="H166" i="7" s="1"/>
  <c r="F195" i="7"/>
  <c r="H195" i="7" s="1"/>
  <c r="G195" i="7"/>
  <c r="I195" i="7" s="1"/>
  <c r="F205" i="7"/>
  <c r="H205" i="7" s="1"/>
  <c r="G205" i="7"/>
  <c r="I205" i="7" s="1"/>
  <c r="F201" i="7"/>
  <c r="H201" i="7" s="1"/>
  <c r="G201" i="7"/>
  <c r="I201" i="7" s="1"/>
  <c r="G213" i="7"/>
  <c r="I213" i="7" s="1"/>
  <c r="F213" i="7"/>
  <c r="H213" i="7" s="1"/>
  <c r="F182" i="7"/>
  <c r="H182" i="7" s="1"/>
  <c r="G182" i="7"/>
  <c r="I182" i="7" s="1"/>
  <c r="F209" i="7"/>
  <c r="H209" i="7" s="1"/>
  <c r="G209" i="7"/>
  <c r="I209" i="7" s="1"/>
  <c r="G221" i="7"/>
  <c r="I221" i="7" s="1"/>
  <c r="F221" i="7"/>
  <c r="H221" i="7" s="1"/>
  <c r="F122" i="7"/>
  <c r="H122" i="7" s="1"/>
  <c r="G122" i="7"/>
  <c r="I122" i="7" s="1"/>
  <c r="F167" i="7"/>
  <c r="H167" i="7" s="1"/>
  <c r="G167" i="7"/>
  <c r="I167" i="7" s="1"/>
  <c r="F188" i="7"/>
  <c r="H188" i="7" s="1"/>
  <c r="G188" i="7"/>
  <c r="I188" i="7" s="1"/>
  <c r="F126" i="7"/>
  <c r="H126" i="7" s="1"/>
  <c r="G126" i="7"/>
  <c r="I126" i="7" s="1"/>
  <c r="F149" i="7"/>
  <c r="H149" i="7" s="1"/>
  <c r="G149" i="7"/>
  <c r="I149" i="7" s="1"/>
  <c r="G137" i="7"/>
  <c r="I137" i="7" s="1"/>
  <c r="F137" i="7"/>
  <c r="H137" i="7" s="1"/>
  <c r="F143" i="7"/>
  <c r="H143" i="7" s="1"/>
  <c r="G143" i="7"/>
  <c r="I143" i="7" s="1"/>
  <c r="F163" i="7"/>
  <c r="H163" i="7" s="1"/>
  <c r="G163" i="7"/>
  <c r="I163" i="7" s="1"/>
  <c r="G174" i="7"/>
  <c r="I174" i="7" s="1"/>
  <c r="F174" i="7"/>
  <c r="H174" i="7" s="1"/>
  <c r="G203" i="7"/>
  <c r="I203" i="7" s="1"/>
  <c r="F203" i="7"/>
  <c r="H203" i="7" s="1"/>
  <c r="F125" i="7"/>
  <c r="H125" i="7" s="1"/>
  <c r="G125" i="7"/>
  <c r="I125" i="7" s="1"/>
  <c r="F150" i="7"/>
  <c r="H150" i="7" s="1"/>
  <c r="G150" i="7"/>
  <c r="I150" i="7" s="1"/>
  <c r="F171" i="7"/>
  <c r="H171" i="7" s="1"/>
  <c r="G171" i="7"/>
  <c r="I171" i="7" s="1"/>
  <c r="F159" i="7"/>
  <c r="H159" i="7" s="1"/>
  <c r="G159" i="7"/>
  <c r="I159" i="7" s="1"/>
  <c r="F211" i="7"/>
  <c r="H211" i="7" s="1"/>
  <c r="G211" i="7"/>
  <c r="I211" i="7" s="1"/>
  <c r="F190" i="7"/>
  <c r="H190" i="7" s="1"/>
  <c r="G190" i="7"/>
  <c r="I190" i="7" s="1"/>
  <c r="F118" i="7"/>
  <c r="H118" i="7" s="1"/>
  <c r="G118" i="7"/>
  <c r="I118" i="7" s="1"/>
  <c r="G46" i="7"/>
  <c r="I46" i="7" s="1"/>
  <c r="F46" i="7"/>
  <c r="H46" i="7" s="1"/>
  <c r="I22" i="7"/>
  <c r="I17" i="7"/>
  <c r="I12" i="7"/>
  <c r="I16" i="7"/>
  <c r="I14" i="7"/>
  <c r="I28" i="7"/>
  <c r="I5" i="7"/>
  <c r="I3" i="7"/>
  <c r="I26" i="7"/>
  <c r="I13" i="7"/>
  <c r="I30" i="7"/>
  <c r="I23" i="7"/>
  <c r="I19" i="7"/>
  <c r="I31" i="7"/>
  <c r="I20" i="7"/>
  <c r="I15" i="7"/>
  <c r="I27" i="7"/>
  <c r="I29" i="7"/>
  <c r="D124" i="8"/>
  <c r="C29" i="7" s="1"/>
  <c r="G117" i="8"/>
  <c r="C52" i="7" s="1"/>
  <c r="J126" i="8"/>
  <c r="C91" i="7" s="1"/>
  <c r="D111" i="8"/>
  <c r="C16" i="7" s="1"/>
  <c r="G101" i="8"/>
  <c r="C36" i="7" s="1"/>
  <c r="M126" i="8"/>
  <c r="C121" i="7" s="1"/>
  <c r="F121" i="7" s="1"/>
  <c r="H121" i="7" s="1"/>
  <c r="G126" i="8"/>
  <c r="C61" i="7" s="1"/>
  <c r="J106" i="8"/>
  <c r="C71" i="7" s="1"/>
  <c r="D106" i="8"/>
  <c r="C11" i="7" s="1"/>
  <c r="J122" i="8"/>
  <c r="C87" i="7" s="1"/>
  <c r="M115" i="8"/>
  <c r="C110" i="7" s="1"/>
  <c r="F110" i="7" s="1"/>
  <c r="H110" i="7" s="1"/>
  <c r="J111" i="8"/>
  <c r="C76" i="7" s="1"/>
  <c r="M107" i="8"/>
  <c r="C102" i="7" s="1"/>
  <c r="F102" i="7" s="1"/>
  <c r="H102" i="7" s="1"/>
  <c r="J99" i="8"/>
  <c r="C64" i="7" s="1"/>
  <c r="G99" i="8"/>
  <c r="C34" i="7" s="1"/>
  <c r="J107" i="8"/>
  <c r="C72" i="7" s="1"/>
  <c r="J114" i="8"/>
  <c r="C79" i="7" s="1"/>
  <c r="G112" i="8"/>
  <c r="C47" i="7" s="1"/>
  <c r="G116" i="8"/>
  <c r="C51" i="7" s="1"/>
  <c r="M104" i="8"/>
  <c r="C99" i="7" s="1"/>
  <c r="F99" i="7" s="1"/>
  <c r="H99" i="7" s="1"/>
  <c r="G113" i="8"/>
  <c r="C48" i="7" s="1"/>
  <c r="M125" i="8"/>
  <c r="C120" i="7" s="1"/>
  <c r="F120" i="7" s="1"/>
  <c r="H120" i="7" s="1"/>
  <c r="D112" i="8"/>
  <c r="C17" i="7" s="1"/>
  <c r="G121" i="8"/>
  <c r="C56" i="7" s="1"/>
  <c r="G122" i="8"/>
  <c r="C57" i="7" s="1"/>
  <c r="J103" i="8"/>
  <c r="C68" i="7" s="1"/>
  <c r="Y100" i="8"/>
  <c r="C215" i="7" s="1"/>
  <c r="J97" i="8"/>
  <c r="C62" i="7" s="1"/>
  <c r="Y121" i="8"/>
  <c r="C236" i="7" s="1"/>
  <c r="S118" i="8"/>
  <c r="C173" i="7" s="1"/>
  <c r="Y109" i="8"/>
  <c r="C224" i="7" s="1"/>
  <c r="Y119" i="8"/>
  <c r="C234" i="7" s="1"/>
  <c r="V101" i="8"/>
  <c r="C186" i="7" s="1"/>
  <c r="P110" i="8"/>
  <c r="C135" i="7" s="1"/>
  <c r="G108" i="8"/>
  <c r="C43" i="7" s="1"/>
  <c r="V115" i="8"/>
  <c r="C200" i="7" s="1"/>
  <c r="J119" i="8"/>
  <c r="C84" i="7" s="1"/>
  <c r="J116" i="8"/>
  <c r="C81" i="7" s="1"/>
  <c r="J113" i="8"/>
  <c r="C78" i="7" s="1"/>
  <c r="M120" i="8"/>
  <c r="C115" i="7" s="1"/>
  <c r="F115" i="7" s="1"/>
  <c r="H115" i="7" s="1"/>
  <c r="Y110" i="8"/>
  <c r="C225" i="7" s="1"/>
  <c r="Y117" i="8"/>
  <c r="C232" i="7" s="1"/>
  <c r="Y113" i="8"/>
  <c r="C228" i="7" s="1"/>
  <c r="S126" i="8"/>
  <c r="C181" i="7" s="1"/>
  <c r="S114" i="8"/>
  <c r="C169" i="7" s="1"/>
  <c r="Y105" i="8"/>
  <c r="C220" i="7" s="1"/>
  <c r="Y115" i="8"/>
  <c r="C230" i="7" s="1"/>
  <c r="G100" i="8"/>
  <c r="C35" i="7" s="1"/>
  <c r="P98" i="8"/>
  <c r="C123" i="7" s="1"/>
  <c r="P106" i="8"/>
  <c r="C131" i="7" s="1"/>
  <c r="J124" i="8"/>
  <c r="C89" i="7" s="1"/>
  <c r="J105" i="8"/>
  <c r="C70" i="7" s="1"/>
  <c r="S121" i="8"/>
  <c r="C176" i="7" s="1"/>
  <c r="G120" i="8"/>
  <c r="C55" i="7" s="1"/>
  <c r="S124" i="8"/>
  <c r="C179" i="7" s="1"/>
  <c r="S110" i="8"/>
  <c r="C165" i="7" s="1"/>
  <c r="Y101" i="8"/>
  <c r="C216" i="7" s="1"/>
  <c r="Y111" i="8"/>
  <c r="C226" i="7" s="1"/>
  <c r="V125" i="8"/>
  <c r="C210" i="7" s="1"/>
  <c r="V107" i="8"/>
  <c r="C192" i="7" s="1"/>
  <c r="G125" i="8"/>
  <c r="C60" i="7" s="1"/>
  <c r="M100" i="8"/>
  <c r="C95" i="7" s="1"/>
  <c r="F95" i="7" s="1"/>
  <c r="H95" i="7" s="1"/>
  <c r="M111" i="8"/>
  <c r="C106" i="7" s="1"/>
  <c r="G106" i="7" s="1"/>
  <c r="I106" i="7" s="1"/>
  <c r="M113" i="8"/>
  <c r="C108" i="7" s="1"/>
  <c r="G108" i="7" s="1"/>
  <c r="I108" i="7" s="1"/>
  <c r="M98" i="8"/>
  <c r="C93" i="7" s="1"/>
  <c r="G93" i="7" s="1"/>
  <c r="I93" i="7" s="1"/>
  <c r="S122" i="8"/>
  <c r="C177" i="7" s="1"/>
  <c r="S106" i="8"/>
  <c r="C161" i="7" s="1"/>
  <c r="Y116" i="8"/>
  <c r="C231" i="7" s="1"/>
  <c r="Y107" i="8"/>
  <c r="C222" i="7" s="1"/>
  <c r="G98" i="8"/>
  <c r="C33" i="7" s="1"/>
  <c r="P102" i="8"/>
  <c r="C127" i="7" s="1"/>
  <c r="M108" i="8"/>
  <c r="C103" i="7" s="1"/>
  <c r="F103" i="7" s="1"/>
  <c r="H103" i="7" s="1"/>
  <c r="M119" i="8"/>
  <c r="C114" i="7" s="1"/>
  <c r="F114" i="7" s="1"/>
  <c r="H114" i="7" s="1"/>
  <c r="J98" i="8"/>
  <c r="C63" i="7" s="1"/>
  <c r="Y104" i="8"/>
  <c r="C219" i="7" s="1"/>
  <c r="V109" i="8"/>
  <c r="C194" i="7" s="1"/>
  <c r="J120" i="8"/>
  <c r="C85" i="7" s="1"/>
  <c r="Y120" i="8"/>
  <c r="C235" i="7" s="1"/>
  <c r="Y126" i="8"/>
  <c r="C241" i="7" s="1"/>
  <c r="S102" i="8"/>
  <c r="C157" i="7" s="1"/>
  <c r="Y112" i="8"/>
  <c r="C227" i="7" s="1"/>
  <c r="Y103" i="8"/>
  <c r="C218" i="7" s="1"/>
  <c r="V117" i="8"/>
  <c r="C202" i="7" s="1"/>
  <c r="G124" i="8"/>
  <c r="C59" i="7" s="1"/>
  <c r="V99" i="8"/>
  <c r="C184" i="7" s="1"/>
  <c r="G111" i="8"/>
  <c r="C46" i="7" s="1"/>
  <c r="J121" i="8"/>
  <c r="C86" i="7" s="1"/>
  <c r="M116" i="8"/>
  <c r="C111" i="7" s="1"/>
  <c r="F111" i="7" s="1"/>
  <c r="H111" i="7" s="1"/>
  <c r="J104" i="8"/>
  <c r="C69" i="7" s="1"/>
  <c r="Y102" i="8"/>
  <c r="C217" i="7" s="1"/>
  <c r="M122" i="8"/>
  <c r="C117" i="7" s="1"/>
  <c r="G117" i="7" s="1"/>
  <c r="I117" i="7" s="1"/>
  <c r="Y122" i="8"/>
  <c r="C237" i="7" s="1"/>
  <c r="S99" i="8"/>
  <c r="C154" i="7" s="1"/>
  <c r="V123" i="8"/>
  <c r="C208" i="7" s="1"/>
  <c r="Y123" i="8"/>
  <c r="C238" i="7" s="1"/>
  <c r="P114" i="8"/>
  <c r="C139" i="7" s="1"/>
  <c r="S123" i="8"/>
  <c r="C178" i="7" s="1"/>
  <c r="Y124" i="8"/>
  <c r="C239" i="7" s="1"/>
  <c r="S98" i="8"/>
  <c r="C153" i="7" s="1"/>
  <c r="Y108" i="8"/>
  <c r="C223" i="7" s="1"/>
  <c r="G114" i="8"/>
  <c r="C49" i="7" s="1"/>
  <c r="V102" i="8"/>
  <c r="C187" i="7" s="1"/>
  <c r="G119" i="8"/>
  <c r="C54" i="7" s="1"/>
  <c r="G104" i="8"/>
  <c r="C39" i="7" s="1"/>
  <c r="J125" i="8"/>
  <c r="C90" i="7" s="1"/>
  <c r="M124" i="8"/>
  <c r="C119" i="7" s="1"/>
  <c r="F119" i="7" s="1"/>
  <c r="V98" i="8"/>
  <c r="C183" i="7" s="1"/>
  <c r="G105" i="8"/>
  <c r="C40" i="7" s="1"/>
  <c r="G97" i="8"/>
  <c r="C32" i="7" s="1"/>
  <c r="D108" i="8"/>
  <c r="C13" i="7" s="1"/>
  <c r="D114" i="8"/>
  <c r="C19" i="7" s="1"/>
  <c r="D100" i="8"/>
  <c r="C5" i="7" s="1"/>
  <c r="G115" i="8"/>
  <c r="C50" i="7" s="1"/>
  <c r="G103" i="8"/>
  <c r="C38" i="7" s="1"/>
  <c r="M106" i="8"/>
  <c r="C101" i="7" s="1"/>
  <c r="G101" i="7" s="1"/>
  <c r="I101" i="7" s="1"/>
  <c r="M103" i="8"/>
  <c r="C98" i="7" s="1"/>
  <c r="G98" i="7" s="1"/>
  <c r="I98" i="7" s="1"/>
  <c r="M114" i="8"/>
  <c r="C109" i="7" s="1"/>
  <c r="F109" i="7" s="1"/>
  <c r="H109" i="7" s="1"/>
  <c r="M110" i="8"/>
  <c r="C105" i="7" s="1"/>
  <c r="F105" i="7" s="1"/>
  <c r="H105" i="7" s="1"/>
  <c r="M118" i="8"/>
  <c r="C113" i="7" s="1"/>
  <c r="G113" i="7" s="1"/>
  <c r="I113" i="7" s="1"/>
  <c r="G107" i="8"/>
  <c r="C42" i="7" s="1"/>
  <c r="G110" i="8"/>
  <c r="C45" i="7" s="1"/>
  <c r="M101" i="8"/>
  <c r="C96" i="7" s="1"/>
  <c r="F96" i="7" s="1"/>
  <c r="H96" i="7" s="1"/>
  <c r="M117" i="8"/>
  <c r="C112" i="7" s="1"/>
  <c r="F112" i="7" s="1"/>
  <c r="H112" i="7" s="1"/>
  <c r="M99" i="8"/>
  <c r="C94" i="7" s="1"/>
  <c r="F94" i="7" s="1"/>
  <c r="H94" i="7" s="1"/>
  <c r="M112" i="8"/>
  <c r="C107" i="7" s="1"/>
  <c r="G107" i="7" s="1"/>
  <c r="I107" i="7" s="1"/>
  <c r="M102" i="8"/>
  <c r="C97" i="7" s="1"/>
  <c r="G97" i="7" s="1"/>
  <c r="I97" i="7" s="1"/>
  <c r="M121" i="8"/>
  <c r="C116" i="7" s="1"/>
  <c r="G116" i="7" s="1"/>
  <c r="I116" i="7" s="1"/>
  <c r="M105" i="8"/>
  <c r="C100" i="7" s="1"/>
  <c r="G100" i="7" s="1"/>
  <c r="I100" i="7" s="1"/>
  <c r="M109" i="8"/>
  <c r="C104" i="7" s="1"/>
  <c r="G104" i="7" s="1"/>
  <c r="I104" i="7" s="1"/>
  <c r="F224" i="7" l="1"/>
  <c r="H224" i="7" s="1"/>
  <c r="G224" i="7"/>
  <c r="I224" i="7" s="1"/>
  <c r="F187" i="7"/>
  <c r="H187" i="7" s="1"/>
  <c r="G187" i="7"/>
  <c r="I187" i="7" s="1"/>
  <c r="G208" i="7"/>
  <c r="I208" i="7" s="1"/>
  <c r="F208" i="7"/>
  <c r="H208" i="7" s="1"/>
  <c r="F235" i="7"/>
  <c r="H235" i="7" s="1"/>
  <c r="G235" i="7"/>
  <c r="I235" i="7" s="1"/>
  <c r="F220" i="7"/>
  <c r="H220" i="7" s="1"/>
  <c r="G220" i="7"/>
  <c r="I220" i="7" s="1"/>
  <c r="G173" i="7"/>
  <c r="I173" i="7" s="1"/>
  <c r="F173" i="7"/>
  <c r="H173" i="7" s="1"/>
  <c r="F238" i="7"/>
  <c r="H238" i="7" s="1"/>
  <c r="G238" i="7"/>
  <c r="I238" i="7" s="1"/>
  <c r="F230" i="7"/>
  <c r="H230" i="7" s="1"/>
  <c r="G230" i="7"/>
  <c r="I230" i="7" s="1"/>
  <c r="F236" i="7"/>
  <c r="H236" i="7" s="1"/>
  <c r="G236" i="7"/>
  <c r="I236" i="7" s="1"/>
  <c r="F223" i="7"/>
  <c r="H223" i="7" s="1"/>
  <c r="G223" i="7"/>
  <c r="I223" i="7" s="1"/>
  <c r="F194" i="7"/>
  <c r="H194" i="7" s="1"/>
  <c r="G194" i="7"/>
  <c r="I194" i="7" s="1"/>
  <c r="F231" i="7"/>
  <c r="H231" i="7" s="1"/>
  <c r="G231" i="7"/>
  <c r="I231" i="7" s="1"/>
  <c r="G192" i="7"/>
  <c r="I192" i="7" s="1"/>
  <c r="F192" i="7"/>
  <c r="H192" i="7" s="1"/>
  <c r="G181" i="7"/>
  <c r="I181" i="7" s="1"/>
  <c r="F181" i="7"/>
  <c r="H181" i="7" s="1"/>
  <c r="G200" i="7"/>
  <c r="I200" i="7" s="1"/>
  <c r="F200" i="7"/>
  <c r="H200" i="7" s="1"/>
  <c r="F179" i="7"/>
  <c r="H179" i="7" s="1"/>
  <c r="G179" i="7"/>
  <c r="I179" i="7" s="1"/>
  <c r="G184" i="7"/>
  <c r="I184" i="7" s="1"/>
  <c r="F184" i="7"/>
  <c r="H184" i="7" s="1"/>
  <c r="F219" i="7"/>
  <c r="H219" i="7" s="1"/>
  <c r="G219" i="7"/>
  <c r="I219" i="7" s="1"/>
  <c r="G161" i="7"/>
  <c r="I161" i="7" s="1"/>
  <c r="F161" i="7"/>
  <c r="H161" i="7" s="1"/>
  <c r="F210" i="7"/>
  <c r="H210" i="7" s="1"/>
  <c r="G210" i="7"/>
  <c r="I210" i="7" s="1"/>
  <c r="F228" i="7"/>
  <c r="H228" i="7" s="1"/>
  <c r="G228" i="7"/>
  <c r="I228" i="7" s="1"/>
  <c r="F215" i="7"/>
  <c r="H215" i="7" s="1"/>
  <c r="G215" i="7"/>
  <c r="I215" i="7" s="1"/>
  <c r="F127" i="7"/>
  <c r="H127" i="7" s="1"/>
  <c r="G127" i="7"/>
  <c r="I127" i="7" s="1"/>
  <c r="F169" i="7"/>
  <c r="H169" i="7" s="1"/>
  <c r="G169" i="7"/>
  <c r="I169" i="7" s="1"/>
  <c r="F237" i="7"/>
  <c r="H237" i="7" s="1"/>
  <c r="G237" i="7"/>
  <c r="I237" i="7" s="1"/>
  <c r="F202" i="7"/>
  <c r="H202" i="7" s="1"/>
  <c r="G202" i="7"/>
  <c r="I202" i="7" s="1"/>
  <c r="G218" i="7"/>
  <c r="I218" i="7" s="1"/>
  <c r="F218" i="7"/>
  <c r="H218" i="7" s="1"/>
  <c r="G131" i="7"/>
  <c r="I131" i="7" s="1"/>
  <c r="F131" i="7"/>
  <c r="H131" i="7" s="1"/>
  <c r="F232" i="7"/>
  <c r="H232" i="7" s="1"/>
  <c r="G232" i="7"/>
  <c r="I232" i="7" s="1"/>
  <c r="F135" i="7"/>
  <c r="H135" i="7" s="1"/>
  <c r="G135" i="7"/>
  <c r="I135" i="7" s="1"/>
  <c r="F154" i="7"/>
  <c r="H154" i="7" s="1"/>
  <c r="G154" i="7"/>
  <c r="I154" i="7" s="1"/>
  <c r="F176" i="7"/>
  <c r="H176" i="7" s="1"/>
  <c r="G176" i="7"/>
  <c r="I176" i="7" s="1"/>
  <c r="G183" i="7"/>
  <c r="I183" i="7" s="1"/>
  <c r="F183" i="7"/>
  <c r="H183" i="7" s="1"/>
  <c r="F239" i="7"/>
  <c r="H239" i="7" s="1"/>
  <c r="G239" i="7"/>
  <c r="I239" i="7" s="1"/>
  <c r="G177" i="7"/>
  <c r="I177" i="7" s="1"/>
  <c r="F177" i="7"/>
  <c r="H177" i="7" s="1"/>
  <c r="G226" i="7"/>
  <c r="I226" i="7" s="1"/>
  <c r="F226" i="7"/>
  <c r="H226" i="7" s="1"/>
  <c r="F178" i="7"/>
  <c r="H178" i="7" s="1"/>
  <c r="G178" i="7"/>
  <c r="I178" i="7" s="1"/>
  <c r="F227" i="7"/>
  <c r="H227" i="7" s="1"/>
  <c r="G227" i="7"/>
  <c r="I227" i="7" s="1"/>
  <c r="F216" i="7"/>
  <c r="H216" i="7" s="1"/>
  <c r="G216" i="7"/>
  <c r="I216" i="7" s="1"/>
  <c r="G123" i="7"/>
  <c r="I123" i="7" s="1"/>
  <c r="F123" i="7"/>
  <c r="H123" i="7" s="1"/>
  <c r="G225" i="7"/>
  <c r="I225" i="7" s="1"/>
  <c r="F225" i="7"/>
  <c r="H225" i="7" s="1"/>
  <c r="F186" i="7"/>
  <c r="H186" i="7" s="1"/>
  <c r="G186" i="7"/>
  <c r="I186" i="7" s="1"/>
  <c r="G241" i="7"/>
  <c r="I241" i="7" s="1"/>
  <c r="F241" i="7"/>
  <c r="H241" i="7" s="1"/>
  <c r="F222" i="7"/>
  <c r="H222" i="7" s="1"/>
  <c r="G222" i="7"/>
  <c r="I222" i="7" s="1"/>
  <c r="F153" i="7"/>
  <c r="H153" i="7" s="1"/>
  <c r="G153" i="7"/>
  <c r="I153" i="7" s="1"/>
  <c r="G217" i="7"/>
  <c r="I217" i="7" s="1"/>
  <c r="F217" i="7"/>
  <c r="H217" i="7" s="1"/>
  <c r="G139" i="7"/>
  <c r="I139" i="7" s="1"/>
  <c r="F139" i="7"/>
  <c r="H139" i="7" s="1"/>
  <c r="G157" i="7"/>
  <c r="I157" i="7" s="1"/>
  <c r="F157" i="7"/>
  <c r="H157" i="7" s="1"/>
  <c r="G165" i="7"/>
  <c r="I165" i="7" s="1"/>
  <c r="F165" i="7"/>
  <c r="H165" i="7" s="1"/>
  <c r="G234" i="7"/>
  <c r="I234" i="7" s="1"/>
  <c r="F234" i="7"/>
  <c r="H234" i="7" s="1"/>
  <c r="G96" i="7"/>
  <c r="I96" i="7" s="1"/>
  <c r="G120" i="7"/>
  <c r="I120" i="7" s="1"/>
  <c r="G109" i="7"/>
  <c r="I109" i="7" s="1"/>
  <c r="F104" i="7"/>
  <c r="H104" i="7" s="1"/>
  <c r="F98" i="7"/>
  <c r="H98" i="7" s="1"/>
  <c r="F107" i="7"/>
  <c r="H107" i="7" s="1"/>
  <c r="G105" i="7"/>
  <c r="I105" i="7" s="1"/>
  <c r="G114" i="7"/>
  <c r="I114" i="7" s="1"/>
  <c r="F93" i="7"/>
  <c r="H93" i="7" s="1"/>
  <c r="G102" i="7"/>
  <c r="I102" i="7" s="1"/>
  <c r="G121" i="7"/>
  <c r="I121" i="7" s="1"/>
  <c r="G110" i="7"/>
  <c r="I110" i="7" s="1"/>
  <c r="G94" i="7"/>
  <c r="I94" i="7" s="1"/>
  <c r="H119" i="7"/>
  <c r="F97" i="7"/>
  <c r="H97" i="7" s="1"/>
  <c r="G119" i="7"/>
  <c r="I119" i="7" s="1"/>
  <c r="G111" i="7"/>
  <c r="I111" i="7" s="1"/>
  <c r="G103" i="7"/>
  <c r="I103" i="7" s="1"/>
  <c r="G115" i="7"/>
  <c r="I115" i="7" s="1"/>
  <c r="F113" i="7"/>
  <c r="H113" i="7" s="1"/>
  <c r="F108" i="7"/>
  <c r="H108" i="7" s="1"/>
  <c r="F116" i="7"/>
  <c r="H116" i="7" s="1"/>
  <c r="F101" i="7"/>
  <c r="H101" i="7" s="1"/>
  <c r="F106" i="7"/>
  <c r="H106" i="7" s="1"/>
  <c r="G112" i="7"/>
  <c r="I112" i="7" s="1"/>
  <c r="F100" i="7"/>
  <c r="H100" i="7" s="1"/>
  <c r="F117" i="7"/>
  <c r="H117" i="7" s="1"/>
  <c r="G99" i="7"/>
  <c r="I99" i="7" s="1"/>
  <c r="G95" i="7"/>
  <c r="I95" i="7" s="1"/>
  <c r="M97" i="8"/>
  <c r="C92" i="7" s="1"/>
  <c r="G92" i="7" l="1"/>
  <c r="I92" i="7" s="1"/>
  <c r="F92" i="7"/>
  <c r="H9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<sst xmlns="http://schemas.openxmlformats.org/spreadsheetml/2006/main" count="40832" uniqueCount="562">
  <si>
    <t>After DNase</t>
  </si>
  <si>
    <t>(uL)</t>
  </si>
  <si>
    <t>Sample ID</t>
  </si>
  <si>
    <t>Concentration (ng/uL)</t>
  </si>
  <si>
    <t>H2O (uL)</t>
  </si>
  <si>
    <t>RT</t>
  </si>
  <si>
    <t>for 1 rxn</t>
  </si>
  <si>
    <t>25x dNTPs</t>
  </si>
  <si>
    <t>H2O &amp; template RNA</t>
  </si>
  <si>
    <t>RIN</t>
  </si>
  <si>
    <t>RT-ase</t>
  </si>
  <si>
    <t>H2O</t>
  </si>
  <si>
    <t>10x RT Buffer</t>
  </si>
  <si>
    <t>10x Random Primers</t>
  </si>
  <si>
    <t>H9_ESC_1</t>
  </si>
  <si>
    <t>H9_ESC_2</t>
  </si>
  <si>
    <t>H9_ESC_3</t>
  </si>
  <si>
    <t>H9_neu_1</t>
  </si>
  <si>
    <t>H9_neu_2</t>
  </si>
  <si>
    <t>H9_neu_4</t>
  </si>
  <si>
    <t>AS-13_ESC_1</t>
  </si>
  <si>
    <t>AS-13_ESC_2</t>
  </si>
  <si>
    <t>AS-13_ESC_3</t>
  </si>
  <si>
    <t>PWS-2_ESC_1</t>
  </si>
  <si>
    <t>PWS-2_ESC_2</t>
  </si>
  <si>
    <t>PWS-2_ESC_3</t>
  </si>
  <si>
    <t>PWS-2_neu_1</t>
  </si>
  <si>
    <t>AS-13_neu_1</t>
  </si>
  <si>
    <t>PWS-2_neu_2</t>
  </si>
  <si>
    <t>AS-13_neu_2</t>
  </si>
  <si>
    <t>PWS-2_neu_4</t>
  </si>
  <si>
    <t>AS-13_neu_4</t>
  </si>
  <si>
    <t>AS-22_ESC_1</t>
  </si>
  <si>
    <t>AS-22_ESC_2</t>
  </si>
  <si>
    <t>AS-22_ESC_3</t>
  </si>
  <si>
    <t>AS-22_neu_1</t>
  </si>
  <si>
    <t>AS-22_neu_2</t>
  </si>
  <si>
    <t>AS-22_neu_3</t>
  </si>
  <si>
    <t>**Concentration of stock cDNA</t>
  </si>
  <si>
    <t>Master Mix</t>
  </si>
  <si>
    <t>ng/uL cDNA</t>
  </si>
  <si>
    <t>2x Master Mix</t>
  </si>
  <si>
    <t>uL final volume</t>
  </si>
  <si>
    <t>uL H2O</t>
  </si>
  <si>
    <t>Put 20uL mix/well</t>
  </si>
  <si>
    <t>CT</t>
  </si>
  <si>
    <t>Gene</t>
  </si>
  <si>
    <t>GAPDH</t>
  </si>
  <si>
    <t>NDN</t>
  </si>
  <si>
    <t>MAGEL2</t>
  </si>
  <si>
    <t>MKRN3</t>
  </si>
  <si>
    <t>SNRPN ex1/2</t>
  </si>
  <si>
    <t>SNRPN U4/ex2</t>
  </si>
  <si>
    <t>116HGG1</t>
  </si>
  <si>
    <t>116HGG2</t>
  </si>
  <si>
    <t>116HGG3</t>
  </si>
  <si>
    <t>IPW</t>
  </si>
  <si>
    <t>SNORD115</t>
  </si>
  <si>
    <t>UBE3A</t>
  </si>
  <si>
    <t>UBE3A-ATS</t>
  </si>
  <si>
    <t>GABRB3</t>
  </si>
  <si>
    <t>GABRA5</t>
  </si>
  <si>
    <t>GABRG3</t>
  </si>
  <si>
    <t>PWAR5</t>
  </si>
  <si>
    <t>HERC2</t>
  </si>
  <si>
    <t>CYFIP1</t>
  </si>
  <si>
    <t>TUBGCP5</t>
  </si>
  <si>
    <t>CHRNA7</t>
  </si>
  <si>
    <t>NANOG</t>
  </si>
  <si>
    <t>PAX6</t>
  </si>
  <si>
    <t>SOX2</t>
  </si>
  <si>
    <t>OCT3/4</t>
  </si>
  <si>
    <t>FGF4</t>
  </si>
  <si>
    <t>KLF4</t>
  </si>
  <si>
    <t>LIN28A</t>
  </si>
  <si>
    <t>ZFP42</t>
  </si>
  <si>
    <t>MAP2</t>
  </si>
  <si>
    <t>DLG4</t>
  </si>
  <si>
    <t>CellLine</t>
  </si>
  <si>
    <t>RQ1</t>
  </si>
  <si>
    <t>RQ2</t>
  </si>
  <si>
    <t>RQ3</t>
  </si>
  <si>
    <t>Hs00267349_s1</t>
  </si>
  <si>
    <t>Hs00255922_s1</t>
  </si>
  <si>
    <t>Hs00271653_s1</t>
  </si>
  <si>
    <t>Hs00243205_m1</t>
  </si>
  <si>
    <t>Hs00909635_m1</t>
  </si>
  <si>
    <t>Hs03454084_m1</t>
  </si>
  <si>
    <t>Hs03454228_m1</t>
  </si>
  <si>
    <t>Hs01374551_m1</t>
  </si>
  <si>
    <t>Hs03455409_s1</t>
  </si>
  <si>
    <t>Hs03454279_m1</t>
  </si>
  <si>
    <t>Hs00166580_m1</t>
  </si>
  <si>
    <t>Hs01372960_m1</t>
  </si>
  <si>
    <t>Hs00241459_m1</t>
  </si>
  <si>
    <t>Hs00181291_m1</t>
  </si>
  <si>
    <t>Hs01115766_m1</t>
  </si>
  <si>
    <t>Hs_03453940_s1</t>
  </si>
  <si>
    <t>Hs00190589_m1</t>
  </si>
  <si>
    <t>Hs00383168_m1</t>
  </si>
  <si>
    <t>Hs00540690_m1</t>
  </si>
  <si>
    <t>Hs01063373_m1</t>
  </si>
  <si>
    <t>Hs02387400_g1</t>
  </si>
  <si>
    <t>Hs00240871_m1</t>
  </si>
  <si>
    <t>Hs00602736_s1</t>
  </si>
  <si>
    <t>Hs04995079_g1</t>
  </si>
  <si>
    <t>Hs00173564_m1</t>
  </si>
  <si>
    <t>Hs00358836_m1</t>
  </si>
  <si>
    <t>Hs00702808_s1</t>
  </si>
  <si>
    <t>Hs01938187_s1</t>
  </si>
  <si>
    <t>delta CT</t>
  </si>
  <si>
    <t xml:space="preserve">delta </t>
  </si>
  <si>
    <t>RQ</t>
  </si>
  <si>
    <t>H9 ESC</t>
  </si>
  <si>
    <t>H9-PWS ESC</t>
  </si>
  <si>
    <t>H9-AS(13) ESC</t>
  </si>
  <si>
    <t>H9-AS(22) ESC</t>
  </si>
  <si>
    <t>H9 neu</t>
  </si>
  <si>
    <t>H9-PWS neu</t>
  </si>
  <si>
    <t>H9-AS(13) neu</t>
  </si>
  <si>
    <t>H9-AS(22) neu</t>
  </si>
  <si>
    <t>Mean</t>
  </si>
  <si>
    <t>Ct_StDev_BR1</t>
  </si>
  <si>
    <t>Ct_StDev_BR2</t>
  </si>
  <si>
    <t>Ct_StDev_BR3</t>
  </si>
  <si>
    <t>for 27 rxns</t>
  </si>
  <si>
    <t>Hs00258900_m1</t>
  </si>
  <si>
    <t>Hs01555373_m1</t>
  </si>
  <si>
    <t>Biological Rep #1</t>
  </si>
  <si>
    <t>Biological Rep #2</t>
  </si>
  <si>
    <t>Biological Rep #3</t>
  </si>
  <si>
    <t>Ct_TechRep1</t>
  </si>
  <si>
    <t>Ct_TechRep2</t>
  </si>
  <si>
    <t>Ct_TechRep3</t>
  </si>
  <si>
    <t>RQmax</t>
  </si>
  <si>
    <t>RQmin</t>
  </si>
  <si>
    <t>PWS_ESC</t>
  </si>
  <si>
    <t>WT_ESC</t>
  </si>
  <si>
    <t>AS1_ESC</t>
  </si>
  <si>
    <t>AS2_ESC</t>
  </si>
  <si>
    <t>WT_neu</t>
  </si>
  <si>
    <t>PWS_neu</t>
  </si>
  <si>
    <t>AS1_neu</t>
  </si>
  <si>
    <t>AS2_neu</t>
  </si>
  <si>
    <t>For 1625 ng RNA (uL)</t>
  </si>
  <si>
    <t>N/A</t>
  </si>
  <si>
    <t>1.625ug RNA will be converted ~1:1 to cDNA with RT rxn</t>
  </si>
  <si>
    <t>Diluted Conc (ng/uL)</t>
  </si>
  <si>
    <t>Amount stock (uL)</t>
  </si>
  <si>
    <t>Amount H2O (uL)</t>
  </si>
  <si>
    <t>Measure w/ P10</t>
  </si>
  <si>
    <t>Measure w/ P200</t>
  </si>
  <si>
    <t>Measure w/ P20</t>
  </si>
  <si>
    <t>1x20uL rxn</t>
  </si>
  <si>
    <t>1x80uL rxn</t>
  </si>
  <si>
    <t>*# of samples + ~10% for pipetting error</t>
  </si>
  <si>
    <t>P200</t>
  </si>
  <si>
    <t>40 uL MM per rxn</t>
  </si>
  <si>
    <t>80 uL rxn total</t>
  </si>
  <si>
    <t>P20</t>
  </si>
  <si>
    <t>measure with P200^</t>
  </si>
  <si>
    <t>**Need enough for 96 wells + ~10%</t>
  </si>
  <si>
    <t>**Amount H2O</t>
  </si>
  <si>
    <t>For qPCR, will use ~15ng/well</t>
  </si>
  <si>
    <t>**Amount 2X MM</t>
  </si>
  <si>
    <t>uL</t>
  </si>
  <si>
    <t>Move cDNA 5mL tube</t>
  </si>
  <si>
    <t>Add 1000uL H2O to each cDNA dilution tube</t>
  </si>
  <si>
    <t>Add 1080uL 2X MM to each cDNA dilution tube</t>
  </si>
  <si>
    <t>**Final concentration</t>
  </si>
  <si>
    <t>For AS-22_neu_1, ~7.7ng</t>
  </si>
  <si>
    <t>Seal plate, spin down, vortex gently &amp; spin down again!</t>
  </si>
  <si>
    <t>Done on 4/15/24</t>
  </si>
  <si>
    <t>Started on 4/16/24</t>
  </si>
  <si>
    <t>Block Type</t>
  </si>
  <si>
    <t>96-Well 0.2-mL Block</t>
  </si>
  <si>
    <t>Calibration Background is expired</t>
  </si>
  <si>
    <t>No</t>
  </si>
  <si>
    <t>Calibration Background performed on</t>
  </si>
  <si>
    <t>05-17-2023</t>
  </si>
  <si>
    <t>Calibration Pure Dye FAM is expired</t>
  </si>
  <si>
    <t>Calibration Pure Dye FAM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</si>
  <si>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</si>
  <si>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</si>
  <si>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</si>
  <si>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</si>
  <si>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</si>
  <si>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TAQMAN</t>
  </si>
  <si>
    <t>Date Created</t>
  </si>
  <si>
    <t>2024-04-16 13:11:23 PM EDT</t>
  </si>
  <si>
    <t/>
  </si>
  <si>
    <t>Experiment File Name</t>
  </si>
  <si>
    <t>D:\Users\Cotney Lab\Desktop\Rachel\H9-ESC-1_TaqMan_Rachel.eds</t>
  </si>
  <si>
    <t>Experiment Name</t>
  </si>
  <si>
    <t>H9-ESC-1_TaqMan_Rachel</t>
  </si>
  <si>
    <t>Experiment Run End Time</t>
  </si>
  <si>
    <t>2024-04-16 12:38:40 PM EDT</t>
  </si>
  <si>
    <t>Experiment Type</t>
  </si>
  <si>
    <t>Comparative Cт (ΔΔCт)</t>
  </si>
  <si>
    <t>Instrument Name</t>
  </si>
  <si>
    <t>272325340-ChamberlainQS3</t>
  </si>
  <si>
    <t>Instrument Serial Number</t>
  </si>
  <si>
    <t>272325340</t>
  </si>
  <si>
    <t>Instrument Type</t>
  </si>
  <si>
    <t>QuantStudio™ 3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</si>
  <si>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</si>
  <si>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</si>
  <si>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</si>
  <si>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</si>
  <si>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</si>
  <si>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</si>
  <si>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</si>
  <si>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</si>
  <si>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</si>
  <si>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</si>
  <si>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</si>
  <si>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</si>
  <si>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</si>
  <si>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</si>
  <si>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</si>
  <si>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</si>
  <si>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</si>
  <si>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</si>
  <si>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</si>
  <si>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RQ Min</t>
  </si>
  <si>
    <t>RQ Max</t>
  </si>
  <si>
    <t>Ct Mean</t>
  </si>
  <si>
    <t>Ct SD</t>
  </si>
  <si>
    <t>Delta Ct</t>
  </si>
  <si>
    <t>Delta Ct Mean</t>
  </si>
  <si>
    <t>Delta Ct SD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</si>
  <si>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</si>
  <si>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</si>
  <si>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</si>
  <si>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</si>
  <si>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</si>
  <si>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</si>
  <si>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</si>
  <si>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</si>
  <si>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</si>
  <si>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</si>
  <si>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CQCONF</t>
  </si>
  <si>
    <t>THOLDFAIL</t>
  </si>
  <si>
    <t>HIGHSD</t>
  </si>
  <si>
    <t>NOISE</t>
  </si>
  <si>
    <t>A1</t>
  </si>
  <si>
    <t>false</t>
  </si>
  <si>
    <t>18S-Hs99999901_s1</t>
  </si>
  <si>
    <t>UNKNOWN</t>
  </si>
  <si>
    <t>FAM</t>
  </si>
  <si>
    <t>NFQ-MGB</t>
  </si>
  <si>
    <t>Amp</t>
  </si>
  <si>
    <t>N</t>
  </si>
  <si>
    <t>A2</t>
  </si>
  <si>
    <t>GAPDH-Hs99999905_m1</t>
  </si>
  <si>
    <t>A3</t>
  </si>
  <si>
    <t>MAP2-Hs0025800_m1</t>
  </si>
  <si>
    <t>A4</t>
  </si>
  <si>
    <t>DLG4-Hs01555373_m1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</si>
  <si>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</si>
  <si>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</si>
  <si>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</si>
  <si>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</si>
  <si>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</si>
  <si>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</si>
  <si>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</si>
  <si>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</si>
  <si>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</si>
  <si>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NDN-Hs00267349_s1</t>
  </si>
  <si>
    <t>B2</t>
  </si>
  <si>
    <t>MAGEL2-Hs00255922_s1</t>
  </si>
  <si>
    <t>B3</t>
  </si>
  <si>
    <t>MKRN3-Hs00271653_s1</t>
  </si>
  <si>
    <t>Inconclusive</t>
  </si>
  <si>
    <t>Y</t>
  </si>
  <si>
    <t>B4</t>
  </si>
  <si>
    <t>SNURF;SNRPN-Hs00243205_m1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</si>
  <si>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</si>
  <si>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</si>
  <si>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</si>
  <si>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</si>
  <si>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</si>
  <si>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</si>
  <si>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</si>
  <si>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</si>
  <si>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</si>
  <si>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SNRPN-Hs00909635_m1</t>
  </si>
  <si>
    <t>C2</t>
  </si>
  <si>
    <t>SNRPN-Hs03454084_m1</t>
  </si>
  <si>
    <t>C3</t>
  </si>
  <si>
    <t>SNRPN-Hs03454228_m1</t>
  </si>
  <si>
    <t>C4</t>
  </si>
  <si>
    <t>SNRPN-Hs01374551_m1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</si>
  <si>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</si>
  <si>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</si>
  <si>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</si>
  <si>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</si>
  <si>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</si>
  <si>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</si>
  <si>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</si>
  <si>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</si>
  <si>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</si>
  <si>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IPW-Hs03455409_s1</t>
  </si>
  <si>
    <t>D2</t>
  </si>
  <si>
    <t>SNRPN-Hs03454279_m1</t>
  </si>
  <si>
    <t>D3</t>
  </si>
  <si>
    <t>UBE3A-Hs00166580_m1</t>
  </si>
  <si>
    <t>D4</t>
  </si>
  <si>
    <t>SNRPN-Hs01372960_m1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</si>
  <si>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</si>
  <si>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</si>
  <si>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</si>
  <si>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</si>
  <si>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</si>
  <si>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</si>
  <si>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</si>
  <si>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</si>
  <si>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</si>
  <si>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GABRB3-Hs00241459_m1</t>
  </si>
  <si>
    <t>E2</t>
  </si>
  <si>
    <t>GABRA5-Hs00181291_m1</t>
  </si>
  <si>
    <t>E3</t>
  </si>
  <si>
    <t>GABRG3-Hs01115766_m1</t>
  </si>
  <si>
    <t>E4</t>
  </si>
  <si>
    <t>PWAR5-Hs03453940_s1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</si>
  <si>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</si>
  <si>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</si>
  <si>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</si>
  <si>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</si>
  <si>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</si>
  <si>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</si>
  <si>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</si>
  <si>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</si>
  <si>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</si>
  <si>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HERC2-Hs00190589_m1</t>
  </si>
  <si>
    <t>F2</t>
  </si>
  <si>
    <t>CYFIP1-Hs00383168_m1</t>
  </si>
  <si>
    <t>F3</t>
  </si>
  <si>
    <t>TUBGCP5-Hs00540690_m1</t>
  </si>
  <si>
    <t>F4</t>
  </si>
  <si>
    <t>CHRNA7-Hs01063373_m1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</si>
  <si>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</si>
  <si>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</si>
  <si>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</si>
  <si>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</si>
  <si>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</si>
  <si>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</si>
  <si>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</si>
  <si>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</si>
  <si>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</si>
  <si>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NANOG-Hs02387400_g1</t>
  </si>
  <si>
    <t>G2</t>
  </si>
  <si>
    <t>PAX6-Hs00240871_m1</t>
  </si>
  <si>
    <t>G3</t>
  </si>
  <si>
    <t>SOX2-Hs00602736_s1</t>
  </si>
  <si>
    <t>G4</t>
  </si>
  <si>
    <t>POU5F1B-Hs04995079_g1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</si>
  <si>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</si>
  <si>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</si>
  <si>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</si>
  <si>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</si>
  <si>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</si>
  <si>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</si>
  <si>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</si>
  <si>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</si>
  <si>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</si>
  <si>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FGF4-Hs00173564_m1</t>
  </si>
  <si>
    <t>H2</t>
  </si>
  <si>
    <t>KLF4-Hs00358836_m1</t>
  </si>
  <si>
    <t>H3</t>
  </si>
  <si>
    <t>LIN28A-Hs00702808_s1</t>
  </si>
  <si>
    <t>H4</t>
  </si>
  <si>
    <t>ZFP42-Hs01938187_s1</t>
  </si>
  <si>
    <t>H5</t>
  </si>
  <si>
    <t>H6</t>
  </si>
  <si>
    <t>H7</t>
  </si>
  <si>
    <t>H8</t>
  </si>
  <si>
    <t>H9</t>
  </si>
  <si>
    <t>H10</t>
  </si>
  <si>
    <t>H11</t>
  </si>
  <si>
    <t>H12</t>
  </si>
  <si>
    <t>Analysis Type</t>
  </si>
  <si>
    <t>Singleplex</t>
  </si>
  <si>
    <t>Endogenous Control</t>
  </si>
  <si>
    <t>RQ Min/Max Confidence Level</t>
  </si>
  <si>
    <t>95.0</t>
  </si>
  <si>
    <t>Reference Sample</t>
  </si>
  <si>
    <t>2024-04-16 15:51:53 PM EDT</t>
  </si>
  <si>
    <t>D:\Users\Cotney Lab\Desktop\Rachel\H9-ESC-2_TaqMan_Rachel.eds</t>
  </si>
  <si>
    <t>H9-ESC-2_TaqMan_Rachel</t>
  </si>
  <si>
    <t>2024-04-16 15:47:35 PM EDT</t>
  </si>
  <si>
    <t>2024-04-16 17:29:08 PM EDT</t>
  </si>
  <si>
    <t>D:\Users\Cotney Lab\Desktop\Rachel\H9-ESC-3_TaqMan_Rachel.eds</t>
  </si>
  <si>
    <t>H9-ESC-3_TaqMan_Rachel</t>
  </si>
  <si>
    <t>2024-04-16 17:22:34 PM EDT</t>
  </si>
  <si>
    <t>2024-04-17 12:07:59 PM EDT</t>
  </si>
  <si>
    <t>D:\Users\Cotney Lab\Desktop\Rachel\H9-PWS2-ESC-1_TaqMan_Rachel.eds</t>
  </si>
  <si>
    <t>H9-PWS2-ESC-1_TaqMan_Rachel</t>
  </si>
  <si>
    <t>2024-04-17 12:03:55 PM EDT</t>
  </si>
  <si>
    <t>EXPFAIL</t>
  </si>
  <si>
    <t>OUTLIERRG</t>
  </si>
  <si>
    <t>NOAMP</t>
  </si>
  <si>
    <t>H9_PWS2_ESC_1</t>
  </si>
  <si>
    <t>Undetermined</t>
  </si>
  <si>
    <t>No Amp</t>
  </si>
  <si>
    <t>2024-04-17 13:49:42 PM EDT</t>
  </si>
  <si>
    <t>D:\Users\Cotney Lab\Desktop\Rachel\H9-PWS2-ESC-2_TaqMan_Rachel.eds</t>
  </si>
  <si>
    <t>H9-PWS2-ESC-2_TaqMan_Rachel</t>
  </si>
  <si>
    <t>2024-04-17 13:40:57 PM EDT</t>
  </si>
  <si>
    <t>H9_PWS2_ESC_2</t>
  </si>
  <si>
    <t>2024-04-17 15:29:59 PM EDT</t>
  </si>
  <si>
    <t>D:\Users\Cotney Lab\Desktop\Rachel\H9-PWS2-ESC-3_TaqMan_Rachel.eds</t>
  </si>
  <si>
    <t>H9-PWS2-ESC-3_TaqMan_Rachel</t>
  </si>
  <si>
    <t>2024-04-17 15:22:27 PM EDT</t>
  </si>
  <si>
    <t>H9_PWS2_ESC_3</t>
  </si>
  <si>
    <t>2024-04-18 12:05:25 PM EDT</t>
  </si>
  <si>
    <t>D:\Users\Cotney Lab\Desktop\Rachel\H9-AS13-ESC-1_TaqMan_Rachel.eds</t>
  </si>
  <si>
    <t>H9-AS13-ESC-1_TaqMan_Rachel</t>
  </si>
  <si>
    <t>2024-04-18 10:30:49 AM EDT</t>
  </si>
  <si>
    <t>H9_AS13_ESC_1</t>
  </si>
  <si>
    <t>2024-04-18 14:30:19 PM EDT</t>
  </si>
  <si>
    <t>D:\Users\Cotney Lab\Desktop\Rachel\H9-AS13-ESC-2_TaqMan_Rachel.eds</t>
  </si>
  <si>
    <t>H9-AS13-ESC-2_TaqMan_Rachel</t>
  </si>
  <si>
    <t>2024-04-18 13:58:13 PM EDT</t>
  </si>
  <si>
    <t>H9_AS13_ESC_2</t>
  </si>
  <si>
    <t>2024-04-18 16:13:55 PM EDT</t>
  </si>
  <si>
    <t>D:\Users\Cotney Lab\Desktop\Rachel\H9-AS13-ESC-3_TaqMan_Rachel.eds</t>
  </si>
  <si>
    <t>H9-AS13-ESC-3_TaqMan_Rachel</t>
  </si>
  <si>
    <t>2024-04-18 16:03:39 PM EDT</t>
  </si>
  <si>
    <t>H9_AS13_ESC_3</t>
  </si>
  <si>
    <t>2024-04-19 11:11:52 AM EDT</t>
  </si>
  <si>
    <t>D:\Users\Cotney Lab\Desktop\Rachel\H9-AS22-ESC-1_TaqMan_Rachel.eds</t>
  </si>
  <si>
    <t>H9-AS22-ESC-1_TaqMan_Rachel</t>
  </si>
  <si>
    <t>2024-04-19 11:07:59 AM EDT</t>
  </si>
  <si>
    <t>H9_AS22_ESC_1</t>
  </si>
  <si>
    <t>2024-04-19 12:48:02 PM EDT</t>
  </si>
  <si>
    <t>D:\Users\Cotney Lab\Desktop\Rachel\H9-AS22-ESC-2_TaqMan_Rachel.eds</t>
  </si>
  <si>
    <t>H9-AS22-ESC-2_TaqMan_Rachel</t>
  </si>
  <si>
    <t>2024-04-19 12:42:31 PM EDT</t>
  </si>
  <si>
    <t>H9_AS22_ESC_2</t>
  </si>
  <si>
    <t>minus_error</t>
  </si>
  <si>
    <t>plus_error</t>
  </si>
  <si>
    <t>Biological_StDev</t>
  </si>
  <si>
    <t>Biological Error</t>
  </si>
  <si>
    <t>Technical Error</t>
  </si>
  <si>
    <t>Total Error</t>
  </si>
  <si>
    <t>2024-04-19 16:04:31 PM EDT</t>
  </si>
  <si>
    <t>D:\Users\Cotney Lab\Desktop\Rachel\H9-AS22-ESC-3_TaqMan_Rachel.eds</t>
  </si>
  <si>
    <t>H9-AS22-ESC-3_TaqMan_Rachel</t>
  </si>
  <si>
    <t>2024-04-19 14:21:11 PM EDT</t>
  </si>
  <si>
    <t>H9_AS22_ESC_3</t>
  </si>
  <si>
    <t>2024-04-21 16:03:37 PM EDT</t>
  </si>
  <si>
    <t>D:\Users\Cotney Lab\Desktop\Rachel\H9-neu-1_TaqMan_Rachel.eds</t>
  </si>
  <si>
    <t>H9-neu-1_TaqMan_Rachel</t>
  </si>
  <si>
    <t>2024-04-21 15:57:54 PM EDT</t>
  </si>
  <si>
    <t>2024-04-21 17:40:14 PM EDT</t>
  </si>
  <si>
    <t>D:\Users\Cotney Lab\Desktop\Rachel\H9-neu-2_TaqMan_Rachel.eds</t>
  </si>
  <si>
    <t>H9-neu-2_TaqMan_Rachel</t>
  </si>
  <si>
    <t>2024-04-21 17:36:28 PM EDT</t>
  </si>
  <si>
    <t>2024-04-21 19:56:37 PM EDT</t>
  </si>
  <si>
    <t>D:\Users\Cotney Lab\Desktop\Rachel\H9-neu-3_TaqMan_Rachel.eds</t>
  </si>
  <si>
    <t>H9-neu-3_TaqMan_Rachel</t>
  </si>
  <si>
    <t>2024-04-21 19:12:47 PM EDT</t>
  </si>
  <si>
    <t>H9_neu_3</t>
  </si>
  <si>
    <t>2024-04-22 15:09:13 PM EDT</t>
  </si>
  <si>
    <t>D:\Users\Cotney Lab\Desktop\Rachel\H9-PWS2-neu-1_TaqMan_Rachel.eds</t>
  </si>
  <si>
    <t>H9-PWS2-neu-1_TaqMan_Rachel</t>
  </si>
  <si>
    <t>2024-04-22 15:04:39 PM EDT</t>
  </si>
  <si>
    <t>H9_PWS2_neu_1</t>
  </si>
  <si>
    <t>**Need enough for 64 wells + ~10%</t>
  </si>
  <si>
    <t>2024-04-22 16:46:05 PM EDT</t>
  </si>
  <si>
    <t>D:\Users\Cotney Lab\Desktop\Rachel\H9-PWS2-neu-2_TaqMan_Rachel.eds</t>
  </si>
  <si>
    <t>H9-PWS2-neu-2_TaqMan_Rachel</t>
  </si>
  <si>
    <t>2024-04-22 16:39:56 PM EDT</t>
  </si>
  <si>
    <t>H9_PWS2_neu_2</t>
  </si>
  <si>
    <t>2024-04-22 18:22:43 PM EDT</t>
  </si>
  <si>
    <t>D:\Users\Cotney Lab\Desktop\Rachel\H9-PWS2-neu-3_TaqMan_Rachel.eds</t>
  </si>
  <si>
    <t>H9-PWS2-neu-3_TaqMan_Rachel</t>
  </si>
  <si>
    <t>2024-04-22 18:18:54 PM EDT</t>
  </si>
  <si>
    <t>H9_PWS2_neu_3</t>
  </si>
  <si>
    <t>2024-04-23 11:04:13 AM EDT</t>
  </si>
  <si>
    <t>D:\Users\Cotney Lab\Desktop\Rachel\H9-AS13-neu-1_TaqMan_Rachel.eds</t>
  </si>
  <si>
    <t>H9-AS13-neu-1_TaqMan_Rachel</t>
  </si>
  <si>
    <t>2024-04-23 10:59:52 AM EDT</t>
  </si>
  <si>
    <t>H9_AS13_neu_1</t>
  </si>
  <si>
    <t>2024-04-23 13:25:53 PM EDT</t>
  </si>
  <si>
    <t>D:\Users\Cotney Lab\Desktop\Rachel\H9-AS13-neu-2_TaqMan_Rachel.eds</t>
  </si>
  <si>
    <t>H9-AS13-neu-2_TaqMan_Rachel</t>
  </si>
  <si>
    <t>2024-04-23 12:35:03 PM EDT</t>
  </si>
  <si>
    <t>H9_AS13_neu_2</t>
  </si>
  <si>
    <t>2024-04-23 15:04:42 PM EDT</t>
  </si>
  <si>
    <t>D:\Users\Cotney Lab\Desktop\Rachel\H9-AS13-neu-3_TaqMan_Rachel.eds</t>
  </si>
  <si>
    <t>H9-AS13-neu-3_TaqMan_Rachel</t>
  </si>
  <si>
    <t>2024-04-23 14:57:39 PM EDT</t>
  </si>
  <si>
    <t>H9_AS13_neu_3</t>
  </si>
  <si>
    <t>2024-04-24 12:20:57 PM EDT</t>
  </si>
  <si>
    <t>D:\Users\Cotney Lab\Desktop\Rachel\H9-AS22-neu-1_TaqMan_Rachel.eds</t>
  </si>
  <si>
    <t>H9-AS22-neu-1_TaqMan_Rachel</t>
  </si>
  <si>
    <t>2024-04-24 12:15:18 PM EDT</t>
  </si>
  <si>
    <t>H9_AS22_neu_1</t>
  </si>
  <si>
    <t>2024-04-24 13:57:08 PM EDT</t>
  </si>
  <si>
    <t>D:\Users\Cotney Lab\Desktop\Rachel\H9-AS22-neu-2_TaqMan_Rachel.eds</t>
  </si>
  <si>
    <t>H9-AS22-neu-2_TaqMan_Rachel</t>
  </si>
  <si>
    <t>2024-04-24 13:52:41 PM EDT</t>
  </si>
  <si>
    <t>H9_AS22_neu_2</t>
  </si>
  <si>
    <t>2024-04-24 15:36:11 PM EDT</t>
  </si>
  <si>
    <t>D:\Users\Cotney Lab\Desktop\Rachel\H9-AS22-neu-3_TaqMan_Rachel.eds</t>
  </si>
  <si>
    <t>H9-AS22-neu-3_TaqMan_Rachel</t>
  </si>
  <si>
    <t>2024-04-24 15:30:18 PM EDT</t>
  </si>
  <si>
    <t>H9_AS22_neu_3</t>
  </si>
  <si>
    <t>Count</t>
  </si>
  <si>
    <t>Sum</t>
  </si>
  <si>
    <t>Variance</t>
  </si>
  <si>
    <t>ANOVA</t>
  </si>
  <si>
    <t>SS</t>
  </si>
  <si>
    <t>df</t>
  </si>
  <si>
    <t>MS</t>
  </si>
  <si>
    <t>F</t>
  </si>
  <si>
    <t>Between Groups</t>
  </si>
  <si>
    <t>Within Groups</t>
  </si>
  <si>
    <t>Total</t>
  </si>
  <si>
    <t>ANOVA: Single Factor</t>
  </si>
  <si>
    <t>DESCRIPTION</t>
  </si>
  <si>
    <t>Alpha</t>
  </si>
  <si>
    <t>Group</t>
  </si>
  <si>
    <t>Std Err</t>
  </si>
  <si>
    <t>Lower</t>
  </si>
  <si>
    <t>Upper</t>
  </si>
  <si>
    <t>Sources</t>
  </si>
  <si>
    <t>P value</t>
  </si>
  <si>
    <t>Eta-sq</t>
  </si>
  <si>
    <t>RMSSE</t>
  </si>
  <si>
    <t>Omega Sq</t>
  </si>
  <si>
    <t>DUNNETT'S TEST</t>
  </si>
  <si>
    <t>alpha</t>
  </si>
  <si>
    <t>group</t>
  </si>
  <si>
    <t>mean</t>
  </si>
  <si>
    <t>size</t>
  </si>
  <si>
    <t>ss</t>
  </si>
  <si>
    <t>d-crit</t>
  </si>
  <si>
    <t>D-TEST</t>
  </si>
  <si>
    <t>std err</t>
  </si>
  <si>
    <t>d-stat</t>
  </si>
  <si>
    <t>lower</t>
  </si>
  <si>
    <t>upper</t>
  </si>
  <si>
    <t>p-value</t>
  </si>
  <si>
    <t>mean-crit</t>
  </si>
  <si>
    <t>Cohen d</t>
  </si>
  <si>
    <t>Pluripotency genes in hESCs</t>
  </si>
  <si>
    <t>Imprinted 15q11-q13 genes in hESCs</t>
  </si>
  <si>
    <t>Biallelic 15q11-q13 genes in hESCs</t>
  </si>
  <si>
    <t>Neuronal genes in 10-week neurons</t>
  </si>
  <si>
    <t>Imprinted 15q11-q13 genes in 10-week neurons</t>
  </si>
  <si>
    <t>Biallelic 15q11-q13 genes in 10-week neurons</t>
  </si>
  <si>
    <t>Grubbs</t>
  </si>
  <si>
    <t>Category</t>
  </si>
  <si>
    <t>Pluripotency genes 10-week neurons to WT hESCs</t>
  </si>
  <si>
    <t>Neuronal genes 10-week neurons to WT hESCs</t>
  </si>
  <si>
    <t>Significance</t>
  </si>
  <si>
    <t>NS</t>
  </si>
  <si>
    <t>*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</si>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</sst>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Helvetica"/>
      <family val="2"/>
    </font>
    <font>
      <b/>
      <sz val="12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</font>
    <font>
      <i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2"/>
      <color theme="1"/>
      <name val="Helvetica"/>
    </font>
    <font>
      <sz val="12"/>
      <color theme="1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CD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136">
    <xf numFmtId="0" fontId="0" fillId="0" borderId="0" xfId="0"/>
    <xf numFmtId="0" fontId="3" fillId="0" borderId="0" xfId="0" applyFont="1"/>
    <xf numFmtId="0" fontId="5" fillId="3" borderId="2" xfId="0" applyFont="1" applyFill="1" applyBorder="1"/>
    <xf numFmtId="0" fontId="5" fillId="3" borderId="2" xfId="0" applyFont="1" applyFill="1" applyBorder="1" applyAlignment="1">
      <alignment horizontal="right"/>
    </xf>
    <xf numFmtId="0" fontId="5" fillId="3" borderId="3" xfId="0" applyFont="1" applyFill="1" applyBorder="1"/>
    <xf numFmtId="0" fontId="5" fillId="0" borderId="3" xfId="0" applyFont="1" applyBorder="1"/>
    <xf numFmtId="0" fontId="0" fillId="0" borderId="3" xfId="0" applyBorder="1"/>
    <xf numFmtId="2" fontId="0" fillId="4" borderId="3" xfId="0" applyNumberFormat="1" applyFill="1" applyBorder="1"/>
    <xf numFmtId="2" fontId="0" fillId="0" borderId="0" xfId="0" applyNumberFormat="1"/>
    <xf numFmtId="0" fontId="4" fillId="0" borderId="3" xfId="0" applyFont="1" applyBorder="1"/>
    <xf numFmtId="0" fontId="2" fillId="4" borderId="0" xfId="0" applyFont="1" applyFill="1"/>
    <xf numFmtId="0" fontId="2" fillId="0" borderId="0" xfId="0" applyFont="1"/>
    <xf numFmtId="0" fontId="6" fillId="0" borderId="3" xfId="0" applyFont="1" applyBorder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4" fillId="0" borderId="0" xfId="0" applyFont="1"/>
    <xf numFmtId="0" fontId="1" fillId="2" borderId="1" xfId="1"/>
    <xf numFmtId="0" fontId="4" fillId="0" borderId="4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11" fillId="5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6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5" xfId="0" applyFont="1" applyBorder="1"/>
    <xf numFmtId="0" fontId="13" fillId="0" borderId="7" xfId="0" applyFont="1" applyBorder="1"/>
    <xf numFmtId="0" fontId="13" fillId="0" borderId="8" xfId="0" applyFont="1" applyBorder="1"/>
    <xf numFmtId="0" fontId="11" fillId="5" borderId="8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9" xfId="0" applyFont="1" applyBorder="1"/>
    <xf numFmtId="0" fontId="13" fillId="5" borderId="8" xfId="0" applyFont="1" applyFill="1" applyBorder="1" applyAlignment="1">
      <alignment horizontal="center"/>
    </xf>
    <xf numFmtId="0" fontId="12" fillId="0" borderId="0" xfId="2" applyFont="1" applyAlignment="1">
      <alignment horizontal="left"/>
    </xf>
    <xf numFmtId="0" fontId="13" fillId="5" borderId="10" xfId="0" applyFont="1" applyFill="1" applyBorder="1" applyAlignment="1">
      <alignment horizontal="center"/>
    </xf>
    <xf numFmtId="0" fontId="12" fillId="0" borderId="4" xfId="2" applyFont="1" applyBorder="1" applyAlignment="1">
      <alignment horizontal="left"/>
    </xf>
    <xf numFmtId="0" fontId="13" fillId="5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left"/>
    </xf>
    <xf numFmtId="0" fontId="13" fillId="0" borderId="6" xfId="0" applyFont="1" applyBorder="1" applyAlignment="1">
      <alignment horizontal="center"/>
    </xf>
    <xf numFmtId="0" fontId="13" fillId="0" borderId="0" xfId="0" applyFont="1"/>
    <xf numFmtId="0" fontId="13" fillId="0" borderId="6" xfId="0" applyFont="1" applyBorder="1"/>
    <xf numFmtId="0" fontId="14" fillId="5" borderId="5" xfId="0" applyFont="1" applyFill="1" applyBorder="1" applyAlignment="1">
      <alignment horizontal="center"/>
    </xf>
    <xf numFmtId="0" fontId="16" fillId="0" borderId="3" xfId="0" applyFont="1" applyBorder="1"/>
    <xf numFmtId="2" fontId="16" fillId="4" borderId="3" xfId="0" applyNumberFormat="1" applyFont="1" applyFill="1" applyBorder="1"/>
    <xf numFmtId="164" fontId="0" fillId="0" borderId="0" xfId="0" applyNumberFormat="1"/>
    <xf numFmtId="0" fontId="2" fillId="0" borderId="3" xfId="0" applyFont="1" applyBorder="1"/>
    <xf numFmtId="0" fontId="0" fillId="0" borderId="3" xfId="0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6" borderId="3" xfId="0" applyFill="1" applyBorder="1"/>
    <xf numFmtId="0" fontId="0" fillId="7" borderId="3" xfId="0" applyFill="1" applyBorder="1"/>
    <xf numFmtId="0" fontId="0" fillId="9" borderId="3" xfId="0" applyFill="1" applyBorder="1"/>
    <xf numFmtId="0" fontId="8" fillId="0" borderId="0" xfId="0" applyFont="1" applyAlignment="1">
      <alignment horizontal="center"/>
    </xf>
    <xf numFmtId="0" fontId="6" fillId="8" borderId="3" xfId="0" applyFont="1" applyFill="1" applyBorder="1" applyAlignment="1">
      <alignment horizontal="right"/>
    </xf>
    <xf numFmtId="2" fontId="15" fillId="0" borderId="0" xfId="0" applyNumberFormat="1" applyFont="1" applyAlignment="1">
      <alignment horizontal="center"/>
    </xf>
    <xf numFmtId="0" fontId="16" fillId="0" borderId="0" xfId="0" applyFont="1"/>
    <xf numFmtId="0" fontId="2" fillId="10" borderId="3" xfId="0" applyFont="1" applyFill="1" applyBorder="1"/>
    <xf numFmtId="0" fontId="8" fillId="0" borderId="3" xfId="0" applyFont="1" applyBorder="1"/>
    <xf numFmtId="165" fontId="0" fillId="4" borderId="3" xfId="0" applyNumberFormat="1" applyFill="1" applyBorder="1"/>
    <xf numFmtId="0" fontId="0" fillId="0" borderId="12" xfId="0" applyBorder="1"/>
    <xf numFmtId="16" fontId="0" fillId="0" borderId="0" xfId="0" applyNumberFormat="1"/>
    <xf numFmtId="0" fontId="0" fillId="10" borderId="0" xfId="0" applyFill="1"/>
    <xf numFmtId="0" fontId="0" fillId="0" borderId="7" xfId="0" applyBorder="1"/>
    <xf numFmtId="0" fontId="0" fillId="0" borderId="9" xfId="0" applyBorder="1"/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6" xfId="0" applyBorder="1"/>
    <xf numFmtId="0" fontId="0" fillId="11" borderId="7" xfId="0" applyFill="1" applyBorder="1"/>
    <xf numFmtId="0" fontId="0" fillId="11" borderId="9" xfId="0" applyFill="1" applyBorder="1"/>
    <xf numFmtId="0" fontId="17" fillId="0" borderId="0" xfId="0" applyFont="1" applyAlignment="1">
      <alignment horizontal="left"/>
    </xf>
    <xf numFmtId="0" fontId="0" fillId="0" borderId="0" xfId="0" applyAlignment="1">
      <alignment horizontal="left"/>
    </xf>
    <xf numFmtId="0" fontId="17" fillId="11" borderId="3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8" fillId="0" borderId="1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right"/>
    </xf>
    <xf numFmtId="0" fontId="0" fillId="11" borderId="0" xfId="0" applyFill="1"/>
    <xf numFmtId="0" fontId="0" fillId="4" borderId="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7" fillId="11" borderId="17" xfId="0" applyFont="1" applyFill="1" applyBorder="1" applyAlignment="1">
      <alignment horizontal="left"/>
    </xf>
    <xf numFmtId="0" fontId="0" fillId="4" borderId="6" xfId="0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0" fillId="4" borderId="6" xfId="0" applyFill="1" applyBorder="1"/>
    <xf numFmtId="0" fontId="0" fillId="4" borderId="0" xfId="0" applyFill="1"/>
    <xf numFmtId="0" fontId="14" fillId="0" borderId="0" xfId="0" applyFont="1" applyAlignment="1">
      <alignment horizontal="left"/>
    </xf>
    <xf numFmtId="0" fontId="8" fillId="0" borderId="14" xfId="0" applyFont="1" applyBorder="1" applyAlignment="1">
      <alignment horizontal="center"/>
    </xf>
    <xf numFmtId="0" fontId="0" fillId="0" borderId="14" xfId="0" applyBorder="1"/>
    <xf numFmtId="0" fontId="2" fillId="0" borderId="0" xfId="0" applyFont="1" applyAlignment="1">
      <alignment horizontal="left"/>
    </xf>
    <xf numFmtId="0" fontId="0" fillId="0" borderId="5" xfId="0" applyBorder="1"/>
    <xf numFmtId="0" fontId="0" fillId="0" borderId="8" xfId="0" applyBorder="1"/>
    <xf numFmtId="0" fontId="0" fillId="0" borderId="13" xfId="0" applyBorder="1"/>
    <xf numFmtId="0" fontId="0" fillId="0" borderId="15" xfId="0" applyBorder="1"/>
    <xf numFmtId="0" fontId="7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/>
    <xf numFmtId="0" fontId="8" fillId="0" borderId="0" xfId="0" applyFont="1" applyFill="1" applyBorder="1" applyAlignment="1">
      <alignment horizontal="center"/>
    </xf>
  </cellXfs>
  <cellStyles count="3">
    <cellStyle name="Check Cell" xfId="1" builtinId="23"/>
    <cellStyle name="Normal" xfId="0" builtinId="0"/>
    <cellStyle name="Normal 2" xfId="2" xr:uid="{9791222C-D227-4507-B7AB-7CF588B6A694}"/>
  </cellStyles>
  <dxfs count="1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gilmore\AppData\Roaming\Microsoft\AddIns\XRealStatsX.xlam" TargetMode="External"/><Relationship Id="rId1" Type="http://schemas.openxmlformats.org/officeDocument/2006/relationships/externalLinkPath" Target="file:///C:\Users\rgilmore\AppData\Roaming\Microsoft\AddIns\XRealStatsX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DCRIT"/>
      <definedName name="DPROB"/>
      <definedName name="GRUBB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6074-56CA-4469-B303-F715C58642BC}">
  <dimension ref="A1:P29"/>
  <sheetViews>
    <sheetView zoomScale="90" zoomScaleNormal="90" workbookViewId="0">
      <selection activeCell="F26" sqref="F26"/>
    </sheetView>
  </sheetViews>
  <sheetFormatPr defaultRowHeight="14.5" x14ac:dyDescent="0.35"/>
  <cols>
    <col min="1" max="1" width="12.1796875" customWidth="1"/>
    <col min="2" max="2" width="19.7265625" customWidth="1"/>
    <col min="3" max="3" width="16.81640625" customWidth="1"/>
    <col min="4" max="4" width="15.81640625" customWidth="1"/>
    <col min="5" max="5" width="19.7265625" customWidth="1"/>
    <col min="6" max="6" width="19.54296875" customWidth="1"/>
    <col min="11" max="11" width="18.6328125" customWidth="1"/>
    <col min="12" max="12" width="10.81640625" customWidth="1"/>
    <col min="13" max="13" width="10.7265625" customWidth="1"/>
    <col min="14" max="14" width="10.6328125" customWidth="1"/>
    <col min="16" max="16" width="15.6328125" customWidth="1"/>
  </cols>
  <sheetData>
    <row r="1" spans="1:16" ht="15.5" thickTop="1" thickBot="1" x14ac:dyDescent="0.4">
      <c r="A1" s="1" t="s">
        <v>0</v>
      </c>
      <c r="C1" s="64" t="s">
        <v>150</v>
      </c>
      <c r="D1" s="64" t="s">
        <v>151</v>
      </c>
      <c r="F1" s="64" t="s">
        <v>152</v>
      </c>
      <c r="G1" s="64" t="s">
        <v>156</v>
      </c>
      <c r="L1" s="112" t="s">
        <v>1</v>
      </c>
      <c r="M1" s="112"/>
      <c r="N1" s="112"/>
      <c r="P1" s="18" t="s">
        <v>172</v>
      </c>
    </row>
    <row r="2" spans="1:16" ht="15" thickTop="1" x14ac:dyDescent="0.35">
      <c r="A2" s="2" t="s">
        <v>2</v>
      </c>
      <c r="B2" s="2" t="s">
        <v>3</v>
      </c>
      <c r="C2" s="2" t="s">
        <v>148</v>
      </c>
      <c r="D2" s="2" t="s">
        <v>149</v>
      </c>
      <c r="E2" s="2" t="s">
        <v>147</v>
      </c>
      <c r="F2" s="2" t="s">
        <v>144</v>
      </c>
      <c r="G2" s="2" t="s">
        <v>4</v>
      </c>
      <c r="I2" s="3" t="s">
        <v>9</v>
      </c>
      <c r="K2" s="4" t="s">
        <v>5</v>
      </c>
      <c r="L2" s="5" t="s">
        <v>153</v>
      </c>
      <c r="M2" s="5" t="s">
        <v>154</v>
      </c>
      <c r="N2" s="5" t="s">
        <v>125</v>
      </c>
      <c r="O2" s="15" t="s">
        <v>155</v>
      </c>
    </row>
    <row r="3" spans="1:16" x14ac:dyDescent="0.35">
      <c r="A3" s="6" t="s">
        <v>14</v>
      </c>
      <c r="B3" s="6">
        <v>1400</v>
      </c>
      <c r="C3" s="6">
        <v>5</v>
      </c>
      <c r="D3" s="6">
        <f>50-C3</f>
        <v>45</v>
      </c>
      <c r="E3" s="61">
        <f t="shared" ref="E3:E11" si="0">B3/10</f>
        <v>140</v>
      </c>
      <c r="F3" s="7">
        <f>(1625/E3)</f>
        <v>11.607142857142858</v>
      </c>
      <c r="G3" s="70">
        <f>40-F3</f>
        <v>28.392857142857142</v>
      </c>
      <c r="H3" s="8"/>
      <c r="I3" s="6">
        <v>10</v>
      </c>
      <c r="K3" s="9" t="s">
        <v>12</v>
      </c>
      <c r="L3" s="6">
        <v>2</v>
      </c>
      <c r="M3" s="6">
        <f>L3*4</f>
        <v>8</v>
      </c>
      <c r="N3" s="6">
        <f>27*M3</f>
        <v>216</v>
      </c>
      <c r="P3" s="15"/>
    </row>
    <row r="4" spans="1:16" x14ac:dyDescent="0.35">
      <c r="A4" s="12" t="s">
        <v>15</v>
      </c>
      <c r="B4" s="12">
        <v>1210</v>
      </c>
      <c r="C4" s="6">
        <v>5</v>
      </c>
      <c r="D4" s="6">
        <f t="shared" ref="D4:D11" si="1">50-C4</f>
        <v>45</v>
      </c>
      <c r="E4" s="61">
        <f t="shared" si="0"/>
        <v>121</v>
      </c>
      <c r="F4" s="7">
        <f t="shared" ref="F4:F21" si="2">(1625/E4)</f>
        <v>13.429752066115702</v>
      </c>
      <c r="G4" s="70">
        <f t="shared" ref="G4:G26" si="3">40-F4</f>
        <v>26.570247933884296</v>
      </c>
      <c r="H4" s="8"/>
      <c r="I4" s="6">
        <v>10</v>
      </c>
      <c r="K4" s="9" t="s">
        <v>13</v>
      </c>
      <c r="L4" s="6">
        <v>2</v>
      </c>
      <c r="M4" s="6">
        <f t="shared" ref="M4:M7" si="4">L4*4</f>
        <v>8</v>
      </c>
      <c r="N4" s="6">
        <f t="shared" ref="N4:N7" si="5">27*M4</f>
        <v>216</v>
      </c>
    </row>
    <row r="5" spans="1:16" x14ac:dyDescent="0.35">
      <c r="A5" s="12" t="s">
        <v>16</v>
      </c>
      <c r="B5" s="12">
        <v>1580</v>
      </c>
      <c r="C5" s="6">
        <v>5</v>
      </c>
      <c r="D5" s="6">
        <f t="shared" si="1"/>
        <v>45</v>
      </c>
      <c r="E5" s="61">
        <f t="shared" si="0"/>
        <v>158</v>
      </c>
      <c r="F5" s="7">
        <f t="shared" si="2"/>
        <v>10.284810126582279</v>
      </c>
      <c r="G5" s="70">
        <f t="shared" si="3"/>
        <v>29.715189873417721</v>
      </c>
      <c r="I5" s="6">
        <v>10</v>
      </c>
      <c r="K5" s="9" t="s">
        <v>7</v>
      </c>
      <c r="L5" s="6">
        <v>0.8</v>
      </c>
      <c r="M5" s="6">
        <f t="shared" si="4"/>
        <v>3.2</v>
      </c>
      <c r="N5" s="6">
        <f t="shared" si="5"/>
        <v>86.4</v>
      </c>
    </row>
    <row r="6" spans="1:16" x14ac:dyDescent="0.35">
      <c r="A6" s="6" t="s">
        <v>23</v>
      </c>
      <c r="B6" s="6">
        <v>965</v>
      </c>
      <c r="C6" s="6">
        <v>5</v>
      </c>
      <c r="D6" s="6">
        <f t="shared" si="1"/>
        <v>45</v>
      </c>
      <c r="E6" s="61">
        <f t="shared" si="0"/>
        <v>96.5</v>
      </c>
      <c r="F6" s="7">
        <f t="shared" si="2"/>
        <v>16.839378238341968</v>
      </c>
      <c r="G6" s="70">
        <f t="shared" si="3"/>
        <v>23.160621761658032</v>
      </c>
      <c r="I6" s="6">
        <v>10</v>
      </c>
      <c r="K6" s="9" t="s">
        <v>10</v>
      </c>
      <c r="L6" s="6">
        <v>1</v>
      </c>
      <c r="M6" s="6">
        <f t="shared" si="4"/>
        <v>4</v>
      </c>
      <c r="N6" s="6">
        <f t="shared" si="5"/>
        <v>108</v>
      </c>
    </row>
    <row r="7" spans="1:16" x14ac:dyDescent="0.35">
      <c r="A7" s="6" t="s">
        <v>24</v>
      </c>
      <c r="B7" s="6">
        <v>1500</v>
      </c>
      <c r="C7" s="6">
        <v>5</v>
      </c>
      <c r="D7" s="6">
        <f t="shared" si="1"/>
        <v>45</v>
      </c>
      <c r="E7" s="61">
        <f t="shared" si="0"/>
        <v>150</v>
      </c>
      <c r="F7" s="7">
        <f t="shared" si="2"/>
        <v>10.833333333333334</v>
      </c>
      <c r="G7" s="70">
        <f t="shared" si="3"/>
        <v>29.166666666666664</v>
      </c>
      <c r="I7" s="6">
        <v>10</v>
      </c>
      <c r="K7" s="9" t="s">
        <v>11</v>
      </c>
      <c r="L7" s="6">
        <v>4.2</v>
      </c>
      <c r="M7" s="6">
        <f t="shared" si="4"/>
        <v>16.8</v>
      </c>
      <c r="N7" s="6">
        <f t="shared" si="5"/>
        <v>453.6</v>
      </c>
    </row>
    <row r="8" spans="1:16" x14ac:dyDescent="0.35">
      <c r="A8" s="12" t="s">
        <v>25</v>
      </c>
      <c r="B8" s="12">
        <v>1330</v>
      </c>
      <c r="C8" s="6">
        <v>5</v>
      </c>
      <c r="D8" s="6">
        <f t="shared" si="1"/>
        <v>45</v>
      </c>
      <c r="E8" s="61">
        <f t="shared" si="0"/>
        <v>133</v>
      </c>
      <c r="F8" s="7">
        <f t="shared" si="2"/>
        <v>12.218045112781954</v>
      </c>
      <c r="G8" s="70">
        <f t="shared" si="3"/>
        <v>27.781954887218046</v>
      </c>
      <c r="I8" s="6">
        <v>10</v>
      </c>
      <c r="N8" s="71"/>
    </row>
    <row r="9" spans="1:16" x14ac:dyDescent="0.35">
      <c r="A9" s="12" t="s">
        <v>20</v>
      </c>
      <c r="B9" s="12">
        <v>879</v>
      </c>
      <c r="C9" s="6">
        <v>5</v>
      </c>
      <c r="D9" s="6">
        <f t="shared" si="1"/>
        <v>45</v>
      </c>
      <c r="E9" s="61">
        <f t="shared" si="0"/>
        <v>87.9</v>
      </c>
      <c r="F9" s="7">
        <f t="shared" si="2"/>
        <v>18.486916951080772</v>
      </c>
      <c r="G9" s="70">
        <f t="shared" si="3"/>
        <v>21.513083048919228</v>
      </c>
      <c r="I9" s="6">
        <v>10</v>
      </c>
      <c r="K9" s="10" t="s">
        <v>8</v>
      </c>
      <c r="L9" s="15"/>
      <c r="M9" s="15"/>
    </row>
    <row r="10" spans="1:16" x14ac:dyDescent="0.35">
      <c r="A10" s="6" t="s">
        <v>21</v>
      </c>
      <c r="B10" s="6">
        <v>1680</v>
      </c>
      <c r="C10" s="6">
        <v>5</v>
      </c>
      <c r="D10" s="6">
        <f t="shared" si="1"/>
        <v>45</v>
      </c>
      <c r="E10" s="61">
        <f t="shared" si="0"/>
        <v>168</v>
      </c>
      <c r="F10" s="7">
        <f t="shared" si="2"/>
        <v>9.6726190476190474</v>
      </c>
      <c r="G10" s="70">
        <f t="shared" si="3"/>
        <v>30.327380952380953</v>
      </c>
      <c r="I10" s="6">
        <v>10</v>
      </c>
      <c r="K10" s="11" t="s">
        <v>157</v>
      </c>
    </row>
    <row r="11" spans="1:16" x14ac:dyDescent="0.35">
      <c r="A11" s="6" t="s">
        <v>22</v>
      </c>
      <c r="B11" s="6">
        <v>1310</v>
      </c>
      <c r="C11" s="6">
        <v>5</v>
      </c>
      <c r="D11" s="6">
        <f t="shared" si="1"/>
        <v>45</v>
      </c>
      <c r="E11" s="61">
        <f t="shared" si="0"/>
        <v>131</v>
      </c>
      <c r="F11" s="7">
        <f t="shared" si="2"/>
        <v>12.404580152671755</v>
      </c>
      <c r="G11" s="70">
        <f t="shared" si="3"/>
        <v>27.595419847328245</v>
      </c>
      <c r="I11" s="6">
        <v>10</v>
      </c>
      <c r="K11" s="11"/>
      <c r="L11" s="14" t="s">
        <v>158</v>
      </c>
    </row>
    <row r="12" spans="1:16" x14ac:dyDescent="0.35">
      <c r="A12" s="12" t="s">
        <v>32</v>
      </c>
      <c r="B12" s="12">
        <v>3730</v>
      </c>
      <c r="C12" s="12">
        <v>5</v>
      </c>
      <c r="D12" s="12">
        <f>100-C12</f>
        <v>95</v>
      </c>
      <c r="E12" s="63">
        <f>B12/20</f>
        <v>186.5</v>
      </c>
      <c r="F12" s="7">
        <f t="shared" si="2"/>
        <v>8.7131367292225193</v>
      </c>
      <c r="G12" s="70">
        <f t="shared" si="3"/>
        <v>31.286863270777481</v>
      </c>
      <c r="I12" s="12">
        <v>9.8000000000000007</v>
      </c>
      <c r="K12" s="13"/>
      <c r="M12" s="14"/>
    </row>
    <row r="13" spans="1:16" x14ac:dyDescent="0.35">
      <c r="A13" s="12" t="s">
        <v>33</v>
      </c>
      <c r="B13" s="12">
        <v>4660</v>
      </c>
      <c r="C13" s="12">
        <v>5</v>
      </c>
      <c r="D13" s="12">
        <f t="shared" ref="D13:D14" si="6">100-C13</f>
        <v>95</v>
      </c>
      <c r="E13" s="63">
        <f t="shared" ref="E13:E14" si="7">B13/20</f>
        <v>233</v>
      </c>
      <c r="F13" s="7">
        <f t="shared" si="2"/>
        <v>6.9742489270386265</v>
      </c>
      <c r="G13" s="70">
        <f t="shared" si="3"/>
        <v>33.02575107296137</v>
      </c>
      <c r="I13" s="12">
        <v>9.8000000000000007</v>
      </c>
    </row>
    <row r="14" spans="1:16" x14ac:dyDescent="0.35">
      <c r="A14" s="12" t="s">
        <v>34</v>
      </c>
      <c r="B14" s="12">
        <v>3130</v>
      </c>
      <c r="C14" s="12">
        <v>5</v>
      </c>
      <c r="D14" s="12">
        <f t="shared" si="6"/>
        <v>95</v>
      </c>
      <c r="E14" s="63">
        <f t="shared" si="7"/>
        <v>156.5</v>
      </c>
      <c r="F14" s="7">
        <f t="shared" si="2"/>
        <v>10.383386581469649</v>
      </c>
      <c r="G14" s="70">
        <f t="shared" si="3"/>
        <v>29.616613418530349</v>
      </c>
      <c r="I14" s="12">
        <v>9.6999999999999993</v>
      </c>
    </row>
    <row r="15" spans="1:16" x14ac:dyDescent="0.35">
      <c r="A15" s="6" t="s">
        <v>17</v>
      </c>
      <c r="B15" s="6">
        <v>867</v>
      </c>
      <c r="C15" s="6">
        <v>5</v>
      </c>
      <c r="D15" s="6">
        <f>25-C15</f>
        <v>20</v>
      </c>
      <c r="E15" s="62">
        <f t="shared" ref="E15:E18" si="8">B15/5</f>
        <v>173.4</v>
      </c>
      <c r="F15" s="7">
        <f t="shared" si="2"/>
        <v>9.3713956170703572</v>
      </c>
      <c r="G15" s="70">
        <f t="shared" si="3"/>
        <v>30.628604382929645</v>
      </c>
      <c r="I15" s="12">
        <v>9.1999999999999993</v>
      </c>
    </row>
    <row r="16" spans="1:16" x14ac:dyDescent="0.35">
      <c r="A16" s="12" t="s">
        <v>18</v>
      </c>
      <c r="B16" s="12">
        <v>463</v>
      </c>
      <c r="C16" s="6">
        <v>5</v>
      </c>
      <c r="D16" s="6">
        <f t="shared" ref="D16:D21" si="9">25-C16</f>
        <v>20</v>
      </c>
      <c r="E16" s="62">
        <f t="shared" si="8"/>
        <v>92.6</v>
      </c>
      <c r="F16" s="7">
        <f t="shared" si="2"/>
        <v>17.548596112311017</v>
      </c>
      <c r="G16" s="70">
        <f t="shared" si="3"/>
        <v>22.451403887688983</v>
      </c>
      <c r="I16" s="12">
        <v>9.4</v>
      </c>
    </row>
    <row r="17" spans="1:9" x14ac:dyDescent="0.35">
      <c r="A17" s="12" t="s">
        <v>19</v>
      </c>
      <c r="B17" s="12">
        <v>181</v>
      </c>
      <c r="C17" s="65" t="s">
        <v>145</v>
      </c>
      <c r="D17" s="65" t="s">
        <v>145</v>
      </c>
      <c r="E17" s="65" t="s">
        <v>145</v>
      </c>
      <c r="F17" s="7">
        <f t="shared" ref="F17" si="10">(1625/B17)</f>
        <v>8.9779005524861883</v>
      </c>
      <c r="G17" s="70">
        <f t="shared" si="3"/>
        <v>31.02209944751381</v>
      </c>
      <c r="I17" s="12">
        <v>9.5</v>
      </c>
    </row>
    <row r="18" spans="1:9" x14ac:dyDescent="0.35">
      <c r="A18" s="6" t="s">
        <v>26</v>
      </c>
      <c r="B18" s="6">
        <v>701</v>
      </c>
      <c r="C18" s="6">
        <v>5</v>
      </c>
      <c r="D18" s="6">
        <f t="shared" si="9"/>
        <v>20</v>
      </c>
      <c r="E18" s="62">
        <f t="shared" si="8"/>
        <v>140.19999999999999</v>
      </c>
      <c r="F18" s="7">
        <f t="shared" si="2"/>
        <v>11.590584878744652</v>
      </c>
      <c r="G18" s="70">
        <f t="shared" si="3"/>
        <v>28.40941512125535</v>
      </c>
      <c r="I18" s="12">
        <v>9.6999999999999993</v>
      </c>
    </row>
    <row r="19" spans="1:9" x14ac:dyDescent="0.35">
      <c r="A19" s="6" t="s">
        <v>28</v>
      </c>
      <c r="B19" s="6">
        <v>579</v>
      </c>
      <c r="C19" s="6">
        <v>5</v>
      </c>
      <c r="D19" s="6">
        <f t="shared" si="9"/>
        <v>20</v>
      </c>
      <c r="E19" s="62">
        <f>B19/5</f>
        <v>115.8</v>
      </c>
      <c r="F19" s="7">
        <f t="shared" si="2"/>
        <v>14.032815198618307</v>
      </c>
      <c r="G19" s="70">
        <f t="shared" si="3"/>
        <v>25.967184801381691</v>
      </c>
      <c r="I19" s="12">
        <v>9.5</v>
      </c>
    </row>
    <row r="20" spans="1:9" x14ac:dyDescent="0.35">
      <c r="A20" s="12" t="s">
        <v>30</v>
      </c>
      <c r="B20" s="12">
        <v>240</v>
      </c>
      <c r="C20" s="65" t="s">
        <v>145</v>
      </c>
      <c r="D20" s="65" t="s">
        <v>145</v>
      </c>
      <c r="E20" s="65" t="s">
        <v>145</v>
      </c>
      <c r="F20" s="7">
        <f t="shared" ref="F20" si="11">(1625/B20)</f>
        <v>6.770833333333333</v>
      </c>
      <c r="G20" s="70">
        <f t="shared" si="3"/>
        <v>33.229166666666664</v>
      </c>
      <c r="I20" s="12">
        <v>9.4</v>
      </c>
    </row>
    <row r="21" spans="1:9" x14ac:dyDescent="0.35">
      <c r="A21" s="12" t="s">
        <v>27</v>
      </c>
      <c r="B21" s="12">
        <v>801</v>
      </c>
      <c r="C21" s="6">
        <v>5</v>
      </c>
      <c r="D21" s="6">
        <f t="shared" si="9"/>
        <v>20</v>
      </c>
      <c r="E21" s="62">
        <f t="shared" ref="E21" si="12">B21/5</f>
        <v>160.19999999999999</v>
      </c>
      <c r="F21" s="7">
        <f t="shared" si="2"/>
        <v>10.143570536828964</v>
      </c>
      <c r="G21" s="70">
        <f t="shared" si="3"/>
        <v>29.856429463171036</v>
      </c>
      <c r="I21" s="12">
        <v>10</v>
      </c>
    </row>
    <row r="22" spans="1:9" x14ac:dyDescent="0.35">
      <c r="A22" s="6" t="s">
        <v>29</v>
      </c>
      <c r="B22" s="6">
        <v>192</v>
      </c>
      <c r="C22" s="65" t="s">
        <v>145</v>
      </c>
      <c r="D22" s="65" t="s">
        <v>145</v>
      </c>
      <c r="E22" s="65" t="s">
        <v>145</v>
      </c>
      <c r="F22" s="7">
        <f>(1625/B22)</f>
        <v>8.4635416666666661</v>
      </c>
      <c r="G22" s="70">
        <f t="shared" si="3"/>
        <v>31.536458333333336</v>
      </c>
      <c r="I22" s="12">
        <v>10</v>
      </c>
    </row>
    <row r="23" spans="1:9" x14ac:dyDescent="0.35">
      <c r="A23" s="12" t="s">
        <v>31</v>
      </c>
      <c r="B23" s="12">
        <v>147</v>
      </c>
      <c r="C23" s="65" t="s">
        <v>145</v>
      </c>
      <c r="D23" s="65" t="s">
        <v>145</v>
      </c>
      <c r="E23" s="65" t="s">
        <v>145</v>
      </c>
      <c r="F23" s="7">
        <f>(1625/B23)</f>
        <v>11.054421768707483</v>
      </c>
      <c r="G23" s="70">
        <f t="shared" si="3"/>
        <v>28.945578231292515</v>
      </c>
      <c r="I23" s="12">
        <v>10</v>
      </c>
    </row>
    <row r="24" spans="1:9" x14ac:dyDescent="0.35">
      <c r="A24" s="48" t="s">
        <v>35</v>
      </c>
      <c r="B24" s="12">
        <v>13.8</v>
      </c>
      <c r="C24" s="65" t="s">
        <v>145</v>
      </c>
      <c r="D24" s="65" t="s">
        <v>145</v>
      </c>
      <c r="E24" s="65" t="s">
        <v>145</v>
      </c>
      <c r="F24" s="49">
        <v>40</v>
      </c>
      <c r="G24" s="49">
        <f t="shared" si="3"/>
        <v>0</v>
      </c>
      <c r="I24" s="12">
        <v>7</v>
      </c>
    </row>
    <row r="25" spans="1:9" x14ac:dyDescent="0.35">
      <c r="A25" s="48" t="s">
        <v>36</v>
      </c>
      <c r="B25" s="12">
        <v>28.9</v>
      </c>
      <c r="C25" s="65" t="s">
        <v>145</v>
      </c>
      <c r="D25" s="65" t="s">
        <v>145</v>
      </c>
      <c r="E25" s="65" t="s">
        <v>145</v>
      </c>
      <c r="F25" s="49">
        <f>(1084/B25)</f>
        <v>37.508650519031143</v>
      </c>
      <c r="G25" s="49">
        <f t="shared" si="3"/>
        <v>2.4913494809688572</v>
      </c>
      <c r="I25" s="12">
        <v>8.8000000000000007</v>
      </c>
    </row>
    <row r="26" spans="1:9" x14ac:dyDescent="0.35">
      <c r="A26" s="12" t="s">
        <v>37</v>
      </c>
      <c r="B26" s="12">
        <v>79.8</v>
      </c>
      <c r="C26" s="65" t="s">
        <v>145</v>
      </c>
      <c r="D26" s="65" t="s">
        <v>145</v>
      </c>
      <c r="E26" s="65" t="s">
        <v>145</v>
      </c>
      <c r="F26" s="49">
        <f>(1625/B26)</f>
        <v>20.36340852130326</v>
      </c>
      <c r="G26" s="49">
        <f t="shared" si="3"/>
        <v>19.63659147869674</v>
      </c>
      <c r="I26" s="12">
        <v>9.5</v>
      </c>
    </row>
    <row r="27" spans="1:9" x14ac:dyDescent="0.35">
      <c r="A27" s="16"/>
      <c r="B27" s="16"/>
      <c r="C27" s="16"/>
      <c r="D27" s="16"/>
      <c r="E27" s="16"/>
      <c r="F27" s="66" t="s">
        <v>160</v>
      </c>
      <c r="G27" s="66" t="s">
        <v>159</v>
      </c>
      <c r="I27" s="16"/>
    </row>
    <row r="28" spans="1:9" x14ac:dyDescent="0.35">
      <c r="A28" s="17" t="s">
        <v>146</v>
      </c>
      <c r="B28" s="16"/>
      <c r="C28" s="16"/>
      <c r="D28" s="16"/>
      <c r="E28" s="16"/>
      <c r="F28" s="8"/>
      <c r="G28" s="8"/>
      <c r="I28" s="16"/>
    </row>
    <row r="29" spans="1:9" x14ac:dyDescent="0.35">
      <c r="A29" s="16"/>
      <c r="B29" s="16"/>
      <c r="C29" s="16"/>
      <c r="D29" s="16"/>
      <c r="E29" s="16"/>
      <c r="F29" s="8"/>
      <c r="G29" s="8"/>
      <c r="I29" s="16"/>
    </row>
  </sheetData>
  <mergeCells count="1">
    <mergeCell ref="L1:N1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3BB2-0D90-428F-8E99-08768E95E140}">
  <dimension ref="A1:H29"/>
  <sheetViews>
    <sheetView topLeftCell="A4" workbookViewId="0">
      <selection activeCell="D22" sqref="D22"/>
    </sheetView>
  </sheetViews>
  <sheetFormatPr defaultRowHeight="14.5" x14ac:dyDescent="0.35"/>
  <cols>
    <col min="1" max="1" width="36.1796875" customWidth="1"/>
    <col min="2" max="2" width="13" customWidth="1"/>
    <col min="4" max="4" width="26.26953125" customWidth="1"/>
    <col min="6" max="6" width="10.26953125" customWidth="1"/>
    <col min="7" max="7" width="16.453125" customWidth="1"/>
  </cols>
  <sheetData>
    <row r="1" spans="1:8" ht="15.5" thickTop="1" thickBot="1" x14ac:dyDescent="0.4">
      <c r="A1" s="4" t="s">
        <v>163</v>
      </c>
      <c r="B1" s="15" t="s">
        <v>170</v>
      </c>
      <c r="E1" s="19" t="s">
        <v>1</v>
      </c>
      <c r="G1" s="18" t="s">
        <v>173</v>
      </c>
    </row>
    <row r="2" spans="1:8" ht="15" thickTop="1" x14ac:dyDescent="0.35">
      <c r="A2" s="17" t="s">
        <v>38</v>
      </c>
      <c r="D2" s="4" t="s">
        <v>39</v>
      </c>
      <c r="E2" s="5" t="s">
        <v>6</v>
      </c>
      <c r="H2" s="72"/>
    </row>
    <row r="3" spans="1:8" x14ac:dyDescent="0.35">
      <c r="A3">
        <f>1625/80</f>
        <v>20.3125</v>
      </c>
      <c r="B3" s="17" t="s">
        <v>40</v>
      </c>
      <c r="D3" s="9" t="s">
        <v>41</v>
      </c>
      <c r="E3" s="6">
        <v>10</v>
      </c>
    </row>
    <row r="4" spans="1:8" x14ac:dyDescent="0.35">
      <c r="A4" s="17" t="s">
        <v>161</v>
      </c>
    </row>
    <row r="5" spans="1:8" x14ac:dyDescent="0.35">
      <c r="A5">
        <v>2160</v>
      </c>
      <c r="B5" s="17" t="s">
        <v>42</v>
      </c>
      <c r="D5" t="s">
        <v>166</v>
      </c>
    </row>
    <row r="6" spans="1:8" x14ac:dyDescent="0.35">
      <c r="A6" s="17" t="s">
        <v>162</v>
      </c>
      <c r="D6" s="13" t="s">
        <v>167</v>
      </c>
      <c r="F6" s="15"/>
    </row>
    <row r="7" spans="1:8" x14ac:dyDescent="0.35">
      <c r="A7">
        <f>(A5/2)-80</f>
        <v>1000</v>
      </c>
      <c r="B7" s="17" t="s">
        <v>43</v>
      </c>
      <c r="D7" s="13" t="s">
        <v>168</v>
      </c>
    </row>
    <row r="8" spans="1:8" x14ac:dyDescent="0.35">
      <c r="A8" t="s">
        <v>164</v>
      </c>
      <c r="D8" s="13" t="s">
        <v>44</v>
      </c>
    </row>
    <row r="9" spans="1:8" x14ac:dyDescent="0.35">
      <c r="A9">
        <f>A5-A7-80</f>
        <v>1080</v>
      </c>
      <c r="B9" t="s">
        <v>165</v>
      </c>
      <c r="D9" s="20" t="s">
        <v>171</v>
      </c>
    </row>
    <row r="10" spans="1:8" x14ac:dyDescent="0.35">
      <c r="A10" t="s">
        <v>169</v>
      </c>
    </row>
    <row r="11" spans="1:8" x14ac:dyDescent="0.35">
      <c r="A11">
        <f>1625/A5</f>
        <v>0.75231481481481477</v>
      </c>
      <c r="B11" s="17" t="s">
        <v>40</v>
      </c>
    </row>
    <row r="12" spans="1:8" x14ac:dyDescent="0.35">
      <c r="A12" s="73"/>
      <c r="B12" s="73"/>
      <c r="C12" s="73"/>
    </row>
    <row r="13" spans="1:8" x14ac:dyDescent="0.35">
      <c r="A13" s="17" t="s">
        <v>469</v>
      </c>
    </row>
    <row r="14" spans="1:8" x14ac:dyDescent="0.35">
      <c r="A14">
        <v>1441</v>
      </c>
      <c r="B14" s="17" t="s">
        <v>42</v>
      </c>
    </row>
    <row r="15" spans="1:8" x14ac:dyDescent="0.35">
      <c r="A15" s="17" t="s">
        <v>162</v>
      </c>
      <c r="G15" s="17"/>
    </row>
    <row r="16" spans="1:8" x14ac:dyDescent="0.35">
      <c r="A16">
        <f>(A14/2)-80</f>
        <v>640.5</v>
      </c>
      <c r="B16" s="17" t="s">
        <v>43</v>
      </c>
      <c r="G16" s="17"/>
    </row>
    <row r="17" spans="1:3" x14ac:dyDescent="0.35">
      <c r="A17" t="s">
        <v>164</v>
      </c>
    </row>
    <row r="18" spans="1:3" x14ac:dyDescent="0.35">
      <c r="A18">
        <f>A14-A16-80</f>
        <v>720.5</v>
      </c>
      <c r="B18" t="s">
        <v>165</v>
      </c>
    </row>
    <row r="19" spans="1:3" x14ac:dyDescent="0.35">
      <c r="A19" t="s">
        <v>169</v>
      </c>
    </row>
    <row r="20" spans="1:3" x14ac:dyDescent="0.35">
      <c r="A20">
        <f>1084/A14</f>
        <v>0.75225537820957666</v>
      </c>
      <c r="B20" s="17" t="s">
        <v>40</v>
      </c>
      <c r="C20" s="67" t="s">
        <v>36</v>
      </c>
    </row>
    <row r="21" spans="1:3" x14ac:dyDescent="0.35">
      <c r="A21" s="73"/>
      <c r="B21" s="73"/>
      <c r="C21" s="73"/>
    </row>
    <row r="22" spans="1:3" x14ac:dyDescent="0.35">
      <c r="A22" s="17" t="s">
        <v>469</v>
      </c>
    </row>
    <row r="23" spans="1:3" x14ac:dyDescent="0.35">
      <c r="A23">
        <v>1441</v>
      </c>
      <c r="B23" s="17" t="s">
        <v>42</v>
      </c>
    </row>
    <row r="24" spans="1:3" x14ac:dyDescent="0.35">
      <c r="A24" s="17" t="s">
        <v>162</v>
      </c>
    </row>
    <row r="25" spans="1:3" x14ac:dyDescent="0.35">
      <c r="A25">
        <f>(A23/2)-80</f>
        <v>640.5</v>
      </c>
      <c r="B25" s="17" t="s">
        <v>43</v>
      </c>
    </row>
    <row r="26" spans="1:3" x14ac:dyDescent="0.35">
      <c r="A26" t="s">
        <v>164</v>
      </c>
    </row>
    <row r="27" spans="1:3" x14ac:dyDescent="0.35">
      <c r="A27">
        <f>A23-A25-80</f>
        <v>720.5</v>
      </c>
      <c r="B27" t="s">
        <v>165</v>
      </c>
    </row>
    <row r="28" spans="1:3" x14ac:dyDescent="0.35">
      <c r="A28" t="s">
        <v>169</v>
      </c>
    </row>
    <row r="29" spans="1:3" x14ac:dyDescent="0.35">
      <c r="A29">
        <f>(13.8*40)/1441</f>
        <v>0.38306731436502428</v>
      </c>
      <c r="B29" s="17" t="s">
        <v>40</v>
      </c>
      <c r="C29" s="6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3990-A9D3-4077-A2D3-91E2A0367299}">
  <dimension ref="A1:AK2754"/>
  <sheetViews>
    <sheetView workbookViewId="0">
      <selection activeCell="A2653" sqref="A2653:XFD2653"/>
    </sheetView>
  </sheetViews>
  <sheetFormatPr defaultRowHeight="14.5" x14ac:dyDescent="0.35"/>
  <cols>
    <col min="1" max="1" width="8.7265625" customWidth="1"/>
  </cols>
  <sheetData>
    <row r="1" spans="1:2" x14ac:dyDescent="0.35">
      <c r="A1" t="s">
        <v>174</v>
      </c>
      <c r="B1" t="s">
        <v>175</v>
      </c>
    </row>
    <row r="2" spans="1:2" x14ac:dyDescent="0.35">
      <c r="A2" t="s">
        <v>176</v>
      </c>
      <c r="B2" t="s">
        <v>177</v>
      </c>
    </row>
    <row r="3" spans="1:2" x14ac:dyDescent="0.35">
      <c r="A3" t="s">
        <v>178</v>
      </c>
      <c r="B3" t="s">
        <v>179</v>
      </c>
    </row>
    <row r="4" spans="1:2" x14ac:dyDescent="0.35">
      <c r="A4" t="s">
        <v>180</v>
      </c>
      <c r="B4" t="s">
        <v>177</v>
      </c>
    </row>
    <row r="5" spans="1:2" x14ac:dyDescent="0.35">
      <c r="A5" t="s">
        <v>181</v>
      </c>
      <c r="B5" t="s">
        <v>179</v>
      </c>
    </row>
    <row r="6" spans="1:2" x14ac:dyDescent="0.35">
      <c r="A6" t="s">
        <v>182</v>
      </c>
      <c r="B6" t="s">
        <v>177</v>
      </c>
    </row>
    <row r="7" spans="1:2" x14ac:dyDescent="0.35">
      <c r="A7" t="s">
        <v>183</v>
      </c>
      <c r="B7" t="s">
        <v>179</v>
      </c>
    </row>
    <row r="8" spans="1:2" x14ac:dyDescent="0.35">
      <c r="A8" t="s">
        <v>184</v>
      </c>
      <c r="B8" t="s">
        <v>177</v>
      </c>
    </row>
    <row r="9" spans="1:2" x14ac:dyDescent="0.35">
      <c r="A9" t="s">
        <v>185</v>
      </c>
      <c r="B9" t="s">
        <v>179</v>
      </c>
    </row>
    <row r="10" spans="1:2" x14ac:dyDescent="0.35">
      <c r="A10" t="s">
        <v>186</v>
      </c>
      <c r="B10" t="s">
        <v>187</v>
      </c>
    </row>
    <row r="11" spans="1:2" x14ac:dyDescent="0.35">
      <c r="A11" t="s">
        <v>188</v>
      </c>
      <c r="B11" t="s">
        <v>189</v>
      </c>
    </row>
    <row r="12" spans="1:2" x14ac:dyDescent="0.35">
      <c r="A12" t="s">
        <v>191</v>
      </c>
      <c r="B12" t="s">
        <v>192</v>
      </c>
    </row>
    <row r="13" spans="1:2" x14ac:dyDescent="0.35">
      <c r="A13" t="s">
        <v>193</v>
      </c>
      <c r="B13" t="s">
        <v>194</v>
      </c>
    </row>
    <row r="14" spans="1:2" x14ac:dyDescent="0.35">
      <c r="A14" t="s">
        <v>195</v>
      </c>
      <c r="B14" t="s">
        <v>196</v>
      </c>
    </row>
    <row r="15" spans="1:2" x14ac:dyDescent="0.35">
      <c r="A15" t="s">
        <v>197</v>
      </c>
      <c r="B15" t="s">
        <v>198</v>
      </c>
    </row>
    <row r="16" spans="1:2" x14ac:dyDescent="0.35">
      <c r="A16" t="s">
        <v>199</v>
      </c>
      <c r="B16" t="s">
        <v>200</v>
      </c>
    </row>
    <row r="17" spans="1:34" x14ac:dyDescent="0.35">
      <c r="A17" t="s">
        <v>201</v>
      </c>
      <c r="B17" t="s">
        <v>202</v>
      </c>
    </row>
    <row r="18" spans="1:34" x14ac:dyDescent="0.35">
      <c r="A18" t="s">
        <v>203</v>
      </c>
      <c r="B18" t="s">
        <v>204</v>
      </c>
    </row>
    <row r="19" spans="1:34" x14ac:dyDescent="0.35">
      <c r="A19" t="s">
        <v>205</v>
      </c>
      <c r="B19" t="s">
        <v>206</v>
      </c>
    </row>
    <row r="20" spans="1:34" x14ac:dyDescent="0.35">
      <c r="A20" t="s">
        <v>207</v>
      </c>
      <c r="B20" t="s">
        <v>208</v>
      </c>
    </row>
    <row r="21" spans="1:34" x14ac:dyDescent="0.35">
      <c r="A21" t="s">
        <v>209</v>
      </c>
      <c r="B21" t="s">
        <v>210</v>
      </c>
    </row>
    <row r="22" spans="1:34" x14ac:dyDescent="0.35">
      <c r="A22" t="s">
        <v>211</v>
      </c>
      <c r="B22" t="s">
        <v>212</v>
      </c>
    </row>
    <row r="24" spans="1:34" x14ac:dyDescent="0.35">
      <c r="A24" t="s">
        <v>213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221</v>
      </c>
      <c r="J24" t="s">
        <v>222</v>
      </c>
      <c r="K24" t="s">
        <v>223</v>
      </c>
      <c r="L24" t="s">
        <v>112</v>
      </c>
      <c r="M24" t="s">
        <v>224</v>
      </c>
      <c r="N24" t="s">
        <v>225</v>
      </c>
      <c r="O24" t="s">
        <v>45</v>
      </c>
      <c r="P24" t="s">
        <v>226</v>
      </c>
      <c r="Q24" t="s">
        <v>227</v>
      </c>
      <c r="R24" t="s">
        <v>228</v>
      </c>
      <c r="S24" t="s">
        <v>229</v>
      </c>
      <c r="T24" t="s">
        <v>230</v>
      </c>
      <c r="U24" t="s">
        <v>231</v>
      </c>
      <c r="V24" t="s">
        <v>232</v>
      </c>
      <c r="W24" t="s">
        <v>233</v>
      </c>
      <c r="X24" t="s">
        <v>234</v>
      </c>
      <c r="Y24" t="s">
        <v>235</v>
      </c>
      <c r="Z24" t="s">
        <v>236</v>
      </c>
      <c r="AA24" t="s">
        <v>237</v>
      </c>
      <c r="AB24" t="s">
        <v>238</v>
      </c>
      <c r="AC24" t="s">
        <v>239</v>
      </c>
      <c r="AD24" t="s">
        <v>240</v>
      </c>
      <c r="AE24" t="s">
        <v>241</v>
      </c>
      <c r="AF24" t="s">
        <v>242</v>
      </c>
      <c r="AG24" t="s">
        <v>243</v>
      </c>
      <c r="AH24" t="s">
        <v>244</v>
      </c>
    </row>
    <row r="25" spans="1:34" x14ac:dyDescent="0.35">
      <c r="A25">
        <v>1</v>
      </c>
      <c r="B25" t="s">
        <v>245</v>
      </c>
      <c r="C25" t="s">
        <v>246</v>
      </c>
      <c r="D25" t="s">
        <v>14</v>
      </c>
      <c r="E25" t="s">
        <v>247</v>
      </c>
      <c r="F25" t="s">
        <v>248</v>
      </c>
      <c r="G25" t="s">
        <v>249</v>
      </c>
      <c r="H25" t="s">
        <v>250</v>
      </c>
      <c r="O25" s="50">
        <v>9.5304079999999995</v>
      </c>
      <c r="P25" s="50">
        <v>9.6413803100585938</v>
      </c>
      <c r="Q25" s="50">
        <v>9.6105001866817474E-2</v>
      </c>
      <c r="W25" t="s">
        <v>210</v>
      </c>
      <c r="X25" s="50">
        <v>0.47333203939171364</v>
      </c>
      <c r="Y25" t="s">
        <v>210</v>
      </c>
      <c r="Z25">
        <v>3</v>
      </c>
      <c r="AA25">
        <v>4</v>
      </c>
      <c r="AB25" t="s">
        <v>251</v>
      </c>
      <c r="AC25" t="s">
        <v>190</v>
      </c>
      <c r="AD25" s="50">
        <v>0.92355202190249064</v>
      </c>
      <c r="AE25" t="s">
        <v>252</v>
      </c>
      <c r="AF25" t="s">
        <v>252</v>
      </c>
      <c r="AG25" t="s">
        <v>252</v>
      </c>
      <c r="AH25" t="s">
        <v>252</v>
      </c>
    </row>
    <row r="26" spans="1:34" x14ac:dyDescent="0.35">
      <c r="A26">
        <v>2</v>
      </c>
      <c r="B26" t="s">
        <v>253</v>
      </c>
      <c r="C26" t="s">
        <v>246</v>
      </c>
      <c r="D26" t="s">
        <v>14</v>
      </c>
      <c r="E26" t="s">
        <v>254</v>
      </c>
      <c r="F26" t="s">
        <v>248</v>
      </c>
      <c r="G26" t="s">
        <v>249</v>
      </c>
      <c r="H26" t="s">
        <v>250</v>
      </c>
      <c r="L26" s="50">
        <v>1</v>
      </c>
      <c r="M26" s="50">
        <v>0.89484632015228271</v>
      </c>
      <c r="N26" s="50">
        <v>1.1175103187561035</v>
      </c>
      <c r="O26" s="50">
        <v>20.735443</v>
      </c>
      <c r="P26" s="50">
        <v>20.706480026245117</v>
      </c>
      <c r="Q26" s="50">
        <v>2.761494554579258E-2</v>
      </c>
      <c r="S26" s="50">
        <v>11.06510066986084</v>
      </c>
      <c r="T26" s="50">
        <v>9.9993787705898285E-2</v>
      </c>
      <c r="U26" s="50">
        <v>5.7731438428163528E-2</v>
      </c>
      <c r="V26" s="50">
        <v>0</v>
      </c>
      <c r="W26" t="s">
        <v>210</v>
      </c>
      <c r="X26" s="50">
        <v>0.39016822661118672</v>
      </c>
      <c r="Y26" t="s">
        <v>210</v>
      </c>
      <c r="Z26">
        <v>3</v>
      </c>
      <c r="AA26">
        <v>14</v>
      </c>
      <c r="AB26" t="s">
        <v>251</v>
      </c>
      <c r="AC26" t="s">
        <v>190</v>
      </c>
      <c r="AD26" s="50">
        <v>0.96402030338996436</v>
      </c>
      <c r="AE26" t="s">
        <v>252</v>
      </c>
      <c r="AF26" t="s">
        <v>252</v>
      </c>
      <c r="AG26" t="s">
        <v>252</v>
      </c>
      <c r="AH26" t="s">
        <v>252</v>
      </c>
    </row>
    <row r="27" spans="1:34" x14ac:dyDescent="0.35">
      <c r="A27">
        <v>3</v>
      </c>
      <c r="B27" t="s">
        <v>255</v>
      </c>
      <c r="C27" t="s">
        <v>246</v>
      </c>
      <c r="D27" t="s">
        <v>14</v>
      </c>
      <c r="E27" t="s">
        <v>256</v>
      </c>
      <c r="F27" t="s">
        <v>248</v>
      </c>
      <c r="G27" t="s">
        <v>249</v>
      </c>
      <c r="H27" t="s">
        <v>250</v>
      </c>
      <c r="L27" s="50">
        <v>1</v>
      </c>
      <c r="M27" s="50">
        <v>0.89860081672668457</v>
      </c>
      <c r="N27" s="50">
        <v>1.1128411293029785</v>
      </c>
      <c r="O27" s="50">
        <v>30.172426000000002</v>
      </c>
      <c r="P27" s="50">
        <v>30.176202774047852</v>
      </c>
      <c r="Q27" s="50">
        <v>4.8144301399588585E-3</v>
      </c>
      <c r="S27" s="50">
        <v>20.534824371337891</v>
      </c>
      <c r="T27" s="50">
        <v>9.6225515007972717E-2</v>
      </c>
      <c r="U27" s="50">
        <v>5.5555827915668488E-2</v>
      </c>
      <c r="V27" s="50">
        <v>0</v>
      </c>
      <c r="W27" t="s">
        <v>210</v>
      </c>
      <c r="X27" s="50">
        <v>0.35892785139598471</v>
      </c>
      <c r="Y27" t="s">
        <v>210</v>
      </c>
      <c r="Z27">
        <v>3</v>
      </c>
      <c r="AA27">
        <v>24</v>
      </c>
      <c r="AB27" t="s">
        <v>251</v>
      </c>
      <c r="AC27" t="s">
        <v>190</v>
      </c>
      <c r="AD27" s="50">
        <v>0.97820110600490118</v>
      </c>
      <c r="AE27" t="s">
        <v>252</v>
      </c>
      <c r="AF27" t="s">
        <v>252</v>
      </c>
      <c r="AG27" t="s">
        <v>252</v>
      </c>
      <c r="AH27" t="s">
        <v>252</v>
      </c>
    </row>
    <row r="28" spans="1:34" x14ac:dyDescent="0.35">
      <c r="A28">
        <v>4</v>
      </c>
      <c r="B28" t="s">
        <v>257</v>
      </c>
      <c r="C28" t="s">
        <v>246</v>
      </c>
      <c r="D28" t="s">
        <v>14</v>
      </c>
      <c r="E28" t="s">
        <v>258</v>
      </c>
      <c r="F28" t="s">
        <v>248</v>
      </c>
      <c r="G28" t="s">
        <v>249</v>
      </c>
      <c r="H28" t="s">
        <v>250</v>
      </c>
      <c r="L28" s="50">
        <v>1</v>
      </c>
      <c r="M28" s="50">
        <v>0.89861810207366943</v>
      </c>
      <c r="N28" s="50">
        <v>1.1128197908401489</v>
      </c>
      <c r="O28" s="50">
        <v>28.009751999999999</v>
      </c>
      <c r="P28" s="50">
        <v>28.014450073242188</v>
      </c>
      <c r="Q28" s="50">
        <v>4.4548450969159603E-3</v>
      </c>
      <c r="S28" s="50">
        <v>18.373069763183594</v>
      </c>
      <c r="T28" s="50">
        <v>9.6208199858665466E-2</v>
      </c>
      <c r="U28" s="50">
        <v>5.5545829236507416E-2</v>
      </c>
      <c r="V28" s="50">
        <v>0</v>
      </c>
      <c r="W28" t="s">
        <v>210</v>
      </c>
      <c r="X28" s="50">
        <v>0.50261746901823767</v>
      </c>
      <c r="Y28" t="s">
        <v>210</v>
      </c>
      <c r="Z28">
        <v>3</v>
      </c>
      <c r="AA28">
        <v>21</v>
      </c>
      <c r="AB28" t="s">
        <v>251</v>
      </c>
      <c r="AC28" t="s">
        <v>190</v>
      </c>
      <c r="AD28" s="50">
        <v>0.96621514149831389</v>
      </c>
      <c r="AE28" t="s">
        <v>252</v>
      </c>
      <c r="AF28" t="s">
        <v>252</v>
      </c>
      <c r="AG28" t="s">
        <v>252</v>
      </c>
      <c r="AH28" t="s">
        <v>252</v>
      </c>
    </row>
    <row r="29" spans="1:34" x14ac:dyDescent="0.35">
      <c r="A29">
        <v>5</v>
      </c>
      <c r="B29" t="s">
        <v>259</v>
      </c>
      <c r="C29" t="s">
        <v>246</v>
      </c>
      <c r="D29" t="s">
        <v>14</v>
      </c>
      <c r="E29" t="s">
        <v>247</v>
      </c>
      <c r="F29" t="s">
        <v>248</v>
      </c>
      <c r="G29" t="s">
        <v>249</v>
      </c>
      <c r="H29" t="s">
        <v>250</v>
      </c>
      <c r="O29" s="50">
        <v>9.6969919999999998</v>
      </c>
      <c r="P29" s="50">
        <v>9.6413803100585938</v>
      </c>
      <c r="Q29" s="50">
        <v>9.6105001866817474E-2</v>
      </c>
      <c r="W29" t="s">
        <v>210</v>
      </c>
      <c r="X29" s="50">
        <v>0.47333203939171364</v>
      </c>
      <c r="Y29" t="s">
        <v>210</v>
      </c>
      <c r="Z29">
        <v>3</v>
      </c>
      <c r="AA29">
        <v>5</v>
      </c>
      <c r="AB29" t="s">
        <v>251</v>
      </c>
      <c r="AC29" t="s">
        <v>190</v>
      </c>
      <c r="AD29" s="50">
        <v>0.91296623958722201</v>
      </c>
      <c r="AE29" t="s">
        <v>252</v>
      </c>
      <c r="AF29" t="s">
        <v>252</v>
      </c>
      <c r="AG29" t="s">
        <v>252</v>
      </c>
      <c r="AH29" t="s">
        <v>252</v>
      </c>
    </row>
    <row r="30" spans="1:34" x14ac:dyDescent="0.35">
      <c r="A30">
        <v>6</v>
      </c>
      <c r="B30" t="s">
        <v>260</v>
      </c>
      <c r="C30" t="s">
        <v>246</v>
      </c>
      <c r="D30" t="s">
        <v>14</v>
      </c>
      <c r="E30" t="s">
        <v>254</v>
      </c>
      <c r="F30" t="s">
        <v>248</v>
      </c>
      <c r="G30" t="s">
        <v>249</v>
      </c>
      <c r="H30" t="s">
        <v>250</v>
      </c>
      <c r="L30" s="50">
        <v>1</v>
      </c>
      <c r="M30" s="50">
        <v>0.89484632015228271</v>
      </c>
      <c r="N30" s="50">
        <v>1.1175103187561035</v>
      </c>
      <c r="O30" s="50">
        <v>20.703551999999998</v>
      </c>
      <c r="P30" s="50">
        <v>20.706480026245117</v>
      </c>
      <c r="Q30" s="50">
        <v>2.761494554579258E-2</v>
      </c>
      <c r="S30" s="50">
        <v>11.06510066986084</v>
      </c>
      <c r="T30" s="50">
        <v>9.9993787705898285E-2</v>
      </c>
      <c r="U30" s="50">
        <v>5.7731438428163528E-2</v>
      </c>
      <c r="V30" s="50">
        <v>0</v>
      </c>
      <c r="W30" t="s">
        <v>210</v>
      </c>
      <c r="X30" s="50">
        <v>0.39016822661118672</v>
      </c>
      <c r="Y30" t="s">
        <v>210</v>
      </c>
      <c r="Z30">
        <v>3</v>
      </c>
      <c r="AA30">
        <v>14</v>
      </c>
      <c r="AB30" t="s">
        <v>251</v>
      </c>
      <c r="AC30" t="s">
        <v>190</v>
      </c>
      <c r="AD30" s="50">
        <v>0.96066840850723489</v>
      </c>
      <c r="AE30" t="s">
        <v>252</v>
      </c>
      <c r="AF30" t="s">
        <v>252</v>
      </c>
      <c r="AG30" t="s">
        <v>252</v>
      </c>
      <c r="AH30" t="s">
        <v>252</v>
      </c>
    </row>
    <row r="31" spans="1:34" x14ac:dyDescent="0.35">
      <c r="A31">
        <v>7</v>
      </c>
      <c r="B31" t="s">
        <v>261</v>
      </c>
      <c r="C31" t="s">
        <v>246</v>
      </c>
      <c r="D31" t="s">
        <v>14</v>
      </c>
      <c r="E31" t="s">
        <v>256</v>
      </c>
      <c r="F31" t="s">
        <v>248</v>
      </c>
      <c r="G31" t="s">
        <v>249</v>
      </c>
      <c r="H31" t="s">
        <v>250</v>
      </c>
      <c r="L31" s="50">
        <v>1</v>
      </c>
      <c r="M31" s="50">
        <v>0.89860081672668457</v>
      </c>
      <c r="N31" s="50">
        <v>1.1128411293029785</v>
      </c>
      <c r="O31" s="50">
        <v>30.174562000000002</v>
      </c>
      <c r="P31" s="50">
        <v>30.176202774047852</v>
      </c>
      <c r="Q31" s="50">
        <v>4.8144301399588585E-3</v>
      </c>
      <c r="S31" s="50">
        <v>20.534824371337891</v>
      </c>
      <c r="T31" s="50">
        <v>9.6225515007972717E-2</v>
      </c>
      <c r="U31" s="50">
        <v>5.5555827915668488E-2</v>
      </c>
      <c r="V31" s="50">
        <v>0</v>
      </c>
      <c r="W31" t="s">
        <v>210</v>
      </c>
      <c r="X31" s="50">
        <v>0.35892785139598471</v>
      </c>
      <c r="Y31" t="s">
        <v>210</v>
      </c>
      <c r="Z31">
        <v>3</v>
      </c>
      <c r="AA31">
        <v>24</v>
      </c>
      <c r="AB31" t="s">
        <v>251</v>
      </c>
      <c r="AC31" t="s">
        <v>190</v>
      </c>
      <c r="AD31" s="50">
        <v>0.97253673718697842</v>
      </c>
      <c r="AE31" t="s">
        <v>252</v>
      </c>
      <c r="AF31" t="s">
        <v>252</v>
      </c>
      <c r="AG31" t="s">
        <v>252</v>
      </c>
      <c r="AH31" t="s">
        <v>252</v>
      </c>
    </row>
    <row r="32" spans="1:34" x14ac:dyDescent="0.35">
      <c r="A32">
        <v>8</v>
      </c>
      <c r="B32" t="s">
        <v>262</v>
      </c>
      <c r="C32" t="s">
        <v>246</v>
      </c>
      <c r="D32" t="s">
        <v>14</v>
      </c>
      <c r="E32" t="s">
        <v>258</v>
      </c>
      <c r="F32" t="s">
        <v>248</v>
      </c>
      <c r="G32" t="s">
        <v>249</v>
      </c>
      <c r="H32" t="s">
        <v>250</v>
      </c>
      <c r="L32" s="50">
        <v>1</v>
      </c>
      <c r="M32" s="50">
        <v>0.89861810207366943</v>
      </c>
      <c r="N32" s="50">
        <v>1.1128197908401489</v>
      </c>
      <c r="O32" s="50">
        <v>28.018613999999999</v>
      </c>
      <c r="P32" s="50">
        <v>28.014450073242188</v>
      </c>
      <c r="Q32" s="50">
        <v>4.4548450969159603E-3</v>
      </c>
      <c r="S32" s="50">
        <v>18.373069763183594</v>
      </c>
      <c r="T32" s="50">
        <v>9.6208199858665466E-2</v>
      </c>
      <c r="U32" s="50">
        <v>5.5545829236507416E-2</v>
      </c>
      <c r="V32" s="50">
        <v>0</v>
      </c>
      <c r="W32" t="s">
        <v>210</v>
      </c>
      <c r="X32" s="50">
        <v>0.50261746901823767</v>
      </c>
      <c r="Y32" t="s">
        <v>210</v>
      </c>
      <c r="Z32">
        <v>3</v>
      </c>
      <c r="AA32">
        <v>20</v>
      </c>
      <c r="AB32" t="s">
        <v>251</v>
      </c>
      <c r="AC32" t="s">
        <v>190</v>
      </c>
      <c r="AD32" s="50">
        <v>0.96680825850650809</v>
      </c>
      <c r="AE32" t="s">
        <v>252</v>
      </c>
      <c r="AF32" t="s">
        <v>252</v>
      </c>
      <c r="AG32" t="s">
        <v>252</v>
      </c>
      <c r="AH32" t="s">
        <v>252</v>
      </c>
    </row>
    <row r="33" spans="1:34" x14ac:dyDescent="0.35">
      <c r="A33">
        <v>9</v>
      </c>
      <c r="B33" t="s">
        <v>263</v>
      </c>
      <c r="C33" t="s">
        <v>246</v>
      </c>
      <c r="D33" t="s">
        <v>14</v>
      </c>
      <c r="E33" t="s">
        <v>247</v>
      </c>
      <c r="F33" t="s">
        <v>248</v>
      </c>
      <c r="G33" t="s">
        <v>249</v>
      </c>
      <c r="H33" t="s">
        <v>250</v>
      </c>
      <c r="O33" s="50">
        <v>9.6967409999999994</v>
      </c>
      <c r="P33" s="50">
        <v>9.6413803100585938</v>
      </c>
      <c r="Q33" s="50">
        <v>9.6105001866817474E-2</v>
      </c>
      <c r="W33" t="s">
        <v>210</v>
      </c>
      <c r="X33" s="50">
        <v>0.47333203939171364</v>
      </c>
      <c r="Y33" t="s">
        <v>210</v>
      </c>
      <c r="Z33">
        <v>3</v>
      </c>
      <c r="AA33">
        <v>5</v>
      </c>
      <c r="AB33" t="s">
        <v>251</v>
      </c>
      <c r="AC33" t="s">
        <v>190</v>
      </c>
      <c r="AD33" s="50">
        <v>0.87512944442894947</v>
      </c>
      <c r="AE33" t="s">
        <v>252</v>
      </c>
      <c r="AF33" t="s">
        <v>252</v>
      </c>
      <c r="AG33" t="s">
        <v>252</v>
      </c>
      <c r="AH33" t="s">
        <v>252</v>
      </c>
    </row>
    <row r="34" spans="1:34" x14ac:dyDescent="0.35">
      <c r="A34">
        <v>10</v>
      </c>
      <c r="B34" t="s">
        <v>264</v>
      </c>
      <c r="C34" t="s">
        <v>246</v>
      </c>
      <c r="D34" t="s">
        <v>14</v>
      </c>
      <c r="E34" t="s">
        <v>254</v>
      </c>
      <c r="F34" t="s">
        <v>248</v>
      </c>
      <c r="G34" t="s">
        <v>249</v>
      </c>
      <c r="H34" t="s">
        <v>250</v>
      </c>
      <c r="L34" s="50">
        <v>1</v>
      </c>
      <c r="M34" s="50">
        <v>0.89484632015228271</v>
      </c>
      <c r="N34" s="50">
        <v>1.1175103187561035</v>
      </c>
      <c r="O34" s="50">
        <v>20.680447000000001</v>
      </c>
      <c r="P34" s="50">
        <v>20.706480026245117</v>
      </c>
      <c r="Q34" s="50">
        <v>2.761494554579258E-2</v>
      </c>
      <c r="S34" s="50">
        <v>11.06510066986084</v>
      </c>
      <c r="T34" s="50">
        <v>9.9993787705898285E-2</v>
      </c>
      <c r="U34" s="50">
        <v>5.7731438428163528E-2</v>
      </c>
      <c r="V34" s="50">
        <v>0</v>
      </c>
      <c r="W34" t="s">
        <v>210</v>
      </c>
      <c r="X34" s="50">
        <v>0.39016822661118672</v>
      </c>
      <c r="Y34" t="s">
        <v>210</v>
      </c>
      <c r="Z34">
        <v>3</v>
      </c>
      <c r="AA34">
        <v>13</v>
      </c>
      <c r="AB34" t="s">
        <v>251</v>
      </c>
      <c r="AC34" t="s">
        <v>190</v>
      </c>
      <c r="AD34" s="50">
        <v>0.96972512007369605</v>
      </c>
      <c r="AE34" t="s">
        <v>252</v>
      </c>
      <c r="AF34" t="s">
        <v>252</v>
      </c>
      <c r="AG34" t="s">
        <v>252</v>
      </c>
      <c r="AH34" t="s">
        <v>252</v>
      </c>
    </row>
    <row r="35" spans="1:34" x14ac:dyDescent="0.35">
      <c r="A35">
        <v>11</v>
      </c>
      <c r="B35" t="s">
        <v>265</v>
      </c>
      <c r="C35" t="s">
        <v>246</v>
      </c>
      <c r="D35" t="s">
        <v>14</v>
      </c>
      <c r="E35" t="s">
        <v>256</v>
      </c>
      <c r="F35" t="s">
        <v>248</v>
      </c>
      <c r="G35" t="s">
        <v>249</v>
      </c>
      <c r="H35" t="s">
        <v>250</v>
      </c>
      <c r="L35" s="50">
        <v>1</v>
      </c>
      <c r="M35" s="50">
        <v>0.89860081672668457</v>
      </c>
      <c r="N35" s="50">
        <v>1.1128411293029785</v>
      </c>
      <c r="O35" s="50">
        <v>30.181625</v>
      </c>
      <c r="P35" s="50">
        <v>30.176202774047852</v>
      </c>
      <c r="Q35" s="50">
        <v>4.8144301399588585E-3</v>
      </c>
      <c r="S35" s="50">
        <v>20.534824371337891</v>
      </c>
      <c r="T35" s="50">
        <v>9.6225515007972717E-2</v>
      </c>
      <c r="U35" s="50">
        <v>5.5555827915668488E-2</v>
      </c>
      <c r="V35" s="50">
        <v>0</v>
      </c>
      <c r="W35" t="s">
        <v>210</v>
      </c>
      <c r="X35" s="50">
        <v>0.35892785139598471</v>
      </c>
      <c r="Y35" t="s">
        <v>210</v>
      </c>
      <c r="Z35">
        <v>3</v>
      </c>
      <c r="AA35">
        <v>24</v>
      </c>
      <c r="AB35" t="s">
        <v>251</v>
      </c>
      <c r="AC35" t="s">
        <v>190</v>
      </c>
      <c r="AD35" s="50">
        <v>0.9671877199438107</v>
      </c>
      <c r="AE35" t="s">
        <v>252</v>
      </c>
      <c r="AF35" t="s">
        <v>252</v>
      </c>
      <c r="AG35" t="s">
        <v>252</v>
      </c>
      <c r="AH35" t="s">
        <v>252</v>
      </c>
    </row>
    <row r="36" spans="1:34" x14ac:dyDescent="0.35">
      <c r="A36">
        <v>12</v>
      </c>
      <c r="B36" t="s">
        <v>266</v>
      </c>
      <c r="C36" t="s">
        <v>246</v>
      </c>
      <c r="D36" t="s">
        <v>14</v>
      </c>
      <c r="E36" t="s">
        <v>258</v>
      </c>
      <c r="F36" t="s">
        <v>248</v>
      </c>
      <c r="G36" t="s">
        <v>249</v>
      </c>
      <c r="H36" t="s">
        <v>250</v>
      </c>
      <c r="L36" s="50">
        <v>1</v>
      </c>
      <c r="M36" s="50">
        <v>0.89861810207366943</v>
      </c>
      <c r="N36" s="50">
        <v>1.1128197908401489</v>
      </c>
      <c r="O36" s="50">
        <v>28.014983999999998</v>
      </c>
      <c r="P36" s="50">
        <v>28.014450073242188</v>
      </c>
      <c r="Q36" s="50">
        <v>4.4548450969159603E-3</v>
      </c>
      <c r="S36" s="50">
        <v>18.373069763183594</v>
      </c>
      <c r="T36" s="50">
        <v>9.6208199858665466E-2</v>
      </c>
      <c r="U36" s="50">
        <v>5.5545829236507416E-2</v>
      </c>
      <c r="V36" s="50">
        <v>0</v>
      </c>
      <c r="W36" t="s">
        <v>210</v>
      </c>
      <c r="X36" s="50">
        <v>0.50261746901823767</v>
      </c>
      <c r="Y36" t="s">
        <v>210</v>
      </c>
      <c r="Z36">
        <v>3</v>
      </c>
      <c r="AA36">
        <v>22</v>
      </c>
      <c r="AB36" t="s">
        <v>251</v>
      </c>
      <c r="AC36" t="s">
        <v>190</v>
      </c>
      <c r="AD36" s="50">
        <v>0.97108566838632682</v>
      </c>
      <c r="AE36" t="s">
        <v>252</v>
      </c>
      <c r="AF36" t="s">
        <v>252</v>
      </c>
      <c r="AG36" t="s">
        <v>252</v>
      </c>
      <c r="AH36" t="s">
        <v>252</v>
      </c>
    </row>
    <row r="37" spans="1:34" x14ac:dyDescent="0.35">
      <c r="A37">
        <v>13</v>
      </c>
      <c r="B37" t="s">
        <v>267</v>
      </c>
      <c r="C37" t="s">
        <v>246</v>
      </c>
      <c r="D37" t="s">
        <v>14</v>
      </c>
      <c r="E37" t="s">
        <v>268</v>
      </c>
      <c r="F37" t="s">
        <v>248</v>
      </c>
      <c r="G37" t="s">
        <v>249</v>
      </c>
      <c r="H37" t="s">
        <v>250</v>
      </c>
      <c r="L37" s="50">
        <v>1</v>
      </c>
      <c r="M37" s="50">
        <v>0.88562315702438354</v>
      </c>
      <c r="N37" s="50">
        <v>1.1291484832763672</v>
      </c>
      <c r="O37" s="50">
        <v>27.836258000000001</v>
      </c>
      <c r="P37" s="50">
        <v>27.879495620727539</v>
      </c>
      <c r="Q37" s="50">
        <v>5.2099071443080902E-2</v>
      </c>
      <c r="S37" s="50">
        <v>18.238117218017578</v>
      </c>
      <c r="T37" s="50">
        <v>0.10931827127933502</v>
      </c>
      <c r="U37" s="50">
        <v>6.3114933669567108E-2</v>
      </c>
      <c r="V37" s="50">
        <v>0</v>
      </c>
      <c r="W37" t="s">
        <v>210</v>
      </c>
      <c r="X37" s="50">
        <v>0.45956035009533702</v>
      </c>
      <c r="Y37" t="s">
        <v>210</v>
      </c>
      <c r="Z37">
        <v>3</v>
      </c>
      <c r="AA37">
        <v>21</v>
      </c>
      <c r="AB37" t="s">
        <v>251</v>
      </c>
      <c r="AC37" t="s">
        <v>190</v>
      </c>
      <c r="AD37" s="50">
        <v>0.968977227212932</v>
      </c>
      <c r="AE37" t="s">
        <v>252</v>
      </c>
      <c r="AF37" t="s">
        <v>252</v>
      </c>
      <c r="AG37" t="s">
        <v>252</v>
      </c>
      <c r="AH37" t="s">
        <v>252</v>
      </c>
    </row>
    <row r="38" spans="1:34" x14ac:dyDescent="0.35">
      <c r="A38">
        <v>14</v>
      </c>
      <c r="B38" t="s">
        <v>269</v>
      </c>
      <c r="C38" t="s">
        <v>246</v>
      </c>
      <c r="D38" t="s">
        <v>14</v>
      </c>
      <c r="E38" t="s">
        <v>270</v>
      </c>
      <c r="F38" t="s">
        <v>248</v>
      </c>
      <c r="G38" t="s">
        <v>249</v>
      </c>
      <c r="H38" t="s">
        <v>250</v>
      </c>
      <c r="L38" s="50">
        <v>1</v>
      </c>
      <c r="M38" s="50">
        <v>0.89827841520309448</v>
      </c>
      <c r="N38" s="50">
        <v>1.1132405996322632</v>
      </c>
      <c r="O38" s="50">
        <v>29.234027999999999</v>
      </c>
      <c r="P38" s="50">
        <v>29.242685317993164</v>
      </c>
      <c r="Q38" s="50">
        <v>9.2432945966720581E-3</v>
      </c>
      <c r="S38" s="50">
        <v>19.601306915283203</v>
      </c>
      <c r="T38" s="50">
        <v>9.6548482775688171E-2</v>
      </c>
      <c r="U38" s="50">
        <v>5.57422935962677E-2</v>
      </c>
      <c r="V38" s="50">
        <v>0</v>
      </c>
      <c r="W38" t="s">
        <v>210</v>
      </c>
      <c r="X38" s="50">
        <v>0.34421742507921704</v>
      </c>
      <c r="Y38" t="s">
        <v>210</v>
      </c>
      <c r="Z38">
        <v>3</v>
      </c>
      <c r="AA38">
        <v>22</v>
      </c>
      <c r="AB38" t="s">
        <v>251</v>
      </c>
      <c r="AC38" t="s">
        <v>190</v>
      </c>
      <c r="AD38" s="50">
        <v>0.97073070087749724</v>
      </c>
      <c r="AE38" t="s">
        <v>252</v>
      </c>
      <c r="AF38" t="s">
        <v>252</v>
      </c>
      <c r="AG38" t="s">
        <v>252</v>
      </c>
      <c r="AH38" t="s">
        <v>252</v>
      </c>
    </row>
    <row r="39" spans="1:34" x14ac:dyDescent="0.35">
      <c r="A39">
        <v>15</v>
      </c>
      <c r="B39" t="s">
        <v>271</v>
      </c>
      <c r="C39" t="s">
        <v>246</v>
      </c>
      <c r="D39" t="s">
        <v>14</v>
      </c>
      <c r="E39" t="s">
        <v>272</v>
      </c>
      <c r="F39" t="s">
        <v>248</v>
      </c>
      <c r="G39" t="s">
        <v>249</v>
      </c>
      <c r="H39" t="s">
        <v>250</v>
      </c>
      <c r="L39" s="50">
        <v>1</v>
      </c>
      <c r="M39" s="50">
        <v>0.42143774032592773</v>
      </c>
      <c r="N39" s="50">
        <v>2.3728296756744385</v>
      </c>
      <c r="O39" s="50">
        <v>33.932003000000002</v>
      </c>
      <c r="P39" s="50">
        <v>34.769027709960938</v>
      </c>
      <c r="Q39" s="50">
        <v>0.77172023057937622</v>
      </c>
      <c r="S39" s="50">
        <v>25.127647399902344</v>
      </c>
      <c r="T39" s="50">
        <v>0.77768135070800781</v>
      </c>
      <c r="U39" s="50">
        <v>0.44899451732635498</v>
      </c>
      <c r="V39" s="50">
        <v>0</v>
      </c>
      <c r="W39" t="s">
        <v>210</v>
      </c>
      <c r="X39" s="50">
        <v>6.3777886200531389E-2</v>
      </c>
      <c r="Y39" t="s">
        <v>210</v>
      </c>
      <c r="Z39">
        <v>3</v>
      </c>
      <c r="AA39">
        <v>30</v>
      </c>
      <c r="AB39" t="s">
        <v>273</v>
      </c>
      <c r="AC39" t="s">
        <v>190</v>
      </c>
      <c r="AD39" s="50">
        <v>0.93422797867643426</v>
      </c>
      <c r="AE39" t="s">
        <v>252</v>
      </c>
      <c r="AF39" t="s">
        <v>252</v>
      </c>
      <c r="AG39" t="s">
        <v>274</v>
      </c>
      <c r="AH39" t="s">
        <v>252</v>
      </c>
    </row>
    <row r="40" spans="1:34" x14ac:dyDescent="0.35">
      <c r="A40">
        <v>16</v>
      </c>
      <c r="B40" t="s">
        <v>275</v>
      </c>
      <c r="C40" t="s">
        <v>246</v>
      </c>
      <c r="D40" t="s">
        <v>14</v>
      </c>
      <c r="E40" t="s">
        <v>276</v>
      </c>
      <c r="F40" t="s">
        <v>248</v>
      </c>
      <c r="G40" t="s">
        <v>249</v>
      </c>
      <c r="H40" t="s">
        <v>250</v>
      </c>
      <c r="L40" s="50">
        <v>1</v>
      </c>
      <c r="M40" s="50">
        <v>0.86433655023574829</v>
      </c>
      <c r="N40" s="50">
        <v>1.1569567918777466</v>
      </c>
      <c r="O40" s="50">
        <v>22.727488000000001</v>
      </c>
      <c r="P40" s="50">
        <v>22.776529312133789</v>
      </c>
      <c r="Q40" s="50">
        <v>8.9337334036827087E-2</v>
      </c>
      <c r="S40" s="50">
        <v>13.135150909423828</v>
      </c>
      <c r="T40" s="50">
        <v>0.13121482729911804</v>
      </c>
      <c r="U40" s="50">
        <v>7.5756914913654327E-2</v>
      </c>
      <c r="V40" s="50">
        <v>0</v>
      </c>
      <c r="W40" t="s">
        <v>210</v>
      </c>
      <c r="X40" s="50">
        <v>0.30474277342344458</v>
      </c>
      <c r="Y40" t="s">
        <v>210</v>
      </c>
      <c r="Z40">
        <v>3</v>
      </c>
      <c r="AA40">
        <v>16</v>
      </c>
      <c r="AB40" t="s">
        <v>251</v>
      </c>
      <c r="AC40" t="s">
        <v>190</v>
      </c>
      <c r="AD40" s="50">
        <v>0.96076417833884042</v>
      </c>
      <c r="AE40" t="s">
        <v>252</v>
      </c>
      <c r="AF40" t="s">
        <v>252</v>
      </c>
      <c r="AG40" t="s">
        <v>252</v>
      </c>
      <c r="AH40" t="s">
        <v>252</v>
      </c>
    </row>
    <row r="41" spans="1:34" x14ac:dyDescent="0.35">
      <c r="A41">
        <v>17</v>
      </c>
      <c r="B41" t="s">
        <v>277</v>
      </c>
      <c r="C41" t="s">
        <v>246</v>
      </c>
      <c r="D41" t="s">
        <v>14</v>
      </c>
      <c r="E41" t="s">
        <v>268</v>
      </c>
      <c r="F41" t="s">
        <v>248</v>
      </c>
      <c r="G41" t="s">
        <v>249</v>
      </c>
      <c r="H41" t="s">
        <v>250</v>
      </c>
      <c r="L41" s="50">
        <v>1</v>
      </c>
      <c r="M41" s="50">
        <v>0.88562315702438354</v>
      </c>
      <c r="N41" s="50">
        <v>1.1291484832763672</v>
      </c>
      <c r="O41" s="50">
        <v>27.864895000000001</v>
      </c>
      <c r="P41" s="50">
        <v>27.879495620727539</v>
      </c>
      <c r="Q41" s="50">
        <v>5.2099071443080902E-2</v>
      </c>
      <c r="S41" s="50">
        <v>18.238117218017578</v>
      </c>
      <c r="T41" s="50">
        <v>0.10931827127933502</v>
      </c>
      <c r="U41" s="50">
        <v>6.3114933669567108E-2</v>
      </c>
      <c r="V41" s="50">
        <v>0</v>
      </c>
      <c r="W41" t="s">
        <v>210</v>
      </c>
      <c r="X41" s="50">
        <v>0.45956035009533702</v>
      </c>
      <c r="Y41" t="s">
        <v>210</v>
      </c>
      <c r="Z41">
        <v>3</v>
      </c>
      <c r="AA41">
        <v>21</v>
      </c>
      <c r="AB41" t="s">
        <v>251</v>
      </c>
      <c r="AC41" t="s">
        <v>190</v>
      </c>
      <c r="AD41" s="50">
        <v>0.96089123307709845</v>
      </c>
      <c r="AE41" t="s">
        <v>252</v>
      </c>
      <c r="AF41" t="s">
        <v>252</v>
      </c>
      <c r="AG41" t="s">
        <v>252</v>
      </c>
      <c r="AH41" t="s">
        <v>252</v>
      </c>
    </row>
    <row r="42" spans="1:34" x14ac:dyDescent="0.35">
      <c r="A42">
        <v>18</v>
      </c>
      <c r="B42" t="s">
        <v>278</v>
      </c>
      <c r="C42" t="s">
        <v>246</v>
      </c>
      <c r="D42" t="s">
        <v>14</v>
      </c>
      <c r="E42" t="s">
        <v>270</v>
      </c>
      <c r="F42" t="s">
        <v>248</v>
      </c>
      <c r="G42" t="s">
        <v>249</v>
      </c>
      <c r="H42" t="s">
        <v>250</v>
      </c>
      <c r="L42" s="50">
        <v>1</v>
      </c>
      <c r="M42" s="50">
        <v>0.89827841520309448</v>
      </c>
      <c r="N42" s="50">
        <v>1.1132405996322632</v>
      </c>
      <c r="O42" s="50">
        <v>29.241610999999999</v>
      </c>
      <c r="P42" s="50">
        <v>29.242685317993164</v>
      </c>
      <c r="Q42" s="50">
        <v>9.2432945966720581E-3</v>
      </c>
      <c r="S42" s="50">
        <v>19.601306915283203</v>
      </c>
      <c r="T42" s="50">
        <v>9.6548482775688171E-2</v>
      </c>
      <c r="U42" s="50">
        <v>5.57422935962677E-2</v>
      </c>
      <c r="V42" s="50">
        <v>0</v>
      </c>
      <c r="W42" t="s">
        <v>210</v>
      </c>
      <c r="X42" s="50">
        <v>0.34421742507921704</v>
      </c>
      <c r="Y42" t="s">
        <v>210</v>
      </c>
      <c r="Z42">
        <v>3</v>
      </c>
      <c r="AA42">
        <v>23</v>
      </c>
      <c r="AB42" t="s">
        <v>251</v>
      </c>
      <c r="AC42" t="s">
        <v>190</v>
      </c>
      <c r="AD42" s="50">
        <v>0.97196844806095906</v>
      </c>
      <c r="AE42" t="s">
        <v>252</v>
      </c>
      <c r="AF42" t="s">
        <v>252</v>
      </c>
      <c r="AG42" t="s">
        <v>252</v>
      </c>
      <c r="AH42" t="s">
        <v>252</v>
      </c>
    </row>
    <row r="43" spans="1:34" x14ac:dyDescent="0.35">
      <c r="A43">
        <v>19</v>
      </c>
      <c r="B43" t="s">
        <v>279</v>
      </c>
      <c r="C43" t="s">
        <v>246</v>
      </c>
      <c r="D43" t="s">
        <v>14</v>
      </c>
      <c r="E43" t="s">
        <v>272</v>
      </c>
      <c r="F43" t="s">
        <v>248</v>
      </c>
      <c r="G43" t="s">
        <v>249</v>
      </c>
      <c r="H43" t="s">
        <v>250</v>
      </c>
      <c r="L43" s="50">
        <v>1</v>
      </c>
      <c r="M43" s="50">
        <v>0.42143774032592773</v>
      </c>
      <c r="N43" s="50">
        <v>2.3728296756744385</v>
      </c>
      <c r="O43" s="50">
        <v>34.922787</v>
      </c>
      <c r="P43" s="50">
        <v>34.769027709960938</v>
      </c>
      <c r="Q43" s="50">
        <v>0.77172023057937622</v>
      </c>
      <c r="S43" s="50">
        <v>25.127647399902344</v>
      </c>
      <c r="T43" s="50">
        <v>0.77768135070800781</v>
      </c>
      <c r="U43" s="50">
        <v>0.44899451732635498</v>
      </c>
      <c r="V43" s="50">
        <v>0</v>
      </c>
      <c r="W43" t="s">
        <v>210</v>
      </c>
      <c r="X43" s="50">
        <v>6.3777886200531389E-2</v>
      </c>
      <c r="Y43" t="s">
        <v>210</v>
      </c>
      <c r="Z43">
        <v>3</v>
      </c>
      <c r="AA43">
        <v>31</v>
      </c>
      <c r="AB43" t="s">
        <v>273</v>
      </c>
      <c r="AC43" t="s">
        <v>190</v>
      </c>
      <c r="AD43" s="50">
        <v>0.90141334482002877</v>
      </c>
      <c r="AE43" t="s">
        <v>252</v>
      </c>
      <c r="AF43" t="s">
        <v>252</v>
      </c>
      <c r="AG43" t="s">
        <v>274</v>
      </c>
      <c r="AH43" t="s">
        <v>252</v>
      </c>
    </row>
    <row r="44" spans="1:34" x14ac:dyDescent="0.35">
      <c r="A44">
        <v>20</v>
      </c>
      <c r="B44" t="s">
        <v>280</v>
      </c>
      <c r="C44" t="s">
        <v>246</v>
      </c>
      <c r="D44" t="s">
        <v>14</v>
      </c>
      <c r="E44" t="s">
        <v>276</v>
      </c>
      <c r="F44" t="s">
        <v>248</v>
      </c>
      <c r="G44" t="s">
        <v>249</v>
      </c>
      <c r="H44" t="s">
        <v>250</v>
      </c>
      <c r="L44" s="50">
        <v>1</v>
      </c>
      <c r="M44" s="50">
        <v>0.86433655023574829</v>
      </c>
      <c r="N44" s="50">
        <v>1.1569567918777466</v>
      </c>
      <c r="O44" s="50">
        <v>22.722458</v>
      </c>
      <c r="P44" s="50">
        <v>22.776529312133789</v>
      </c>
      <c r="Q44" s="50">
        <v>8.9337334036827087E-2</v>
      </c>
      <c r="S44" s="50">
        <v>13.135150909423828</v>
      </c>
      <c r="T44" s="50">
        <v>0.13121482729911804</v>
      </c>
      <c r="U44" s="50">
        <v>7.5756914913654327E-2</v>
      </c>
      <c r="V44" s="50">
        <v>0</v>
      </c>
      <c r="W44" t="s">
        <v>210</v>
      </c>
      <c r="X44" s="50">
        <v>0.30474277342344458</v>
      </c>
      <c r="Y44" t="s">
        <v>210</v>
      </c>
      <c r="Z44">
        <v>3</v>
      </c>
      <c r="AA44">
        <v>16</v>
      </c>
      <c r="AB44" t="s">
        <v>251</v>
      </c>
      <c r="AC44" t="s">
        <v>190</v>
      </c>
      <c r="AD44" s="50">
        <v>0.95476810605565743</v>
      </c>
      <c r="AE44" t="s">
        <v>252</v>
      </c>
      <c r="AF44" t="s">
        <v>252</v>
      </c>
      <c r="AG44" t="s">
        <v>252</v>
      </c>
      <c r="AH44" t="s">
        <v>252</v>
      </c>
    </row>
    <row r="45" spans="1:34" x14ac:dyDescent="0.35">
      <c r="A45">
        <v>21</v>
      </c>
      <c r="B45" t="s">
        <v>281</v>
      </c>
      <c r="C45" t="s">
        <v>246</v>
      </c>
      <c r="D45" t="s">
        <v>14</v>
      </c>
      <c r="E45" t="s">
        <v>268</v>
      </c>
      <c r="F45" t="s">
        <v>248</v>
      </c>
      <c r="G45" t="s">
        <v>249</v>
      </c>
      <c r="H45" t="s">
        <v>250</v>
      </c>
      <c r="L45" s="50">
        <v>1</v>
      </c>
      <c r="M45" s="50">
        <v>0.88562315702438354</v>
      </c>
      <c r="N45" s="50">
        <v>1.1291484832763672</v>
      </c>
      <c r="O45" s="50">
        <v>27.937339999999999</v>
      </c>
      <c r="P45" s="50">
        <v>27.879495620727539</v>
      </c>
      <c r="Q45" s="50">
        <v>5.2099071443080902E-2</v>
      </c>
      <c r="S45" s="50">
        <v>18.238117218017578</v>
      </c>
      <c r="T45" s="50">
        <v>0.10931827127933502</v>
      </c>
      <c r="U45" s="50">
        <v>6.3114933669567108E-2</v>
      </c>
      <c r="V45" s="50">
        <v>0</v>
      </c>
      <c r="W45" t="s">
        <v>210</v>
      </c>
      <c r="X45" s="50">
        <v>0.45956035009533702</v>
      </c>
      <c r="Y45" t="s">
        <v>210</v>
      </c>
      <c r="Z45">
        <v>3</v>
      </c>
      <c r="AA45">
        <v>21</v>
      </c>
      <c r="AB45" t="s">
        <v>251</v>
      </c>
      <c r="AC45" t="s">
        <v>190</v>
      </c>
      <c r="AD45" s="50">
        <v>0.95806409315514496</v>
      </c>
      <c r="AE45" t="s">
        <v>252</v>
      </c>
      <c r="AF45" t="s">
        <v>252</v>
      </c>
      <c r="AG45" t="s">
        <v>252</v>
      </c>
      <c r="AH45" t="s">
        <v>252</v>
      </c>
    </row>
    <row r="46" spans="1:34" x14ac:dyDescent="0.35">
      <c r="A46">
        <v>22</v>
      </c>
      <c r="B46" t="s">
        <v>282</v>
      </c>
      <c r="C46" t="s">
        <v>246</v>
      </c>
      <c r="D46" t="s">
        <v>14</v>
      </c>
      <c r="E46" t="s">
        <v>270</v>
      </c>
      <c r="F46" t="s">
        <v>248</v>
      </c>
      <c r="G46" t="s">
        <v>249</v>
      </c>
      <c r="H46" t="s">
        <v>250</v>
      </c>
      <c r="L46" s="50">
        <v>1</v>
      </c>
      <c r="M46" s="50">
        <v>0.89827841520309448</v>
      </c>
      <c r="N46" s="50">
        <v>1.1132405996322632</v>
      </c>
      <c r="O46" s="50">
        <v>29.252420000000001</v>
      </c>
      <c r="P46" s="50">
        <v>29.242685317993164</v>
      </c>
      <c r="Q46" s="50">
        <v>9.2432945966720581E-3</v>
      </c>
      <c r="S46" s="50">
        <v>19.601306915283203</v>
      </c>
      <c r="T46" s="50">
        <v>9.6548482775688171E-2</v>
      </c>
      <c r="U46" s="50">
        <v>5.57422935962677E-2</v>
      </c>
      <c r="V46" s="50">
        <v>0</v>
      </c>
      <c r="W46" t="s">
        <v>210</v>
      </c>
      <c r="X46" s="50">
        <v>0.34421742507921704</v>
      </c>
      <c r="Y46" t="s">
        <v>210</v>
      </c>
      <c r="Z46">
        <v>3</v>
      </c>
      <c r="AA46">
        <v>23</v>
      </c>
      <c r="AB46" t="s">
        <v>251</v>
      </c>
      <c r="AC46" t="s">
        <v>190</v>
      </c>
      <c r="AD46" s="50">
        <v>0.96544227058269638</v>
      </c>
      <c r="AE46" t="s">
        <v>252</v>
      </c>
      <c r="AF46" t="s">
        <v>252</v>
      </c>
      <c r="AG46" t="s">
        <v>252</v>
      </c>
      <c r="AH46" t="s">
        <v>252</v>
      </c>
    </row>
    <row r="47" spans="1:34" x14ac:dyDescent="0.35">
      <c r="A47">
        <v>23</v>
      </c>
      <c r="B47" t="s">
        <v>283</v>
      </c>
      <c r="C47" t="s">
        <v>246</v>
      </c>
      <c r="D47" t="s">
        <v>14</v>
      </c>
      <c r="E47" t="s">
        <v>272</v>
      </c>
      <c r="F47" t="s">
        <v>248</v>
      </c>
      <c r="G47" t="s">
        <v>249</v>
      </c>
      <c r="H47" t="s">
        <v>250</v>
      </c>
      <c r="L47" s="50">
        <v>1</v>
      </c>
      <c r="M47" s="50">
        <v>0.42143774032592773</v>
      </c>
      <c r="N47" s="50">
        <v>2.3728296756744385</v>
      </c>
      <c r="O47" s="50">
        <v>35.452292999999997</v>
      </c>
      <c r="P47" s="50">
        <v>34.769027709960938</v>
      </c>
      <c r="Q47" s="50">
        <v>0.77172023057937622</v>
      </c>
      <c r="S47" s="50">
        <v>25.127647399902344</v>
      </c>
      <c r="T47" s="50">
        <v>0.77768135070800781</v>
      </c>
      <c r="U47" s="50">
        <v>0.44899451732635498</v>
      </c>
      <c r="V47" s="50">
        <v>0</v>
      </c>
      <c r="W47" t="s">
        <v>210</v>
      </c>
      <c r="X47" s="50">
        <v>6.3777886200531389E-2</v>
      </c>
      <c r="Y47" t="s">
        <v>210</v>
      </c>
      <c r="Z47">
        <v>3</v>
      </c>
      <c r="AA47">
        <v>31</v>
      </c>
      <c r="AB47" t="s">
        <v>273</v>
      </c>
      <c r="AC47" t="s">
        <v>190</v>
      </c>
      <c r="AD47" s="50">
        <v>0.86754854827610872</v>
      </c>
      <c r="AE47" t="s">
        <v>252</v>
      </c>
      <c r="AF47" t="s">
        <v>252</v>
      </c>
      <c r="AG47" t="s">
        <v>274</v>
      </c>
      <c r="AH47" t="s">
        <v>252</v>
      </c>
    </row>
    <row r="48" spans="1:34" x14ac:dyDescent="0.35">
      <c r="A48">
        <v>24</v>
      </c>
      <c r="B48" t="s">
        <v>284</v>
      </c>
      <c r="C48" t="s">
        <v>246</v>
      </c>
      <c r="D48" t="s">
        <v>14</v>
      </c>
      <c r="E48" t="s">
        <v>276</v>
      </c>
      <c r="F48" t="s">
        <v>248</v>
      </c>
      <c r="G48" t="s">
        <v>249</v>
      </c>
      <c r="H48" t="s">
        <v>250</v>
      </c>
      <c r="L48" s="50">
        <v>1</v>
      </c>
      <c r="M48" s="50">
        <v>0.86433655023574829</v>
      </c>
      <c r="N48" s="50">
        <v>1.1569567918777466</v>
      </c>
      <c r="O48" s="50">
        <v>22.879648</v>
      </c>
      <c r="P48" s="50">
        <v>22.776529312133789</v>
      </c>
      <c r="Q48" s="50">
        <v>8.9337334036827087E-2</v>
      </c>
      <c r="S48" s="50">
        <v>13.135150909423828</v>
      </c>
      <c r="T48" s="50">
        <v>0.13121482729911804</v>
      </c>
      <c r="U48" s="50">
        <v>7.5756914913654327E-2</v>
      </c>
      <c r="V48" s="50">
        <v>0</v>
      </c>
      <c r="W48" t="s">
        <v>210</v>
      </c>
      <c r="X48" s="50">
        <v>0.30474277342344458</v>
      </c>
      <c r="Y48" t="s">
        <v>210</v>
      </c>
      <c r="Z48">
        <v>3</v>
      </c>
      <c r="AA48">
        <v>17</v>
      </c>
      <c r="AB48" t="s">
        <v>251</v>
      </c>
      <c r="AC48" t="s">
        <v>190</v>
      </c>
      <c r="AD48" s="50">
        <v>0.97029635014653703</v>
      </c>
      <c r="AE48" t="s">
        <v>252</v>
      </c>
      <c r="AF48" t="s">
        <v>252</v>
      </c>
      <c r="AG48" t="s">
        <v>252</v>
      </c>
      <c r="AH48" t="s">
        <v>252</v>
      </c>
    </row>
    <row r="49" spans="1:34" x14ac:dyDescent="0.35">
      <c r="A49">
        <v>25</v>
      </c>
      <c r="B49" t="s">
        <v>285</v>
      </c>
      <c r="C49" t="s">
        <v>246</v>
      </c>
      <c r="D49" t="s">
        <v>14</v>
      </c>
      <c r="E49" t="s">
        <v>286</v>
      </c>
      <c r="F49" t="s">
        <v>248</v>
      </c>
      <c r="G49" t="s">
        <v>249</v>
      </c>
      <c r="H49" t="s">
        <v>250</v>
      </c>
      <c r="L49" s="50">
        <v>1</v>
      </c>
      <c r="M49" s="50">
        <v>0.85273927450180054</v>
      </c>
      <c r="N49" s="50">
        <v>1.1726913452148438</v>
      </c>
      <c r="O49" s="50">
        <v>30.436098000000001</v>
      </c>
      <c r="P49" s="50">
        <v>30.551521301269531</v>
      </c>
      <c r="Q49" s="50">
        <v>0.10639307647943497</v>
      </c>
      <c r="S49" s="50">
        <v>20.91014289855957</v>
      </c>
      <c r="T49" s="50">
        <v>0.14337244629859924</v>
      </c>
      <c r="U49" s="50">
        <v>8.277612179517746E-2</v>
      </c>
      <c r="V49" s="50">
        <v>0</v>
      </c>
      <c r="W49" t="s">
        <v>210</v>
      </c>
      <c r="X49" s="50">
        <v>0.38775973840754718</v>
      </c>
      <c r="Y49" t="s">
        <v>210</v>
      </c>
      <c r="Z49">
        <v>3</v>
      </c>
      <c r="AA49">
        <v>25</v>
      </c>
      <c r="AB49" t="s">
        <v>251</v>
      </c>
      <c r="AC49" t="s">
        <v>190</v>
      </c>
      <c r="AD49" s="50">
        <v>0.95792179614167927</v>
      </c>
      <c r="AE49" t="s">
        <v>252</v>
      </c>
      <c r="AF49" t="s">
        <v>252</v>
      </c>
      <c r="AG49" t="s">
        <v>252</v>
      </c>
      <c r="AH49" t="s">
        <v>252</v>
      </c>
    </row>
    <row r="50" spans="1:34" x14ac:dyDescent="0.35">
      <c r="A50">
        <v>26</v>
      </c>
      <c r="B50" t="s">
        <v>287</v>
      </c>
      <c r="C50" t="s">
        <v>246</v>
      </c>
      <c r="D50" t="s">
        <v>14</v>
      </c>
      <c r="E50" t="s">
        <v>288</v>
      </c>
      <c r="F50" t="s">
        <v>248</v>
      </c>
      <c r="G50" t="s">
        <v>249</v>
      </c>
      <c r="H50" t="s">
        <v>250</v>
      </c>
      <c r="L50" s="50">
        <v>1</v>
      </c>
      <c r="M50" s="50">
        <v>0.87178325653076172</v>
      </c>
      <c r="N50" s="50">
        <v>1.1470741033554077</v>
      </c>
      <c r="O50" s="50">
        <v>26.476236</v>
      </c>
      <c r="P50" s="50">
        <v>26.386871337890625</v>
      </c>
      <c r="Q50" s="50">
        <v>7.7553845942020416E-2</v>
      </c>
      <c r="S50" s="50">
        <v>16.745491027832031</v>
      </c>
      <c r="T50" s="50">
        <v>0.12349401414394379</v>
      </c>
      <c r="U50" s="50">
        <v>7.1299299597740173E-2</v>
      </c>
      <c r="V50" s="50">
        <v>0</v>
      </c>
      <c r="W50" t="s">
        <v>210</v>
      </c>
      <c r="X50" s="50">
        <v>0.5575312570244052</v>
      </c>
      <c r="Y50" t="s">
        <v>210</v>
      </c>
      <c r="Z50">
        <v>3</v>
      </c>
      <c r="AA50">
        <v>20</v>
      </c>
      <c r="AB50" t="s">
        <v>251</v>
      </c>
      <c r="AC50" t="s">
        <v>190</v>
      </c>
      <c r="AD50" s="50">
        <v>0.966245802933695</v>
      </c>
      <c r="AE50" t="s">
        <v>252</v>
      </c>
      <c r="AF50" t="s">
        <v>252</v>
      </c>
      <c r="AG50" t="s">
        <v>252</v>
      </c>
      <c r="AH50" t="s">
        <v>252</v>
      </c>
    </row>
    <row r="51" spans="1:34" x14ac:dyDescent="0.35">
      <c r="A51">
        <v>27</v>
      </c>
      <c r="B51" t="s">
        <v>289</v>
      </c>
      <c r="C51" t="s">
        <v>246</v>
      </c>
      <c r="D51" t="s">
        <v>14</v>
      </c>
      <c r="E51" t="s">
        <v>290</v>
      </c>
      <c r="F51" t="s">
        <v>248</v>
      </c>
      <c r="G51" t="s">
        <v>249</v>
      </c>
      <c r="H51" t="s">
        <v>250</v>
      </c>
      <c r="L51" s="50">
        <v>1</v>
      </c>
      <c r="M51" s="50">
        <v>0.89550668001174927</v>
      </c>
      <c r="N51" s="50">
        <v>1.116686224937439</v>
      </c>
      <c r="O51" s="50">
        <v>23.93939</v>
      </c>
      <c r="P51" s="50">
        <v>23.921913146972656</v>
      </c>
      <c r="Q51" s="50">
        <v>2.510465681552887E-2</v>
      </c>
      <c r="S51" s="50">
        <v>14.280531883239746</v>
      </c>
      <c r="T51" s="50">
        <v>9.9329829216003418E-2</v>
      </c>
      <c r="U51" s="50">
        <v>5.7348106056451797E-2</v>
      </c>
      <c r="V51" s="50">
        <v>0</v>
      </c>
      <c r="W51" t="s">
        <v>210</v>
      </c>
      <c r="X51" s="50">
        <v>0.58638878876387113</v>
      </c>
      <c r="Y51" t="s">
        <v>210</v>
      </c>
      <c r="Z51">
        <v>3</v>
      </c>
      <c r="AA51">
        <v>17</v>
      </c>
      <c r="AB51" t="s">
        <v>251</v>
      </c>
      <c r="AC51" t="s">
        <v>190</v>
      </c>
      <c r="AD51" s="50">
        <v>0.96753543682924714</v>
      </c>
      <c r="AE51" t="s">
        <v>252</v>
      </c>
      <c r="AF51" t="s">
        <v>252</v>
      </c>
      <c r="AG51" t="s">
        <v>252</v>
      </c>
      <c r="AH51" t="s">
        <v>252</v>
      </c>
    </row>
    <row r="52" spans="1:34" x14ac:dyDescent="0.35">
      <c r="A52">
        <v>28</v>
      </c>
      <c r="B52" t="s">
        <v>291</v>
      </c>
      <c r="C52" t="s">
        <v>246</v>
      </c>
      <c r="D52" t="s">
        <v>14</v>
      </c>
      <c r="E52" t="s">
        <v>292</v>
      </c>
      <c r="F52" t="s">
        <v>248</v>
      </c>
      <c r="G52" t="s">
        <v>249</v>
      </c>
      <c r="H52" t="s">
        <v>250</v>
      </c>
      <c r="L52" s="50">
        <v>1</v>
      </c>
      <c r="M52" s="50">
        <v>0.88830095529556274</v>
      </c>
      <c r="N52" s="50">
        <v>1.1257445812225342</v>
      </c>
      <c r="O52" s="50">
        <v>26.412392000000001</v>
      </c>
      <c r="P52" s="50">
        <v>26.428476333618164</v>
      </c>
      <c r="Q52" s="50">
        <v>4.6126149594783783E-2</v>
      </c>
      <c r="S52" s="50">
        <v>16.787097930908203</v>
      </c>
      <c r="T52" s="50">
        <v>0.10660109668970108</v>
      </c>
      <c r="U52" s="50">
        <v>6.1546169221401215E-2</v>
      </c>
      <c r="V52" s="50">
        <v>0</v>
      </c>
      <c r="W52" t="s">
        <v>210</v>
      </c>
      <c r="X52" s="50">
        <v>0.42093750245486722</v>
      </c>
      <c r="Y52" t="s">
        <v>210</v>
      </c>
      <c r="Z52">
        <v>3</v>
      </c>
      <c r="AA52">
        <v>20</v>
      </c>
      <c r="AB52" t="s">
        <v>251</v>
      </c>
      <c r="AC52" t="s">
        <v>190</v>
      </c>
      <c r="AD52" s="50">
        <v>0.97728442907117297</v>
      </c>
      <c r="AE52" t="s">
        <v>252</v>
      </c>
      <c r="AF52" t="s">
        <v>252</v>
      </c>
      <c r="AG52" t="s">
        <v>252</v>
      </c>
      <c r="AH52" t="s">
        <v>252</v>
      </c>
    </row>
    <row r="53" spans="1:34" x14ac:dyDescent="0.35">
      <c r="A53">
        <v>29</v>
      </c>
      <c r="B53" t="s">
        <v>293</v>
      </c>
      <c r="C53" t="s">
        <v>246</v>
      </c>
      <c r="D53" t="s">
        <v>14</v>
      </c>
      <c r="E53" t="s">
        <v>286</v>
      </c>
      <c r="F53" t="s">
        <v>248</v>
      </c>
      <c r="G53" t="s">
        <v>249</v>
      </c>
      <c r="H53" t="s">
        <v>250</v>
      </c>
      <c r="L53" s="50">
        <v>1</v>
      </c>
      <c r="M53" s="50">
        <v>0.85273927450180054</v>
      </c>
      <c r="N53" s="50">
        <v>1.1726913452148438</v>
      </c>
      <c r="O53" s="50">
        <v>30.572801999999999</v>
      </c>
      <c r="P53" s="50">
        <v>30.551521301269531</v>
      </c>
      <c r="Q53" s="50">
        <v>0.10639307647943497</v>
      </c>
      <c r="S53" s="50">
        <v>20.91014289855957</v>
      </c>
      <c r="T53" s="50">
        <v>0.14337244629859924</v>
      </c>
      <c r="U53" s="50">
        <v>8.277612179517746E-2</v>
      </c>
      <c r="V53" s="50">
        <v>0</v>
      </c>
      <c r="W53" t="s">
        <v>210</v>
      </c>
      <c r="X53" s="50">
        <v>0.38775973840754718</v>
      </c>
      <c r="Y53" t="s">
        <v>210</v>
      </c>
      <c r="Z53">
        <v>3</v>
      </c>
      <c r="AA53">
        <v>25</v>
      </c>
      <c r="AB53" t="s">
        <v>251</v>
      </c>
      <c r="AC53" t="s">
        <v>190</v>
      </c>
      <c r="AD53" s="50">
        <v>0.96093499131542304</v>
      </c>
      <c r="AE53" t="s">
        <v>252</v>
      </c>
      <c r="AF53" t="s">
        <v>252</v>
      </c>
      <c r="AG53" t="s">
        <v>252</v>
      </c>
      <c r="AH53" t="s">
        <v>252</v>
      </c>
    </row>
    <row r="54" spans="1:34" x14ac:dyDescent="0.35">
      <c r="A54">
        <v>30</v>
      </c>
      <c r="B54" t="s">
        <v>294</v>
      </c>
      <c r="C54" t="s">
        <v>246</v>
      </c>
      <c r="D54" t="s">
        <v>14</v>
      </c>
      <c r="E54" t="s">
        <v>288</v>
      </c>
      <c r="F54" t="s">
        <v>248</v>
      </c>
      <c r="G54" t="s">
        <v>249</v>
      </c>
      <c r="H54" t="s">
        <v>250</v>
      </c>
      <c r="L54" s="50">
        <v>1</v>
      </c>
      <c r="M54" s="50">
        <v>0.87178325653076172</v>
      </c>
      <c r="N54" s="50">
        <v>1.1470741033554077</v>
      </c>
      <c r="O54" s="50">
        <v>26.33718</v>
      </c>
      <c r="P54" s="50">
        <v>26.386871337890625</v>
      </c>
      <c r="Q54" s="50">
        <v>7.7553845942020416E-2</v>
      </c>
      <c r="S54" s="50">
        <v>16.745491027832031</v>
      </c>
      <c r="T54" s="50">
        <v>0.12349401414394379</v>
      </c>
      <c r="U54" s="50">
        <v>7.1299299597740173E-2</v>
      </c>
      <c r="V54" s="50">
        <v>0</v>
      </c>
      <c r="W54" t="s">
        <v>210</v>
      </c>
      <c r="X54" s="50">
        <v>0.5575312570244052</v>
      </c>
      <c r="Y54" t="s">
        <v>210</v>
      </c>
      <c r="Z54">
        <v>3</v>
      </c>
      <c r="AA54">
        <v>20</v>
      </c>
      <c r="AB54" t="s">
        <v>251</v>
      </c>
      <c r="AC54" t="s">
        <v>190</v>
      </c>
      <c r="AD54" s="50">
        <v>0.96859343085034255</v>
      </c>
      <c r="AE54" t="s">
        <v>252</v>
      </c>
      <c r="AF54" t="s">
        <v>252</v>
      </c>
      <c r="AG54" t="s">
        <v>252</v>
      </c>
      <c r="AH54" t="s">
        <v>252</v>
      </c>
    </row>
    <row r="55" spans="1:34" x14ac:dyDescent="0.35">
      <c r="A55">
        <v>31</v>
      </c>
      <c r="B55" t="s">
        <v>295</v>
      </c>
      <c r="C55" t="s">
        <v>246</v>
      </c>
      <c r="D55" t="s">
        <v>14</v>
      </c>
      <c r="E55" t="s">
        <v>290</v>
      </c>
      <c r="F55" t="s">
        <v>248</v>
      </c>
      <c r="G55" t="s">
        <v>249</v>
      </c>
      <c r="H55" t="s">
        <v>250</v>
      </c>
      <c r="L55" s="50">
        <v>1</v>
      </c>
      <c r="M55" s="50">
        <v>0.89550668001174927</v>
      </c>
      <c r="N55" s="50">
        <v>1.116686224937439</v>
      </c>
      <c r="O55" s="50">
        <v>23.893145000000001</v>
      </c>
      <c r="P55" s="50">
        <v>23.921913146972656</v>
      </c>
      <c r="Q55" s="50">
        <v>2.510465681552887E-2</v>
      </c>
      <c r="S55" s="50">
        <v>14.280531883239746</v>
      </c>
      <c r="T55" s="50">
        <v>9.9329829216003418E-2</v>
      </c>
      <c r="U55" s="50">
        <v>5.7348106056451797E-2</v>
      </c>
      <c r="V55" s="50">
        <v>0</v>
      </c>
      <c r="W55" t="s">
        <v>210</v>
      </c>
      <c r="X55" s="50">
        <v>0.58638878876387113</v>
      </c>
      <c r="Y55" t="s">
        <v>210</v>
      </c>
      <c r="Z55">
        <v>3</v>
      </c>
      <c r="AA55">
        <v>17</v>
      </c>
      <c r="AB55" t="s">
        <v>251</v>
      </c>
      <c r="AC55" t="s">
        <v>190</v>
      </c>
      <c r="AD55" s="50">
        <v>0.94963252341171089</v>
      </c>
      <c r="AE55" t="s">
        <v>252</v>
      </c>
      <c r="AF55" t="s">
        <v>252</v>
      </c>
      <c r="AG55" t="s">
        <v>252</v>
      </c>
      <c r="AH55" t="s">
        <v>252</v>
      </c>
    </row>
    <row r="56" spans="1:34" x14ac:dyDescent="0.35">
      <c r="A56">
        <v>32</v>
      </c>
      <c r="B56" t="s">
        <v>296</v>
      </c>
      <c r="C56" t="s">
        <v>246</v>
      </c>
      <c r="D56" t="s">
        <v>14</v>
      </c>
      <c r="E56" t="s">
        <v>292</v>
      </c>
      <c r="F56" t="s">
        <v>248</v>
      </c>
      <c r="G56" t="s">
        <v>249</v>
      </c>
      <c r="H56" t="s">
        <v>250</v>
      </c>
      <c r="L56" s="50">
        <v>1</v>
      </c>
      <c r="M56" s="50">
        <v>0.88830095529556274</v>
      </c>
      <c r="N56" s="50">
        <v>1.1257445812225342</v>
      </c>
      <c r="O56" s="50">
        <v>26.480494</v>
      </c>
      <c r="P56" s="50">
        <v>26.428476333618164</v>
      </c>
      <c r="Q56" s="50">
        <v>4.6126149594783783E-2</v>
      </c>
      <c r="S56" s="50">
        <v>16.787097930908203</v>
      </c>
      <c r="T56" s="50">
        <v>0.10660109668970108</v>
      </c>
      <c r="U56" s="50">
        <v>6.1546169221401215E-2</v>
      </c>
      <c r="V56" s="50">
        <v>0</v>
      </c>
      <c r="W56" t="s">
        <v>210</v>
      </c>
      <c r="X56" s="50">
        <v>0.42093750245486722</v>
      </c>
      <c r="Y56" t="s">
        <v>210</v>
      </c>
      <c r="Z56">
        <v>3</v>
      </c>
      <c r="AA56">
        <v>21</v>
      </c>
      <c r="AB56" t="s">
        <v>251</v>
      </c>
      <c r="AC56" t="s">
        <v>190</v>
      </c>
      <c r="AD56" s="50">
        <v>0.93980159564666121</v>
      </c>
      <c r="AE56" t="s">
        <v>252</v>
      </c>
      <c r="AF56" t="s">
        <v>252</v>
      </c>
      <c r="AG56" t="s">
        <v>252</v>
      </c>
      <c r="AH56" t="s">
        <v>252</v>
      </c>
    </row>
    <row r="57" spans="1:34" x14ac:dyDescent="0.35">
      <c r="A57">
        <v>33</v>
      </c>
      <c r="B57" t="s">
        <v>297</v>
      </c>
      <c r="C57" t="s">
        <v>246</v>
      </c>
      <c r="D57" t="s">
        <v>14</v>
      </c>
      <c r="E57" t="s">
        <v>286</v>
      </c>
      <c r="F57" t="s">
        <v>248</v>
      </c>
      <c r="G57" t="s">
        <v>249</v>
      </c>
      <c r="H57" t="s">
        <v>250</v>
      </c>
      <c r="L57" s="50">
        <v>1</v>
      </c>
      <c r="M57" s="50">
        <v>0.85273927450180054</v>
      </c>
      <c r="N57" s="50">
        <v>1.1726913452148438</v>
      </c>
      <c r="O57" s="50">
        <v>30.645668000000001</v>
      </c>
      <c r="P57" s="50">
        <v>30.551521301269531</v>
      </c>
      <c r="Q57" s="50">
        <v>0.10639307647943497</v>
      </c>
      <c r="S57" s="50">
        <v>20.91014289855957</v>
      </c>
      <c r="T57" s="50">
        <v>0.14337244629859924</v>
      </c>
      <c r="U57" s="50">
        <v>8.277612179517746E-2</v>
      </c>
      <c r="V57" s="50">
        <v>0</v>
      </c>
      <c r="W57" t="s">
        <v>210</v>
      </c>
      <c r="X57" s="50">
        <v>0.38775973840754718</v>
      </c>
      <c r="Y57" t="s">
        <v>210</v>
      </c>
      <c r="Z57">
        <v>3</v>
      </c>
      <c r="AA57">
        <v>25</v>
      </c>
      <c r="AB57" t="s">
        <v>251</v>
      </c>
      <c r="AC57" t="s">
        <v>190</v>
      </c>
      <c r="AD57" s="50">
        <v>0.92694453382321873</v>
      </c>
      <c r="AE57" t="s">
        <v>252</v>
      </c>
      <c r="AF57" t="s">
        <v>252</v>
      </c>
      <c r="AG57" t="s">
        <v>252</v>
      </c>
      <c r="AH57" t="s">
        <v>252</v>
      </c>
    </row>
    <row r="58" spans="1:34" x14ac:dyDescent="0.35">
      <c r="A58">
        <v>34</v>
      </c>
      <c r="B58" t="s">
        <v>298</v>
      </c>
      <c r="C58" t="s">
        <v>246</v>
      </c>
      <c r="D58" t="s">
        <v>14</v>
      </c>
      <c r="E58" t="s">
        <v>288</v>
      </c>
      <c r="F58" t="s">
        <v>248</v>
      </c>
      <c r="G58" t="s">
        <v>249</v>
      </c>
      <c r="H58" t="s">
        <v>250</v>
      </c>
      <c r="L58" s="50">
        <v>1</v>
      </c>
      <c r="M58" s="50">
        <v>0.87178325653076172</v>
      </c>
      <c r="N58" s="50">
        <v>1.1470741033554077</v>
      </c>
      <c r="O58" s="50">
        <v>26.347200000000001</v>
      </c>
      <c r="P58" s="50">
        <v>26.386871337890625</v>
      </c>
      <c r="Q58" s="50">
        <v>7.7553845942020416E-2</v>
      </c>
      <c r="S58" s="50">
        <v>16.745491027832031</v>
      </c>
      <c r="T58" s="50">
        <v>0.12349401414394379</v>
      </c>
      <c r="U58" s="50">
        <v>7.1299299597740173E-2</v>
      </c>
      <c r="V58" s="50">
        <v>0</v>
      </c>
      <c r="W58" t="s">
        <v>210</v>
      </c>
      <c r="X58" s="50">
        <v>0.5575312570244052</v>
      </c>
      <c r="Y58" t="s">
        <v>210</v>
      </c>
      <c r="Z58">
        <v>3</v>
      </c>
      <c r="AA58">
        <v>18</v>
      </c>
      <c r="AB58" t="s">
        <v>251</v>
      </c>
      <c r="AC58" t="s">
        <v>190</v>
      </c>
      <c r="AD58" s="50">
        <v>0.96967178891548766</v>
      </c>
      <c r="AE58" t="s">
        <v>252</v>
      </c>
      <c r="AF58" t="s">
        <v>252</v>
      </c>
      <c r="AG58" t="s">
        <v>252</v>
      </c>
      <c r="AH58" t="s">
        <v>252</v>
      </c>
    </row>
    <row r="59" spans="1:34" x14ac:dyDescent="0.35">
      <c r="A59">
        <v>35</v>
      </c>
      <c r="B59" t="s">
        <v>299</v>
      </c>
      <c r="C59" t="s">
        <v>246</v>
      </c>
      <c r="D59" t="s">
        <v>14</v>
      </c>
      <c r="E59" t="s">
        <v>290</v>
      </c>
      <c r="F59" t="s">
        <v>248</v>
      </c>
      <c r="G59" t="s">
        <v>249</v>
      </c>
      <c r="H59" t="s">
        <v>250</v>
      </c>
      <c r="L59" s="50">
        <v>1</v>
      </c>
      <c r="M59" s="50">
        <v>0.89550668001174927</v>
      </c>
      <c r="N59" s="50">
        <v>1.116686224937439</v>
      </c>
      <c r="O59" s="50">
        <v>23.933199999999999</v>
      </c>
      <c r="P59" s="50">
        <v>23.921913146972656</v>
      </c>
      <c r="Q59" s="50">
        <v>2.510465681552887E-2</v>
      </c>
      <c r="S59" s="50">
        <v>14.280531883239746</v>
      </c>
      <c r="T59" s="50">
        <v>9.9329829216003418E-2</v>
      </c>
      <c r="U59" s="50">
        <v>5.7348106056451797E-2</v>
      </c>
      <c r="V59" s="50">
        <v>0</v>
      </c>
      <c r="W59" t="s">
        <v>210</v>
      </c>
      <c r="X59" s="50">
        <v>0.58638878876387113</v>
      </c>
      <c r="Y59" t="s">
        <v>210</v>
      </c>
      <c r="Z59">
        <v>3</v>
      </c>
      <c r="AA59">
        <v>17</v>
      </c>
      <c r="AB59" t="s">
        <v>251</v>
      </c>
      <c r="AC59" t="s">
        <v>190</v>
      </c>
      <c r="AD59" s="50">
        <v>0.96367434267019325</v>
      </c>
      <c r="AE59" t="s">
        <v>252</v>
      </c>
      <c r="AF59" t="s">
        <v>252</v>
      </c>
      <c r="AG59" t="s">
        <v>252</v>
      </c>
      <c r="AH59" t="s">
        <v>252</v>
      </c>
    </row>
    <row r="60" spans="1:34" x14ac:dyDescent="0.35">
      <c r="A60">
        <v>36</v>
      </c>
      <c r="B60" t="s">
        <v>300</v>
      </c>
      <c r="C60" t="s">
        <v>246</v>
      </c>
      <c r="D60" t="s">
        <v>14</v>
      </c>
      <c r="E60" t="s">
        <v>292</v>
      </c>
      <c r="F60" t="s">
        <v>248</v>
      </c>
      <c r="G60" t="s">
        <v>249</v>
      </c>
      <c r="H60" t="s">
        <v>250</v>
      </c>
      <c r="L60" s="50">
        <v>1</v>
      </c>
      <c r="M60" s="50">
        <v>0.88830095529556274</v>
      </c>
      <c r="N60" s="50">
        <v>1.1257445812225342</v>
      </c>
      <c r="O60" s="50">
        <v>26.39255</v>
      </c>
      <c r="P60" s="50">
        <v>26.428476333618164</v>
      </c>
      <c r="Q60" s="50">
        <v>4.6126149594783783E-2</v>
      </c>
      <c r="S60" s="50">
        <v>16.787097930908203</v>
      </c>
      <c r="T60" s="50">
        <v>0.10660109668970108</v>
      </c>
      <c r="U60" s="50">
        <v>6.1546169221401215E-2</v>
      </c>
      <c r="V60" s="50">
        <v>0</v>
      </c>
      <c r="W60" t="s">
        <v>210</v>
      </c>
      <c r="X60" s="50">
        <v>0.42093750245486722</v>
      </c>
      <c r="Y60" t="s">
        <v>210</v>
      </c>
      <c r="Z60">
        <v>3</v>
      </c>
      <c r="AA60">
        <v>20</v>
      </c>
      <c r="AB60" t="s">
        <v>251</v>
      </c>
      <c r="AC60" t="s">
        <v>190</v>
      </c>
      <c r="AD60" s="50">
        <v>0.96137716170728305</v>
      </c>
      <c r="AE60" t="s">
        <v>252</v>
      </c>
      <c r="AF60" t="s">
        <v>252</v>
      </c>
      <c r="AG60" t="s">
        <v>252</v>
      </c>
      <c r="AH60" t="s">
        <v>252</v>
      </c>
    </row>
    <row r="61" spans="1:34" x14ac:dyDescent="0.35">
      <c r="A61">
        <v>37</v>
      </c>
      <c r="B61" t="s">
        <v>301</v>
      </c>
      <c r="C61" t="s">
        <v>246</v>
      </c>
      <c r="D61" t="s">
        <v>14</v>
      </c>
      <c r="E61" t="s">
        <v>302</v>
      </c>
      <c r="F61" t="s">
        <v>248</v>
      </c>
      <c r="G61" t="s">
        <v>249</v>
      </c>
      <c r="H61" t="s">
        <v>250</v>
      </c>
      <c r="L61" s="50">
        <v>1</v>
      </c>
      <c r="M61" s="50">
        <v>0.89830535650253296</v>
      </c>
      <c r="N61" s="50">
        <v>1.113207221031189</v>
      </c>
      <c r="O61" s="50">
        <v>27.741522</v>
      </c>
      <c r="P61" s="50">
        <v>27.736993789672852</v>
      </c>
      <c r="Q61" s="50">
        <v>8.9568635448813438E-3</v>
      </c>
      <c r="S61" s="50">
        <v>18.095613479614258</v>
      </c>
      <c r="T61" s="50">
        <v>9.6521481871604919E-2</v>
      </c>
      <c r="U61" s="50">
        <v>5.5726706981658936E-2</v>
      </c>
      <c r="V61" s="50">
        <v>0</v>
      </c>
      <c r="W61" t="s">
        <v>210</v>
      </c>
      <c r="X61" s="50">
        <v>0.67325057635133922</v>
      </c>
      <c r="Y61" t="s">
        <v>210</v>
      </c>
      <c r="Z61">
        <v>3</v>
      </c>
      <c r="AA61">
        <v>21</v>
      </c>
      <c r="AB61" t="s">
        <v>251</v>
      </c>
      <c r="AC61" t="s">
        <v>190</v>
      </c>
      <c r="AD61" s="50">
        <v>0.97465305948730929</v>
      </c>
      <c r="AE61" t="s">
        <v>252</v>
      </c>
      <c r="AF61" t="s">
        <v>252</v>
      </c>
      <c r="AG61" t="s">
        <v>252</v>
      </c>
      <c r="AH61" t="s">
        <v>252</v>
      </c>
    </row>
    <row r="62" spans="1:34" x14ac:dyDescent="0.35">
      <c r="A62">
        <v>38</v>
      </c>
      <c r="B62" t="s">
        <v>303</v>
      </c>
      <c r="C62" t="s">
        <v>246</v>
      </c>
      <c r="D62" t="s">
        <v>14</v>
      </c>
      <c r="E62" t="s">
        <v>304</v>
      </c>
      <c r="F62" t="s">
        <v>248</v>
      </c>
      <c r="G62" t="s">
        <v>249</v>
      </c>
      <c r="H62" t="s">
        <v>250</v>
      </c>
      <c r="L62" s="50">
        <v>1</v>
      </c>
      <c r="M62" s="50">
        <v>0.81800216436386108</v>
      </c>
      <c r="N62" s="50">
        <v>1.222490668296814</v>
      </c>
      <c r="O62" s="50">
        <v>31.637089</v>
      </c>
      <c r="P62" s="50">
        <v>31.483221054077148</v>
      </c>
      <c r="Q62" s="50">
        <v>0.15314526855945587</v>
      </c>
      <c r="S62" s="50">
        <v>21.841838836669922</v>
      </c>
      <c r="T62" s="50">
        <v>0.18080277740955353</v>
      </c>
      <c r="U62" s="50">
        <v>0.10438653826713562</v>
      </c>
      <c r="V62" s="50">
        <v>0</v>
      </c>
      <c r="W62" t="s">
        <v>210</v>
      </c>
      <c r="X62" s="50">
        <v>0.37591667520557592</v>
      </c>
      <c r="Y62" t="s">
        <v>210</v>
      </c>
      <c r="Z62">
        <v>3</v>
      </c>
      <c r="AA62">
        <v>25</v>
      </c>
      <c r="AB62" t="s">
        <v>251</v>
      </c>
      <c r="AC62" t="s">
        <v>190</v>
      </c>
      <c r="AD62" s="50">
        <v>0.96636520417440663</v>
      </c>
      <c r="AE62" t="s">
        <v>252</v>
      </c>
      <c r="AF62" t="s">
        <v>252</v>
      </c>
      <c r="AG62" t="s">
        <v>252</v>
      </c>
      <c r="AH62" t="s">
        <v>252</v>
      </c>
    </row>
    <row r="63" spans="1:34" x14ac:dyDescent="0.35">
      <c r="A63">
        <v>39</v>
      </c>
      <c r="B63" t="s">
        <v>305</v>
      </c>
      <c r="C63" t="s">
        <v>246</v>
      </c>
      <c r="D63" t="s">
        <v>14</v>
      </c>
      <c r="E63" t="s">
        <v>306</v>
      </c>
      <c r="F63" t="s">
        <v>248</v>
      </c>
      <c r="G63" t="s">
        <v>249</v>
      </c>
      <c r="H63" t="s">
        <v>250</v>
      </c>
      <c r="L63" s="50">
        <v>1</v>
      </c>
      <c r="M63" s="50">
        <v>0.88757717609405518</v>
      </c>
      <c r="N63" s="50">
        <v>1.1266626119613647</v>
      </c>
      <c r="O63" s="50">
        <v>27.463840000000001</v>
      </c>
      <c r="P63" s="50">
        <v>27.490896224975586</v>
      </c>
      <c r="Q63" s="50">
        <v>4.7797147184610367E-2</v>
      </c>
      <c r="S63" s="50">
        <v>17.849514007568359</v>
      </c>
      <c r="T63" s="50">
        <v>0.10733470320701599</v>
      </c>
      <c r="U63" s="50">
        <v>6.196971982717514E-2</v>
      </c>
      <c r="V63" s="50">
        <v>0</v>
      </c>
      <c r="W63" t="s">
        <v>210</v>
      </c>
      <c r="X63" s="50">
        <v>0.4564956077523401</v>
      </c>
      <c r="Y63" t="s">
        <v>210</v>
      </c>
      <c r="Z63">
        <v>3</v>
      </c>
      <c r="AA63">
        <v>21</v>
      </c>
      <c r="AB63" t="s">
        <v>251</v>
      </c>
      <c r="AC63" t="s">
        <v>190</v>
      </c>
      <c r="AD63" s="50">
        <v>0.97817714154341973</v>
      </c>
      <c r="AE63" t="s">
        <v>252</v>
      </c>
      <c r="AF63" t="s">
        <v>252</v>
      </c>
      <c r="AG63" t="s">
        <v>252</v>
      </c>
      <c r="AH63" t="s">
        <v>252</v>
      </c>
    </row>
    <row r="64" spans="1:34" x14ac:dyDescent="0.35">
      <c r="A64">
        <v>40</v>
      </c>
      <c r="B64" t="s">
        <v>307</v>
      </c>
      <c r="C64" t="s">
        <v>246</v>
      </c>
      <c r="D64" t="s">
        <v>14</v>
      </c>
      <c r="E64" t="s">
        <v>308</v>
      </c>
      <c r="F64" t="s">
        <v>248</v>
      </c>
      <c r="G64" t="s">
        <v>249</v>
      </c>
      <c r="H64" t="s">
        <v>250</v>
      </c>
      <c r="L64" s="50">
        <v>1</v>
      </c>
      <c r="M64" s="50">
        <v>0.88395744562149048</v>
      </c>
      <c r="N64" s="50">
        <v>1.1312761306762695</v>
      </c>
      <c r="O64" s="50">
        <v>34.358265000000003</v>
      </c>
      <c r="P64" s="50">
        <v>34.420803070068359</v>
      </c>
      <c r="Q64" s="50">
        <v>5.5566467344760895E-2</v>
      </c>
      <c r="S64" s="50">
        <v>24.779422760009766</v>
      </c>
      <c r="T64" s="50">
        <v>0.11101263016462326</v>
      </c>
      <c r="U64" s="50">
        <v>6.4093172550201416E-2</v>
      </c>
      <c r="V64" s="50">
        <v>0</v>
      </c>
      <c r="W64" t="s">
        <v>210</v>
      </c>
      <c r="X64" s="50">
        <v>0.56378005490700323</v>
      </c>
      <c r="Y64" t="s">
        <v>210</v>
      </c>
      <c r="Z64">
        <v>3</v>
      </c>
      <c r="AA64">
        <v>28</v>
      </c>
      <c r="AB64" t="s">
        <v>251</v>
      </c>
      <c r="AC64" t="s">
        <v>190</v>
      </c>
      <c r="AD64" s="50">
        <v>0.93932495882623257</v>
      </c>
      <c r="AE64" t="s">
        <v>252</v>
      </c>
      <c r="AF64" t="s">
        <v>252</v>
      </c>
      <c r="AG64" t="s">
        <v>252</v>
      </c>
      <c r="AH64" t="s">
        <v>252</v>
      </c>
    </row>
    <row r="65" spans="1:34" x14ac:dyDescent="0.35">
      <c r="A65">
        <v>41</v>
      </c>
      <c r="B65" t="s">
        <v>309</v>
      </c>
      <c r="C65" t="s">
        <v>246</v>
      </c>
      <c r="D65" t="s">
        <v>14</v>
      </c>
      <c r="E65" t="s">
        <v>302</v>
      </c>
      <c r="F65" t="s">
        <v>248</v>
      </c>
      <c r="G65" t="s">
        <v>249</v>
      </c>
      <c r="H65" t="s">
        <v>250</v>
      </c>
      <c r="L65" s="50">
        <v>1</v>
      </c>
      <c r="M65" s="50">
        <v>0.89830535650253296</v>
      </c>
      <c r="N65" s="50">
        <v>1.113207221031189</v>
      </c>
      <c r="O65" s="50">
        <v>27.726676999999999</v>
      </c>
      <c r="P65" s="50">
        <v>27.736993789672852</v>
      </c>
      <c r="Q65" s="50">
        <v>8.9568635448813438E-3</v>
      </c>
      <c r="S65" s="50">
        <v>18.095613479614258</v>
      </c>
      <c r="T65" s="50">
        <v>9.6521481871604919E-2</v>
      </c>
      <c r="U65" s="50">
        <v>5.5726706981658936E-2</v>
      </c>
      <c r="V65" s="50">
        <v>0</v>
      </c>
      <c r="W65" t="s">
        <v>210</v>
      </c>
      <c r="X65" s="50">
        <v>0.67325057635133922</v>
      </c>
      <c r="Y65" t="s">
        <v>210</v>
      </c>
      <c r="Z65">
        <v>3</v>
      </c>
      <c r="AA65">
        <v>20</v>
      </c>
      <c r="AB65" t="s">
        <v>251</v>
      </c>
      <c r="AC65" t="s">
        <v>190</v>
      </c>
      <c r="AD65" s="50">
        <v>0.98079277666725229</v>
      </c>
      <c r="AE65" t="s">
        <v>252</v>
      </c>
      <c r="AF65" t="s">
        <v>252</v>
      </c>
      <c r="AG65" t="s">
        <v>252</v>
      </c>
      <c r="AH65" t="s">
        <v>252</v>
      </c>
    </row>
    <row r="66" spans="1:34" x14ac:dyDescent="0.35">
      <c r="A66">
        <v>42</v>
      </c>
      <c r="B66" t="s">
        <v>310</v>
      </c>
      <c r="C66" t="s">
        <v>246</v>
      </c>
      <c r="D66" t="s">
        <v>14</v>
      </c>
      <c r="E66" t="s">
        <v>304</v>
      </c>
      <c r="F66" t="s">
        <v>248</v>
      </c>
      <c r="G66" t="s">
        <v>249</v>
      </c>
      <c r="H66" t="s">
        <v>250</v>
      </c>
      <c r="L66" s="50">
        <v>1</v>
      </c>
      <c r="M66" s="50">
        <v>0.81800216436386108</v>
      </c>
      <c r="N66" s="50">
        <v>1.222490668296814</v>
      </c>
      <c r="O66" s="50">
        <v>31.481762</v>
      </c>
      <c r="P66" s="50">
        <v>31.483221054077148</v>
      </c>
      <c r="Q66" s="50">
        <v>0.15314526855945587</v>
      </c>
      <c r="S66" s="50">
        <v>21.841838836669922</v>
      </c>
      <c r="T66" s="50">
        <v>0.18080277740955353</v>
      </c>
      <c r="U66" s="50">
        <v>0.10438653826713562</v>
      </c>
      <c r="V66" s="50">
        <v>0</v>
      </c>
      <c r="W66" t="s">
        <v>210</v>
      </c>
      <c r="X66" s="50">
        <v>0.37591667520557592</v>
      </c>
      <c r="Y66" t="s">
        <v>210</v>
      </c>
      <c r="Z66">
        <v>3</v>
      </c>
      <c r="AA66">
        <v>25</v>
      </c>
      <c r="AB66" t="s">
        <v>251</v>
      </c>
      <c r="AC66" t="s">
        <v>190</v>
      </c>
      <c r="AD66" s="50">
        <v>0.97688417734908961</v>
      </c>
      <c r="AE66" t="s">
        <v>252</v>
      </c>
      <c r="AF66" t="s">
        <v>252</v>
      </c>
      <c r="AG66" t="s">
        <v>252</v>
      </c>
      <c r="AH66" t="s">
        <v>252</v>
      </c>
    </row>
    <row r="67" spans="1:34" x14ac:dyDescent="0.35">
      <c r="A67">
        <v>43</v>
      </c>
      <c r="B67" t="s">
        <v>311</v>
      </c>
      <c r="C67" t="s">
        <v>246</v>
      </c>
      <c r="D67" t="s">
        <v>14</v>
      </c>
      <c r="E67" t="s">
        <v>306</v>
      </c>
      <c r="F67" t="s">
        <v>248</v>
      </c>
      <c r="G67" t="s">
        <v>249</v>
      </c>
      <c r="H67" t="s">
        <v>250</v>
      </c>
      <c r="L67" s="50">
        <v>1</v>
      </c>
      <c r="M67" s="50">
        <v>0.88757717609405518</v>
      </c>
      <c r="N67" s="50">
        <v>1.1266626119613647</v>
      </c>
      <c r="O67" s="50">
        <v>27.462758999999998</v>
      </c>
      <c r="P67" s="50">
        <v>27.490896224975586</v>
      </c>
      <c r="Q67" s="50">
        <v>4.7797147184610367E-2</v>
      </c>
      <c r="S67" s="50">
        <v>17.849514007568359</v>
      </c>
      <c r="T67" s="50">
        <v>0.10733470320701599</v>
      </c>
      <c r="U67" s="50">
        <v>6.196971982717514E-2</v>
      </c>
      <c r="V67" s="50">
        <v>0</v>
      </c>
      <c r="W67" t="s">
        <v>210</v>
      </c>
      <c r="X67" s="50">
        <v>0.4564956077523401</v>
      </c>
      <c r="Y67" t="s">
        <v>210</v>
      </c>
      <c r="Z67">
        <v>3</v>
      </c>
      <c r="AA67">
        <v>21</v>
      </c>
      <c r="AB67" t="s">
        <v>251</v>
      </c>
      <c r="AC67" t="s">
        <v>190</v>
      </c>
      <c r="AD67" s="50">
        <v>0.97492284825377418</v>
      </c>
      <c r="AE67" t="s">
        <v>252</v>
      </c>
      <c r="AF67" t="s">
        <v>252</v>
      </c>
      <c r="AG67" t="s">
        <v>252</v>
      </c>
      <c r="AH67" t="s">
        <v>252</v>
      </c>
    </row>
    <row r="68" spans="1:34" x14ac:dyDescent="0.35">
      <c r="A68">
        <v>44</v>
      </c>
      <c r="B68" t="s">
        <v>312</v>
      </c>
      <c r="C68" t="s">
        <v>246</v>
      </c>
      <c r="D68" t="s">
        <v>14</v>
      </c>
      <c r="E68" t="s">
        <v>308</v>
      </c>
      <c r="F68" t="s">
        <v>248</v>
      </c>
      <c r="G68" t="s">
        <v>249</v>
      </c>
      <c r="H68" t="s">
        <v>250</v>
      </c>
      <c r="L68" s="50">
        <v>1</v>
      </c>
      <c r="M68" s="50">
        <v>0.88395744562149048</v>
      </c>
      <c r="N68" s="50">
        <v>1.1312761306762695</v>
      </c>
      <c r="O68" s="50">
        <v>34.439647999999998</v>
      </c>
      <c r="P68" s="50">
        <v>34.420803070068359</v>
      </c>
      <c r="Q68" s="50">
        <v>5.5566467344760895E-2</v>
      </c>
      <c r="S68" s="50">
        <v>24.779422760009766</v>
      </c>
      <c r="T68" s="50">
        <v>0.11101263016462326</v>
      </c>
      <c r="U68" s="50">
        <v>6.4093172550201416E-2</v>
      </c>
      <c r="V68" s="50">
        <v>0</v>
      </c>
      <c r="W68" t="s">
        <v>210</v>
      </c>
      <c r="X68" s="50">
        <v>0.56378005490700323</v>
      </c>
      <c r="Y68" t="s">
        <v>210</v>
      </c>
      <c r="Z68">
        <v>3</v>
      </c>
      <c r="AA68">
        <v>27</v>
      </c>
      <c r="AB68" t="s">
        <v>251</v>
      </c>
      <c r="AC68" t="s">
        <v>190</v>
      </c>
      <c r="AD68" s="50">
        <v>0.93152437305618274</v>
      </c>
      <c r="AE68" t="s">
        <v>252</v>
      </c>
      <c r="AF68" t="s">
        <v>252</v>
      </c>
      <c r="AG68" t="s">
        <v>252</v>
      </c>
      <c r="AH68" t="s">
        <v>252</v>
      </c>
    </row>
    <row r="69" spans="1:34" x14ac:dyDescent="0.35">
      <c r="A69">
        <v>45</v>
      </c>
      <c r="B69" t="s">
        <v>313</v>
      </c>
      <c r="C69" t="s">
        <v>246</v>
      </c>
      <c r="D69" t="s">
        <v>14</v>
      </c>
      <c r="E69" t="s">
        <v>302</v>
      </c>
      <c r="F69" t="s">
        <v>248</v>
      </c>
      <c r="G69" t="s">
        <v>249</v>
      </c>
      <c r="H69" t="s">
        <v>250</v>
      </c>
      <c r="L69" s="50">
        <v>1</v>
      </c>
      <c r="M69" s="50">
        <v>0.89830535650253296</v>
      </c>
      <c r="N69" s="50">
        <v>1.113207221031189</v>
      </c>
      <c r="O69" s="50">
        <v>27.742782999999999</v>
      </c>
      <c r="P69" s="50">
        <v>27.736993789672852</v>
      </c>
      <c r="Q69" s="50">
        <v>8.9568635448813438E-3</v>
      </c>
      <c r="S69" s="50">
        <v>18.095613479614258</v>
      </c>
      <c r="T69" s="50">
        <v>9.6521481871604919E-2</v>
      </c>
      <c r="U69" s="50">
        <v>5.5726706981658936E-2</v>
      </c>
      <c r="V69" s="50">
        <v>0</v>
      </c>
      <c r="W69" t="s">
        <v>210</v>
      </c>
      <c r="X69" s="50">
        <v>0.67325057635133922</v>
      </c>
      <c r="Y69" t="s">
        <v>210</v>
      </c>
      <c r="Z69">
        <v>3</v>
      </c>
      <c r="AA69">
        <v>20</v>
      </c>
      <c r="AB69" t="s">
        <v>251</v>
      </c>
      <c r="AC69" t="s">
        <v>190</v>
      </c>
      <c r="AD69" s="50">
        <v>0.9699667239879205</v>
      </c>
      <c r="AE69" t="s">
        <v>252</v>
      </c>
      <c r="AF69" t="s">
        <v>252</v>
      </c>
      <c r="AG69" t="s">
        <v>252</v>
      </c>
      <c r="AH69" t="s">
        <v>252</v>
      </c>
    </row>
    <row r="70" spans="1:34" x14ac:dyDescent="0.35">
      <c r="A70">
        <v>46</v>
      </c>
      <c r="B70" t="s">
        <v>314</v>
      </c>
      <c r="C70" t="s">
        <v>246</v>
      </c>
      <c r="D70" t="s">
        <v>14</v>
      </c>
      <c r="E70" t="s">
        <v>304</v>
      </c>
      <c r="F70" t="s">
        <v>248</v>
      </c>
      <c r="G70" t="s">
        <v>249</v>
      </c>
      <c r="H70" t="s">
        <v>250</v>
      </c>
      <c r="L70" s="50">
        <v>1</v>
      </c>
      <c r="M70" s="50">
        <v>0.81800216436386108</v>
      </c>
      <c r="N70" s="50">
        <v>1.222490668296814</v>
      </c>
      <c r="O70" s="50">
        <v>31.330808999999999</v>
      </c>
      <c r="P70" s="50">
        <v>31.483221054077148</v>
      </c>
      <c r="Q70" s="50">
        <v>0.15314526855945587</v>
      </c>
      <c r="S70" s="50">
        <v>21.841838836669922</v>
      </c>
      <c r="T70" s="50">
        <v>0.18080277740955353</v>
      </c>
      <c r="U70" s="50">
        <v>0.10438653826713562</v>
      </c>
      <c r="V70" s="50">
        <v>0</v>
      </c>
      <c r="W70" t="s">
        <v>210</v>
      </c>
      <c r="X70" s="50">
        <v>0.37591667520557592</v>
      </c>
      <c r="Y70" t="s">
        <v>210</v>
      </c>
      <c r="Z70">
        <v>3</v>
      </c>
      <c r="AA70">
        <v>25</v>
      </c>
      <c r="AB70" t="s">
        <v>251</v>
      </c>
      <c r="AC70" t="s">
        <v>190</v>
      </c>
      <c r="AD70" s="50">
        <v>0.97025314198919277</v>
      </c>
      <c r="AE70" t="s">
        <v>252</v>
      </c>
      <c r="AF70" t="s">
        <v>252</v>
      </c>
      <c r="AG70" t="s">
        <v>252</v>
      </c>
      <c r="AH70" t="s">
        <v>252</v>
      </c>
    </row>
    <row r="71" spans="1:34" x14ac:dyDescent="0.35">
      <c r="A71">
        <v>47</v>
      </c>
      <c r="B71" t="s">
        <v>315</v>
      </c>
      <c r="C71" t="s">
        <v>246</v>
      </c>
      <c r="D71" t="s">
        <v>14</v>
      </c>
      <c r="E71" t="s">
        <v>306</v>
      </c>
      <c r="F71" t="s">
        <v>248</v>
      </c>
      <c r="G71" t="s">
        <v>249</v>
      </c>
      <c r="H71" t="s">
        <v>250</v>
      </c>
      <c r="L71" s="50">
        <v>1</v>
      </c>
      <c r="M71" s="50">
        <v>0.88757717609405518</v>
      </c>
      <c r="N71" s="50">
        <v>1.1266626119613647</v>
      </c>
      <c r="O71" s="50">
        <v>27.546081999999998</v>
      </c>
      <c r="P71" s="50">
        <v>27.490896224975586</v>
      </c>
      <c r="Q71" s="50">
        <v>4.7797147184610367E-2</v>
      </c>
      <c r="S71" s="50">
        <v>17.849514007568359</v>
      </c>
      <c r="T71" s="50">
        <v>0.10733470320701599</v>
      </c>
      <c r="U71" s="50">
        <v>6.196971982717514E-2</v>
      </c>
      <c r="V71" s="50">
        <v>0</v>
      </c>
      <c r="W71" t="s">
        <v>210</v>
      </c>
      <c r="X71" s="50">
        <v>0.4564956077523401</v>
      </c>
      <c r="Y71" t="s">
        <v>210</v>
      </c>
      <c r="Z71">
        <v>3</v>
      </c>
      <c r="AA71">
        <v>21</v>
      </c>
      <c r="AB71" t="s">
        <v>251</v>
      </c>
      <c r="AC71" t="s">
        <v>190</v>
      </c>
      <c r="AD71" s="50">
        <v>0.96635739790605757</v>
      </c>
      <c r="AE71" t="s">
        <v>252</v>
      </c>
      <c r="AF71" t="s">
        <v>252</v>
      </c>
      <c r="AG71" t="s">
        <v>252</v>
      </c>
      <c r="AH71" t="s">
        <v>252</v>
      </c>
    </row>
    <row r="72" spans="1:34" x14ac:dyDescent="0.35">
      <c r="A72">
        <v>48</v>
      </c>
      <c r="B72" t="s">
        <v>316</v>
      </c>
      <c r="C72" t="s">
        <v>246</v>
      </c>
      <c r="D72" t="s">
        <v>14</v>
      </c>
      <c r="E72" t="s">
        <v>308</v>
      </c>
      <c r="F72" t="s">
        <v>248</v>
      </c>
      <c r="G72" t="s">
        <v>249</v>
      </c>
      <c r="H72" t="s">
        <v>250</v>
      </c>
      <c r="L72" s="50">
        <v>1</v>
      </c>
      <c r="M72" s="50">
        <v>0.88395744562149048</v>
      </c>
      <c r="N72" s="50">
        <v>1.1312761306762695</v>
      </c>
      <c r="O72" s="50">
        <v>34.464497000000001</v>
      </c>
      <c r="P72" s="50">
        <v>34.420803070068359</v>
      </c>
      <c r="Q72" s="50">
        <v>5.5566467344760895E-2</v>
      </c>
      <c r="S72" s="50">
        <v>24.779422760009766</v>
      </c>
      <c r="T72" s="50">
        <v>0.11101263016462326</v>
      </c>
      <c r="U72" s="50">
        <v>6.4093172550201416E-2</v>
      </c>
      <c r="V72" s="50">
        <v>0</v>
      </c>
      <c r="W72" t="s">
        <v>210</v>
      </c>
      <c r="X72" s="50">
        <v>0.56378005490700323</v>
      </c>
      <c r="Y72" t="s">
        <v>210</v>
      </c>
      <c r="Z72">
        <v>3</v>
      </c>
      <c r="AA72">
        <v>28</v>
      </c>
      <c r="AB72" t="s">
        <v>251</v>
      </c>
      <c r="AC72" t="s">
        <v>190</v>
      </c>
      <c r="AD72" s="50">
        <v>0.96082149889882373</v>
      </c>
      <c r="AE72" t="s">
        <v>252</v>
      </c>
      <c r="AF72" t="s">
        <v>252</v>
      </c>
      <c r="AG72" t="s">
        <v>252</v>
      </c>
      <c r="AH72" t="s">
        <v>252</v>
      </c>
    </row>
    <row r="73" spans="1:34" x14ac:dyDescent="0.35">
      <c r="A73">
        <v>49</v>
      </c>
      <c r="B73" t="s">
        <v>317</v>
      </c>
      <c r="C73" t="s">
        <v>246</v>
      </c>
      <c r="D73" t="s">
        <v>14</v>
      </c>
      <c r="E73" t="s">
        <v>318</v>
      </c>
      <c r="F73" t="s">
        <v>248</v>
      </c>
      <c r="G73" t="s">
        <v>249</v>
      </c>
      <c r="H73" t="s">
        <v>250</v>
      </c>
      <c r="L73" s="50">
        <v>1</v>
      </c>
      <c r="M73" s="50">
        <v>0.89478433132171631</v>
      </c>
      <c r="N73" s="50">
        <v>1.117587685585022</v>
      </c>
      <c r="O73" s="50">
        <v>25.339758</v>
      </c>
      <c r="P73" s="50">
        <v>25.322532653808594</v>
      </c>
      <c r="Q73" s="50">
        <v>2.7839820832014084E-2</v>
      </c>
      <c r="S73" s="50">
        <v>15.681153297424316</v>
      </c>
      <c r="T73" s="50">
        <v>0.10005611926317215</v>
      </c>
      <c r="U73" s="50">
        <v>5.7767428457736969E-2</v>
      </c>
      <c r="V73" s="50">
        <v>0</v>
      </c>
      <c r="W73" t="s">
        <v>210</v>
      </c>
      <c r="X73" s="50">
        <v>0.39339771621998515</v>
      </c>
      <c r="Y73" t="s">
        <v>210</v>
      </c>
      <c r="Z73">
        <v>3</v>
      </c>
      <c r="AA73">
        <v>19</v>
      </c>
      <c r="AB73" t="s">
        <v>251</v>
      </c>
      <c r="AC73" t="s">
        <v>190</v>
      </c>
      <c r="AD73" s="50">
        <v>0.96823073918286895</v>
      </c>
      <c r="AE73" t="s">
        <v>252</v>
      </c>
      <c r="AF73" t="s">
        <v>252</v>
      </c>
      <c r="AG73" t="s">
        <v>252</v>
      </c>
      <c r="AH73" t="s">
        <v>252</v>
      </c>
    </row>
    <row r="74" spans="1:34" x14ac:dyDescent="0.35">
      <c r="A74">
        <v>50</v>
      </c>
      <c r="B74" t="s">
        <v>319</v>
      </c>
      <c r="C74" t="s">
        <v>246</v>
      </c>
      <c r="D74" t="s">
        <v>14</v>
      </c>
      <c r="E74" t="s">
        <v>320</v>
      </c>
      <c r="F74" t="s">
        <v>248</v>
      </c>
      <c r="G74" t="s">
        <v>249</v>
      </c>
      <c r="H74" t="s">
        <v>250</v>
      </c>
      <c r="L74" s="50">
        <v>1</v>
      </c>
      <c r="M74" s="50">
        <v>0.89521992206573486</v>
      </c>
      <c r="N74" s="50">
        <v>1.1170439720153809</v>
      </c>
      <c r="O74" s="50">
        <v>28.020299999999999</v>
      </c>
      <c r="P74" s="50">
        <v>27.990036010742188</v>
      </c>
      <c r="Q74" s="50">
        <v>2.6222096756100655E-2</v>
      </c>
      <c r="S74" s="50">
        <v>18.348655700683594</v>
      </c>
      <c r="T74" s="50">
        <v>9.9618121981620789E-2</v>
      </c>
      <c r="U74" s="50">
        <v>5.7514548301696777E-2</v>
      </c>
      <c r="V74" s="50">
        <v>0</v>
      </c>
      <c r="W74" t="s">
        <v>210</v>
      </c>
      <c r="X74" s="50">
        <v>0.4471464733201691</v>
      </c>
      <c r="Y74" t="s">
        <v>210</v>
      </c>
      <c r="Z74">
        <v>3</v>
      </c>
      <c r="AA74">
        <v>21</v>
      </c>
      <c r="AB74" t="s">
        <v>251</v>
      </c>
      <c r="AC74" t="s">
        <v>190</v>
      </c>
      <c r="AD74" s="50">
        <v>0.97246377090547242</v>
      </c>
      <c r="AE74" t="s">
        <v>252</v>
      </c>
      <c r="AF74" t="s">
        <v>252</v>
      </c>
      <c r="AG74" t="s">
        <v>252</v>
      </c>
      <c r="AH74" t="s">
        <v>252</v>
      </c>
    </row>
    <row r="75" spans="1:34" x14ac:dyDescent="0.35">
      <c r="A75">
        <v>51</v>
      </c>
      <c r="B75" t="s">
        <v>321</v>
      </c>
      <c r="C75" t="s">
        <v>246</v>
      </c>
      <c r="D75" t="s">
        <v>14</v>
      </c>
      <c r="E75" t="s">
        <v>322</v>
      </c>
      <c r="F75" t="s">
        <v>248</v>
      </c>
      <c r="G75" t="s">
        <v>249</v>
      </c>
      <c r="H75" t="s">
        <v>250</v>
      </c>
      <c r="L75" s="50">
        <v>1</v>
      </c>
      <c r="M75" s="50">
        <v>0.89185512065887451</v>
      </c>
      <c r="N75" s="50">
        <v>1.1212583780288696</v>
      </c>
      <c r="O75" s="50">
        <v>35.101215000000003</v>
      </c>
      <c r="P75" s="50">
        <v>35.107601165771484</v>
      </c>
      <c r="Q75" s="50">
        <v>3.7071980535984039E-2</v>
      </c>
      <c r="S75" s="50">
        <v>25.466218948364258</v>
      </c>
      <c r="T75" s="50">
        <v>0.10300729423761368</v>
      </c>
      <c r="U75" s="50">
        <v>5.9471290558576584E-2</v>
      </c>
      <c r="V75" s="50">
        <v>0</v>
      </c>
      <c r="W75" t="s">
        <v>210</v>
      </c>
      <c r="X75" s="50">
        <v>0.45284780110666706</v>
      </c>
      <c r="Y75" t="s">
        <v>210</v>
      </c>
      <c r="Z75">
        <v>3</v>
      </c>
      <c r="AA75">
        <v>29</v>
      </c>
      <c r="AB75" t="s">
        <v>251</v>
      </c>
      <c r="AC75" t="s">
        <v>190</v>
      </c>
      <c r="AD75" s="50">
        <v>0.93897396268960343</v>
      </c>
      <c r="AE75" t="s">
        <v>252</v>
      </c>
      <c r="AF75" t="s">
        <v>252</v>
      </c>
      <c r="AG75" t="s">
        <v>252</v>
      </c>
      <c r="AH75" t="s">
        <v>252</v>
      </c>
    </row>
    <row r="76" spans="1:34" x14ac:dyDescent="0.35">
      <c r="A76">
        <v>52</v>
      </c>
      <c r="B76" t="s">
        <v>323</v>
      </c>
      <c r="C76" t="s">
        <v>246</v>
      </c>
      <c r="D76" t="s">
        <v>14</v>
      </c>
      <c r="E76" t="s">
        <v>324</v>
      </c>
      <c r="F76" t="s">
        <v>248</v>
      </c>
      <c r="G76" t="s">
        <v>249</v>
      </c>
      <c r="H76" t="s">
        <v>250</v>
      </c>
      <c r="L76" s="50">
        <v>1</v>
      </c>
      <c r="M76" s="50">
        <v>0.86568784713745117</v>
      </c>
      <c r="N76" s="50">
        <v>1.1551507711410522</v>
      </c>
      <c r="O76" s="50">
        <v>25.127800000000001</v>
      </c>
      <c r="P76" s="50">
        <v>25.141809463500977</v>
      </c>
      <c r="Q76" s="50">
        <v>8.7259203195571899E-2</v>
      </c>
      <c r="S76" s="50">
        <v>15.500430107116699</v>
      </c>
      <c r="T76" s="50">
        <v>0.12980885803699493</v>
      </c>
      <c r="U76" s="50">
        <v>7.4945181608200073E-2</v>
      </c>
      <c r="V76" s="50">
        <v>0</v>
      </c>
      <c r="W76" t="s">
        <v>210</v>
      </c>
      <c r="X76" s="50">
        <v>0.62397280992910387</v>
      </c>
      <c r="Y76" t="s">
        <v>210</v>
      </c>
      <c r="Z76">
        <v>3</v>
      </c>
      <c r="AA76">
        <v>18</v>
      </c>
      <c r="AB76" t="s">
        <v>251</v>
      </c>
      <c r="AC76" t="s">
        <v>190</v>
      </c>
      <c r="AD76" s="50">
        <v>0.96669438576178235</v>
      </c>
      <c r="AE76" t="s">
        <v>252</v>
      </c>
      <c r="AF76" t="s">
        <v>252</v>
      </c>
      <c r="AG76" t="s">
        <v>252</v>
      </c>
      <c r="AH76" t="s">
        <v>252</v>
      </c>
    </row>
    <row r="77" spans="1:34" x14ac:dyDescent="0.35">
      <c r="A77">
        <v>53</v>
      </c>
      <c r="B77" t="s">
        <v>325</v>
      </c>
      <c r="C77" t="s">
        <v>246</v>
      </c>
      <c r="D77" t="s">
        <v>14</v>
      </c>
      <c r="E77" t="s">
        <v>318</v>
      </c>
      <c r="F77" t="s">
        <v>248</v>
      </c>
      <c r="G77" t="s">
        <v>249</v>
      </c>
      <c r="H77" t="s">
        <v>250</v>
      </c>
      <c r="L77" s="50">
        <v>1</v>
      </c>
      <c r="M77" s="50">
        <v>0.89478433132171631</v>
      </c>
      <c r="N77" s="50">
        <v>1.117587685585022</v>
      </c>
      <c r="O77" s="50">
        <v>25.337427000000002</v>
      </c>
      <c r="P77" s="50">
        <v>25.322532653808594</v>
      </c>
      <c r="Q77" s="50">
        <v>2.7839820832014084E-2</v>
      </c>
      <c r="S77" s="50">
        <v>15.681153297424316</v>
      </c>
      <c r="T77" s="50">
        <v>0.10005611926317215</v>
      </c>
      <c r="U77" s="50">
        <v>5.7767428457736969E-2</v>
      </c>
      <c r="V77" s="50">
        <v>0</v>
      </c>
      <c r="W77" t="s">
        <v>210</v>
      </c>
      <c r="X77" s="50">
        <v>0.39339771621998515</v>
      </c>
      <c r="Y77" t="s">
        <v>210</v>
      </c>
      <c r="Z77">
        <v>3</v>
      </c>
      <c r="AA77">
        <v>19</v>
      </c>
      <c r="AB77" t="s">
        <v>251</v>
      </c>
      <c r="AC77" t="s">
        <v>190</v>
      </c>
      <c r="AD77" s="50">
        <v>0.97239583830978127</v>
      </c>
      <c r="AE77" t="s">
        <v>252</v>
      </c>
      <c r="AF77" t="s">
        <v>252</v>
      </c>
      <c r="AG77" t="s">
        <v>252</v>
      </c>
      <c r="AH77" t="s">
        <v>252</v>
      </c>
    </row>
    <row r="78" spans="1:34" x14ac:dyDescent="0.35">
      <c r="A78">
        <v>54</v>
      </c>
      <c r="B78" t="s">
        <v>326</v>
      </c>
      <c r="C78" t="s">
        <v>246</v>
      </c>
      <c r="D78" t="s">
        <v>14</v>
      </c>
      <c r="E78" t="s">
        <v>320</v>
      </c>
      <c r="F78" t="s">
        <v>248</v>
      </c>
      <c r="G78" t="s">
        <v>249</v>
      </c>
      <c r="H78" t="s">
        <v>250</v>
      </c>
      <c r="L78" s="50">
        <v>1</v>
      </c>
      <c r="M78" s="50">
        <v>0.89521992206573486</v>
      </c>
      <c r="N78" s="50">
        <v>1.1170439720153809</v>
      </c>
      <c r="O78" s="50">
        <v>27.974101999999998</v>
      </c>
      <c r="P78" s="50">
        <v>27.990036010742188</v>
      </c>
      <c r="Q78" s="50">
        <v>2.6222096756100655E-2</v>
      </c>
      <c r="S78" s="50">
        <v>18.348655700683594</v>
      </c>
      <c r="T78" s="50">
        <v>9.9618121981620789E-2</v>
      </c>
      <c r="U78" s="50">
        <v>5.7514548301696777E-2</v>
      </c>
      <c r="V78" s="50">
        <v>0</v>
      </c>
      <c r="W78" t="s">
        <v>210</v>
      </c>
      <c r="X78" s="50">
        <v>0.4471464733201691</v>
      </c>
      <c r="Y78" t="s">
        <v>210</v>
      </c>
      <c r="Z78">
        <v>3</v>
      </c>
      <c r="AA78">
        <v>21</v>
      </c>
      <c r="AB78" t="s">
        <v>251</v>
      </c>
      <c r="AC78" t="s">
        <v>190</v>
      </c>
      <c r="AD78" s="50">
        <v>0.97238511564338137</v>
      </c>
      <c r="AE78" t="s">
        <v>252</v>
      </c>
      <c r="AF78" t="s">
        <v>252</v>
      </c>
      <c r="AG78" t="s">
        <v>252</v>
      </c>
      <c r="AH78" t="s">
        <v>252</v>
      </c>
    </row>
    <row r="79" spans="1:34" x14ac:dyDescent="0.35">
      <c r="A79">
        <v>55</v>
      </c>
      <c r="B79" t="s">
        <v>327</v>
      </c>
      <c r="C79" t="s">
        <v>246</v>
      </c>
      <c r="D79" t="s">
        <v>14</v>
      </c>
      <c r="E79" t="s">
        <v>322</v>
      </c>
      <c r="F79" t="s">
        <v>248</v>
      </c>
      <c r="G79" t="s">
        <v>249</v>
      </c>
      <c r="H79" t="s">
        <v>250</v>
      </c>
      <c r="L79" s="50">
        <v>1</v>
      </c>
      <c r="M79" s="50">
        <v>0.89185512065887451</v>
      </c>
      <c r="N79" s="50">
        <v>1.1212583780288696</v>
      </c>
      <c r="O79" s="50">
        <v>35.074134999999998</v>
      </c>
      <c r="P79" s="50">
        <v>35.107601165771484</v>
      </c>
      <c r="Q79" s="50">
        <v>3.7071980535984039E-2</v>
      </c>
      <c r="S79" s="50">
        <v>25.466218948364258</v>
      </c>
      <c r="T79" s="50">
        <v>0.10300729423761368</v>
      </c>
      <c r="U79" s="50">
        <v>5.9471290558576584E-2</v>
      </c>
      <c r="V79" s="50">
        <v>0</v>
      </c>
      <c r="W79" t="s">
        <v>210</v>
      </c>
      <c r="X79" s="50">
        <v>0.45284780110666706</v>
      </c>
      <c r="Y79" t="s">
        <v>210</v>
      </c>
      <c r="Z79">
        <v>3</v>
      </c>
      <c r="AA79">
        <v>28</v>
      </c>
      <c r="AB79" t="s">
        <v>251</v>
      </c>
      <c r="AC79" t="s">
        <v>190</v>
      </c>
      <c r="AD79" s="50">
        <v>0.93415261396841287</v>
      </c>
      <c r="AE79" t="s">
        <v>252</v>
      </c>
      <c r="AF79" t="s">
        <v>252</v>
      </c>
      <c r="AG79" t="s">
        <v>252</v>
      </c>
      <c r="AH79" t="s">
        <v>252</v>
      </c>
    </row>
    <row r="80" spans="1:34" x14ac:dyDescent="0.35">
      <c r="A80">
        <v>56</v>
      </c>
      <c r="B80" t="s">
        <v>328</v>
      </c>
      <c r="C80" t="s">
        <v>246</v>
      </c>
      <c r="D80" t="s">
        <v>14</v>
      </c>
      <c r="E80" t="s">
        <v>324</v>
      </c>
      <c r="F80" t="s">
        <v>248</v>
      </c>
      <c r="G80" t="s">
        <v>249</v>
      </c>
      <c r="H80" t="s">
        <v>250</v>
      </c>
      <c r="L80" s="50">
        <v>1</v>
      </c>
      <c r="M80" s="50">
        <v>0.86568784713745117</v>
      </c>
      <c r="N80" s="50">
        <v>1.1551507711410522</v>
      </c>
      <c r="O80" s="50">
        <v>25.235227999999999</v>
      </c>
      <c r="P80" s="50">
        <v>25.141809463500977</v>
      </c>
      <c r="Q80" s="50">
        <v>8.7259203195571899E-2</v>
      </c>
      <c r="S80" s="50">
        <v>15.500430107116699</v>
      </c>
      <c r="T80" s="50">
        <v>0.12980885803699493</v>
      </c>
      <c r="U80" s="50">
        <v>7.4945181608200073E-2</v>
      </c>
      <c r="V80" s="50">
        <v>0</v>
      </c>
      <c r="W80" t="s">
        <v>210</v>
      </c>
      <c r="X80" s="50">
        <v>0.62397280992910387</v>
      </c>
      <c r="Y80" t="s">
        <v>210</v>
      </c>
      <c r="Z80">
        <v>3</v>
      </c>
      <c r="AA80">
        <v>18</v>
      </c>
      <c r="AB80" t="s">
        <v>251</v>
      </c>
      <c r="AC80" t="s">
        <v>190</v>
      </c>
      <c r="AD80" s="50">
        <v>0.96089133766336177</v>
      </c>
      <c r="AE80" t="s">
        <v>252</v>
      </c>
      <c r="AF80" t="s">
        <v>252</v>
      </c>
      <c r="AG80" t="s">
        <v>252</v>
      </c>
      <c r="AH80" t="s">
        <v>252</v>
      </c>
    </row>
    <row r="81" spans="1:34" x14ac:dyDescent="0.35">
      <c r="A81">
        <v>57</v>
      </c>
      <c r="B81" t="s">
        <v>329</v>
      </c>
      <c r="C81" t="s">
        <v>246</v>
      </c>
      <c r="D81" t="s">
        <v>14</v>
      </c>
      <c r="E81" t="s">
        <v>318</v>
      </c>
      <c r="F81" t="s">
        <v>248</v>
      </c>
      <c r="G81" t="s">
        <v>249</v>
      </c>
      <c r="H81" t="s">
        <v>250</v>
      </c>
      <c r="L81" s="50">
        <v>1</v>
      </c>
      <c r="M81" s="50">
        <v>0.89478433132171631</v>
      </c>
      <c r="N81" s="50">
        <v>1.117587685585022</v>
      </c>
      <c r="O81" s="50">
        <v>25.290414999999999</v>
      </c>
      <c r="P81" s="50">
        <v>25.322532653808594</v>
      </c>
      <c r="Q81" s="50">
        <v>2.7839820832014084E-2</v>
      </c>
      <c r="S81" s="50">
        <v>15.681153297424316</v>
      </c>
      <c r="T81" s="50">
        <v>0.10005611926317215</v>
      </c>
      <c r="U81" s="50">
        <v>5.7767428457736969E-2</v>
      </c>
      <c r="V81" s="50">
        <v>0</v>
      </c>
      <c r="W81" t="s">
        <v>210</v>
      </c>
      <c r="X81" s="50">
        <v>0.39339771621998515</v>
      </c>
      <c r="Y81" t="s">
        <v>210</v>
      </c>
      <c r="Z81">
        <v>3</v>
      </c>
      <c r="AA81">
        <v>19</v>
      </c>
      <c r="AB81" t="s">
        <v>251</v>
      </c>
      <c r="AC81" t="s">
        <v>190</v>
      </c>
      <c r="AD81" s="50">
        <v>0.97227447091464814</v>
      </c>
      <c r="AE81" t="s">
        <v>252</v>
      </c>
      <c r="AF81" t="s">
        <v>252</v>
      </c>
      <c r="AG81" t="s">
        <v>252</v>
      </c>
      <c r="AH81" t="s">
        <v>252</v>
      </c>
    </row>
    <row r="82" spans="1:34" x14ac:dyDescent="0.35">
      <c r="A82">
        <v>58</v>
      </c>
      <c r="B82" t="s">
        <v>330</v>
      </c>
      <c r="C82" t="s">
        <v>246</v>
      </c>
      <c r="D82" t="s">
        <v>14</v>
      </c>
      <c r="E82" t="s">
        <v>320</v>
      </c>
      <c r="F82" t="s">
        <v>248</v>
      </c>
      <c r="G82" t="s">
        <v>249</v>
      </c>
      <c r="H82" t="s">
        <v>250</v>
      </c>
      <c r="L82" s="50">
        <v>1</v>
      </c>
      <c r="M82" s="50">
        <v>0.89521992206573486</v>
      </c>
      <c r="N82" s="50">
        <v>1.1170439720153809</v>
      </c>
      <c r="O82" s="50">
        <v>27.975704</v>
      </c>
      <c r="P82" s="50">
        <v>27.990036010742188</v>
      </c>
      <c r="Q82" s="50">
        <v>2.6222096756100655E-2</v>
      </c>
      <c r="S82" s="50">
        <v>18.348655700683594</v>
      </c>
      <c r="T82" s="50">
        <v>9.9618121981620789E-2</v>
      </c>
      <c r="U82" s="50">
        <v>5.7514548301696777E-2</v>
      </c>
      <c r="V82" s="50">
        <v>0</v>
      </c>
      <c r="W82" t="s">
        <v>210</v>
      </c>
      <c r="X82" s="50">
        <v>0.4471464733201691</v>
      </c>
      <c r="Y82" t="s">
        <v>210</v>
      </c>
      <c r="Z82">
        <v>3</v>
      </c>
      <c r="AA82">
        <v>22</v>
      </c>
      <c r="AB82" t="s">
        <v>251</v>
      </c>
      <c r="AC82" t="s">
        <v>190</v>
      </c>
      <c r="AD82" s="50">
        <v>0.98246242326584199</v>
      </c>
      <c r="AE82" t="s">
        <v>252</v>
      </c>
      <c r="AF82" t="s">
        <v>252</v>
      </c>
      <c r="AG82" t="s">
        <v>252</v>
      </c>
      <c r="AH82" t="s">
        <v>252</v>
      </c>
    </row>
    <row r="83" spans="1:34" x14ac:dyDescent="0.35">
      <c r="A83">
        <v>59</v>
      </c>
      <c r="B83" t="s">
        <v>331</v>
      </c>
      <c r="C83" t="s">
        <v>246</v>
      </c>
      <c r="D83" t="s">
        <v>14</v>
      </c>
      <c r="E83" t="s">
        <v>322</v>
      </c>
      <c r="F83" t="s">
        <v>248</v>
      </c>
      <c r="G83" t="s">
        <v>249</v>
      </c>
      <c r="H83" t="s">
        <v>250</v>
      </c>
      <c r="L83" s="50">
        <v>1</v>
      </c>
      <c r="M83" s="50">
        <v>0.89185512065887451</v>
      </c>
      <c r="N83" s="50">
        <v>1.1212583780288696</v>
      </c>
      <c r="O83" s="50">
        <v>35.147449999999999</v>
      </c>
      <c r="P83" s="50">
        <v>35.107601165771484</v>
      </c>
      <c r="Q83" s="50">
        <v>3.7071980535984039E-2</v>
      </c>
      <c r="S83" s="50">
        <v>25.466218948364258</v>
      </c>
      <c r="T83" s="50">
        <v>0.10300729423761368</v>
      </c>
      <c r="U83" s="50">
        <v>5.9471290558576584E-2</v>
      </c>
      <c r="V83" s="50">
        <v>0</v>
      </c>
      <c r="W83" t="s">
        <v>210</v>
      </c>
      <c r="X83" s="50">
        <v>0.45284780110666706</v>
      </c>
      <c r="Y83" t="s">
        <v>210</v>
      </c>
      <c r="Z83">
        <v>3</v>
      </c>
      <c r="AA83">
        <v>28</v>
      </c>
      <c r="AB83" t="s">
        <v>251</v>
      </c>
      <c r="AC83" t="s">
        <v>190</v>
      </c>
      <c r="AD83" s="50">
        <v>0.93934412980649584</v>
      </c>
      <c r="AE83" t="s">
        <v>252</v>
      </c>
      <c r="AF83" t="s">
        <v>252</v>
      </c>
      <c r="AG83" t="s">
        <v>252</v>
      </c>
      <c r="AH83" t="s">
        <v>252</v>
      </c>
    </row>
    <row r="84" spans="1:34" x14ac:dyDescent="0.35">
      <c r="A84">
        <v>60</v>
      </c>
      <c r="B84" t="s">
        <v>332</v>
      </c>
      <c r="C84" t="s">
        <v>246</v>
      </c>
      <c r="D84" t="s">
        <v>14</v>
      </c>
      <c r="E84" t="s">
        <v>324</v>
      </c>
      <c r="F84" t="s">
        <v>248</v>
      </c>
      <c r="G84" t="s">
        <v>249</v>
      </c>
      <c r="H84" t="s">
        <v>250</v>
      </c>
      <c r="L84" s="50">
        <v>1</v>
      </c>
      <c r="M84" s="50">
        <v>0.86568784713745117</v>
      </c>
      <c r="N84" s="50">
        <v>1.1551507711410522</v>
      </c>
      <c r="O84" s="50">
        <v>25.062404999999998</v>
      </c>
      <c r="P84" s="50">
        <v>25.141809463500977</v>
      </c>
      <c r="Q84" s="50">
        <v>8.7259203195571899E-2</v>
      </c>
      <c r="S84" s="50">
        <v>15.500430107116699</v>
      </c>
      <c r="T84" s="50">
        <v>0.12980885803699493</v>
      </c>
      <c r="U84" s="50">
        <v>7.4945181608200073E-2</v>
      </c>
      <c r="V84" s="50">
        <v>0</v>
      </c>
      <c r="W84" t="s">
        <v>210</v>
      </c>
      <c r="X84" s="50">
        <v>0.62397280992910387</v>
      </c>
      <c r="Y84" t="s">
        <v>210</v>
      </c>
      <c r="Z84">
        <v>3</v>
      </c>
      <c r="AA84">
        <v>18</v>
      </c>
      <c r="AB84" t="s">
        <v>251</v>
      </c>
      <c r="AC84" t="s">
        <v>190</v>
      </c>
      <c r="AD84" s="50">
        <v>0.96715631587539219</v>
      </c>
      <c r="AE84" t="s">
        <v>252</v>
      </c>
      <c r="AF84" t="s">
        <v>252</v>
      </c>
      <c r="AG84" t="s">
        <v>252</v>
      </c>
      <c r="AH84" t="s">
        <v>252</v>
      </c>
    </row>
    <row r="85" spans="1:34" x14ac:dyDescent="0.35">
      <c r="A85">
        <v>61</v>
      </c>
      <c r="B85" t="s">
        <v>333</v>
      </c>
      <c r="C85" t="s">
        <v>246</v>
      </c>
      <c r="D85" t="s">
        <v>14</v>
      </c>
      <c r="E85" t="s">
        <v>334</v>
      </c>
      <c r="F85" t="s">
        <v>248</v>
      </c>
      <c r="G85" t="s">
        <v>249</v>
      </c>
      <c r="H85" t="s">
        <v>250</v>
      </c>
      <c r="L85" s="50">
        <v>1</v>
      </c>
      <c r="M85" s="50">
        <v>0.89591509103775024</v>
      </c>
      <c r="N85" s="50">
        <v>1.1161772012710571</v>
      </c>
      <c r="O85" s="50">
        <v>26.228006000000001</v>
      </c>
      <c r="P85" s="50">
        <v>26.254522323608398</v>
      </c>
      <c r="Q85" s="50">
        <v>2.3428428918123245E-2</v>
      </c>
      <c r="S85" s="50">
        <v>16.613142013549805</v>
      </c>
      <c r="T85" s="50">
        <v>9.8919473588466644E-2</v>
      </c>
      <c r="U85" s="50">
        <v>5.7111185044050217E-2</v>
      </c>
      <c r="V85" s="50">
        <v>0</v>
      </c>
      <c r="W85" t="s">
        <v>210</v>
      </c>
      <c r="X85" s="50">
        <v>0.56426348388388092</v>
      </c>
      <c r="Y85" t="s">
        <v>210</v>
      </c>
      <c r="Z85">
        <v>3</v>
      </c>
      <c r="AA85">
        <v>19</v>
      </c>
      <c r="AB85" t="s">
        <v>251</v>
      </c>
      <c r="AC85" t="s">
        <v>190</v>
      </c>
      <c r="AD85" s="50">
        <v>0.97595261117421261</v>
      </c>
      <c r="AE85" t="s">
        <v>252</v>
      </c>
      <c r="AF85" t="s">
        <v>252</v>
      </c>
      <c r="AG85" t="s">
        <v>252</v>
      </c>
      <c r="AH85" t="s">
        <v>252</v>
      </c>
    </row>
    <row r="86" spans="1:34" x14ac:dyDescent="0.35">
      <c r="A86">
        <v>62</v>
      </c>
      <c r="B86" t="s">
        <v>335</v>
      </c>
      <c r="C86" t="s">
        <v>246</v>
      </c>
      <c r="D86" t="s">
        <v>14</v>
      </c>
      <c r="E86" t="s">
        <v>336</v>
      </c>
      <c r="F86" t="s">
        <v>248</v>
      </c>
      <c r="G86" t="s">
        <v>249</v>
      </c>
      <c r="H86" t="s">
        <v>250</v>
      </c>
      <c r="L86" s="50">
        <v>1</v>
      </c>
      <c r="M86" s="50">
        <v>0.88929474353790283</v>
      </c>
      <c r="N86" s="50">
        <v>1.1244865655899048</v>
      </c>
      <c r="O86" s="50">
        <v>27.256542</v>
      </c>
      <c r="P86" s="50">
        <v>27.255697250366211</v>
      </c>
      <c r="Q86" s="50">
        <v>4.3750207871198654E-2</v>
      </c>
      <c r="S86" s="50">
        <v>17.614316940307617</v>
      </c>
      <c r="T86" s="50">
        <v>0.10559475421905518</v>
      </c>
      <c r="U86" s="50">
        <v>6.0965161770582199E-2</v>
      </c>
      <c r="V86" s="50">
        <v>0</v>
      </c>
      <c r="W86" t="s">
        <v>210</v>
      </c>
      <c r="X86" s="50">
        <v>0.54619328079329021</v>
      </c>
      <c r="Y86" t="s">
        <v>210</v>
      </c>
      <c r="Z86">
        <v>3</v>
      </c>
      <c r="AA86">
        <v>21</v>
      </c>
      <c r="AB86" t="s">
        <v>251</v>
      </c>
      <c r="AC86" t="s">
        <v>190</v>
      </c>
      <c r="AD86" s="50">
        <v>0.97055776246367065</v>
      </c>
      <c r="AE86" t="s">
        <v>252</v>
      </c>
      <c r="AF86" t="s">
        <v>252</v>
      </c>
      <c r="AG86" t="s">
        <v>252</v>
      </c>
      <c r="AH86" t="s">
        <v>252</v>
      </c>
    </row>
    <row r="87" spans="1:34" x14ac:dyDescent="0.35">
      <c r="A87">
        <v>63</v>
      </c>
      <c r="B87" t="s">
        <v>337</v>
      </c>
      <c r="C87" t="s">
        <v>246</v>
      </c>
      <c r="D87" t="s">
        <v>14</v>
      </c>
      <c r="E87" t="s">
        <v>338</v>
      </c>
      <c r="F87" t="s">
        <v>248</v>
      </c>
      <c r="G87" t="s">
        <v>249</v>
      </c>
      <c r="H87" t="s">
        <v>250</v>
      </c>
      <c r="L87" s="50">
        <v>1</v>
      </c>
      <c r="M87" s="50">
        <v>0.89490509033203125</v>
      </c>
      <c r="N87" s="50">
        <v>1.1174368858337402</v>
      </c>
      <c r="O87" s="50">
        <v>28.757923000000002</v>
      </c>
      <c r="P87" s="50">
        <v>28.738561630249023</v>
      </c>
      <c r="Q87" s="50">
        <v>2.7400152757763863E-2</v>
      </c>
      <c r="S87" s="50">
        <v>19.097179412841797</v>
      </c>
      <c r="T87" s="50">
        <v>9.9934682250022888E-2</v>
      </c>
      <c r="U87" s="50">
        <v>5.7697314769029617E-2</v>
      </c>
      <c r="V87" s="50">
        <v>0</v>
      </c>
      <c r="W87" t="s">
        <v>210</v>
      </c>
      <c r="X87" s="50">
        <v>0.60556269450106792</v>
      </c>
      <c r="Y87" t="s">
        <v>210</v>
      </c>
      <c r="Z87">
        <v>3</v>
      </c>
      <c r="AA87">
        <v>21</v>
      </c>
      <c r="AB87" t="s">
        <v>251</v>
      </c>
      <c r="AC87" t="s">
        <v>190</v>
      </c>
      <c r="AD87" s="50">
        <v>0.97588123435117835</v>
      </c>
      <c r="AE87" t="s">
        <v>252</v>
      </c>
      <c r="AF87" t="s">
        <v>252</v>
      </c>
      <c r="AG87" t="s">
        <v>252</v>
      </c>
      <c r="AH87" t="s">
        <v>252</v>
      </c>
    </row>
    <row r="88" spans="1:34" x14ac:dyDescent="0.35">
      <c r="A88">
        <v>64</v>
      </c>
      <c r="B88" t="s">
        <v>339</v>
      </c>
      <c r="C88" t="s">
        <v>246</v>
      </c>
      <c r="D88" t="s">
        <v>14</v>
      </c>
      <c r="E88" t="s">
        <v>340</v>
      </c>
      <c r="F88" t="s">
        <v>248</v>
      </c>
      <c r="G88" t="s">
        <v>249</v>
      </c>
      <c r="H88" t="s">
        <v>250</v>
      </c>
      <c r="L88" s="50">
        <v>1</v>
      </c>
      <c r="M88" s="50">
        <v>0.87821865081787109</v>
      </c>
      <c r="N88" s="50">
        <v>1.1386685371398926</v>
      </c>
      <c r="O88" s="50">
        <v>30.669951999999999</v>
      </c>
      <c r="P88" s="50">
        <v>30.693788528442383</v>
      </c>
      <c r="Q88" s="50">
        <v>6.6509537398815155E-2</v>
      </c>
      <c r="S88" s="50">
        <v>21.052408218383789</v>
      </c>
      <c r="T88" s="50">
        <v>0.11687467247247696</v>
      </c>
      <c r="U88" s="50">
        <v>6.7477628588676453E-2</v>
      </c>
      <c r="V88" s="50">
        <v>0</v>
      </c>
      <c r="W88" t="s">
        <v>210</v>
      </c>
      <c r="X88" s="50">
        <v>0.69105521261736735</v>
      </c>
      <c r="Y88" t="s">
        <v>210</v>
      </c>
      <c r="Z88">
        <v>3</v>
      </c>
      <c r="AA88">
        <v>24</v>
      </c>
      <c r="AB88" t="s">
        <v>251</v>
      </c>
      <c r="AC88" t="s">
        <v>190</v>
      </c>
      <c r="AD88" s="50">
        <v>0.97340159284658656</v>
      </c>
      <c r="AE88" t="s">
        <v>252</v>
      </c>
      <c r="AF88" t="s">
        <v>252</v>
      </c>
      <c r="AG88" t="s">
        <v>252</v>
      </c>
      <c r="AH88" t="s">
        <v>252</v>
      </c>
    </row>
    <row r="89" spans="1:34" x14ac:dyDescent="0.35">
      <c r="A89">
        <v>65</v>
      </c>
      <c r="B89" t="s">
        <v>341</v>
      </c>
      <c r="C89" t="s">
        <v>246</v>
      </c>
      <c r="D89" t="s">
        <v>14</v>
      </c>
      <c r="E89" t="s">
        <v>334</v>
      </c>
      <c r="F89" t="s">
        <v>248</v>
      </c>
      <c r="G89" t="s">
        <v>249</v>
      </c>
      <c r="H89" t="s">
        <v>250</v>
      </c>
      <c r="L89" s="50">
        <v>1</v>
      </c>
      <c r="M89" s="50">
        <v>0.89591509103775024</v>
      </c>
      <c r="N89" s="50">
        <v>1.1161772012710571</v>
      </c>
      <c r="O89" s="50">
        <v>26.272423</v>
      </c>
      <c r="P89" s="50">
        <v>26.254522323608398</v>
      </c>
      <c r="Q89" s="50">
        <v>2.3428428918123245E-2</v>
      </c>
      <c r="S89" s="50">
        <v>16.613142013549805</v>
      </c>
      <c r="T89" s="50">
        <v>9.8919473588466644E-2</v>
      </c>
      <c r="U89" s="50">
        <v>5.7111185044050217E-2</v>
      </c>
      <c r="V89" s="50">
        <v>0</v>
      </c>
      <c r="W89" t="s">
        <v>210</v>
      </c>
      <c r="X89" s="50">
        <v>0.56426348388388092</v>
      </c>
      <c r="Y89" t="s">
        <v>210</v>
      </c>
      <c r="Z89">
        <v>3</v>
      </c>
      <c r="AA89">
        <v>20</v>
      </c>
      <c r="AB89" t="s">
        <v>251</v>
      </c>
      <c r="AC89" t="s">
        <v>190</v>
      </c>
      <c r="AD89" s="50">
        <v>0.97776255414855018</v>
      </c>
      <c r="AE89" t="s">
        <v>252</v>
      </c>
      <c r="AF89" t="s">
        <v>252</v>
      </c>
      <c r="AG89" t="s">
        <v>252</v>
      </c>
      <c r="AH89" t="s">
        <v>252</v>
      </c>
    </row>
    <row r="90" spans="1:34" x14ac:dyDescent="0.35">
      <c r="A90">
        <v>66</v>
      </c>
      <c r="B90" t="s">
        <v>342</v>
      </c>
      <c r="C90" t="s">
        <v>246</v>
      </c>
      <c r="D90" t="s">
        <v>14</v>
      </c>
      <c r="E90" t="s">
        <v>336</v>
      </c>
      <c r="F90" t="s">
        <v>248</v>
      </c>
      <c r="G90" t="s">
        <v>249</v>
      </c>
      <c r="H90" t="s">
        <v>250</v>
      </c>
      <c r="L90" s="50">
        <v>1</v>
      </c>
      <c r="M90" s="50">
        <v>0.88929474353790283</v>
      </c>
      <c r="N90" s="50">
        <v>1.1244865655899048</v>
      </c>
      <c r="O90" s="50">
        <v>27.21153</v>
      </c>
      <c r="P90" s="50">
        <v>27.255697250366211</v>
      </c>
      <c r="Q90" s="50">
        <v>4.3750207871198654E-2</v>
      </c>
      <c r="S90" s="50">
        <v>17.614316940307617</v>
      </c>
      <c r="T90" s="50">
        <v>0.10559475421905518</v>
      </c>
      <c r="U90" s="50">
        <v>6.0965161770582199E-2</v>
      </c>
      <c r="V90" s="50">
        <v>0</v>
      </c>
      <c r="W90" t="s">
        <v>210</v>
      </c>
      <c r="X90" s="50">
        <v>0.54619328079329021</v>
      </c>
      <c r="Y90" t="s">
        <v>210</v>
      </c>
      <c r="Z90">
        <v>3</v>
      </c>
      <c r="AA90">
        <v>21</v>
      </c>
      <c r="AB90" t="s">
        <v>251</v>
      </c>
      <c r="AC90" t="s">
        <v>190</v>
      </c>
      <c r="AD90" s="50">
        <v>0.96765396510638035</v>
      </c>
      <c r="AE90" t="s">
        <v>252</v>
      </c>
      <c r="AF90" t="s">
        <v>252</v>
      </c>
      <c r="AG90" t="s">
        <v>252</v>
      </c>
      <c r="AH90" t="s">
        <v>252</v>
      </c>
    </row>
    <row r="91" spans="1:34" x14ac:dyDescent="0.35">
      <c r="A91">
        <v>67</v>
      </c>
      <c r="B91" t="s">
        <v>343</v>
      </c>
      <c r="C91" t="s">
        <v>246</v>
      </c>
      <c r="D91" t="s">
        <v>14</v>
      </c>
      <c r="E91" t="s">
        <v>338</v>
      </c>
      <c r="F91" t="s">
        <v>248</v>
      </c>
      <c r="G91" t="s">
        <v>249</v>
      </c>
      <c r="H91" t="s">
        <v>250</v>
      </c>
      <c r="L91" s="50">
        <v>1</v>
      </c>
      <c r="M91" s="50">
        <v>0.89490509033203125</v>
      </c>
      <c r="N91" s="50">
        <v>1.1174368858337402</v>
      </c>
      <c r="O91" s="50">
        <v>28.707208999999999</v>
      </c>
      <c r="P91" s="50">
        <v>28.738561630249023</v>
      </c>
      <c r="Q91" s="50">
        <v>2.7400152757763863E-2</v>
      </c>
      <c r="S91" s="50">
        <v>19.097179412841797</v>
      </c>
      <c r="T91" s="50">
        <v>9.9934682250022888E-2</v>
      </c>
      <c r="U91" s="50">
        <v>5.7697314769029617E-2</v>
      </c>
      <c r="V91" s="50">
        <v>0</v>
      </c>
      <c r="W91" t="s">
        <v>210</v>
      </c>
      <c r="X91" s="50">
        <v>0.60556269450106792</v>
      </c>
      <c r="Y91" t="s">
        <v>210</v>
      </c>
      <c r="Z91">
        <v>3</v>
      </c>
      <c r="AA91">
        <v>22</v>
      </c>
      <c r="AB91" t="s">
        <v>251</v>
      </c>
      <c r="AC91" t="s">
        <v>190</v>
      </c>
      <c r="AD91" s="50">
        <v>0.96731693975331523</v>
      </c>
      <c r="AE91" t="s">
        <v>252</v>
      </c>
      <c r="AF91" t="s">
        <v>252</v>
      </c>
      <c r="AG91" t="s">
        <v>252</v>
      </c>
      <c r="AH91" t="s">
        <v>252</v>
      </c>
    </row>
    <row r="92" spans="1:34" x14ac:dyDescent="0.35">
      <c r="A92">
        <v>68</v>
      </c>
      <c r="B92" t="s">
        <v>344</v>
      </c>
      <c r="C92" t="s">
        <v>246</v>
      </c>
      <c r="D92" t="s">
        <v>14</v>
      </c>
      <c r="E92" t="s">
        <v>340</v>
      </c>
      <c r="F92" t="s">
        <v>248</v>
      </c>
      <c r="G92" t="s">
        <v>249</v>
      </c>
      <c r="H92" t="s">
        <v>250</v>
      </c>
      <c r="L92" s="50">
        <v>1</v>
      </c>
      <c r="M92" s="50">
        <v>0.87821865081787109</v>
      </c>
      <c r="N92" s="50">
        <v>1.1386685371398926</v>
      </c>
      <c r="O92" s="50">
        <v>30.768932</v>
      </c>
      <c r="P92" s="50">
        <v>30.693788528442383</v>
      </c>
      <c r="Q92" s="50">
        <v>6.6509537398815155E-2</v>
      </c>
      <c r="S92" s="50">
        <v>21.052408218383789</v>
      </c>
      <c r="T92" s="50">
        <v>0.11687467247247696</v>
      </c>
      <c r="U92" s="50">
        <v>6.7477628588676453E-2</v>
      </c>
      <c r="V92" s="50">
        <v>0</v>
      </c>
      <c r="W92" t="s">
        <v>210</v>
      </c>
      <c r="X92" s="50">
        <v>0.69105521261736735</v>
      </c>
      <c r="Y92" t="s">
        <v>210</v>
      </c>
      <c r="Z92">
        <v>3</v>
      </c>
      <c r="AA92">
        <v>24</v>
      </c>
      <c r="AB92" t="s">
        <v>251</v>
      </c>
      <c r="AC92" t="s">
        <v>190</v>
      </c>
      <c r="AD92" s="50">
        <v>0.94983850219994026</v>
      </c>
      <c r="AE92" t="s">
        <v>252</v>
      </c>
      <c r="AF92" t="s">
        <v>252</v>
      </c>
      <c r="AG92" t="s">
        <v>252</v>
      </c>
      <c r="AH92" t="s">
        <v>252</v>
      </c>
    </row>
    <row r="93" spans="1:34" x14ac:dyDescent="0.35">
      <c r="A93">
        <v>69</v>
      </c>
      <c r="B93" t="s">
        <v>345</v>
      </c>
      <c r="C93" t="s">
        <v>246</v>
      </c>
      <c r="D93" t="s">
        <v>14</v>
      </c>
      <c r="E93" t="s">
        <v>334</v>
      </c>
      <c r="F93" t="s">
        <v>248</v>
      </c>
      <c r="G93" t="s">
        <v>249</v>
      </c>
      <c r="H93" t="s">
        <v>250</v>
      </c>
      <c r="L93" s="50">
        <v>1</v>
      </c>
      <c r="M93" s="50">
        <v>0.89591509103775024</v>
      </c>
      <c r="N93" s="50">
        <v>1.1161772012710571</v>
      </c>
      <c r="O93" s="50">
        <v>26.26314</v>
      </c>
      <c r="P93" s="50">
        <v>26.254522323608398</v>
      </c>
      <c r="Q93" s="50">
        <v>2.3428428918123245E-2</v>
      </c>
      <c r="S93" s="50">
        <v>16.613142013549805</v>
      </c>
      <c r="T93" s="50">
        <v>9.8919473588466644E-2</v>
      </c>
      <c r="U93" s="50">
        <v>5.7111185044050217E-2</v>
      </c>
      <c r="V93" s="50">
        <v>0</v>
      </c>
      <c r="W93" t="s">
        <v>210</v>
      </c>
      <c r="X93" s="50">
        <v>0.56426348388388092</v>
      </c>
      <c r="Y93" t="s">
        <v>210</v>
      </c>
      <c r="Z93">
        <v>3</v>
      </c>
      <c r="AA93">
        <v>20</v>
      </c>
      <c r="AB93" t="s">
        <v>251</v>
      </c>
      <c r="AC93" t="s">
        <v>190</v>
      </c>
      <c r="AD93" s="50">
        <v>0.97057324260539624</v>
      </c>
      <c r="AE93" t="s">
        <v>252</v>
      </c>
      <c r="AF93" t="s">
        <v>252</v>
      </c>
      <c r="AG93" t="s">
        <v>252</v>
      </c>
      <c r="AH93" t="s">
        <v>252</v>
      </c>
    </row>
    <row r="94" spans="1:34" x14ac:dyDescent="0.35">
      <c r="A94">
        <v>70</v>
      </c>
      <c r="B94" t="s">
        <v>346</v>
      </c>
      <c r="C94" t="s">
        <v>246</v>
      </c>
      <c r="D94" t="s">
        <v>14</v>
      </c>
      <c r="E94" t="s">
        <v>336</v>
      </c>
      <c r="F94" t="s">
        <v>248</v>
      </c>
      <c r="G94" t="s">
        <v>249</v>
      </c>
      <c r="H94" t="s">
        <v>250</v>
      </c>
      <c r="L94" s="50">
        <v>1</v>
      </c>
      <c r="M94" s="50">
        <v>0.88929474353790283</v>
      </c>
      <c r="N94" s="50">
        <v>1.1244865655899048</v>
      </c>
      <c r="O94" s="50">
        <v>27.299019000000001</v>
      </c>
      <c r="P94" s="50">
        <v>27.255697250366211</v>
      </c>
      <c r="Q94" s="50">
        <v>4.3750207871198654E-2</v>
      </c>
      <c r="S94" s="50">
        <v>17.614316940307617</v>
      </c>
      <c r="T94" s="50">
        <v>0.10559475421905518</v>
      </c>
      <c r="U94" s="50">
        <v>6.0965161770582199E-2</v>
      </c>
      <c r="V94" s="50">
        <v>0</v>
      </c>
      <c r="W94" t="s">
        <v>210</v>
      </c>
      <c r="X94" s="50">
        <v>0.54619328079329021</v>
      </c>
      <c r="Y94" t="s">
        <v>210</v>
      </c>
      <c r="Z94">
        <v>3</v>
      </c>
      <c r="AA94">
        <v>21</v>
      </c>
      <c r="AB94" t="s">
        <v>251</v>
      </c>
      <c r="AC94" t="s">
        <v>190</v>
      </c>
      <c r="AD94" s="50">
        <v>0.93395457632141121</v>
      </c>
      <c r="AE94" t="s">
        <v>252</v>
      </c>
      <c r="AF94" t="s">
        <v>252</v>
      </c>
      <c r="AG94" t="s">
        <v>252</v>
      </c>
      <c r="AH94" t="s">
        <v>252</v>
      </c>
    </row>
    <row r="95" spans="1:34" x14ac:dyDescent="0.35">
      <c r="A95">
        <v>71</v>
      </c>
      <c r="B95" t="s">
        <v>347</v>
      </c>
      <c r="C95" t="s">
        <v>246</v>
      </c>
      <c r="D95" t="s">
        <v>14</v>
      </c>
      <c r="E95" t="s">
        <v>338</v>
      </c>
      <c r="F95" t="s">
        <v>248</v>
      </c>
      <c r="G95" t="s">
        <v>249</v>
      </c>
      <c r="H95" t="s">
        <v>250</v>
      </c>
      <c r="L95" s="50">
        <v>1</v>
      </c>
      <c r="M95" s="50">
        <v>0.89490509033203125</v>
      </c>
      <c r="N95" s="50">
        <v>1.1174368858337402</v>
      </c>
      <c r="O95" s="50">
        <v>28.750547000000001</v>
      </c>
      <c r="P95" s="50">
        <v>28.738561630249023</v>
      </c>
      <c r="Q95" s="50">
        <v>2.7400152757763863E-2</v>
      </c>
      <c r="S95" s="50">
        <v>19.097179412841797</v>
      </c>
      <c r="T95" s="50">
        <v>9.9934682250022888E-2</v>
      </c>
      <c r="U95" s="50">
        <v>5.7697314769029617E-2</v>
      </c>
      <c r="V95" s="50">
        <v>0</v>
      </c>
      <c r="W95" t="s">
        <v>210</v>
      </c>
      <c r="X95" s="50">
        <v>0.60556269450106792</v>
      </c>
      <c r="Y95" t="s">
        <v>210</v>
      </c>
      <c r="Z95">
        <v>3</v>
      </c>
      <c r="AA95">
        <v>22</v>
      </c>
      <c r="AB95" t="s">
        <v>251</v>
      </c>
      <c r="AC95" t="s">
        <v>190</v>
      </c>
      <c r="AD95" s="50">
        <v>0.95540672199599053</v>
      </c>
      <c r="AE95" t="s">
        <v>252</v>
      </c>
      <c r="AF95" t="s">
        <v>252</v>
      </c>
      <c r="AG95" t="s">
        <v>252</v>
      </c>
      <c r="AH95" t="s">
        <v>252</v>
      </c>
    </row>
    <row r="96" spans="1:34" x14ac:dyDescent="0.35">
      <c r="A96">
        <v>72</v>
      </c>
      <c r="B96" t="s">
        <v>348</v>
      </c>
      <c r="C96" t="s">
        <v>246</v>
      </c>
      <c r="D96" t="s">
        <v>14</v>
      </c>
      <c r="E96" t="s">
        <v>340</v>
      </c>
      <c r="F96" t="s">
        <v>248</v>
      </c>
      <c r="G96" t="s">
        <v>249</v>
      </c>
      <c r="H96" t="s">
        <v>250</v>
      </c>
      <c r="L96" s="50">
        <v>1</v>
      </c>
      <c r="M96" s="50">
        <v>0.87821865081787109</v>
      </c>
      <c r="N96" s="50">
        <v>1.1386685371398926</v>
      </c>
      <c r="O96" s="50">
        <v>30.642482999999999</v>
      </c>
      <c r="P96" s="50">
        <v>30.693788528442383</v>
      </c>
      <c r="Q96" s="50">
        <v>6.6509537398815155E-2</v>
      </c>
      <c r="S96" s="50">
        <v>21.052408218383789</v>
      </c>
      <c r="T96" s="50">
        <v>0.11687467247247696</v>
      </c>
      <c r="U96" s="50">
        <v>6.7477628588676453E-2</v>
      </c>
      <c r="V96" s="50">
        <v>0</v>
      </c>
      <c r="W96" t="s">
        <v>210</v>
      </c>
      <c r="X96" s="50">
        <v>0.69105521261736735</v>
      </c>
      <c r="Y96" t="s">
        <v>210</v>
      </c>
      <c r="Z96">
        <v>3</v>
      </c>
      <c r="AA96">
        <v>23</v>
      </c>
      <c r="AB96" t="s">
        <v>251</v>
      </c>
      <c r="AC96" t="s">
        <v>190</v>
      </c>
      <c r="AD96" s="50">
        <v>0.97577494124581088</v>
      </c>
      <c r="AE96" t="s">
        <v>252</v>
      </c>
      <c r="AF96" t="s">
        <v>252</v>
      </c>
      <c r="AG96" t="s">
        <v>252</v>
      </c>
      <c r="AH96" t="s">
        <v>252</v>
      </c>
    </row>
    <row r="97" spans="1:34" x14ac:dyDescent="0.35">
      <c r="A97">
        <v>73</v>
      </c>
      <c r="B97" t="s">
        <v>349</v>
      </c>
      <c r="C97" t="s">
        <v>246</v>
      </c>
      <c r="D97" t="s">
        <v>14</v>
      </c>
      <c r="E97" t="s">
        <v>350</v>
      </c>
      <c r="F97" t="s">
        <v>248</v>
      </c>
      <c r="G97" t="s">
        <v>249</v>
      </c>
      <c r="H97" t="s">
        <v>250</v>
      </c>
      <c r="L97" s="50">
        <v>1</v>
      </c>
      <c r="M97" s="50">
        <v>0.89189350605010986</v>
      </c>
      <c r="N97" s="50">
        <v>1.1212100982666016</v>
      </c>
      <c r="O97" s="50">
        <v>25.379798999999998</v>
      </c>
      <c r="P97" s="50">
        <v>25.418136596679688</v>
      </c>
      <c r="Q97" s="50">
        <v>3.6964166909456253E-2</v>
      </c>
      <c r="S97" s="50">
        <v>15.776755332946777</v>
      </c>
      <c r="T97" s="50">
        <v>0.10296854376792908</v>
      </c>
      <c r="U97" s="50">
        <v>5.9448916465044022E-2</v>
      </c>
      <c r="V97" s="50">
        <v>0</v>
      </c>
      <c r="W97" t="s">
        <v>210</v>
      </c>
      <c r="X97" s="50">
        <v>0.39593689092608153</v>
      </c>
      <c r="Y97" t="s">
        <v>210</v>
      </c>
      <c r="Z97">
        <v>3</v>
      </c>
      <c r="AA97">
        <v>19</v>
      </c>
      <c r="AB97" t="s">
        <v>251</v>
      </c>
      <c r="AC97" t="s">
        <v>190</v>
      </c>
      <c r="AD97" s="50">
        <v>0.97554344428359352</v>
      </c>
      <c r="AE97" t="s">
        <v>252</v>
      </c>
      <c r="AF97" t="s">
        <v>252</v>
      </c>
      <c r="AG97" t="s">
        <v>252</v>
      </c>
      <c r="AH97" t="s">
        <v>252</v>
      </c>
    </row>
    <row r="98" spans="1:34" x14ac:dyDescent="0.35">
      <c r="A98">
        <v>74</v>
      </c>
      <c r="B98" t="s">
        <v>351</v>
      </c>
      <c r="C98" t="s">
        <v>246</v>
      </c>
      <c r="D98" t="s">
        <v>14</v>
      </c>
      <c r="E98" t="s">
        <v>352</v>
      </c>
      <c r="F98" t="s">
        <v>248</v>
      </c>
      <c r="G98" t="s">
        <v>249</v>
      </c>
      <c r="H98" t="s">
        <v>250</v>
      </c>
      <c r="L98" s="50">
        <v>1</v>
      </c>
      <c r="M98" s="50">
        <v>0.42304417490959167</v>
      </c>
      <c r="N98" s="50">
        <v>2.3638193607330322</v>
      </c>
      <c r="O98" s="50">
        <v>35.452618000000001</v>
      </c>
      <c r="P98" s="50">
        <v>34.675067901611328</v>
      </c>
      <c r="Q98" s="50">
        <v>0.76826947927474976</v>
      </c>
      <c r="S98" s="50">
        <v>25.033689498901367</v>
      </c>
      <c r="T98" s="50">
        <v>0.77425718307495117</v>
      </c>
      <c r="U98" s="50">
        <v>0.44701758027076721</v>
      </c>
      <c r="V98" s="50">
        <v>0</v>
      </c>
      <c r="W98" t="s">
        <v>210</v>
      </c>
      <c r="X98" s="50">
        <v>3.9999999105930328E-2</v>
      </c>
      <c r="Y98" t="s">
        <v>210</v>
      </c>
      <c r="Z98">
        <v>3</v>
      </c>
      <c r="AA98">
        <v>32</v>
      </c>
      <c r="AB98" t="s">
        <v>273</v>
      </c>
      <c r="AC98" t="s">
        <v>190</v>
      </c>
      <c r="AD98" s="50">
        <v>0.76108740161382005</v>
      </c>
      <c r="AE98" t="s">
        <v>274</v>
      </c>
      <c r="AF98" t="s">
        <v>274</v>
      </c>
      <c r="AG98" t="s">
        <v>274</v>
      </c>
      <c r="AH98" t="s">
        <v>252</v>
      </c>
    </row>
    <row r="99" spans="1:34" x14ac:dyDescent="0.35">
      <c r="A99">
        <v>75</v>
      </c>
      <c r="B99" t="s">
        <v>353</v>
      </c>
      <c r="C99" t="s">
        <v>246</v>
      </c>
      <c r="D99" t="s">
        <v>14</v>
      </c>
      <c r="E99" t="s">
        <v>354</v>
      </c>
      <c r="F99" t="s">
        <v>248</v>
      </c>
      <c r="G99" t="s">
        <v>249</v>
      </c>
      <c r="H99" t="s">
        <v>250</v>
      </c>
      <c r="L99" s="50">
        <v>1</v>
      </c>
      <c r="M99" s="50">
        <v>0.81077736616134644</v>
      </c>
      <c r="N99" s="50">
        <v>1.2333842515945435</v>
      </c>
      <c r="O99" s="50">
        <v>24.674361999999999</v>
      </c>
      <c r="P99" s="50">
        <v>24.840692520141602</v>
      </c>
      <c r="Q99" s="50">
        <v>0.16249436140060425</v>
      </c>
      <c r="S99" s="50">
        <v>15.199313163757324</v>
      </c>
      <c r="T99" s="50">
        <v>0.18878716230392456</v>
      </c>
      <c r="U99" s="50">
        <v>0.10899631679058075</v>
      </c>
      <c r="V99" s="50">
        <v>0</v>
      </c>
      <c r="W99" t="s">
        <v>210</v>
      </c>
      <c r="X99" s="50">
        <v>7.3612782369071109E-2</v>
      </c>
      <c r="Y99" t="s">
        <v>210</v>
      </c>
      <c r="Z99">
        <v>3</v>
      </c>
      <c r="AA99">
        <v>20</v>
      </c>
      <c r="AB99" t="s">
        <v>251</v>
      </c>
      <c r="AC99" t="s">
        <v>190</v>
      </c>
      <c r="AD99" s="50">
        <v>0.80458435640119563</v>
      </c>
      <c r="AE99" t="s">
        <v>252</v>
      </c>
      <c r="AF99" t="s">
        <v>252</v>
      </c>
      <c r="AG99" t="s">
        <v>252</v>
      </c>
      <c r="AH99" t="s">
        <v>252</v>
      </c>
    </row>
    <row r="100" spans="1:34" x14ac:dyDescent="0.35">
      <c r="A100">
        <v>76</v>
      </c>
      <c r="B100" t="s">
        <v>355</v>
      </c>
      <c r="C100" t="s">
        <v>246</v>
      </c>
      <c r="D100" t="s">
        <v>14</v>
      </c>
      <c r="E100" t="s">
        <v>356</v>
      </c>
      <c r="F100" t="s">
        <v>248</v>
      </c>
      <c r="G100" t="s">
        <v>249</v>
      </c>
      <c r="H100" t="s">
        <v>250</v>
      </c>
      <c r="L100" s="50">
        <v>1</v>
      </c>
      <c r="M100" s="50">
        <v>0.88204693794250488</v>
      </c>
      <c r="N100" s="50">
        <v>1.1337264776229858</v>
      </c>
      <c r="O100" s="50">
        <v>21.524000000000001</v>
      </c>
      <c r="P100" s="50">
        <v>21.514015197753906</v>
      </c>
      <c r="Q100" s="50">
        <v>5.9361420571804047E-2</v>
      </c>
      <c r="S100" s="50">
        <v>11.872634887695313</v>
      </c>
      <c r="T100" s="50">
        <v>0.11295995116233826</v>
      </c>
      <c r="U100" s="50">
        <v>6.5217457711696625E-2</v>
      </c>
      <c r="V100" s="50">
        <v>0</v>
      </c>
      <c r="W100" t="s">
        <v>210</v>
      </c>
      <c r="X100" s="50">
        <v>0.32421773970175416</v>
      </c>
      <c r="Y100" t="s">
        <v>210</v>
      </c>
      <c r="Z100">
        <v>3</v>
      </c>
      <c r="AA100">
        <v>16</v>
      </c>
      <c r="AB100" t="s">
        <v>251</v>
      </c>
      <c r="AC100" t="s">
        <v>190</v>
      </c>
      <c r="AD100" s="50">
        <v>0.85045224357917004</v>
      </c>
      <c r="AE100" t="s">
        <v>252</v>
      </c>
      <c r="AF100" t="s">
        <v>252</v>
      </c>
      <c r="AG100" t="s">
        <v>252</v>
      </c>
      <c r="AH100" t="s">
        <v>252</v>
      </c>
    </row>
    <row r="101" spans="1:34" x14ac:dyDescent="0.35">
      <c r="A101">
        <v>77</v>
      </c>
      <c r="B101" t="s">
        <v>357</v>
      </c>
      <c r="C101" t="s">
        <v>246</v>
      </c>
      <c r="D101" t="s">
        <v>14</v>
      </c>
      <c r="E101" t="s">
        <v>350</v>
      </c>
      <c r="F101" t="s">
        <v>248</v>
      </c>
      <c r="G101" t="s">
        <v>249</v>
      </c>
      <c r="H101" t="s">
        <v>250</v>
      </c>
      <c r="L101" s="50">
        <v>1</v>
      </c>
      <c r="M101" s="50">
        <v>0.89189350605010986</v>
      </c>
      <c r="N101" s="50">
        <v>1.1212100982666016</v>
      </c>
      <c r="O101" s="50">
        <v>25.421054999999999</v>
      </c>
      <c r="P101" s="50">
        <v>25.418136596679688</v>
      </c>
      <c r="Q101" s="50">
        <v>3.6964166909456253E-2</v>
      </c>
      <c r="S101" s="50">
        <v>15.776755332946777</v>
      </c>
      <c r="T101" s="50">
        <v>0.10296854376792908</v>
      </c>
      <c r="U101" s="50">
        <v>5.9448916465044022E-2</v>
      </c>
      <c r="V101" s="50">
        <v>0</v>
      </c>
      <c r="W101" t="s">
        <v>210</v>
      </c>
      <c r="X101" s="50">
        <v>0.39593689092608153</v>
      </c>
      <c r="Y101" t="s">
        <v>210</v>
      </c>
      <c r="Z101">
        <v>3</v>
      </c>
      <c r="AA101">
        <v>20</v>
      </c>
      <c r="AB101" t="s">
        <v>251</v>
      </c>
      <c r="AC101" t="s">
        <v>190</v>
      </c>
      <c r="AD101" s="50">
        <v>0.97201817407626279</v>
      </c>
      <c r="AE101" t="s">
        <v>252</v>
      </c>
      <c r="AF101" t="s">
        <v>252</v>
      </c>
      <c r="AG101" t="s">
        <v>252</v>
      </c>
      <c r="AH101" t="s">
        <v>252</v>
      </c>
    </row>
    <row r="102" spans="1:34" x14ac:dyDescent="0.35">
      <c r="A102">
        <v>78</v>
      </c>
      <c r="B102" t="s">
        <v>358</v>
      </c>
      <c r="C102" t="s">
        <v>246</v>
      </c>
      <c r="D102" t="s">
        <v>14</v>
      </c>
      <c r="E102" t="s">
        <v>352</v>
      </c>
      <c r="F102" t="s">
        <v>248</v>
      </c>
      <c r="G102" t="s">
        <v>249</v>
      </c>
      <c r="H102" t="s">
        <v>250</v>
      </c>
      <c r="L102" s="50">
        <v>1</v>
      </c>
      <c r="M102" s="50">
        <v>0.42304417490959167</v>
      </c>
      <c r="N102" s="50">
        <v>2.3638193607330322</v>
      </c>
      <c r="O102" s="50">
        <v>34.656165999999999</v>
      </c>
      <c r="P102" s="50">
        <v>34.675067901611328</v>
      </c>
      <c r="Q102" s="50">
        <v>0.76826947927474976</v>
      </c>
      <c r="S102" s="50">
        <v>25.033689498901367</v>
      </c>
      <c r="T102" s="50">
        <v>0.77425718307495117</v>
      </c>
      <c r="U102" s="50">
        <v>0.44701758027076721</v>
      </c>
      <c r="V102" s="50">
        <v>0</v>
      </c>
      <c r="W102" t="s">
        <v>210</v>
      </c>
      <c r="X102" s="50">
        <v>3.9999999105930328E-2</v>
      </c>
      <c r="Y102" t="s">
        <v>210</v>
      </c>
      <c r="Z102">
        <v>3</v>
      </c>
      <c r="AA102">
        <v>32</v>
      </c>
      <c r="AB102" t="s">
        <v>273</v>
      </c>
      <c r="AC102" t="s">
        <v>190</v>
      </c>
      <c r="AD102" s="50">
        <v>0.91391059928097151</v>
      </c>
      <c r="AE102" t="s">
        <v>252</v>
      </c>
      <c r="AF102" t="s">
        <v>274</v>
      </c>
      <c r="AG102" t="s">
        <v>274</v>
      </c>
      <c r="AH102" t="s">
        <v>252</v>
      </c>
    </row>
    <row r="103" spans="1:34" x14ac:dyDescent="0.35">
      <c r="A103">
        <v>79</v>
      </c>
      <c r="B103" t="s">
        <v>359</v>
      </c>
      <c r="C103" t="s">
        <v>246</v>
      </c>
      <c r="D103" t="s">
        <v>14</v>
      </c>
      <c r="E103" t="s">
        <v>354</v>
      </c>
      <c r="F103" t="s">
        <v>248</v>
      </c>
      <c r="G103" t="s">
        <v>249</v>
      </c>
      <c r="H103" t="s">
        <v>250</v>
      </c>
      <c r="L103" s="50">
        <v>1</v>
      </c>
      <c r="M103" s="50">
        <v>0.81077736616134644</v>
      </c>
      <c r="N103" s="50">
        <v>1.2333842515945435</v>
      </c>
      <c r="O103" s="50">
        <v>24.999058000000002</v>
      </c>
      <c r="P103" s="50">
        <v>24.840692520141602</v>
      </c>
      <c r="Q103" s="50">
        <v>0.16249436140060425</v>
      </c>
      <c r="S103" s="50">
        <v>15.199313163757324</v>
      </c>
      <c r="T103" s="50">
        <v>0.18878716230392456</v>
      </c>
      <c r="U103" s="50">
        <v>0.10899631679058075</v>
      </c>
      <c r="V103" s="50">
        <v>0</v>
      </c>
      <c r="W103" t="s">
        <v>210</v>
      </c>
      <c r="X103" s="50">
        <v>7.3612782369071109E-2</v>
      </c>
      <c r="Y103" t="s">
        <v>210</v>
      </c>
      <c r="Z103">
        <v>3</v>
      </c>
      <c r="AA103">
        <v>21</v>
      </c>
      <c r="AB103" t="s">
        <v>251</v>
      </c>
      <c r="AC103" t="s">
        <v>190</v>
      </c>
      <c r="AD103" s="50">
        <v>0.77740266160512084</v>
      </c>
      <c r="AE103" t="s">
        <v>274</v>
      </c>
      <c r="AF103" t="s">
        <v>252</v>
      </c>
      <c r="AG103" t="s">
        <v>252</v>
      </c>
      <c r="AH103" t="s">
        <v>252</v>
      </c>
    </row>
    <row r="104" spans="1:34" x14ac:dyDescent="0.35">
      <c r="A104">
        <v>80</v>
      </c>
      <c r="B104" t="s">
        <v>360</v>
      </c>
      <c r="C104" t="s">
        <v>246</v>
      </c>
      <c r="D104" t="s">
        <v>14</v>
      </c>
      <c r="E104" t="s">
        <v>356</v>
      </c>
      <c r="F104" t="s">
        <v>248</v>
      </c>
      <c r="G104" t="s">
        <v>249</v>
      </c>
      <c r="H104" t="s">
        <v>250</v>
      </c>
      <c r="L104" s="50">
        <v>1</v>
      </c>
      <c r="M104" s="50">
        <v>0.88204693794250488</v>
      </c>
      <c r="N104" s="50">
        <v>1.1337264776229858</v>
      </c>
      <c r="O104" s="50">
        <v>21.56775</v>
      </c>
      <c r="P104" s="50">
        <v>21.514015197753906</v>
      </c>
      <c r="Q104" s="50">
        <v>5.9361420571804047E-2</v>
      </c>
      <c r="S104" s="50">
        <v>11.872634887695313</v>
      </c>
      <c r="T104" s="50">
        <v>0.11295995116233826</v>
      </c>
      <c r="U104" s="50">
        <v>6.5217457711696625E-2</v>
      </c>
      <c r="V104" s="50">
        <v>0</v>
      </c>
      <c r="W104" t="s">
        <v>210</v>
      </c>
      <c r="X104" s="50">
        <v>0.32421773970175416</v>
      </c>
      <c r="Y104" t="s">
        <v>210</v>
      </c>
      <c r="Z104">
        <v>3</v>
      </c>
      <c r="AA104">
        <v>15</v>
      </c>
      <c r="AB104" t="s">
        <v>251</v>
      </c>
      <c r="AC104" t="s">
        <v>190</v>
      </c>
      <c r="AD104" s="50">
        <v>0.84206067770751347</v>
      </c>
      <c r="AE104" t="s">
        <v>252</v>
      </c>
      <c r="AF104" t="s">
        <v>252</v>
      </c>
      <c r="AG104" t="s">
        <v>252</v>
      </c>
      <c r="AH104" t="s">
        <v>252</v>
      </c>
    </row>
    <row r="105" spans="1:34" x14ac:dyDescent="0.35">
      <c r="A105">
        <v>81</v>
      </c>
      <c r="B105" t="s">
        <v>361</v>
      </c>
      <c r="C105" t="s">
        <v>246</v>
      </c>
      <c r="D105" t="s">
        <v>14</v>
      </c>
      <c r="E105" t="s">
        <v>350</v>
      </c>
      <c r="F105" t="s">
        <v>248</v>
      </c>
      <c r="G105" t="s">
        <v>249</v>
      </c>
      <c r="H105" t="s">
        <v>250</v>
      </c>
      <c r="L105" s="50">
        <v>1</v>
      </c>
      <c r="M105" s="50">
        <v>0.89189350605010986</v>
      </c>
      <c r="N105" s="50">
        <v>1.1212100982666016</v>
      </c>
      <c r="O105" s="50">
        <v>25.453554</v>
      </c>
      <c r="P105" s="50">
        <v>25.418136596679688</v>
      </c>
      <c r="Q105" s="50">
        <v>3.6964166909456253E-2</v>
      </c>
      <c r="S105" s="50">
        <v>15.776755332946777</v>
      </c>
      <c r="T105" s="50">
        <v>0.10296854376792908</v>
      </c>
      <c r="U105" s="50">
        <v>5.9448916465044022E-2</v>
      </c>
      <c r="V105" s="50">
        <v>0</v>
      </c>
      <c r="W105" t="s">
        <v>210</v>
      </c>
      <c r="X105" s="50">
        <v>0.39593689092608153</v>
      </c>
      <c r="Y105" t="s">
        <v>210</v>
      </c>
      <c r="Z105">
        <v>3</v>
      </c>
      <c r="AA105">
        <v>19</v>
      </c>
      <c r="AB105" t="s">
        <v>251</v>
      </c>
      <c r="AC105" t="s">
        <v>190</v>
      </c>
      <c r="AD105" s="50">
        <v>0.98428313192841732</v>
      </c>
      <c r="AE105" t="s">
        <v>252</v>
      </c>
      <c r="AF105" t="s">
        <v>252</v>
      </c>
      <c r="AG105" t="s">
        <v>252</v>
      </c>
      <c r="AH105" t="s">
        <v>252</v>
      </c>
    </row>
    <row r="106" spans="1:34" x14ac:dyDescent="0.35">
      <c r="A106">
        <v>82</v>
      </c>
      <c r="B106" t="s">
        <v>362</v>
      </c>
      <c r="C106" t="s">
        <v>246</v>
      </c>
      <c r="D106" t="s">
        <v>14</v>
      </c>
      <c r="E106" t="s">
        <v>352</v>
      </c>
      <c r="F106" t="s">
        <v>248</v>
      </c>
      <c r="G106" t="s">
        <v>249</v>
      </c>
      <c r="H106" t="s">
        <v>250</v>
      </c>
      <c r="L106" s="50">
        <v>1</v>
      </c>
      <c r="M106" s="50">
        <v>0.42304417490959167</v>
      </c>
      <c r="N106" s="50">
        <v>2.3638193607330322</v>
      </c>
      <c r="O106" s="50">
        <v>33.916428000000003</v>
      </c>
      <c r="P106" s="50">
        <v>34.675067901611328</v>
      </c>
      <c r="Q106" s="50">
        <v>0.76826947927474976</v>
      </c>
      <c r="S106" s="50">
        <v>25.033689498901367</v>
      </c>
      <c r="T106" s="50">
        <v>0.77425718307495117</v>
      </c>
      <c r="U106" s="50">
        <v>0.44701758027076721</v>
      </c>
      <c r="V106" s="50">
        <v>0</v>
      </c>
      <c r="W106" t="s">
        <v>210</v>
      </c>
      <c r="X106" s="50">
        <v>3.9999999105930328E-2</v>
      </c>
      <c r="Y106" t="s">
        <v>210</v>
      </c>
      <c r="Z106">
        <v>3</v>
      </c>
      <c r="AA106">
        <v>30</v>
      </c>
      <c r="AB106" t="s">
        <v>251</v>
      </c>
      <c r="AC106" t="s">
        <v>190</v>
      </c>
      <c r="AD106" s="50">
        <v>0.86526015496821929</v>
      </c>
      <c r="AE106" t="s">
        <v>252</v>
      </c>
      <c r="AF106" t="s">
        <v>274</v>
      </c>
      <c r="AG106" t="s">
        <v>274</v>
      </c>
      <c r="AH106" t="s">
        <v>252</v>
      </c>
    </row>
    <row r="107" spans="1:34" x14ac:dyDescent="0.35">
      <c r="A107">
        <v>83</v>
      </c>
      <c r="B107" t="s">
        <v>363</v>
      </c>
      <c r="C107" t="s">
        <v>246</v>
      </c>
      <c r="D107" t="s">
        <v>14</v>
      </c>
      <c r="E107" t="s">
        <v>354</v>
      </c>
      <c r="F107" t="s">
        <v>248</v>
      </c>
      <c r="G107" t="s">
        <v>249</v>
      </c>
      <c r="H107" t="s">
        <v>250</v>
      </c>
      <c r="L107" s="50">
        <v>1</v>
      </c>
      <c r="M107" s="50">
        <v>0.81077736616134644</v>
      </c>
      <c r="N107" s="50">
        <v>1.2333842515945435</v>
      </c>
      <c r="O107" s="50">
        <v>24.848661</v>
      </c>
      <c r="P107" s="50">
        <v>24.840692520141602</v>
      </c>
      <c r="Q107" s="50">
        <v>0.16249436140060425</v>
      </c>
      <c r="S107" s="50">
        <v>15.199313163757324</v>
      </c>
      <c r="T107" s="50">
        <v>0.18878716230392456</v>
      </c>
      <c r="U107" s="50">
        <v>0.10899631679058075</v>
      </c>
      <c r="V107" s="50">
        <v>0</v>
      </c>
      <c r="W107" t="s">
        <v>210</v>
      </c>
      <c r="X107" s="50">
        <v>7.3612782369071109E-2</v>
      </c>
      <c r="Y107" t="s">
        <v>210</v>
      </c>
      <c r="Z107">
        <v>3</v>
      </c>
      <c r="AA107">
        <v>21</v>
      </c>
      <c r="AB107" t="s">
        <v>251</v>
      </c>
      <c r="AC107" t="s">
        <v>190</v>
      </c>
      <c r="AD107" s="50">
        <v>0.80572666436333606</v>
      </c>
      <c r="AE107" t="s">
        <v>252</v>
      </c>
      <c r="AF107" t="s">
        <v>252</v>
      </c>
      <c r="AG107" t="s">
        <v>252</v>
      </c>
      <c r="AH107" t="s">
        <v>252</v>
      </c>
    </row>
    <row r="108" spans="1:34" x14ac:dyDescent="0.35">
      <c r="A108">
        <v>84</v>
      </c>
      <c r="B108" t="s">
        <v>364</v>
      </c>
      <c r="C108" t="s">
        <v>246</v>
      </c>
      <c r="D108" t="s">
        <v>14</v>
      </c>
      <c r="E108" t="s">
        <v>356</v>
      </c>
      <c r="F108" t="s">
        <v>248</v>
      </c>
      <c r="G108" t="s">
        <v>249</v>
      </c>
      <c r="H108" t="s">
        <v>250</v>
      </c>
      <c r="L108" s="50">
        <v>1</v>
      </c>
      <c r="M108" s="50">
        <v>0.88204693794250488</v>
      </c>
      <c r="N108" s="50">
        <v>1.1337264776229858</v>
      </c>
      <c r="O108" s="50">
        <v>21.450294</v>
      </c>
      <c r="P108" s="50">
        <v>21.514015197753906</v>
      </c>
      <c r="Q108" s="50">
        <v>5.9361420571804047E-2</v>
      </c>
      <c r="S108" s="50">
        <v>11.872634887695313</v>
      </c>
      <c r="T108" s="50">
        <v>0.11295995116233826</v>
      </c>
      <c r="U108" s="50">
        <v>6.5217457711696625E-2</v>
      </c>
      <c r="V108" s="50">
        <v>0</v>
      </c>
      <c r="W108" t="s">
        <v>210</v>
      </c>
      <c r="X108" s="50">
        <v>0.32421773970175416</v>
      </c>
      <c r="Y108" t="s">
        <v>210</v>
      </c>
      <c r="Z108">
        <v>3</v>
      </c>
      <c r="AA108">
        <v>15</v>
      </c>
      <c r="AB108" t="s">
        <v>251</v>
      </c>
      <c r="AC108" t="s">
        <v>190</v>
      </c>
      <c r="AD108" s="50">
        <v>0.83642171636346552</v>
      </c>
      <c r="AE108" t="s">
        <v>252</v>
      </c>
      <c r="AF108" t="s">
        <v>252</v>
      </c>
      <c r="AG108" t="s">
        <v>252</v>
      </c>
      <c r="AH108" t="s">
        <v>252</v>
      </c>
    </row>
    <row r="109" spans="1:34" x14ac:dyDescent="0.35">
      <c r="A109">
        <v>85</v>
      </c>
      <c r="B109" t="s">
        <v>365</v>
      </c>
      <c r="C109" t="s">
        <v>246</v>
      </c>
      <c r="D109" t="s">
        <v>14</v>
      </c>
      <c r="E109" t="s">
        <v>366</v>
      </c>
      <c r="F109" t="s">
        <v>248</v>
      </c>
      <c r="G109" t="s">
        <v>249</v>
      </c>
      <c r="H109" t="s">
        <v>250</v>
      </c>
      <c r="L109" s="50">
        <v>1</v>
      </c>
      <c r="M109" s="50">
        <v>0.8392338752746582</v>
      </c>
      <c r="N109" s="50">
        <v>1.1915628910064697</v>
      </c>
      <c r="O109" s="50">
        <v>35.369053000000001</v>
      </c>
      <c r="P109" s="50">
        <v>35.343677520751953</v>
      </c>
      <c r="Q109" s="50">
        <v>0.12508359551429749</v>
      </c>
      <c r="S109" s="50">
        <v>25.702299118041992</v>
      </c>
      <c r="T109" s="50">
        <v>0.15774054825305939</v>
      </c>
      <c r="U109" s="50">
        <v>9.1071546077728271E-2</v>
      </c>
      <c r="V109" s="50">
        <v>0</v>
      </c>
      <c r="W109" t="s">
        <v>210</v>
      </c>
      <c r="X109" s="50">
        <v>3.9999999105930328E-2</v>
      </c>
      <c r="Y109" t="s">
        <v>210</v>
      </c>
      <c r="Z109">
        <v>3</v>
      </c>
      <c r="AA109">
        <v>32</v>
      </c>
      <c r="AB109" t="s">
        <v>251</v>
      </c>
      <c r="AC109" t="s">
        <v>190</v>
      </c>
      <c r="AD109" s="50">
        <v>0.84551327629799766</v>
      </c>
      <c r="AE109" t="s">
        <v>252</v>
      </c>
      <c r="AF109" t="s">
        <v>274</v>
      </c>
      <c r="AG109" t="s">
        <v>252</v>
      </c>
      <c r="AH109" t="s">
        <v>252</v>
      </c>
    </row>
    <row r="110" spans="1:34" x14ac:dyDescent="0.35">
      <c r="A110">
        <v>86</v>
      </c>
      <c r="B110" t="s">
        <v>367</v>
      </c>
      <c r="C110" t="s">
        <v>246</v>
      </c>
      <c r="D110" t="s">
        <v>14</v>
      </c>
      <c r="E110" t="s">
        <v>368</v>
      </c>
      <c r="F110" t="s">
        <v>248</v>
      </c>
      <c r="G110" t="s">
        <v>249</v>
      </c>
      <c r="H110" t="s">
        <v>250</v>
      </c>
      <c r="L110" s="50">
        <v>1</v>
      </c>
      <c r="M110" s="50">
        <v>0.87257915735244751</v>
      </c>
      <c r="N110" s="50">
        <v>1.1460278034210205</v>
      </c>
      <c r="O110" s="50">
        <v>32.521026999999997</v>
      </c>
      <c r="P110" s="50">
        <v>32.472263336181641</v>
      </c>
      <c r="Q110" s="50">
        <v>7.6239258050918579E-2</v>
      </c>
      <c r="S110" s="50">
        <v>22.830883026123047</v>
      </c>
      <c r="T110" s="50">
        <v>0.12267272174358368</v>
      </c>
      <c r="U110" s="50">
        <v>7.0825129747390747E-2</v>
      </c>
      <c r="V110" s="50">
        <v>0</v>
      </c>
      <c r="W110" t="s">
        <v>210</v>
      </c>
      <c r="X110" s="50">
        <v>0.62146990724784823</v>
      </c>
      <c r="Y110" t="s">
        <v>210</v>
      </c>
      <c r="Z110">
        <v>3</v>
      </c>
      <c r="AA110">
        <v>25</v>
      </c>
      <c r="AB110" t="s">
        <v>251</v>
      </c>
      <c r="AC110" t="s">
        <v>190</v>
      </c>
      <c r="AD110" s="50">
        <v>0.97258427231591693</v>
      </c>
      <c r="AE110" t="s">
        <v>252</v>
      </c>
      <c r="AF110" t="s">
        <v>252</v>
      </c>
      <c r="AG110" t="s">
        <v>252</v>
      </c>
      <c r="AH110" t="s">
        <v>252</v>
      </c>
    </row>
    <row r="111" spans="1:34" x14ac:dyDescent="0.35">
      <c r="A111">
        <v>87</v>
      </c>
      <c r="B111" t="s">
        <v>369</v>
      </c>
      <c r="C111" t="s">
        <v>246</v>
      </c>
      <c r="D111" t="s">
        <v>14</v>
      </c>
      <c r="E111" t="s">
        <v>370</v>
      </c>
      <c r="F111" t="s">
        <v>248</v>
      </c>
      <c r="G111" t="s">
        <v>249</v>
      </c>
      <c r="H111" t="s">
        <v>250</v>
      </c>
      <c r="L111" s="50">
        <v>1</v>
      </c>
      <c r="M111" s="50">
        <v>0.85410004854202271</v>
      </c>
      <c r="N111" s="50">
        <v>1.1708229780197144</v>
      </c>
      <c r="O111" s="50">
        <v>23.247706999999998</v>
      </c>
      <c r="P111" s="50">
        <v>23.249570846557617</v>
      </c>
      <c r="Q111" s="50">
        <v>0.10445123910903931</v>
      </c>
      <c r="S111" s="50">
        <v>13.608189582824707</v>
      </c>
      <c r="T111" s="50">
        <v>0.14193743467330933</v>
      </c>
      <c r="U111" s="50">
        <v>8.1947609782218933E-2</v>
      </c>
      <c r="V111" s="50">
        <v>0</v>
      </c>
      <c r="W111" t="s">
        <v>210</v>
      </c>
      <c r="X111" s="50">
        <v>0.68731027300098346</v>
      </c>
      <c r="Y111" t="s">
        <v>210</v>
      </c>
      <c r="Z111">
        <v>3</v>
      </c>
      <c r="AA111">
        <v>16</v>
      </c>
      <c r="AB111" t="s">
        <v>251</v>
      </c>
      <c r="AC111" t="s">
        <v>190</v>
      </c>
      <c r="AD111" s="50">
        <v>0.98318348376592191</v>
      </c>
      <c r="AE111" t="s">
        <v>252</v>
      </c>
      <c r="AF111" t="s">
        <v>252</v>
      </c>
      <c r="AG111" t="s">
        <v>252</v>
      </c>
      <c r="AH111" t="s">
        <v>252</v>
      </c>
    </row>
    <row r="112" spans="1:34" x14ac:dyDescent="0.35">
      <c r="A112">
        <v>88</v>
      </c>
      <c r="B112" t="s">
        <v>371</v>
      </c>
      <c r="C112" t="s">
        <v>246</v>
      </c>
      <c r="D112" t="s">
        <v>14</v>
      </c>
      <c r="E112" t="s">
        <v>372</v>
      </c>
      <c r="F112" t="s">
        <v>248</v>
      </c>
      <c r="G112" t="s">
        <v>249</v>
      </c>
      <c r="H112" t="s">
        <v>250</v>
      </c>
      <c r="L112" s="50">
        <v>1</v>
      </c>
      <c r="M112" s="50">
        <v>0.86271566152572632</v>
      </c>
      <c r="N112" s="50">
        <v>1.1591304540634155</v>
      </c>
      <c r="O112" s="50">
        <v>26.199843999999999</v>
      </c>
      <c r="P112" s="50">
        <v>26.185552597045898</v>
      </c>
      <c r="Q112" s="50">
        <v>9.1800607740879059E-2</v>
      </c>
      <c r="S112" s="50">
        <v>16.544172286987305</v>
      </c>
      <c r="T112" s="50">
        <v>0.13290418684482574</v>
      </c>
      <c r="U112" s="50">
        <v>7.6732270419597626E-2</v>
      </c>
      <c r="V112" s="50">
        <v>0</v>
      </c>
      <c r="W112" t="s">
        <v>210</v>
      </c>
      <c r="X112" s="50">
        <v>0.87295393021343626</v>
      </c>
      <c r="Y112" t="s">
        <v>210</v>
      </c>
      <c r="Z112">
        <v>3</v>
      </c>
      <c r="AA112">
        <v>19</v>
      </c>
      <c r="AB112" t="s">
        <v>251</v>
      </c>
      <c r="AC112" t="s">
        <v>190</v>
      </c>
      <c r="AD112" s="50">
        <v>0.9602059129014997</v>
      </c>
      <c r="AE112" t="s">
        <v>252</v>
      </c>
      <c r="AF112" t="s">
        <v>252</v>
      </c>
      <c r="AG112" t="s">
        <v>252</v>
      </c>
      <c r="AH112" t="s">
        <v>252</v>
      </c>
    </row>
    <row r="113" spans="1:37" x14ac:dyDescent="0.35">
      <c r="A113">
        <v>89</v>
      </c>
      <c r="B113" t="s">
        <v>373</v>
      </c>
      <c r="C113" t="s">
        <v>246</v>
      </c>
      <c r="D113" t="s">
        <v>14</v>
      </c>
      <c r="E113" t="s">
        <v>366</v>
      </c>
      <c r="F113" t="s">
        <v>248</v>
      </c>
      <c r="G113" t="s">
        <v>249</v>
      </c>
      <c r="H113" t="s">
        <v>250</v>
      </c>
      <c r="L113" s="50">
        <v>1</v>
      </c>
      <c r="M113" s="50">
        <v>0.8392338752746582</v>
      </c>
      <c r="N113" s="50">
        <v>1.1915628910064697</v>
      </c>
      <c r="O113" s="50">
        <v>35.207855000000002</v>
      </c>
      <c r="P113" s="50">
        <v>35.343677520751953</v>
      </c>
      <c r="Q113" s="50">
        <v>0.12508359551429749</v>
      </c>
      <c r="S113" s="50">
        <v>25.702299118041992</v>
      </c>
      <c r="T113" s="50">
        <v>0.15774054825305939</v>
      </c>
      <c r="U113" s="50">
        <v>9.1071546077728271E-2</v>
      </c>
      <c r="V113" s="50">
        <v>0</v>
      </c>
      <c r="W113" t="s">
        <v>210</v>
      </c>
      <c r="X113" s="50">
        <v>3.9999999105930328E-2</v>
      </c>
      <c r="Y113" t="s">
        <v>210</v>
      </c>
      <c r="Z113">
        <v>3</v>
      </c>
      <c r="AA113">
        <v>32</v>
      </c>
      <c r="AB113" t="s">
        <v>251</v>
      </c>
      <c r="AC113" t="s">
        <v>190</v>
      </c>
      <c r="AD113" s="50">
        <v>0.84493077671544048</v>
      </c>
      <c r="AE113" t="s">
        <v>252</v>
      </c>
      <c r="AF113" t="s">
        <v>274</v>
      </c>
      <c r="AG113" t="s">
        <v>252</v>
      </c>
      <c r="AH113" t="s">
        <v>252</v>
      </c>
    </row>
    <row r="114" spans="1:37" x14ac:dyDescent="0.35">
      <c r="A114">
        <v>90</v>
      </c>
      <c r="B114" t="s">
        <v>374</v>
      </c>
      <c r="C114" t="s">
        <v>246</v>
      </c>
      <c r="D114" t="s">
        <v>14</v>
      </c>
      <c r="E114" t="s">
        <v>368</v>
      </c>
      <c r="F114" t="s">
        <v>248</v>
      </c>
      <c r="G114" t="s">
        <v>249</v>
      </c>
      <c r="H114" t="s">
        <v>250</v>
      </c>
      <c r="L114" s="50">
        <v>1</v>
      </c>
      <c r="M114" s="50">
        <v>0.87257915735244751</v>
      </c>
      <c r="N114" s="50">
        <v>1.1460278034210205</v>
      </c>
      <c r="O114" s="50">
        <v>32.511355999999999</v>
      </c>
      <c r="P114" s="50">
        <v>32.472263336181641</v>
      </c>
      <c r="Q114" s="50">
        <v>7.6239258050918579E-2</v>
      </c>
      <c r="S114" s="50">
        <v>22.830883026123047</v>
      </c>
      <c r="T114" s="50">
        <v>0.12267272174358368</v>
      </c>
      <c r="U114" s="50">
        <v>7.0825129747390747E-2</v>
      </c>
      <c r="V114" s="50">
        <v>0</v>
      </c>
      <c r="W114" t="s">
        <v>210</v>
      </c>
      <c r="X114" s="50">
        <v>0.62146990724784823</v>
      </c>
      <c r="Y114" t="s">
        <v>210</v>
      </c>
      <c r="Z114">
        <v>3</v>
      </c>
      <c r="AA114">
        <v>25</v>
      </c>
      <c r="AB114" t="s">
        <v>251</v>
      </c>
      <c r="AC114" t="s">
        <v>190</v>
      </c>
      <c r="AD114" s="50">
        <v>0.97865430726942149</v>
      </c>
      <c r="AE114" t="s">
        <v>252</v>
      </c>
      <c r="AF114" t="s">
        <v>252</v>
      </c>
      <c r="AG114" t="s">
        <v>252</v>
      </c>
      <c r="AH114" t="s">
        <v>252</v>
      </c>
    </row>
    <row r="115" spans="1:37" x14ac:dyDescent="0.35">
      <c r="A115">
        <v>91</v>
      </c>
      <c r="B115" t="s">
        <v>375</v>
      </c>
      <c r="C115" t="s">
        <v>246</v>
      </c>
      <c r="D115" t="s">
        <v>14</v>
      </c>
      <c r="E115" t="s">
        <v>370</v>
      </c>
      <c r="F115" t="s">
        <v>248</v>
      </c>
      <c r="G115" t="s">
        <v>249</v>
      </c>
      <c r="H115" t="s">
        <v>250</v>
      </c>
      <c r="L115" s="50">
        <v>1</v>
      </c>
      <c r="M115" s="50">
        <v>0.85410004854202271</v>
      </c>
      <c r="N115" s="50">
        <v>1.1708229780197144</v>
      </c>
      <c r="O115" s="50">
        <v>23.354939999999999</v>
      </c>
      <c r="P115" s="50">
        <v>23.249570846557617</v>
      </c>
      <c r="Q115" s="50">
        <v>0.10445123910903931</v>
      </c>
      <c r="S115" s="50">
        <v>13.608189582824707</v>
      </c>
      <c r="T115" s="50">
        <v>0.14193743467330933</v>
      </c>
      <c r="U115" s="50">
        <v>8.1947609782218933E-2</v>
      </c>
      <c r="V115" s="50">
        <v>0</v>
      </c>
      <c r="W115" t="s">
        <v>210</v>
      </c>
      <c r="X115" s="50">
        <v>0.68731027300098346</v>
      </c>
      <c r="Y115" t="s">
        <v>210</v>
      </c>
      <c r="Z115">
        <v>3</v>
      </c>
      <c r="AA115">
        <v>16</v>
      </c>
      <c r="AB115" t="s">
        <v>251</v>
      </c>
      <c r="AC115" t="s">
        <v>190</v>
      </c>
      <c r="AD115" s="50">
        <v>0.94893656521456959</v>
      </c>
      <c r="AE115" t="s">
        <v>252</v>
      </c>
      <c r="AF115" t="s">
        <v>252</v>
      </c>
      <c r="AG115" t="s">
        <v>252</v>
      </c>
      <c r="AH115" t="s">
        <v>252</v>
      </c>
    </row>
    <row r="116" spans="1:37" x14ac:dyDescent="0.35">
      <c r="A116">
        <v>92</v>
      </c>
      <c r="B116" t="s">
        <v>376</v>
      </c>
      <c r="C116" t="s">
        <v>246</v>
      </c>
      <c r="D116" t="s">
        <v>14</v>
      </c>
      <c r="E116" t="s">
        <v>372</v>
      </c>
      <c r="F116" t="s">
        <v>248</v>
      </c>
      <c r="G116" t="s">
        <v>249</v>
      </c>
      <c r="H116" t="s">
        <v>250</v>
      </c>
      <c r="L116" s="50">
        <v>1</v>
      </c>
      <c r="M116" s="50">
        <v>0.86271566152572632</v>
      </c>
      <c r="N116" s="50">
        <v>1.1591304540634155</v>
      </c>
      <c r="O116" s="50">
        <v>26.269369999999999</v>
      </c>
      <c r="P116" s="50">
        <v>26.185552597045898</v>
      </c>
      <c r="Q116" s="50">
        <v>9.1800607740879059E-2</v>
      </c>
      <c r="S116" s="50">
        <v>16.544172286987305</v>
      </c>
      <c r="T116" s="50">
        <v>0.13290418684482574</v>
      </c>
      <c r="U116" s="50">
        <v>7.6732270419597626E-2</v>
      </c>
      <c r="V116" s="50">
        <v>0</v>
      </c>
      <c r="W116" t="s">
        <v>210</v>
      </c>
      <c r="X116" s="50">
        <v>0.87295393021343626</v>
      </c>
      <c r="Y116" t="s">
        <v>210</v>
      </c>
      <c r="Z116">
        <v>3</v>
      </c>
      <c r="AA116">
        <v>20</v>
      </c>
      <c r="AB116" t="s">
        <v>251</v>
      </c>
      <c r="AC116" t="s">
        <v>190</v>
      </c>
      <c r="AD116" s="50">
        <v>0.96420378196976542</v>
      </c>
      <c r="AE116" t="s">
        <v>252</v>
      </c>
      <c r="AF116" t="s">
        <v>252</v>
      </c>
      <c r="AG116" t="s">
        <v>252</v>
      </c>
      <c r="AH116" t="s">
        <v>252</v>
      </c>
    </row>
    <row r="117" spans="1:37" x14ac:dyDescent="0.35">
      <c r="A117">
        <v>93</v>
      </c>
      <c r="B117" t="s">
        <v>377</v>
      </c>
      <c r="C117" t="s">
        <v>246</v>
      </c>
      <c r="D117" t="s">
        <v>14</v>
      </c>
      <c r="E117" t="s">
        <v>366</v>
      </c>
      <c r="F117" t="s">
        <v>248</v>
      </c>
      <c r="G117" t="s">
        <v>249</v>
      </c>
      <c r="H117" t="s">
        <v>250</v>
      </c>
      <c r="L117" s="50">
        <v>1</v>
      </c>
      <c r="M117" s="50">
        <v>0.8392338752746582</v>
      </c>
      <c r="N117" s="50">
        <v>1.1915628910064697</v>
      </c>
      <c r="O117" s="50">
        <v>35.454132000000001</v>
      </c>
      <c r="P117" s="50">
        <v>35.343677520751953</v>
      </c>
      <c r="Q117" s="50">
        <v>0.12508359551429749</v>
      </c>
      <c r="S117" s="50">
        <v>25.702299118041992</v>
      </c>
      <c r="T117" s="50">
        <v>0.15774054825305939</v>
      </c>
      <c r="U117" s="50">
        <v>9.1071546077728271E-2</v>
      </c>
      <c r="V117" s="50">
        <v>0</v>
      </c>
      <c r="W117" t="s">
        <v>210</v>
      </c>
      <c r="X117" s="50">
        <v>3.9999999105930328E-2</v>
      </c>
      <c r="Y117" t="s">
        <v>210</v>
      </c>
      <c r="Z117">
        <v>3</v>
      </c>
      <c r="AA117">
        <v>32</v>
      </c>
      <c r="AB117" t="s">
        <v>251</v>
      </c>
      <c r="AC117" t="s">
        <v>190</v>
      </c>
      <c r="AD117" s="50">
        <v>0.81730968002435989</v>
      </c>
      <c r="AE117" t="s">
        <v>252</v>
      </c>
      <c r="AF117" t="s">
        <v>274</v>
      </c>
      <c r="AG117" t="s">
        <v>252</v>
      </c>
      <c r="AH117" t="s">
        <v>252</v>
      </c>
    </row>
    <row r="118" spans="1:37" x14ac:dyDescent="0.35">
      <c r="A118">
        <v>94</v>
      </c>
      <c r="B118" t="s">
        <v>378</v>
      </c>
      <c r="C118" t="s">
        <v>246</v>
      </c>
      <c r="D118" t="s">
        <v>14</v>
      </c>
      <c r="E118" t="s">
        <v>368</v>
      </c>
      <c r="F118" t="s">
        <v>248</v>
      </c>
      <c r="G118" t="s">
        <v>249</v>
      </c>
      <c r="H118" t="s">
        <v>250</v>
      </c>
      <c r="L118" s="50">
        <v>1</v>
      </c>
      <c r="M118" s="50">
        <v>0.87257915735244751</v>
      </c>
      <c r="N118" s="50">
        <v>1.1460278034210205</v>
      </c>
      <c r="O118" s="50">
        <v>32.384407000000003</v>
      </c>
      <c r="P118" s="50">
        <v>32.472263336181641</v>
      </c>
      <c r="Q118" s="50">
        <v>7.6239258050918579E-2</v>
      </c>
      <c r="S118" s="50">
        <v>22.830883026123047</v>
      </c>
      <c r="T118" s="50">
        <v>0.12267272174358368</v>
      </c>
      <c r="U118" s="50">
        <v>7.0825129747390747E-2</v>
      </c>
      <c r="V118" s="50">
        <v>0</v>
      </c>
      <c r="W118" t="s">
        <v>210</v>
      </c>
      <c r="X118" s="50">
        <v>0.62146990724784823</v>
      </c>
      <c r="Y118" t="s">
        <v>210</v>
      </c>
      <c r="Z118">
        <v>3</v>
      </c>
      <c r="AA118">
        <v>25</v>
      </c>
      <c r="AB118" t="s">
        <v>251</v>
      </c>
      <c r="AC118" t="s">
        <v>190</v>
      </c>
      <c r="AD118" s="50">
        <v>0.98050007427443453</v>
      </c>
      <c r="AE118" t="s">
        <v>252</v>
      </c>
      <c r="AF118" t="s">
        <v>252</v>
      </c>
      <c r="AG118" t="s">
        <v>252</v>
      </c>
      <c r="AH118" t="s">
        <v>252</v>
      </c>
    </row>
    <row r="119" spans="1:37" x14ac:dyDescent="0.35">
      <c r="A119">
        <v>95</v>
      </c>
      <c r="B119" t="s">
        <v>379</v>
      </c>
      <c r="C119" t="s">
        <v>246</v>
      </c>
      <c r="D119" t="s">
        <v>14</v>
      </c>
      <c r="E119" t="s">
        <v>370</v>
      </c>
      <c r="F119" t="s">
        <v>248</v>
      </c>
      <c r="G119" t="s">
        <v>249</v>
      </c>
      <c r="H119" t="s">
        <v>250</v>
      </c>
      <c r="L119" s="50">
        <v>1</v>
      </c>
      <c r="M119" s="50">
        <v>0.85410004854202271</v>
      </c>
      <c r="N119" s="50">
        <v>1.1708229780197144</v>
      </c>
      <c r="O119" s="50">
        <v>23.146063000000002</v>
      </c>
      <c r="P119" s="50">
        <v>23.249570846557617</v>
      </c>
      <c r="Q119" s="50">
        <v>0.10445123910903931</v>
      </c>
      <c r="S119" s="50">
        <v>13.608189582824707</v>
      </c>
      <c r="T119" s="50">
        <v>0.14193743467330933</v>
      </c>
      <c r="U119" s="50">
        <v>8.1947609782218933E-2</v>
      </c>
      <c r="V119" s="50">
        <v>0</v>
      </c>
      <c r="W119" t="s">
        <v>210</v>
      </c>
      <c r="X119" s="50">
        <v>0.68731027300098346</v>
      </c>
      <c r="Y119" t="s">
        <v>210</v>
      </c>
      <c r="Z119">
        <v>3</v>
      </c>
      <c r="AA119">
        <v>16</v>
      </c>
      <c r="AB119" t="s">
        <v>251</v>
      </c>
      <c r="AC119" t="s">
        <v>190</v>
      </c>
      <c r="AD119" s="50">
        <v>0.96799452364564509</v>
      </c>
      <c r="AE119" t="s">
        <v>252</v>
      </c>
      <c r="AF119" t="s">
        <v>252</v>
      </c>
      <c r="AG119" t="s">
        <v>252</v>
      </c>
      <c r="AH119" t="s">
        <v>252</v>
      </c>
    </row>
    <row r="120" spans="1:37" x14ac:dyDescent="0.35">
      <c r="A120">
        <v>96</v>
      </c>
      <c r="B120" t="s">
        <v>380</v>
      </c>
      <c r="C120" t="s">
        <v>246</v>
      </c>
      <c r="D120" t="s">
        <v>14</v>
      </c>
      <c r="E120" t="s">
        <v>372</v>
      </c>
      <c r="F120" t="s">
        <v>248</v>
      </c>
      <c r="G120" t="s">
        <v>249</v>
      </c>
      <c r="H120" t="s">
        <v>250</v>
      </c>
      <c r="L120" s="50">
        <v>1</v>
      </c>
      <c r="M120" s="50">
        <v>0.86271566152572632</v>
      </c>
      <c r="N120" s="50">
        <v>1.1591304540634155</v>
      </c>
      <c r="O120" s="50">
        <v>26.087444000000001</v>
      </c>
      <c r="P120" s="50">
        <v>26.185552597045898</v>
      </c>
      <c r="Q120" s="50">
        <v>9.1800607740879059E-2</v>
      </c>
      <c r="S120" s="50">
        <v>16.544172286987305</v>
      </c>
      <c r="T120" s="50">
        <v>0.13290418684482574</v>
      </c>
      <c r="U120" s="50">
        <v>7.6732270419597626E-2</v>
      </c>
      <c r="V120" s="50">
        <v>0</v>
      </c>
      <c r="W120" t="s">
        <v>210</v>
      </c>
      <c r="X120" s="50">
        <v>0.87295393021343626</v>
      </c>
      <c r="Y120" t="s">
        <v>210</v>
      </c>
      <c r="Z120">
        <v>3</v>
      </c>
      <c r="AA120">
        <v>19</v>
      </c>
      <c r="AB120" t="s">
        <v>251</v>
      </c>
      <c r="AC120" t="s">
        <v>190</v>
      </c>
      <c r="AD120" s="50">
        <v>0.97079878362446526</v>
      </c>
      <c r="AE120" t="s">
        <v>252</v>
      </c>
      <c r="AF120" t="s">
        <v>252</v>
      </c>
      <c r="AG120" t="s">
        <v>252</v>
      </c>
      <c r="AH120" t="s">
        <v>274</v>
      </c>
    </row>
    <row r="121" spans="1:37" x14ac:dyDescent="0.35">
      <c r="A121" t="s">
        <v>381</v>
      </c>
      <c r="B121" t="s">
        <v>382</v>
      </c>
    </row>
    <row r="122" spans="1:37" x14ac:dyDescent="0.35">
      <c r="A122" t="s">
        <v>383</v>
      </c>
      <c r="B122" t="s">
        <v>247</v>
      </c>
    </row>
    <row r="123" spans="1:37" x14ac:dyDescent="0.35">
      <c r="A123" t="s">
        <v>384</v>
      </c>
      <c r="B123" t="s">
        <v>385</v>
      </c>
    </row>
    <row r="124" spans="1:37" x14ac:dyDescent="0.35">
      <c r="A124" t="s">
        <v>386</v>
      </c>
      <c r="B124" t="s">
        <v>14</v>
      </c>
    </row>
    <row r="125" spans="1:37" x14ac:dyDescent="0.35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</row>
    <row r="126" spans="1:37" x14ac:dyDescent="0.35">
      <c r="A126" t="s">
        <v>174</v>
      </c>
      <c r="B126" t="s">
        <v>175</v>
      </c>
    </row>
    <row r="127" spans="1:37" x14ac:dyDescent="0.35">
      <c r="A127" t="s">
        <v>186</v>
      </c>
      <c r="B127" t="s">
        <v>187</v>
      </c>
    </row>
    <row r="128" spans="1:37" x14ac:dyDescent="0.35">
      <c r="A128" t="s">
        <v>188</v>
      </c>
      <c r="B128" t="s">
        <v>387</v>
      </c>
    </row>
    <row r="129" spans="1:32" x14ac:dyDescent="0.35">
      <c r="A129" t="s">
        <v>191</v>
      </c>
      <c r="B129" t="s">
        <v>388</v>
      </c>
    </row>
    <row r="130" spans="1:32" x14ac:dyDescent="0.35">
      <c r="A130" t="s">
        <v>193</v>
      </c>
      <c r="B130" t="s">
        <v>389</v>
      </c>
    </row>
    <row r="131" spans="1:32" x14ac:dyDescent="0.35">
      <c r="A131" t="s">
        <v>195</v>
      </c>
      <c r="B131" t="s">
        <v>390</v>
      </c>
    </row>
    <row r="132" spans="1:32" x14ac:dyDescent="0.35">
      <c r="A132" t="s">
        <v>197</v>
      </c>
      <c r="B132" t="s">
        <v>198</v>
      </c>
    </row>
    <row r="133" spans="1:32" x14ac:dyDescent="0.35">
      <c r="A133" t="s">
        <v>199</v>
      </c>
      <c r="B133" t="s">
        <v>200</v>
      </c>
    </row>
    <row r="134" spans="1:32" x14ac:dyDescent="0.35">
      <c r="A134" t="s">
        <v>201</v>
      </c>
      <c r="B134" t="s">
        <v>202</v>
      </c>
    </row>
    <row r="135" spans="1:32" x14ac:dyDescent="0.35">
      <c r="A135" t="s">
        <v>203</v>
      </c>
      <c r="B135" t="s">
        <v>204</v>
      </c>
    </row>
    <row r="136" spans="1:32" x14ac:dyDescent="0.35">
      <c r="A136" t="s">
        <v>205</v>
      </c>
      <c r="B136" t="s">
        <v>206</v>
      </c>
    </row>
    <row r="137" spans="1:32" x14ac:dyDescent="0.35">
      <c r="A137" t="s">
        <v>207</v>
      </c>
      <c r="B137" t="s">
        <v>208</v>
      </c>
    </row>
    <row r="138" spans="1:32" x14ac:dyDescent="0.35">
      <c r="A138" t="s">
        <v>209</v>
      </c>
      <c r="B138" t="s">
        <v>210</v>
      </c>
    </row>
    <row r="139" spans="1:32" x14ac:dyDescent="0.35">
      <c r="A139" t="s">
        <v>211</v>
      </c>
      <c r="B139" t="s">
        <v>212</v>
      </c>
    </row>
    <row r="142" spans="1:32" x14ac:dyDescent="0.35">
      <c r="A142" t="s">
        <v>213</v>
      </c>
      <c r="B142" t="s">
        <v>214</v>
      </c>
      <c r="C142" t="s">
        <v>215</v>
      </c>
      <c r="D142" t="s">
        <v>216</v>
      </c>
      <c r="E142" t="s">
        <v>217</v>
      </c>
      <c r="F142" t="s">
        <v>218</v>
      </c>
      <c r="G142" t="s">
        <v>219</v>
      </c>
      <c r="H142" t="s">
        <v>220</v>
      </c>
      <c r="I142" t="s">
        <v>221</v>
      </c>
      <c r="J142" t="s">
        <v>222</v>
      </c>
      <c r="K142" t="s">
        <v>223</v>
      </c>
      <c r="L142" t="s">
        <v>112</v>
      </c>
      <c r="M142" t="s">
        <v>224</v>
      </c>
      <c r="N142" t="s">
        <v>225</v>
      </c>
      <c r="O142" t="s">
        <v>45</v>
      </c>
      <c r="P142" t="s">
        <v>226</v>
      </c>
      <c r="Q142" t="s">
        <v>227</v>
      </c>
      <c r="R142" t="s">
        <v>228</v>
      </c>
      <c r="S142" t="s">
        <v>229</v>
      </c>
      <c r="T142" t="s">
        <v>230</v>
      </c>
      <c r="U142" t="s">
        <v>231</v>
      </c>
      <c r="V142" t="s">
        <v>232</v>
      </c>
      <c r="W142" t="s">
        <v>233</v>
      </c>
      <c r="X142" t="s">
        <v>234</v>
      </c>
      <c r="Y142" t="s">
        <v>235</v>
      </c>
      <c r="Z142" t="s">
        <v>236</v>
      </c>
      <c r="AA142" t="s">
        <v>237</v>
      </c>
      <c r="AB142" t="s">
        <v>238</v>
      </c>
      <c r="AC142" t="s">
        <v>239</v>
      </c>
      <c r="AD142" t="s">
        <v>240</v>
      </c>
      <c r="AE142" t="s">
        <v>244</v>
      </c>
      <c r="AF142" t="s">
        <v>243</v>
      </c>
    </row>
    <row r="143" spans="1:32" x14ac:dyDescent="0.35">
      <c r="A143">
        <v>1</v>
      </c>
      <c r="B143" t="s">
        <v>245</v>
      </c>
      <c r="C143" t="s">
        <v>246</v>
      </c>
      <c r="D143" t="s">
        <v>15</v>
      </c>
      <c r="E143" t="s">
        <v>247</v>
      </c>
      <c r="F143" t="s">
        <v>248</v>
      </c>
      <c r="G143" t="s">
        <v>249</v>
      </c>
      <c r="H143" t="s">
        <v>250</v>
      </c>
      <c r="O143" s="50">
        <v>9.9239879999999996</v>
      </c>
      <c r="P143" s="50">
        <v>9.9771585464477539</v>
      </c>
      <c r="Q143" s="50">
        <v>4.6539701521396637E-2</v>
      </c>
      <c r="W143" t="s">
        <v>210</v>
      </c>
      <c r="X143" s="50">
        <v>0.51858786159453563</v>
      </c>
      <c r="Y143" t="s">
        <v>210</v>
      </c>
      <c r="Z143">
        <v>3</v>
      </c>
      <c r="AA143">
        <v>5</v>
      </c>
      <c r="AB143" t="s">
        <v>251</v>
      </c>
      <c r="AC143" t="s">
        <v>190</v>
      </c>
      <c r="AD143" s="50">
        <v>0.92141115407843721</v>
      </c>
      <c r="AE143" t="s">
        <v>252</v>
      </c>
      <c r="AF143" t="s">
        <v>252</v>
      </c>
    </row>
    <row r="144" spans="1:32" x14ac:dyDescent="0.35">
      <c r="A144">
        <v>2</v>
      </c>
      <c r="B144" t="s">
        <v>253</v>
      </c>
      <c r="C144" t="s">
        <v>246</v>
      </c>
      <c r="D144" t="s">
        <v>15</v>
      </c>
      <c r="E144" t="s">
        <v>254</v>
      </c>
      <c r="F144" t="s">
        <v>248</v>
      </c>
      <c r="G144" t="s">
        <v>249</v>
      </c>
      <c r="H144" t="s">
        <v>250</v>
      </c>
      <c r="L144" s="50">
        <v>1</v>
      </c>
      <c r="M144" s="50">
        <v>0.94363135099411011</v>
      </c>
      <c r="N144" s="50">
        <v>1.059735894203186</v>
      </c>
      <c r="O144" s="50">
        <v>20.609234000000001</v>
      </c>
      <c r="P144" s="50">
        <v>20.582021713256836</v>
      </c>
      <c r="Q144" s="50">
        <v>2.3681106045842171E-2</v>
      </c>
      <c r="S144" s="50">
        <v>10.604863166809082</v>
      </c>
      <c r="T144" s="50">
        <v>5.2218180149793625E-2</v>
      </c>
      <c r="U144" s="50">
        <v>3.0148182064294815E-2</v>
      </c>
      <c r="V144" s="50">
        <v>0</v>
      </c>
      <c r="W144" t="s">
        <v>210</v>
      </c>
      <c r="X144" s="50">
        <v>0.39807227330814388</v>
      </c>
      <c r="Y144" t="s">
        <v>210</v>
      </c>
      <c r="Z144">
        <v>3</v>
      </c>
      <c r="AA144">
        <v>15</v>
      </c>
      <c r="AB144" t="s">
        <v>251</v>
      </c>
      <c r="AC144" t="s">
        <v>190</v>
      </c>
      <c r="AD144" s="50">
        <v>0.96724231660080784</v>
      </c>
      <c r="AE144" t="s">
        <v>252</v>
      </c>
      <c r="AF144" t="s">
        <v>252</v>
      </c>
    </row>
    <row r="145" spans="1:32" x14ac:dyDescent="0.35">
      <c r="A145">
        <v>3</v>
      </c>
      <c r="B145" t="s">
        <v>255</v>
      </c>
      <c r="C145" t="s">
        <v>246</v>
      </c>
      <c r="D145" t="s">
        <v>15</v>
      </c>
      <c r="E145" t="s">
        <v>256</v>
      </c>
      <c r="F145" t="s">
        <v>248</v>
      </c>
      <c r="G145" t="s">
        <v>249</v>
      </c>
      <c r="H145" t="s">
        <v>250</v>
      </c>
      <c r="L145" s="50">
        <v>1</v>
      </c>
      <c r="M145" s="50">
        <v>0.91871631145477295</v>
      </c>
      <c r="N145" s="50">
        <v>1.088475227355957</v>
      </c>
      <c r="O145" s="50">
        <v>29.988350000000001</v>
      </c>
      <c r="P145" s="50">
        <v>30.057886123657227</v>
      </c>
      <c r="Q145" s="50">
        <v>6.0463685542345047E-2</v>
      </c>
      <c r="S145" s="50">
        <v>20.080726623535156</v>
      </c>
      <c r="T145" s="50">
        <v>7.6300725340843201E-2</v>
      </c>
      <c r="U145" s="50">
        <v>4.4052246958017349E-2</v>
      </c>
      <c r="V145" s="50">
        <v>0</v>
      </c>
      <c r="W145" t="s">
        <v>210</v>
      </c>
      <c r="X145" s="50">
        <v>0.41918242277096651</v>
      </c>
      <c r="Y145" t="s">
        <v>210</v>
      </c>
      <c r="Z145">
        <v>3</v>
      </c>
      <c r="AA145">
        <v>23</v>
      </c>
      <c r="AB145" t="s">
        <v>251</v>
      </c>
      <c r="AC145" t="s">
        <v>190</v>
      </c>
      <c r="AD145" s="50">
        <v>0.97758463010947294</v>
      </c>
      <c r="AE145" t="s">
        <v>252</v>
      </c>
      <c r="AF145" t="s">
        <v>252</v>
      </c>
    </row>
    <row r="146" spans="1:32" x14ac:dyDescent="0.35">
      <c r="A146">
        <v>4</v>
      </c>
      <c r="B146" t="s">
        <v>257</v>
      </c>
      <c r="C146" t="s">
        <v>246</v>
      </c>
      <c r="D146" t="s">
        <v>15</v>
      </c>
      <c r="E146" t="s">
        <v>258</v>
      </c>
      <c r="F146" t="s">
        <v>248</v>
      </c>
      <c r="G146" t="s">
        <v>249</v>
      </c>
      <c r="H146" t="s">
        <v>250</v>
      </c>
      <c r="L146" s="50">
        <v>1</v>
      </c>
      <c r="M146" s="50">
        <v>0.94866526126861572</v>
      </c>
      <c r="N146" s="50">
        <v>1.0541126728057861</v>
      </c>
      <c r="O146" s="50">
        <v>27.942371000000001</v>
      </c>
      <c r="P146" s="50">
        <v>27.934045791625977</v>
      </c>
      <c r="Q146" s="50">
        <v>9.1453809291124344E-3</v>
      </c>
      <c r="S146" s="50">
        <v>17.956888198852539</v>
      </c>
      <c r="T146" s="50">
        <v>4.7429755330085754E-2</v>
      </c>
      <c r="U146" s="50">
        <v>2.7383582666516304E-2</v>
      </c>
      <c r="V146" s="50">
        <v>0</v>
      </c>
      <c r="W146" t="s">
        <v>210</v>
      </c>
      <c r="X146" s="50">
        <v>0.52064990929250865</v>
      </c>
      <c r="Y146" t="s">
        <v>210</v>
      </c>
      <c r="Z146">
        <v>3</v>
      </c>
      <c r="AA146">
        <v>21</v>
      </c>
      <c r="AB146" t="s">
        <v>251</v>
      </c>
      <c r="AC146" t="s">
        <v>190</v>
      </c>
      <c r="AD146" s="50">
        <v>0.97012471598060235</v>
      </c>
      <c r="AE146" t="s">
        <v>252</v>
      </c>
      <c r="AF146" t="s">
        <v>252</v>
      </c>
    </row>
    <row r="147" spans="1:32" x14ac:dyDescent="0.35">
      <c r="A147">
        <v>5</v>
      </c>
      <c r="B147" t="s">
        <v>259</v>
      </c>
      <c r="C147" t="s">
        <v>246</v>
      </c>
      <c r="D147" t="s">
        <v>15</v>
      </c>
      <c r="E147" t="s">
        <v>247</v>
      </c>
      <c r="F147" t="s">
        <v>248</v>
      </c>
      <c r="G147" t="s">
        <v>249</v>
      </c>
      <c r="H147" t="s">
        <v>250</v>
      </c>
      <c r="O147" s="50">
        <v>9.9969900000000003</v>
      </c>
      <c r="P147" s="50">
        <v>9.9771585464477539</v>
      </c>
      <c r="Q147" s="50">
        <v>4.6539701521396637E-2</v>
      </c>
      <c r="W147" t="s">
        <v>210</v>
      </c>
      <c r="X147" s="50">
        <v>0.51858786159453563</v>
      </c>
      <c r="Y147" t="s">
        <v>210</v>
      </c>
      <c r="Z147">
        <v>3</v>
      </c>
      <c r="AA147">
        <v>5</v>
      </c>
      <c r="AB147" t="s">
        <v>251</v>
      </c>
      <c r="AC147" t="s">
        <v>190</v>
      </c>
      <c r="AD147" s="50">
        <v>0.91405704019352074</v>
      </c>
      <c r="AE147" t="s">
        <v>252</v>
      </c>
      <c r="AF147" t="s">
        <v>252</v>
      </c>
    </row>
    <row r="148" spans="1:32" x14ac:dyDescent="0.35">
      <c r="A148">
        <v>6</v>
      </c>
      <c r="B148" t="s">
        <v>260</v>
      </c>
      <c r="C148" t="s">
        <v>246</v>
      </c>
      <c r="D148" t="s">
        <v>15</v>
      </c>
      <c r="E148" t="s">
        <v>254</v>
      </c>
      <c r="F148" t="s">
        <v>248</v>
      </c>
      <c r="G148" t="s">
        <v>249</v>
      </c>
      <c r="H148" t="s">
        <v>250</v>
      </c>
      <c r="L148" s="50">
        <v>1</v>
      </c>
      <c r="M148" s="50">
        <v>0.94363135099411011</v>
      </c>
      <c r="N148" s="50">
        <v>1.059735894203186</v>
      </c>
      <c r="O148" s="50">
        <v>20.570744000000001</v>
      </c>
      <c r="P148" s="50">
        <v>20.582021713256836</v>
      </c>
      <c r="Q148" s="50">
        <v>2.3681106045842171E-2</v>
      </c>
      <c r="S148" s="50">
        <v>10.604863166809082</v>
      </c>
      <c r="T148" s="50">
        <v>5.2218180149793625E-2</v>
      </c>
      <c r="U148" s="50">
        <v>3.0148182064294815E-2</v>
      </c>
      <c r="V148" s="50">
        <v>0</v>
      </c>
      <c r="W148" t="s">
        <v>210</v>
      </c>
      <c r="X148" s="50">
        <v>0.39807227330814388</v>
      </c>
      <c r="Y148" t="s">
        <v>210</v>
      </c>
      <c r="Z148">
        <v>3</v>
      </c>
      <c r="AA148">
        <v>13</v>
      </c>
      <c r="AB148" t="s">
        <v>251</v>
      </c>
      <c r="AC148" t="s">
        <v>190</v>
      </c>
      <c r="AD148" s="50">
        <v>0.96640301437528586</v>
      </c>
      <c r="AE148" t="s">
        <v>252</v>
      </c>
      <c r="AF148" t="s">
        <v>252</v>
      </c>
    </row>
    <row r="149" spans="1:32" x14ac:dyDescent="0.35">
      <c r="A149">
        <v>7</v>
      </c>
      <c r="B149" t="s">
        <v>261</v>
      </c>
      <c r="C149" t="s">
        <v>246</v>
      </c>
      <c r="D149" t="s">
        <v>15</v>
      </c>
      <c r="E149" t="s">
        <v>256</v>
      </c>
      <c r="F149" t="s">
        <v>248</v>
      </c>
      <c r="G149" t="s">
        <v>249</v>
      </c>
      <c r="H149" t="s">
        <v>250</v>
      </c>
      <c r="L149" s="50">
        <v>1</v>
      </c>
      <c r="M149" s="50">
        <v>0.91871631145477295</v>
      </c>
      <c r="N149" s="50">
        <v>1.088475227355957</v>
      </c>
      <c r="O149" s="50">
        <v>30.087233000000001</v>
      </c>
      <c r="P149" s="50">
        <v>30.057886123657227</v>
      </c>
      <c r="Q149" s="50">
        <v>6.0463685542345047E-2</v>
      </c>
      <c r="S149" s="50">
        <v>20.080726623535156</v>
      </c>
      <c r="T149" s="50">
        <v>7.6300725340843201E-2</v>
      </c>
      <c r="U149" s="50">
        <v>4.4052246958017349E-2</v>
      </c>
      <c r="V149" s="50">
        <v>0</v>
      </c>
      <c r="W149" t="s">
        <v>210</v>
      </c>
      <c r="X149" s="50">
        <v>0.41918242277096651</v>
      </c>
      <c r="Y149" t="s">
        <v>210</v>
      </c>
      <c r="Z149">
        <v>3</v>
      </c>
      <c r="AA149">
        <v>24</v>
      </c>
      <c r="AB149" t="s">
        <v>251</v>
      </c>
      <c r="AC149" t="s">
        <v>190</v>
      </c>
      <c r="AD149" s="50">
        <v>0.97497334008660352</v>
      </c>
      <c r="AE149" t="s">
        <v>252</v>
      </c>
      <c r="AF149" t="s">
        <v>252</v>
      </c>
    </row>
    <row r="150" spans="1:32" x14ac:dyDescent="0.35">
      <c r="A150">
        <v>8</v>
      </c>
      <c r="B150" t="s">
        <v>262</v>
      </c>
      <c r="C150" t="s">
        <v>246</v>
      </c>
      <c r="D150" t="s">
        <v>15</v>
      </c>
      <c r="E150" t="s">
        <v>258</v>
      </c>
      <c r="F150" t="s">
        <v>248</v>
      </c>
      <c r="G150" t="s">
        <v>249</v>
      </c>
      <c r="H150" t="s">
        <v>250</v>
      </c>
      <c r="L150" s="50">
        <v>1</v>
      </c>
      <c r="M150" s="50">
        <v>0.94866526126861572</v>
      </c>
      <c r="N150" s="50">
        <v>1.0541126728057861</v>
      </c>
      <c r="O150" s="50">
        <v>27.935510000000001</v>
      </c>
      <c r="P150" s="50">
        <v>27.934045791625977</v>
      </c>
      <c r="Q150" s="50">
        <v>9.1453809291124344E-3</v>
      </c>
      <c r="S150" s="50">
        <v>17.956888198852539</v>
      </c>
      <c r="T150" s="50">
        <v>4.7429755330085754E-2</v>
      </c>
      <c r="U150" s="50">
        <v>2.7383582666516304E-2</v>
      </c>
      <c r="V150" s="50">
        <v>0</v>
      </c>
      <c r="W150" t="s">
        <v>210</v>
      </c>
      <c r="X150" s="50">
        <v>0.52064990929250865</v>
      </c>
      <c r="Y150" t="s">
        <v>210</v>
      </c>
      <c r="Z150">
        <v>3</v>
      </c>
      <c r="AA150">
        <v>21</v>
      </c>
      <c r="AB150" t="s">
        <v>251</v>
      </c>
      <c r="AC150" t="s">
        <v>190</v>
      </c>
      <c r="AD150" s="50">
        <v>0.96840267281299741</v>
      </c>
      <c r="AE150" t="s">
        <v>252</v>
      </c>
      <c r="AF150" t="s">
        <v>252</v>
      </c>
    </row>
    <row r="151" spans="1:32" x14ac:dyDescent="0.35">
      <c r="A151">
        <v>9</v>
      </c>
      <c r="B151" t="s">
        <v>263</v>
      </c>
      <c r="C151" t="s">
        <v>246</v>
      </c>
      <c r="D151" t="s">
        <v>15</v>
      </c>
      <c r="E151" t="s">
        <v>247</v>
      </c>
      <c r="F151" t="s">
        <v>248</v>
      </c>
      <c r="G151" t="s">
        <v>249</v>
      </c>
      <c r="H151" t="s">
        <v>250</v>
      </c>
      <c r="O151" s="50">
        <v>10.010498</v>
      </c>
      <c r="P151" s="50">
        <v>9.9771585464477539</v>
      </c>
      <c r="Q151" s="50">
        <v>4.6539701521396637E-2</v>
      </c>
      <c r="W151" t="s">
        <v>210</v>
      </c>
      <c r="X151" s="50">
        <v>0.51858786159453563</v>
      </c>
      <c r="Y151" t="s">
        <v>210</v>
      </c>
      <c r="Z151">
        <v>3</v>
      </c>
      <c r="AA151">
        <v>5</v>
      </c>
      <c r="AB151" t="s">
        <v>251</v>
      </c>
      <c r="AC151" t="s">
        <v>190</v>
      </c>
      <c r="AD151" s="50">
        <v>0.92629101746805531</v>
      </c>
      <c r="AE151" t="s">
        <v>252</v>
      </c>
      <c r="AF151" t="s">
        <v>252</v>
      </c>
    </row>
    <row r="152" spans="1:32" x14ac:dyDescent="0.35">
      <c r="A152">
        <v>10</v>
      </c>
      <c r="B152" t="s">
        <v>264</v>
      </c>
      <c r="C152" t="s">
        <v>246</v>
      </c>
      <c r="D152" t="s">
        <v>15</v>
      </c>
      <c r="E152" t="s">
        <v>254</v>
      </c>
      <c r="F152" t="s">
        <v>248</v>
      </c>
      <c r="G152" t="s">
        <v>249</v>
      </c>
      <c r="H152" t="s">
        <v>250</v>
      </c>
      <c r="L152" s="50">
        <v>1</v>
      </c>
      <c r="M152" s="50">
        <v>0.94363135099411011</v>
      </c>
      <c r="N152" s="50">
        <v>1.059735894203186</v>
      </c>
      <c r="O152" s="50">
        <v>20.566088000000001</v>
      </c>
      <c r="P152" s="50">
        <v>20.582021713256836</v>
      </c>
      <c r="Q152" s="50">
        <v>2.3681106045842171E-2</v>
      </c>
      <c r="S152" s="50">
        <v>10.604863166809082</v>
      </c>
      <c r="T152" s="50">
        <v>5.2218180149793625E-2</v>
      </c>
      <c r="U152" s="50">
        <v>3.0148182064294815E-2</v>
      </c>
      <c r="V152" s="50">
        <v>0</v>
      </c>
      <c r="W152" t="s">
        <v>210</v>
      </c>
      <c r="X152" s="50">
        <v>0.39807227330814388</v>
      </c>
      <c r="Y152" t="s">
        <v>210</v>
      </c>
      <c r="Z152">
        <v>3</v>
      </c>
      <c r="AA152">
        <v>14</v>
      </c>
      <c r="AB152" t="s">
        <v>251</v>
      </c>
      <c r="AC152" t="s">
        <v>190</v>
      </c>
      <c r="AD152" s="50">
        <v>0.97073188980601899</v>
      </c>
      <c r="AE152" t="s">
        <v>252</v>
      </c>
      <c r="AF152" t="s">
        <v>252</v>
      </c>
    </row>
    <row r="153" spans="1:32" x14ac:dyDescent="0.35">
      <c r="A153">
        <v>11</v>
      </c>
      <c r="B153" t="s">
        <v>265</v>
      </c>
      <c r="C153" t="s">
        <v>246</v>
      </c>
      <c r="D153" t="s">
        <v>15</v>
      </c>
      <c r="E153" t="s">
        <v>256</v>
      </c>
      <c r="F153" t="s">
        <v>248</v>
      </c>
      <c r="G153" t="s">
        <v>249</v>
      </c>
      <c r="H153" t="s">
        <v>250</v>
      </c>
      <c r="L153" s="50">
        <v>1</v>
      </c>
      <c r="M153" s="50">
        <v>0.91871631145477295</v>
      </c>
      <c r="N153" s="50">
        <v>1.088475227355957</v>
      </c>
      <c r="O153" s="50">
        <v>30.098075999999999</v>
      </c>
      <c r="P153" s="50">
        <v>30.057886123657227</v>
      </c>
      <c r="Q153" s="50">
        <v>6.0463685542345047E-2</v>
      </c>
      <c r="S153" s="50">
        <v>20.080726623535156</v>
      </c>
      <c r="T153" s="50">
        <v>7.6300725340843201E-2</v>
      </c>
      <c r="U153" s="50">
        <v>4.4052246958017349E-2</v>
      </c>
      <c r="V153" s="50">
        <v>0</v>
      </c>
      <c r="W153" t="s">
        <v>210</v>
      </c>
      <c r="X153" s="50">
        <v>0.41918242277096651</v>
      </c>
      <c r="Y153" t="s">
        <v>210</v>
      </c>
      <c r="Z153">
        <v>3</v>
      </c>
      <c r="AA153">
        <v>23</v>
      </c>
      <c r="AB153" t="s">
        <v>251</v>
      </c>
      <c r="AC153" t="s">
        <v>190</v>
      </c>
      <c r="AD153" s="50">
        <v>0.96823798844619102</v>
      </c>
      <c r="AE153" t="s">
        <v>252</v>
      </c>
      <c r="AF153" t="s">
        <v>252</v>
      </c>
    </row>
    <row r="154" spans="1:32" x14ac:dyDescent="0.35">
      <c r="A154">
        <v>12</v>
      </c>
      <c r="B154" t="s">
        <v>266</v>
      </c>
      <c r="C154" t="s">
        <v>246</v>
      </c>
      <c r="D154" t="s">
        <v>15</v>
      </c>
      <c r="E154" t="s">
        <v>258</v>
      </c>
      <c r="F154" t="s">
        <v>248</v>
      </c>
      <c r="G154" t="s">
        <v>249</v>
      </c>
      <c r="H154" t="s">
        <v>250</v>
      </c>
      <c r="L154" s="50">
        <v>1</v>
      </c>
      <c r="M154" s="50">
        <v>0.94866526126861572</v>
      </c>
      <c r="N154" s="50">
        <v>1.0541126728057861</v>
      </c>
      <c r="O154" s="50">
        <v>27.924257000000001</v>
      </c>
      <c r="P154" s="50">
        <v>27.934045791625977</v>
      </c>
      <c r="Q154" s="50">
        <v>9.1453809291124344E-3</v>
      </c>
      <c r="S154" s="50">
        <v>17.956888198852539</v>
      </c>
      <c r="T154" s="50">
        <v>4.7429755330085754E-2</v>
      </c>
      <c r="U154" s="50">
        <v>2.7383582666516304E-2</v>
      </c>
      <c r="V154" s="50">
        <v>0</v>
      </c>
      <c r="W154" t="s">
        <v>210</v>
      </c>
      <c r="X154" s="50">
        <v>0.52064990929250865</v>
      </c>
      <c r="Y154" t="s">
        <v>210</v>
      </c>
      <c r="Z154">
        <v>3</v>
      </c>
      <c r="AA154">
        <v>22</v>
      </c>
      <c r="AB154" t="s">
        <v>251</v>
      </c>
      <c r="AC154" t="s">
        <v>190</v>
      </c>
      <c r="AD154" s="50">
        <v>0.97347616810470383</v>
      </c>
      <c r="AE154" t="s">
        <v>252</v>
      </c>
      <c r="AF154" t="s">
        <v>252</v>
      </c>
    </row>
    <row r="155" spans="1:32" x14ac:dyDescent="0.35">
      <c r="A155">
        <v>13</v>
      </c>
      <c r="B155" t="s">
        <v>267</v>
      </c>
      <c r="C155" t="s">
        <v>246</v>
      </c>
      <c r="D155" t="s">
        <v>15</v>
      </c>
      <c r="E155" t="s">
        <v>268</v>
      </c>
      <c r="F155" t="s">
        <v>248</v>
      </c>
      <c r="G155" t="s">
        <v>249</v>
      </c>
      <c r="H155" t="s">
        <v>250</v>
      </c>
      <c r="L155" s="50">
        <v>1</v>
      </c>
      <c r="M155" s="50">
        <v>0.9396662712097168</v>
      </c>
      <c r="N155" s="50">
        <v>1.0642076730728149</v>
      </c>
      <c r="O155" s="50">
        <v>28.051424000000001</v>
      </c>
      <c r="P155" s="50">
        <v>28.07652473449707</v>
      </c>
      <c r="Q155" s="50">
        <v>3.1159976497292519E-2</v>
      </c>
      <c r="S155" s="50">
        <v>18.099367141723633</v>
      </c>
      <c r="T155" s="50">
        <v>5.6007929146289825E-2</v>
      </c>
      <c r="U155" s="50">
        <v>3.2336190342903137E-2</v>
      </c>
      <c r="V155" s="50">
        <v>0</v>
      </c>
      <c r="W155" t="s">
        <v>210</v>
      </c>
      <c r="X155" s="50">
        <v>0.46579619270880168</v>
      </c>
      <c r="Y155" t="s">
        <v>210</v>
      </c>
      <c r="Z155">
        <v>3</v>
      </c>
      <c r="AA155">
        <v>22</v>
      </c>
      <c r="AB155" t="s">
        <v>251</v>
      </c>
      <c r="AC155" t="s">
        <v>190</v>
      </c>
      <c r="AD155" s="50">
        <v>0.96976302660785652</v>
      </c>
      <c r="AE155" t="s">
        <v>252</v>
      </c>
      <c r="AF155" t="s">
        <v>252</v>
      </c>
    </row>
    <row r="156" spans="1:32" x14ac:dyDescent="0.35">
      <c r="A156">
        <v>14</v>
      </c>
      <c r="B156" t="s">
        <v>269</v>
      </c>
      <c r="C156" t="s">
        <v>246</v>
      </c>
      <c r="D156" t="s">
        <v>15</v>
      </c>
      <c r="E156" t="s">
        <v>270</v>
      </c>
      <c r="F156" t="s">
        <v>248</v>
      </c>
      <c r="G156" t="s">
        <v>249</v>
      </c>
      <c r="H156" t="s">
        <v>250</v>
      </c>
      <c r="L156" s="50">
        <v>1</v>
      </c>
      <c r="M156" s="50">
        <v>0.94528180360794067</v>
      </c>
      <c r="N156" s="50">
        <v>1.0578856468200684</v>
      </c>
      <c r="O156" s="50">
        <v>29.800716000000001</v>
      </c>
      <c r="P156" s="50">
        <v>29.822072982788086</v>
      </c>
      <c r="Q156" s="50">
        <v>1.9975341856479645E-2</v>
      </c>
      <c r="S156" s="50">
        <v>19.844913482666016</v>
      </c>
      <c r="T156" s="50">
        <v>5.0645414739847183E-2</v>
      </c>
      <c r="U156" s="50">
        <v>2.9240144416689873E-2</v>
      </c>
      <c r="V156" s="50">
        <v>0</v>
      </c>
      <c r="W156" t="s">
        <v>210</v>
      </c>
      <c r="X156" s="50">
        <v>0.39603526704755609</v>
      </c>
      <c r="Y156" t="s">
        <v>210</v>
      </c>
      <c r="Z156">
        <v>3</v>
      </c>
      <c r="AA156">
        <v>23</v>
      </c>
      <c r="AB156" t="s">
        <v>251</v>
      </c>
      <c r="AC156" t="s">
        <v>190</v>
      </c>
      <c r="AD156" s="50">
        <v>0.96842972397444838</v>
      </c>
      <c r="AE156" t="s">
        <v>252</v>
      </c>
      <c r="AF156" t="s">
        <v>252</v>
      </c>
    </row>
    <row r="157" spans="1:32" x14ac:dyDescent="0.35">
      <c r="A157">
        <v>15</v>
      </c>
      <c r="B157" t="s">
        <v>271</v>
      </c>
      <c r="C157" t="s">
        <v>246</v>
      </c>
      <c r="D157" t="s">
        <v>15</v>
      </c>
      <c r="E157" t="s">
        <v>272</v>
      </c>
      <c r="F157" t="s">
        <v>248</v>
      </c>
      <c r="G157" t="s">
        <v>249</v>
      </c>
      <c r="H157" t="s">
        <v>250</v>
      </c>
      <c r="L157" s="50">
        <v>1</v>
      </c>
      <c r="M157" s="50">
        <v>0.52045893669128418</v>
      </c>
      <c r="N157" s="50">
        <v>1.9213811159133911</v>
      </c>
      <c r="O157" s="50">
        <v>35.515779999999999</v>
      </c>
      <c r="P157" s="50">
        <v>35.127487182617188</v>
      </c>
      <c r="Q157" s="50">
        <v>0.58589917421340942</v>
      </c>
      <c r="S157" s="50">
        <v>25.150331497192383</v>
      </c>
      <c r="T157" s="50">
        <v>0.58774465322494507</v>
      </c>
      <c r="U157" s="50">
        <v>0.33933454751968384</v>
      </c>
      <c r="V157" s="50">
        <v>0</v>
      </c>
      <c r="W157" t="s">
        <v>210</v>
      </c>
      <c r="X157" s="50">
        <v>6.3328394066002228E-2</v>
      </c>
      <c r="Y157" t="s">
        <v>210</v>
      </c>
      <c r="Z157">
        <v>3</v>
      </c>
      <c r="AA157">
        <v>31</v>
      </c>
      <c r="AB157" t="s">
        <v>273</v>
      </c>
      <c r="AC157" t="s">
        <v>190</v>
      </c>
      <c r="AD157" s="50">
        <v>0.89065717351325369</v>
      </c>
      <c r="AE157" t="s">
        <v>252</v>
      </c>
      <c r="AF157" t="s">
        <v>274</v>
      </c>
    </row>
    <row r="158" spans="1:32" x14ac:dyDescent="0.35">
      <c r="A158">
        <v>16</v>
      </c>
      <c r="B158" t="s">
        <v>275</v>
      </c>
      <c r="C158" t="s">
        <v>246</v>
      </c>
      <c r="D158" t="s">
        <v>15</v>
      </c>
      <c r="E158" t="s">
        <v>276</v>
      </c>
      <c r="F158" t="s">
        <v>248</v>
      </c>
      <c r="G158" t="s">
        <v>249</v>
      </c>
      <c r="H158" t="s">
        <v>250</v>
      </c>
      <c r="L158" s="50">
        <v>1</v>
      </c>
      <c r="M158" s="50">
        <v>0.92830049991607666</v>
      </c>
      <c r="N158" s="50">
        <v>1.0772373676300049</v>
      </c>
      <c r="O158" s="50">
        <v>22.663284000000001</v>
      </c>
      <c r="P158" s="50">
        <v>22.628557205200195</v>
      </c>
      <c r="Q158" s="50">
        <v>4.8142936080694199E-2</v>
      </c>
      <c r="S158" s="50">
        <v>12.651398658752441</v>
      </c>
      <c r="T158" s="50">
        <v>6.6960334777832031E-2</v>
      </c>
      <c r="U158" s="50">
        <v>3.8659565150737762E-2</v>
      </c>
      <c r="V158" s="50">
        <v>0</v>
      </c>
      <c r="W158" t="s">
        <v>210</v>
      </c>
      <c r="X158" s="50">
        <v>0.30625738744179559</v>
      </c>
      <c r="Y158" t="s">
        <v>210</v>
      </c>
      <c r="Z158">
        <v>3</v>
      </c>
      <c r="AA158">
        <v>17</v>
      </c>
      <c r="AB158" t="s">
        <v>251</v>
      </c>
      <c r="AC158" t="s">
        <v>190</v>
      </c>
      <c r="AD158" s="50">
        <v>0.96041341434883953</v>
      </c>
      <c r="AE158" t="s">
        <v>252</v>
      </c>
      <c r="AF158" t="s">
        <v>252</v>
      </c>
    </row>
    <row r="159" spans="1:32" x14ac:dyDescent="0.35">
      <c r="A159">
        <v>17</v>
      </c>
      <c r="B159" t="s">
        <v>277</v>
      </c>
      <c r="C159" t="s">
        <v>246</v>
      </c>
      <c r="D159" t="s">
        <v>15</v>
      </c>
      <c r="E159" t="s">
        <v>268</v>
      </c>
      <c r="F159" t="s">
        <v>248</v>
      </c>
      <c r="G159" t="s">
        <v>249</v>
      </c>
      <c r="H159" t="s">
        <v>250</v>
      </c>
      <c r="L159" s="50">
        <v>1</v>
      </c>
      <c r="M159" s="50">
        <v>0.9396662712097168</v>
      </c>
      <c r="N159" s="50">
        <v>1.0642076730728149</v>
      </c>
      <c r="O159" s="50">
        <v>28.066751</v>
      </c>
      <c r="P159" s="50">
        <v>28.07652473449707</v>
      </c>
      <c r="Q159" s="50">
        <v>3.1159976497292519E-2</v>
      </c>
      <c r="S159" s="50">
        <v>18.099367141723633</v>
      </c>
      <c r="T159" s="50">
        <v>5.6007929146289825E-2</v>
      </c>
      <c r="U159" s="50">
        <v>3.2336190342903137E-2</v>
      </c>
      <c r="V159" s="50">
        <v>0</v>
      </c>
      <c r="W159" t="s">
        <v>210</v>
      </c>
      <c r="X159" s="50">
        <v>0.46579619270880168</v>
      </c>
      <c r="Y159" t="s">
        <v>210</v>
      </c>
      <c r="Z159">
        <v>3</v>
      </c>
      <c r="AA159">
        <v>21</v>
      </c>
      <c r="AB159" t="s">
        <v>251</v>
      </c>
      <c r="AC159" t="s">
        <v>190</v>
      </c>
      <c r="AD159" s="50">
        <v>0.95935290341852086</v>
      </c>
      <c r="AE159" t="s">
        <v>252</v>
      </c>
      <c r="AF159" t="s">
        <v>252</v>
      </c>
    </row>
    <row r="160" spans="1:32" x14ac:dyDescent="0.35">
      <c r="A160">
        <v>18</v>
      </c>
      <c r="B160" t="s">
        <v>278</v>
      </c>
      <c r="C160" t="s">
        <v>246</v>
      </c>
      <c r="D160" t="s">
        <v>15</v>
      </c>
      <c r="E160" t="s">
        <v>270</v>
      </c>
      <c r="F160" t="s">
        <v>248</v>
      </c>
      <c r="G160" t="s">
        <v>249</v>
      </c>
      <c r="H160" t="s">
        <v>250</v>
      </c>
      <c r="L160" s="50">
        <v>1</v>
      </c>
      <c r="M160" s="50">
        <v>0.94528180360794067</v>
      </c>
      <c r="N160" s="50">
        <v>1.0578856468200684</v>
      </c>
      <c r="O160" s="50">
        <v>29.825201</v>
      </c>
      <c r="P160" s="50">
        <v>29.822072982788086</v>
      </c>
      <c r="Q160" s="50">
        <v>1.9975341856479645E-2</v>
      </c>
      <c r="S160" s="50">
        <v>19.844913482666016</v>
      </c>
      <c r="T160" s="50">
        <v>5.0645414739847183E-2</v>
      </c>
      <c r="U160" s="50">
        <v>2.9240144416689873E-2</v>
      </c>
      <c r="V160" s="50">
        <v>0</v>
      </c>
      <c r="W160" t="s">
        <v>210</v>
      </c>
      <c r="X160" s="50">
        <v>0.39603526704755609</v>
      </c>
      <c r="Y160" t="s">
        <v>210</v>
      </c>
      <c r="Z160">
        <v>3</v>
      </c>
      <c r="AA160">
        <v>23</v>
      </c>
      <c r="AB160" t="s">
        <v>251</v>
      </c>
      <c r="AC160" t="s">
        <v>190</v>
      </c>
      <c r="AD160" s="50">
        <v>0.97706711099596433</v>
      </c>
      <c r="AE160" t="s">
        <v>252</v>
      </c>
      <c r="AF160" t="s">
        <v>252</v>
      </c>
    </row>
    <row r="161" spans="1:32" x14ac:dyDescent="0.35">
      <c r="A161">
        <v>19</v>
      </c>
      <c r="B161" t="s">
        <v>279</v>
      </c>
      <c r="C161" t="s">
        <v>246</v>
      </c>
      <c r="D161" t="s">
        <v>15</v>
      </c>
      <c r="E161" t="s">
        <v>272</v>
      </c>
      <c r="F161" t="s">
        <v>248</v>
      </c>
      <c r="G161" t="s">
        <v>249</v>
      </c>
      <c r="H161" t="s">
        <v>250</v>
      </c>
      <c r="L161" s="50">
        <v>1</v>
      </c>
      <c r="M161" s="50">
        <v>0.52045893669128418</v>
      </c>
      <c r="N161" s="50">
        <v>1.9213811159133911</v>
      </c>
      <c r="O161" s="50">
        <v>35.413136000000002</v>
      </c>
      <c r="P161" s="50">
        <v>35.127487182617188</v>
      </c>
      <c r="Q161" s="50">
        <v>0.58589917421340942</v>
      </c>
      <c r="S161" s="50">
        <v>25.150331497192383</v>
      </c>
      <c r="T161" s="50">
        <v>0.58774465322494507</v>
      </c>
      <c r="U161" s="50">
        <v>0.33933454751968384</v>
      </c>
      <c r="V161" s="50">
        <v>0</v>
      </c>
      <c r="W161" t="s">
        <v>210</v>
      </c>
      <c r="X161" s="50">
        <v>6.3328394066002228E-2</v>
      </c>
      <c r="Y161" t="s">
        <v>210</v>
      </c>
      <c r="Z161">
        <v>3</v>
      </c>
      <c r="AA161">
        <v>31</v>
      </c>
      <c r="AB161" t="s">
        <v>273</v>
      </c>
      <c r="AC161" t="s">
        <v>190</v>
      </c>
      <c r="AD161" s="50">
        <v>0.90815722179207259</v>
      </c>
      <c r="AE161" t="s">
        <v>252</v>
      </c>
      <c r="AF161" t="s">
        <v>274</v>
      </c>
    </row>
    <row r="162" spans="1:32" x14ac:dyDescent="0.35">
      <c r="A162">
        <v>20</v>
      </c>
      <c r="B162" t="s">
        <v>280</v>
      </c>
      <c r="C162" t="s">
        <v>246</v>
      </c>
      <c r="D162" t="s">
        <v>15</v>
      </c>
      <c r="E162" t="s">
        <v>276</v>
      </c>
      <c r="F162" t="s">
        <v>248</v>
      </c>
      <c r="G162" t="s">
        <v>249</v>
      </c>
      <c r="H162" t="s">
        <v>250</v>
      </c>
      <c r="L162" s="50">
        <v>1</v>
      </c>
      <c r="M162" s="50">
        <v>0.92830049991607666</v>
      </c>
      <c r="N162" s="50">
        <v>1.0772373676300049</v>
      </c>
      <c r="O162" s="50">
        <v>22.648788</v>
      </c>
      <c r="P162" s="50">
        <v>22.628557205200195</v>
      </c>
      <c r="Q162" s="50">
        <v>4.8142936080694199E-2</v>
      </c>
      <c r="S162" s="50">
        <v>12.651398658752441</v>
      </c>
      <c r="T162" s="50">
        <v>6.6960334777832031E-2</v>
      </c>
      <c r="U162" s="50">
        <v>3.8659565150737762E-2</v>
      </c>
      <c r="V162" s="50">
        <v>0</v>
      </c>
      <c r="W162" t="s">
        <v>210</v>
      </c>
      <c r="X162" s="50">
        <v>0.30625738744179559</v>
      </c>
      <c r="Y162" t="s">
        <v>210</v>
      </c>
      <c r="Z162">
        <v>3</v>
      </c>
      <c r="AA162">
        <v>16</v>
      </c>
      <c r="AB162" t="s">
        <v>251</v>
      </c>
      <c r="AC162" t="s">
        <v>190</v>
      </c>
      <c r="AD162" s="50">
        <v>0.95981138845059044</v>
      </c>
      <c r="AE162" t="s">
        <v>252</v>
      </c>
      <c r="AF162" t="s">
        <v>252</v>
      </c>
    </row>
    <row r="163" spans="1:32" x14ac:dyDescent="0.35">
      <c r="A163">
        <v>21</v>
      </c>
      <c r="B163" t="s">
        <v>281</v>
      </c>
      <c r="C163" t="s">
        <v>246</v>
      </c>
      <c r="D163" t="s">
        <v>15</v>
      </c>
      <c r="E163" t="s">
        <v>268</v>
      </c>
      <c r="F163" t="s">
        <v>248</v>
      </c>
      <c r="G163" t="s">
        <v>249</v>
      </c>
      <c r="H163" t="s">
        <v>250</v>
      </c>
      <c r="L163" s="50">
        <v>1</v>
      </c>
      <c r="M163" s="50">
        <v>0.9396662712097168</v>
      </c>
      <c r="N163" s="50">
        <v>1.0642076730728149</v>
      </c>
      <c r="O163" s="50">
        <v>28.1114</v>
      </c>
      <c r="P163" s="50">
        <v>28.07652473449707</v>
      </c>
      <c r="Q163" s="50">
        <v>3.1159976497292519E-2</v>
      </c>
      <c r="S163" s="50">
        <v>18.099367141723633</v>
      </c>
      <c r="T163" s="50">
        <v>5.6007929146289825E-2</v>
      </c>
      <c r="U163" s="50">
        <v>3.2336190342903137E-2</v>
      </c>
      <c r="V163" s="50">
        <v>0</v>
      </c>
      <c r="W163" t="s">
        <v>210</v>
      </c>
      <c r="X163" s="50">
        <v>0.46579619270880168</v>
      </c>
      <c r="Y163" t="s">
        <v>210</v>
      </c>
      <c r="Z163">
        <v>3</v>
      </c>
      <c r="AA163">
        <v>20</v>
      </c>
      <c r="AB163" t="s">
        <v>251</v>
      </c>
      <c r="AC163" t="s">
        <v>190</v>
      </c>
      <c r="AD163" s="50">
        <v>0.96253693375220928</v>
      </c>
      <c r="AE163" t="s">
        <v>252</v>
      </c>
      <c r="AF163" t="s">
        <v>252</v>
      </c>
    </row>
    <row r="164" spans="1:32" x14ac:dyDescent="0.35">
      <c r="A164">
        <v>22</v>
      </c>
      <c r="B164" t="s">
        <v>282</v>
      </c>
      <c r="C164" t="s">
        <v>246</v>
      </c>
      <c r="D164" t="s">
        <v>15</v>
      </c>
      <c r="E164" t="s">
        <v>270</v>
      </c>
      <c r="F164" t="s">
        <v>248</v>
      </c>
      <c r="G164" t="s">
        <v>249</v>
      </c>
      <c r="H164" t="s">
        <v>250</v>
      </c>
      <c r="L164" s="50">
        <v>1</v>
      </c>
      <c r="M164" s="50">
        <v>0.94528180360794067</v>
      </c>
      <c r="N164" s="50">
        <v>1.0578856468200684</v>
      </c>
      <c r="O164" s="50">
        <v>29.840298000000001</v>
      </c>
      <c r="P164" s="50">
        <v>29.822072982788086</v>
      </c>
      <c r="Q164" s="50">
        <v>1.9975341856479645E-2</v>
      </c>
      <c r="S164" s="50">
        <v>19.844913482666016</v>
      </c>
      <c r="T164" s="50">
        <v>5.0645414739847183E-2</v>
      </c>
      <c r="U164" s="50">
        <v>2.9240144416689873E-2</v>
      </c>
      <c r="V164" s="50">
        <v>0</v>
      </c>
      <c r="W164" t="s">
        <v>210</v>
      </c>
      <c r="X164" s="50">
        <v>0.39603526704755609</v>
      </c>
      <c r="Y164" t="s">
        <v>210</v>
      </c>
      <c r="Z164">
        <v>3</v>
      </c>
      <c r="AA164">
        <v>24</v>
      </c>
      <c r="AB164" t="s">
        <v>251</v>
      </c>
      <c r="AC164" t="s">
        <v>190</v>
      </c>
      <c r="AD164" s="50">
        <v>0.97390448251990769</v>
      </c>
      <c r="AE164" t="s">
        <v>252</v>
      </c>
      <c r="AF164" t="s">
        <v>252</v>
      </c>
    </row>
    <row r="165" spans="1:32" x14ac:dyDescent="0.35">
      <c r="A165">
        <v>23</v>
      </c>
      <c r="B165" t="s">
        <v>283</v>
      </c>
      <c r="C165" t="s">
        <v>246</v>
      </c>
      <c r="D165" t="s">
        <v>15</v>
      </c>
      <c r="E165" t="s">
        <v>272</v>
      </c>
      <c r="F165" t="s">
        <v>248</v>
      </c>
      <c r="G165" t="s">
        <v>249</v>
      </c>
      <c r="H165" t="s">
        <v>250</v>
      </c>
      <c r="L165" s="50">
        <v>1</v>
      </c>
      <c r="M165" s="50">
        <v>0.52045893669128418</v>
      </c>
      <c r="N165" s="50">
        <v>1.9213811159133911</v>
      </c>
      <c r="O165" s="50">
        <v>34.453552000000002</v>
      </c>
      <c r="P165" s="50">
        <v>35.127487182617188</v>
      </c>
      <c r="Q165" s="50">
        <v>0.58589917421340942</v>
      </c>
      <c r="S165" s="50">
        <v>25.150331497192383</v>
      </c>
      <c r="T165" s="50">
        <v>0.58774465322494507</v>
      </c>
      <c r="U165" s="50">
        <v>0.33933454751968384</v>
      </c>
      <c r="V165" s="50">
        <v>0</v>
      </c>
      <c r="W165" t="s">
        <v>210</v>
      </c>
      <c r="X165" s="50">
        <v>6.3328394066002228E-2</v>
      </c>
      <c r="Y165" t="s">
        <v>210</v>
      </c>
      <c r="Z165">
        <v>3</v>
      </c>
      <c r="AA165">
        <v>31</v>
      </c>
      <c r="AB165" t="s">
        <v>273</v>
      </c>
      <c r="AC165" t="s">
        <v>190</v>
      </c>
      <c r="AD165" s="50">
        <v>0.91076515348249409</v>
      </c>
      <c r="AE165" t="s">
        <v>252</v>
      </c>
      <c r="AF165" t="s">
        <v>274</v>
      </c>
    </row>
    <row r="166" spans="1:32" x14ac:dyDescent="0.35">
      <c r="A166">
        <v>24</v>
      </c>
      <c r="B166" t="s">
        <v>284</v>
      </c>
      <c r="C166" t="s">
        <v>246</v>
      </c>
      <c r="D166" t="s">
        <v>15</v>
      </c>
      <c r="E166" t="s">
        <v>276</v>
      </c>
      <c r="F166" t="s">
        <v>248</v>
      </c>
      <c r="G166" t="s">
        <v>249</v>
      </c>
      <c r="H166" t="s">
        <v>250</v>
      </c>
      <c r="L166" s="50">
        <v>1</v>
      </c>
      <c r="M166" s="50">
        <v>0.92830049991607666</v>
      </c>
      <c r="N166" s="50">
        <v>1.0772373676300049</v>
      </c>
      <c r="O166" s="50">
        <v>22.573599999999999</v>
      </c>
      <c r="P166" s="50">
        <v>22.628557205200195</v>
      </c>
      <c r="Q166" s="50">
        <v>4.8142936080694199E-2</v>
      </c>
      <c r="S166" s="50">
        <v>12.651398658752441</v>
      </c>
      <c r="T166" s="50">
        <v>6.6960334777832031E-2</v>
      </c>
      <c r="U166" s="50">
        <v>3.8659565150737762E-2</v>
      </c>
      <c r="V166" s="50">
        <v>0</v>
      </c>
      <c r="W166" t="s">
        <v>210</v>
      </c>
      <c r="X166" s="50">
        <v>0.30625738744179559</v>
      </c>
      <c r="Y166" t="s">
        <v>210</v>
      </c>
      <c r="Z166">
        <v>3</v>
      </c>
      <c r="AA166">
        <v>15</v>
      </c>
      <c r="AB166" t="s">
        <v>251</v>
      </c>
      <c r="AC166" t="s">
        <v>190</v>
      </c>
      <c r="AD166" s="50">
        <v>0.95891513301312692</v>
      </c>
      <c r="AE166" t="s">
        <v>252</v>
      </c>
      <c r="AF166" t="s">
        <v>252</v>
      </c>
    </row>
    <row r="167" spans="1:32" x14ac:dyDescent="0.35">
      <c r="A167">
        <v>25</v>
      </c>
      <c r="B167" t="s">
        <v>285</v>
      </c>
      <c r="C167" t="s">
        <v>246</v>
      </c>
      <c r="D167" t="s">
        <v>15</v>
      </c>
      <c r="E167" t="s">
        <v>286</v>
      </c>
      <c r="F167" t="s">
        <v>248</v>
      </c>
      <c r="G167" t="s">
        <v>249</v>
      </c>
      <c r="H167" t="s">
        <v>250</v>
      </c>
      <c r="L167" s="50">
        <v>1</v>
      </c>
      <c r="M167" s="50">
        <v>0.92531514167785645</v>
      </c>
      <c r="N167" s="50">
        <v>1.0807129144668579</v>
      </c>
      <c r="O167" s="50">
        <v>30.595925999999999</v>
      </c>
      <c r="P167" s="50">
        <v>30.641693115234375</v>
      </c>
      <c r="Q167" s="50">
        <v>5.2099794149398804E-2</v>
      </c>
      <c r="S167" s="50">
        <v>20.664533615112305</v>
      </c>
      <c r="T167" s="50">
        <v>6.9859378039836884E-2</v>
      </c>
      <c r="U167" s="50">
        <v>4.0333330631256104E-2</v>
      </c>
      <c r="V167" s="50">
        <v>0</v>
      </c>
      <c r="W167" t="s">
        <v>210</v>
      </c>
      <c r="X167" s="50">
        <v>0.41869698362670216</v>
      </c>
      <c r="Y167" t="s">
        <v>210</v>
      </c>
      <c r="Z167">
        <v>3</v>
      </c>
      <c r="AA167">
        <v>25</v>
      </c>
      <c r="AB167" t="s">
        <v>251</v>
      </c>
      <c r="AC167" t="s">
        <v>190</v>
      </c>
      <c r="AD167" s="50">
        <v>0.96442711693695182</v>
      </c>
      <c r="AE167" t="s">
        <v>252</v>
      </c>
      <c r="AF167" t="s">
        <v>252</v>
      </c>
    </row>
    <row r="168" spans="1:32" x14ac:dyDescent="0.35">
      <c r="A168">
        <v>26</v>
      </c>
      <c r="B168" t="s">
        <v>287</v>
      </c>
      <c r="C168" t="s">
        <v>246</v>
      </c>
      <c r="D168" t="s">
        <v>15</v>
      </c>
      <c r="E168" t="s">
        <v>288</v>
      </c>
      <c r="F168" t="s">
        <v>248</v>
      </c>
      <c r="G168" t="s">
        <v>249</v>
      </c>
      <c r="H168" t="s">
        <v>250</v>
      </c>
      <c r="L168" s="50">
        <v>1</v>
      </c>
      <c r="M168" s="50">
        <v>0.89993405342102051</v>
      </c>
      <c r="N168" s="50">
        <v>1.1111925840377808</v>
      </c>
      <c r="O168" s="50">
        <v>26.437504000000001</v>
      </c>
      <c r="P168" s="50">
        <v>26.342559814453125</v>
      </c>
      <c r="Q168" s="50">
        <v>8.2694590091705322E-2</v>
      </c>
      <c r="S168" s="50">
        <v>16.365400314331055</v>
      </c>
      <c r="T168" s="50">
        <v>9.4891197979450226E-2</v>
      </c>
      <c r="U168" s="50">
        <v>5.4785460233688354E-2</v>
      </c>
      <c r="V168" s="50">
        <v>0</v>
      </c>
      <c r="W168" t="s">
        <v>210</v>
      </c>
      <c r="X168" s="50">
        <v>0.63085622018339771</v>
      </c>
      <c r="Y168" t="s">
        <v>210</v>
      </c>
      <c r="Z168">
        <v>3</v>
      </c>
      <c r="AA168">
        <v>20</v>
      </c>
      <c r="AB168" t="s">
        <v>251</v>
      </c>
      <c r="AC168" t="s">
        <v>190</v>
      </c>
      <c r="AD168" s="50">
        <v>0.97296230861494515</v>
      </c>
      <c r="AE168" t="s">
        <v>252</v>
      </c>
      <c r="AF168" t="s">
        <v>252</v>
      </c>
    </row>
    <row r="169" spans="1:32" x14ac:dyDescent="0.35">
      <c r="A169">
        <v>27</v>
      </c>
      <c r="B169" t="s">
        <v>289</v>
      </c>
      <c r="C169" t="s">
        <v>246</v>
      </c>
      <c r="D169" t="s">
        <v>15</v>
      </c>
      <c r="E169" t="s">
        <v>290</v>
      </c>
      <c r="F169" t="s">
        <v>248</v>
      </c>
      <c r="G169" t="s">
        <v>249</v>
      </c>
      <c r="H169" t="s">
        <v>250</v>
      </c>
      <c r="L169" s="50">
        <v>1</v>
      </c>
      <c r="M169" s="50">
        <v>0.93996244668960571</v>
      </c>
      <c r="N169" s="50">
        <v>1.0638723373413086</v>
      </c>
      <c r="O169" s="50">
        <v>23.634134</v>
      </c>
      <c r="P169" s="50">
        <v>23.637479782104492</v>
      </c>
      <c r="Q169" s="50">
        <v>3.064720518887043E-2</v>
      </c>
      <c r="S169" s="50">
        <v>13.660321235656738</v>
      </c>
      <c r="T169" s="50">
        <v>5.5724278092384338E-2</v>
      </c>
      <c r="U169" s="50">
        <v>3.2172426581382751E-2</v>
      </c>
      <c r="V169" s="50">
        <v>0</v>
      </c>
      <c r="W169" t="s">
        <v>210</v>
      </c>
      <c r="X169" s="50">
        <v>0.57968797809483097</v>
      </c>
      <c r="Y169" t="s">
        <v>210</v>
      </c>
      <c r="Z169">
        <v>3</v>
      </c>
      <c r="AA169">
        <v>16</v>
      </c>
      <c r="AB169" t="s">
        <v>251</v>
      </c>
      <c r="AC169" t="s">
        <v>190</v>
      </c>
      <c r="AD169" s="50">
        <v>0.96841782394635834</v>
      </c>
      <c r="AE169" t="s">
        <v>252</v>
      </c>
      <c r="AF169" t="s">
        <v>252</v>
      </c>
    </row>
    <row r="170" spans="1:32" x14ac:dyDescent="0.35">
      <c r="A170">
        <v>28</v>
      </c>
      <c r="B170" t="s">
        <v>291</v>
      </c>
      <c r="C170" t="s">
        <v>246</v>
      </c>
      <c r="D170" t="s">
        <v>15</v>
      </c>
      <c r="E170" t="s">
        <v>292</v>
      </c>
      <c r="F170" t="s">
        <v>248</v>
      </c>
      <c r="G170" t="s">
        <v>249</v>
      </c>
      <c r="H170" t="s">
        <v>250</v>
      </c>
      <c r="L170" s="50">
        <v>1</v>
      </c>
      <c r="M170" s="50">
        <v>0.91206502914428711</v>
      </c>
      <c r="N170" s="50">
        <v>1.0964130163192749</v>
      </c>
      <c r="O170" s="50">
        <v>26.327943999999999</v>
      </c>
      <c r="P170" s="50">
        <v>26.344587326049805</v>
      </c>
      <c r="Q170" s="50">
        <v>6.8531505763530731E-2</v>
      </c>
      <c r="S170" s="50">
        <v>16.367429733276367</v>
      </c>
      <c r="T170" s="50">
        <v>8.2840278744697571E-2</v>
      </c>
      <c r="U170" s="50">
        <v>4.7827854752540588E-2</v>
      </c>
      <c r="V170" s="50">
        <v>0</v>
      </c>
      <c r="W170" t="s">
        <v>210</v>
      </c>
      <c r="X170" s="50">
        <v>0.48774813438336284</v>
      </c>
      <c r="Y170" t="s">
        <v>210</v>
      </c>
      <c r="Z170">
        <v>3</v>
      </c>
      <c r="AA170">
        <v>20</v>
      </c>
      <c r="AB170" t="s">
        <v>251</v>
      </c>
      <c r="AC170" t="s">
        <v>190</v>
      </c>
      <c r="AD170" s="50">
        <v>0.97279318815015636</v>
      </c>
      <c r="AE170" t="s">
        <v>252</v>
      </c>
      <c r="AF170" t="s">
        <v>252</v>
      </c>
    </row>
    <row r="171" spans="1:32" x14ac:dyDescent="0.35">
      <c r="A171">
        <v>29</v>
      </c>
      <c r="B171" t="s">
        <v>293</v>
      </c>
      <c r="C171" t="s">
        <v>246</v>
      </c>
      <c r="D171" t="s">
        <v>15</v>
      </c>
      <c r="E171" t="s">
        <v>286</v>
      </c>
      <c r="F171" t="s">
        <v>248</v>
      </c>
      <c r="G171" t="s">
        <v>249</v>
      </c>
      <c r="H171" t="s">
        <v>250</v>
      </c>
      <c r="L171" s="50">
        <v>1</v>
      </c>
      <c r="M171" s="50">
        <v>0.92531514167785645</v>
      </c>
      <c r="N171" s="50">
        <v>1.0807129144668579</v>
      </c>
      <c r="O171" s="50">
        <v>30.630759999999999</v>
      </c>
      <c r="P171" s="50">
        <v>30.641693115234375</v>
      </c>
      <c r="Q171" s="50">
        <v>5.2099794149398804E-2</v>
      </c>
      <c r="S171" s="50">
        <v>20.664533615112305</v>
      </c>
      <c r="T171" s="50">
        <v>6.9859378039836884E-2</v>
      </c>
      <c r="U171" s="50">
        <v>4.0333330631256104E-2</v>
      </c>
      <c r="V171" s="50">
        <v>0</v>
      </c>
      <c r="W171" t="s">
        <v>210</v>
      </c>
      <c r="X171" s="50">
        <v>0.41869698362670216</v>
      </c>
      <c r="Y171" t="s">
        <v>210</v>
      </c>
      <c r="Z171">
        <v>3</v>
      </c>
      <c r="AA171">
        <v>25</v>
      </c>
      <c r="AB171" t="s">
        <v>251</v>
      </c>
      <c r="AC171" t="s">
        <v>190</v>
      </c>
      <c r="AD171" s="50">
        <v>0.9784604944661397</v>
      </c>
      <c r="AE171" t="s">
        <v>252</v>
      </c>
      <c r="AF171" t="s">
        <v>252</v>
      </c>
    </row>
    <row r="172" spans="1:32" x14ac:dyDescent="0.35">
      <c r="A172">
        <v>30</v>
      </c>
      <c r="B172" t="s">
        <v>294</v>
      </c>
      <c r="C172" t="s">
        <v>246</v>
      </c>
      <c r="D172" t="s">
        <v>15</v>
      </c>
      <c r="E172" t="s">
        <v>288</v>
      </c>
      <c r="F172" t="s">
        <v>248</v>
      </c>
      <c r="G172" t="s">
        <v>249</v>
      </c>
      <c r="H172" t="s">
        <v>250</v>
      </c>
      <c r="L172" s="50">
        <v>1</v>
      </c>
      <c r="M172" s="50">
        <v>0.89993405342102051</v>
      </c>
      <c r="N172" s="50">
        <v>1.1111925840377808</v>
      </c>
      <c r="O172" s="50">
        <v>26.286282</v>
      </c>
      <c r="P172" s="50">
        <v>26.342559814453125</v>
      </c>
      <c r="Q172" s="50">
        <v>8.2694590091705322E-2</v>
      </c>
      <c r="S172" s="50">
        <v>16.365400314331055</v>
      </c>
      <c r="T172" s="50">
        <v>9.4891197979450226E-2</v>
      </c>
      <c r="U172" s="50">
        <v>5.4785460233688354E-2</v>
      </c>
      <c r="V172" s="50">
        <v>0</v>
      </c>
      <c r="W172" t="s">
        <v>210</v>
      </c>
      <c r="X172" s="50">
        <v>0.63085622018339771</v>
      </c>
      <c r="Y172" t="s">
        <v>210</v>
      </c>
      <c r="Z172">
        <v>3</v>
      </c>
      <c r="AA172">
        <v>19</v>
      </c>
      <c r="AB172" t="s">
        <v>251</v>
      </c>
      <c r="AC172" t="s">
        <v>190</v>
      </c>
      <c r="AD172" s="50">
        <v>0.98367982958821731</v>
      </c>
      <c r="AE172" t="s">
        <v>252</v>
      </c>
      <c r="AF172" t="s">
        <v>252</v>
      </c>
    </row>
    <row r="173" spans="1:32" x14ac:dyDescent="0.35">
      <c r="A173">
        <v>31</v>
      </c>
      <c r="B173" t="s">
        <v>295</v>
      </c>
      <c r="C173" t="s">
        <v>246</v>
      </c>
      <c r="D173" t="s">
        <v>15</v>
      </c>
      <c r="E173" t="s">
        <v>290</v>
      </c>
      <c r="F173" t="s">
        <v>248</v>
      </c>
      <c r="G173" t="s">
        <v>249</v>
      </c>
      <c r="H173" t="s">
        <v>250</v>
      </c>
      <c r="L173" s="50">
        <v>1</v>
      </c>
      <c r="M173" s="50">
        <v>0.93996244668960571</v>
      </c>
      <c r="N173" s="50">
        <v>1.0638723373413086</v>
      </c>
      <c r="O173" s="50">
        <v>23.608643000000001</v>
      </c>
      <c r="P173" s="50">
        <v>23.637479782104492</v>
      </c>
      <c r="Q173" s="50">
        <v>3.064720518887043E-2</v>
      </c>
      <c r="S173" s="50">
        <v>13.660321235656738</v>
      </c>
      <c r="T173" s="50">
        <v>5.5724278092384338E-2</v>
      </c>
      <c r="U173" s="50">
        <v>3.2172426581382751E-2</v>
      </c>
      <c r="V173" s="50">
        <v>0</v>
      </c>
      <c r="W173" t="s">
        <v>210</v>
      </c>
      <c r="X173" s="50">
        <v>0.57968797809483097</v>
      </c>
      <c r="Y173" t="s">
        <v>210</v>
      </c>
      <c r="Z173">
        <v>3</v>
      </c>
      <c r="AA173">
        <v>17</v>
      </c>
      <c r="AB173" t="s">
        <v>251</v>
      </c>
      <c r="AC173" t="s">
        <v>190</v>
      </c>
      <c r="AD173" s="50">
        <v>0.95667501327381577</v>
      </c>
      <c r="AE173" t="s">
        <v>252</v>
      </c>
      <c r="AF173" t="s">
        <v>252</v>
      </c>
    </row>
    <row r="174" spans="1:32" x14ac:dyDescent="0.35">
      <c r="A174">
        <v>32</v>
      </c>
      <c r="B174" t="s">
        <v>296</v>
      </c>
      <c r="C174" t="s">
        <v>246</v>
      </c>
      <c r="D174" t="s">
        <v>15</v>
      </c>
      <c r="E174" t="s">
        <v>292</v>
      </c>
      <c r="F174" t="s">
        <v>248</v>
      </c>
      <c r="G174" t="s">
        <v>249</v>
      </c>
      <c r="H174" t="s">
        <v>250</v>
      </c>
      <c r="L174" s="50">
        <v>1</v>
      </c>
      <c r="M174" s="50">
        <v>0.91206502914428711</v>
      </c>
      <c r="N174" s="50">
        <v>1.0964130163192749</v>
      </c>
      <c r="O174" s="50">
        <v>26.419909000000001</v>
      </c>
      <c r="P174" s="50">
        <v>26.344587326049805</v>
      </c>
      <c r="Q174" s="50">
        <v>6.8531505763530731E-2</v>
      </c>
      <c r="S174" s="50">
        <v>16.367429733276367</v>
      </c>
      <c r="T174" s="50">
        <v>8.2840278744697571E-2</v>
      </c>
      <c r="U174" s="50">
        <v>4.7827854752540588E-2</v>
      </c>
      <c r="V174" s="50">
        <v>0</v>
      </c>
      <c r="W174" t="s">
        <v>210</v>
      </c>
      <c r="X174" s="50">
        <v>0.48774813438336284</v>
      </c>
      <c r="Y174" t="s">
        <v>210</v>
      </c>
      <c r="Z174">
        <v>3</v>
      </c>
      <c r="AA174">
        <v>20</v>
      </c>
      <c r="AB174" t="s">
        <v>251</v>
      </c>
      <c r="AC174" t="s">
        <v>190</v>
      </c>
      <c r="AD174" s="50">
        <v>0.94235097036671278</v>
      </c>
      <c r="AE174" t="s">
        <v>252</v>
      </c>
      <c r="AF174" t="s">
        <v>252</v>
      </c>
    </row>
    <row r="175" spans="1:32" x14ac:dyDescent="0.35">
      <c r="A175">
        <v>33</v>
      </c>
      <c r="B175" t="s">
        <v>297</v>
      </c>
      <c r="C175" t="s">
        <v>246</v>
      </c>
      <c r="D175" t="s">
        <v>15</v>
      </c>
      <c r="E175" t="s">
        <v>286</v>
      </c>
      <c r="F175" t="s">
        <v>248</v>
      </c>
      <c r="G175" t="s">
        <v>249</v>
      </c>
      <c r="H175" t="s">
        <v>250</v>
      </c>
      <c r="L175" s="50">
        <v>1</v>
      </c>
      <c r="M175" s="50">
        <v>0.92531514167785645</v>
      </c>
      <c r="N175" s="50">
        <v>1.0807129144668579</v>
      </c>
      <c r="O175" s="50">
        <v>30.698391000000001</v>
      </c>
      <c r="P175" s="50">
        <v>30.641693115234375</v>
      </c>
      <c r="Q175" s="50">
        <v>5.2099794149398804E-2</v>
      </c>
      <c r="S175" s="50">
        <v>20.664533615112305</v>
      </c>
      <c r="T175" s="50">
        <v>6.9859378039836884E-2</v>
      </c>
      <c r="U175" s="50">
        <v>4.0333330631256104E-2</v>
      </c>
      <c r="V175" s="50">
        <v>0</v>
      </c>
      <c r="W175" t="s">
        <v>210</v>
      </c>
      <c r="X175" s="50">
        <v>0.41869698362670216</v>
      </c>
      <c r="Y175" t="s">
        <v>210</v>
      </c>
      <c r="Z175">
        <v>3</v>
      </c>
      <c r="AA175">
        <v>25</v>
      </c>
      <c r="AB175" t="s">
        <v>251</v>
      </c>
      <c r="AC175" t="s">
        <v>190</v>
      </c>
      <c r="AD175" s="50">
        <v>0.91379222633074098</v>
      </c>
      <c r="AE175" t="s">
        <v>252</v>
      </c>
      <c r="AF175" t="s">
        <v>252</v>
      </c>
    </row>
    <row r="176" spans="1:32" x14ac:dyDescent="0.35">
      <c r="A176">
        <v>34</v>
      </c>
      <c r="B176" t="s">
        <v>298</v>
      </c>
      <c r="C176" t="s">
        <v>246</v>
      </c>
      <c r="D176" t="s">
        <v>15</v>
      </c>
      <c r="E176" t="s">
        <v>288</v>
      </c>
      <c r="F176" t="s">
        <v>248</v>
      </c>
      <c r="G176" t="s">
        <v>249</v>
      </c>
      <c r="H176" t="s">
        <v>250</v>
      </c>
      <c r="L176" s="50">
        <v>1</v>
      </c>
      <c r="M176" s="50">
        <v>0.89993405342102051</v>
      </c>
      <c r="N176" s="50">
        <v>1.1111925840377808</v>
      </c>
      <c r="O176" s="50">
        <v>26.303892000000001</v>
      </c>
      <c r="P176" s="50">
        <v>26.342559814453125</v>
      </c>
      <c r="Q176" s="50">
        <v>8.2694590091705322E-2</v>
      </c>
      <c r="S176" s="50">
        <v>16.365400314331055</v>
      </c>
      <c r="T176" s="50">
        <v>9.4891197979450226E-2</v>
      </c>
      <c r="U176" s="50">
        <v>5.4785460233688354E-2</v>
      </c>
      <c r="V176" s="50">
        <v>0</v>
      </c>
      <c r="W176" t="s">
        <v>210</v>
      </c>
      <c r="X176" s="50">
        <v>0.63085622018339771</v>
      </c>
      <c r="Y176" t="s">
        <v>210</v>
      </c>
      <c r="Z176">
        <v>3</v>
      </c>
      <c r="AA176">
        <v>19</v>
      </c>
      <c r="AB176" t="s">
        <v>251</v>
      </c>
      <c r="AC176" t="s">
        <v>190</v>
      </c>
      <c r="AD176" s="50">
        <v>0.96940644266862841</v>
      </c>
      <c r="AE176" t="s">
        <v>252</v>
      </c>
      <c r="AF176" t="s">
        <v>252</v>
      </c>
    </row>
    <row r="177" spans="1:32" x14ac:dyDescent="0.35">
      <c r="A177">
        <v>35</v>
      </c>
      <c r="B177" t="s">
        <v>299</v>
      </c>
      <c r="C177" t="s">
        <v>246</v>
      </c>
      <c r="D177" t="s">
        <v>15</v>
      </c>
      <c r="E177" t="s">
        <v>290</v>
      </c>
      <c r="F177" t="s">
        <v>248</v>
      </c>
      <c r="G177" t="s">
        <v>249</v>
      </c>
      <c r="H177" t="s">
        <v>250</v>
      </c>
      <c r="L177" s="50">
        <v>1</v>
      </c>
      <c r="M177" s="50">
        <v>0.93996244668960571</v>
      </c>
      <c r="N177" s="50">
        <v>1.0638723373413086</v>
      </c>
      <c r="O177" s="50">
        <v>23.669661999999999</v>
      </c>
      <c r="P177" s="50">
        <v>23.637479782104492</v>
      </c>
      <c r="Q177" s="50">
        <v>3.064720518887043E-2</v>
      </c>
      <c r="S177" s="50">
        <v>13.660321235656738</v>
      </c>
      <c r="T177" s="50">
        <v>5.5724278092384338E-2</v>
      </c>
      <c r="U177" s="50">
        <v>3.2172426581382751E-2</v>
      </c>
      <c r="V177" s="50">
        <v>0</v>
      </c>
      <c r="W177" t="s">
        <v>210</v>
      </c>
      <c r="X177" s="50">
        <v>0.57968797809483097</v>
      </c>
      <c r="Y177" t="s">
        <v>210</v>
      </c>
      <c r="Z177">
        <v>3</v>
      </c>
      <c r="AA177">
        <v>17</v>
      </c>
      <c r="AB177" t="s">
        <v>251</v>
      </c>
      <c r="AC177" t="s">
        <v>190</v>
      </c>
      <c r="AD177" s="50">
        <v>0.95652461124159227</v>
      </c>
      <c r="AE177" t="s">
        <v>252</v>
      </c>
      <c r="AF177" t="s">
        <v>252</v>
      </c>
    </row>
    <row r="178" spans="1:32" x14ac:dyDescent="0.35">
      <c r="A178">
        <v>36</v>
      </c>
      <c r="B178" t="s">
        <v>300</v>
      </c>
      <c r="C178" t="s">
        <v>246</v>
      </c>
      <c r="D178" t="s">
        <v>15</v>
      </c>
      <c r="E178" t="s">
        <v>292</v>
      </c>
      <c r="F178" t="s">
        <v>248</v>
      </c>
      <c r="G178" t="s">
        <v>249</v>
      </c>
      <c r="H178" t="s">
        <v>250</v>
      </c>
      <c r="L178" s="50">
        <v>1</v>
      </c>
      <c r="M178" s="50">
        <v>0.91206502914428711</v>
      </c>
      <c r="N178" s="50">
        <v>1.0964130163192749</v>
      </c>
      <c r="O178" s="50">
        <v>26.285912</v>
      </c>
      <c r="P178" s="50">
        <v>26.344587326049805</v>
      </c>
      <c r="Q178" s="50">
        <v>6.8531505763530731E-2</v>
      </c>
      <c r="S178" s="50">
        <v>16.367429733276367</v>
      </c>
      <c r="T178" s="50">
        <v>8.2840278744697571E-2</v>
      </c>
      <c r="U178" s="50">
        <v>4.7827854752540588E-2</v>
      </c>
      <c r="V178" s="50">
        <v>0</v>
      </c>
      <c r="W178" t="s">
        <v>210</v>
      </c>
      <c r="X178" s="50">
        <v>0.48774813438336284</v>
      </c>
      <c r="Y178" t="s">
        <v>210</v>
      </c>
      <c r="Z178">
        <v>3</v>
      </c>
      <c r="AA178">
        <v>20</v>
      </c>
      <c r="AB178" t="s">
        <v>251</v>
      </c>
      <c r="AC178" t="s">
        <v>190</v>
      </c>
      <c r="AD178" s="50">
        <v>0.97428646125396223</v>
      </c>
      <c r="AE178" t="s">
        <v>252</v>
      </c>
      <c r="AF178" t="s">
        <v>252</v>
      </c>
    </row>
    <row r="179" spans="1:32" x14ac:dyDescent="0.35">
      <c r="A179">
        <v>37</v>
      </c>
      <c r="B179" t="s">
        <v>301</v>
      </c>
      <c r="C179" t="s">
        <v>246</v>
      </c>
      <c r="D179" t="s">
        <v>15</v>
      </c>
      <c r="E179" t="s">
        <v>302</v>
      </c>
      <c r="F179" t="s">
        <v>248</v>
      </c>
      <c r="G179" t="s">
        <v>249</v>
      </c>
      <c r="H179" t="s">
        <v>250</v>
      </c>
      <c r="L179" s="50">
        <v>1</v>
      </c>
      <c r="M179" s="50">
        <v>0.94521492719650269</v>
      </c>
      <c r="N179" s="50">
        <v>1.0579603910446167</v>
      </c>
      <c r="O179" s="50">
        <v>27.725079000000001</v>
      </c>
      <c r="P179" s="50">
        <v>27.746789932250977</v>
      </c>
      <c r="Q179" s="50">
        <v>2.0136114209890366E-2</v>
      </c>
      <c r="S179" s="50">
        <v>17.769632339477539</v>
      </c>
      <c r="T179" s="50">
        <v>5.0709042698144913E-2</v>
      </c>
      <c r="U179" s="50">
        <v>2.9276879504323006E-2</v>
      </c>
      <c r="V179" s="50">
        <v>0</v>
      </c>
      <c r="W179" t="s">
        <v>210</v>
      </c>
      <c r="X179" s="50">
        <v>0.66934538826722501</v>
      </c>
      <c r="Y179" t="s">
        <v>210</v>
      </c>
      <c r="Z179">
        <v>3</v>
      </c>
      <c r="AA179">
        <v>21</v>
      </c>
      <c r="AB179" t="s">
        <v>251</v>
      </c>
      <c r="AC179" t="s">
        <v>190</v>
      </c>
      <c r="AD179" s="50">
        <v>0.97358709683934563</v>
      </c>
      <c r="AE179" t="s">
        <v>252</v>
      </c>
      <c r="AF179" t="s">
        <v>252</v>
      </c>
    </row>
    <row r="180" spans="1:32" x14ac:dyDescent="0.35">
      <c r="A180">
        <v>38</v>
      </c>
      <c r="B180" t="s">
        <v>303</v>
      </c>
      <c r="C180" t="s">
        <v>246</v>
      </c>
      <c r="D180" t="s">
        <v>15</v>
      </c>
      <c r="E180" t="s">
        <v>304</v>
      </c>
      <c r="F180" t="s">
        <v>248</v>
      </c>
      <c r="G180" t="s">
        <v>249</v>
      </c>
      <c r="H180" t="s">
        <v>250</v>
      </c>
      <c r="L180" s="50">
        <v>1</v>
      </c>
      <c r="M180" s="50">
        <v>0.94754278659820557</v>
      </c>
      <c r="N180" s="50">
        <v>1.055361270904541</v>
      </c>
      <c r="O180" s="50">
        <v>31.393373</v>
      </c>
      <c r="P180" s="50">
        <v>31.396879196166992</v>
      </c>
      <c r="Q180" s="50">
        <v>1.3632522895932198E-2</v>
      </c>
      <c r="S180" s="50">
        <v>21.419719696044922</v>
      </c>
      <c r="T180" s="50">
        <v>4.8495251685380936E-2</v>
      </c>
      <c r="U180" s="50">
        <v>2.7998747304081917E-2</v>
      </c>
      <c r="V180" s="50">
        <v>0</v>
      </c>
      <c r="W180" t="s">
        <v>210</v>
      </c>
      <c r="X180" s="50">
        <v>0.37257256186560317</v>
      </c>
      <c r="Y180" t="s">
        <v>210</v>
      </c>
      <c r="Z180">
        <v>3</v>
      </c>
      <c r="AA180">
        <v>26</v>
      </c>
      <c r="AB180" t="s">
        <v>251</v>
      </c>
      <c r="AC180" t="s">
        <v>190</v>
      </c>
      <c r="AD180" s="50">
        <v>0.95806312986534681</v>
      </c>
      <c r="AE180" t="s">
        <v>252</v>
      </c>
      <c r="AF180" t="s">
        <v>252</v>
      </c>
    </row>
    <row r="181" spans="1:32" x14ac:dyDescent="0.35">
      <c r="A181">
        <v>39</v>
      </c>
      <c r="B181" t="s">
        <v>305</v>
      </c>
      <c r="C181" t="s">
        <v>246</v>
      </c>
      <c r="D181" t="s">
        <v>15</v>
      </c>
      <c r="E181" t="s">
        <v>306</v>
      </c>
      <c r="F181" t="s">
        <v>248</v>
      </c>
      <c r="G181" t="s">
        <v>249</v>
      </c>
      <c r="H181" t="s">
        <v>250</v>
      </c>
      <c r="L181" s="50">
        <v>1</v>
      </c>
      <c r="M181" s="50">
        <v>0.94474279880523682</v>
      </c>
      <c r="N181" s="50">
        <v>1.0584890842437744</v>
      </c>
      <c r="O181" s="50">
        <v>27.336403000000001</v>
      </c>
      <c r="P181" s="50">
        <v>27.354677200317383</v>
      </c>
      <c r="Q181" s="50">
        <v>2.124311588704586E-2</v>
      </c>
      <c r="S181" s="50">
        <v>17.377517700195313</v>
      </c>
      <c r="T181" s="50">
        <v>5.1158711314201355E-2</v>
      </c>
      <c r="U181" s="50">
        <v>2.9536494985222816E-2</v>
      </c>
      <c r="V181" s="50">
        <v>0</v>
      </c>
      <c r="W181" t="s">
        <v>210</v>
      </c>
      <c r="X181" s="50">
        <v>0.43139083507890408</v>
      </c>
      <c r="Y181" t="s">
        <v>210</v>
      </c>
      <c r="Z181">
        <v>3</v>
      </c>
      <c r="AA181">
        <v>21</v>
      </c>
      <c r="AB181" t="s">
        <v>251</v>
      </c>
      <c r="AC181" t="s">
        <v>190</v>
      </c>
      <c r="AD181" s="50">
        <v>0.98102290361203126</v>
      </c>
      <c r="AE181" t="s">
        <v>252</v>
      </c>
      <c r="AF181" t="s">
        <v>252</v>
      </c>
    </row>
    <row r="182" spans="1:32" x14ac:dyDescent="0.35">
      <c r="A182">
        <v>40</v>
      </c>
      <c r="B182" t="s">
        <v>307</v>
      </c>
      <c r="C182" t="s">
        <v>246</v>
      </c>
      <c r="D182" t="s">
        <v>15</v>
      </c>
      <c r="E182" t="s">
        <v>308</v>
      </c>
      <c r="F182" t="s">
        <v>248</v>
      </c>
      <c r="G182" t="s">
        <v>249</v>
      </c>
      <c r="H182" t="s">
        <v>250</v>
      </c>
      <c r="L182" s="50">
        <v>1</v>
      </c>
      <c r="M182" s="50">
        <v>0.81859183311462402</v>
      </c>
      <c r="N182" s="50">
        <v>1.2216099500656128</v>
      </c>
      <c r="O182" s="50">
        <v>34.244889999999998</v>
      </c>
      <c r="P182" s="50">
        <v>34.445850372314453</v>
      </c>
      <c r="Q182" s="50">
        <v>0.17403903603553772</v>
      </c>
      <c r="S182" s="50">
        <v>24.468690872192383</v>
      </c>
      <c r="T182" s="50">
        <v>0.18015417456626892</v>
      </c>
      <c r="U182" s="50">
        <v>0.10401206463575363</v>
      </c>
      <c r="V182" s="50">
        <v>0</v>
      </c>
      <c r="W182" t="s">
        <v>210</v>
      </c>
      <c r="X182" s="50">
        <v>0.50167156745410435</v>
      </c>
      <c r="Y182" t="s">
        <v>210</v>
      </c>
      <c r="Z182">
        <v>3</v>
      </c>
      <c r="AA182">
        <v>27</v>
      </c>
      <c r="AB182" t="s">
        <v>251</v>
      </c>
      <c r="AC182" t="s">
        <v>190</v>
      </c>
      <c r="AD182" s="50">
        <v>0.97696368870622685</v>
      </c>
      <c r="AE182" t="s">
        <v>252</v>
      </c>
      <c r="AF182" t="s">
        <v>252</v>
      </c>
    </row>
    <row r="183" spans="1:32" x14ac:dyDescent="0.35">
      <c r="A183">
        <v>41</v>
      </c>
      <c r="B183" t="s">
        <v>309</v>
      </c>
      <c r="C183" t="s">
        <v>246</v>
      </c>
      <c r="D183" t="s">
        <v>15</v>
      </c>
      <c r="E183" t="s">
        <v>302</v>
      </c>
      <c r="F183" t="s">
        <v>248</v>
      </c>
      <c r="G183" t="s">
        <v>249</v>
      </c>
      <c r="H183" t="s">
        <v>250</v>
      </c>
      <c r="L183" s="50">
        <v>1</v>
      </c>
      <c r="M183" s="50">
        <v>0.94521492719650269</v>
      </c>
      <c r="N183" s="50">
        <v>1.0579603910446167</v>
      </c>
      <c r="O183" s="50">
        <v>27.750444000000002</v>
      </c>
      <c r="P183" s="50">
        <v>27.746789932250977</v>
      </c>
      <c r="Q183" s="50">
        <v>2.0136114209890366E-2</v>
      </c>
      <c r="S183" s="50">
        <v>17.769632339477539</v>
      </c>
      <c r="T183" s="50">
        <v>5.0709042698144913E-2</v>
      </c>
      <c r="U183" s="50">
        <v>2.9276879504323006E-2</v>
      </c>
      <c r="V183" s="50">
        <v>0</v>
      </c>
      <c r="W183" t="s">
        <v>210</v>
      </c>
      <c r="X183" s="50">
        <v>0.66934538826722501</v>
      </c>
      <c r="Y183" t="s">
        <v>210</v>
      </c>
      <c r="Z183">
        <v>3</v>
      </c>
      <c r="AA183">
        <v>20</v>
      </c>
      <c r="AB183" t="s">
        <v>251</v>
      </c>
      <c r="AC183" t="s">
        <v>190</v>
      </c>
      <c r="AD183" s="50">
        <v>0.97034944592908912</v>
      </c>
      <c r="AE183" t="s">
        <v>252</v>
      </c>
      <c r="AF183" t="s">
        <v>252</v>
      </c>
    </row>
    <row r="184" spans="1:32" x14ac:dyDescent="0.35">
      <c r="A184">
        <v>42</v>
      </c>
      <c r="B184" t="s">
        <v>310</v>
      </c>
      <c r="C184" t="s">
        <v>246</v>
      </c>
      <c r="D184" t="s">
        <v>15</v>
      </c>
      <c r="E184" t="s">
        <v>304</v>
      </c>
      <c r="F184" t="s">
        <v>248</v>
      </c>
      <c r="G184" t="s">
        <v>249</v>
      </c>
      <c r="H184" t="s">
        <v>250</v>
      </c>
      <c r="L184" s="50">
        <v>1</v>
      </c>
      <c r="M184" s="50">
        <v>0.94754278659820557</v>
      </c>
      <c r="N184" s="50">
        <v>1.055361270904541</v>
      </c>
      <c r="O184" s="50">
        <v>31.385339999999999</v>
      </c>
      <c r="P184" s="50">
        <v>31.396879196166992</v>
      </c>
      <c r="Q184" s="50">
        <v>1.3632522895932198E-2</v>
      </c>
      <c r="S184" s="50">
        <v>21.419719696044922</v>
      </c>
      <c r="T184" s="50">
        <v>4.8495251685380936E-2</v>
      </c>
      <c r="U184" s="50">
        <v>2.7998747304081917E-2</v>
      </c>
      <c r="V184" s="50">
        <v>0</v>
      </c>
      <c r="W184" t="s">
        <v>210</v>
      </c>
      <c r="X184" s="50">
        <v>0.37257256186560317</v>
      </c>
      <c r="Y184" t="s">
        <v>210</v>
      </c>
      <c r="Z184">
        <v>3</v>
      </c>
      <c r="AA184">
        <v>25</v>
      </c>
      <c r="AB184" t="s">
        <v>251</v>
      </c>
      <c r="AC184" t="s">
        <v>190</v>
      </c>
      <c r="AD184" s="50">
        <v>0.98843786542530465</v>
      </c>
      <c r="AE184" t="s">
        <v>252</v>
      </c>
      <c r="AF184" t="s">
        <v>252</v>
      </c>
    </row>
    <row r="185" spans="1:32" x14ac:dyDescent="0.35">
      <c r="A185">
        <v>43</v>
      </c>
      <c r="B185" t="s">
        <v>311</v>
      </c>
      <c r="C185" t="s">
        <v>246</v>
      </c>
      <c r="D185" t="s">
        <v>15</v>
      </c>
      <c r="E185" t="s">
        <v>306</v>
      </c>
      <c r="F185" t="s">
        <v>248</v>
      </c>
      <c r="G185" t="s">
        <v>249</v>
      </c>
      <c r="H185" t="s">
        <v>250</v>
      </c>
      <c r="L185" s="50">
        <v>1</v>
      </c>
      <c r="M185" s="50">
        <v>0.94474279880523682</v>
      </c>
      <c r="N185" s="50">
        <v>1.0584890842437744</v>
      </c>
      <c r="O185" s="50">
        <v>27.349644000000001</v>
      </c>
      <c r="P185" s="50">
        <v>27.354677200317383</v>
      </c>
      <c r="Q185" s="50">
        <v>2.124311588704586E-2</v>
      </c>
      <c r="S185" s="50">
        <v>17.377517700195313</v>
      </c>
      <c r="T185" s="50">
        <v>5.1158711314201355E-2</v>
      </c>
      <c r="U185" s="50">
        <v>2.9536494985222816E-2</v>
      </c>
      <c r="V185" s="50">
        <v>0</v>
      </c>
      <c r="W185" t="s">
        <v>210</v>
      </c>
      <c r="X185" s="50">
        <v>0.43139083507890408</v>
      </c>
      <c r="Y185" t="s">
        <v>210</v>
      </c>
      <c r="Z185">
        <v>3</v>
      </c>
      <c r="AA185">
        <v>21</v>
      </c>
      <c r="AB185" t="s">
        <v>251</v>
      </c>
      <c r="AC185" t="s">
        <v>190</v>
      </c>
      <c r="AD185" s="50">
        <v>0.97906642058685489</v>
      </c>
      <c r="AE185" t="s">
        <v>252</v>
      </c>
      <c r="AF185" t="s">
        <v>252</v>
      </c>
    </row>
    <row r="186" spans="1:32" x14ac:dyDescent="0.35">
      <c r="A186">
        <v>44</v>
      </c>
      <c r="B186" t="s">
        <v>312</v>
      </c>
      <c r="C186" t="s">
        <v>246</v>
      </c>
      <c r="D186" t="s">
        <v>15</v>
      </c>
      <c r="E186" t="s">
        <v>308</v>
      </c>
      <c r="F186" t="s">
        <v>248</v>
      </c>
      <c r="G186" t="s">
        <v>249</v>
      </c>
      <c r="H186" t="s">
        <v>250</v>
      </c>
      <c r="L186" s="50">
        <v>1</v>
      </c>
      <c r="M186" s="50">
        <v>0.81859183311462402</v>
      </c>
      <c r="N186" s="50">
        <v>1.2216099500656128</v>
      </c>
      <c r="O186" s="50">
        <v>34.546852000000001</v>
      </c>
      <c r="P186" s="50">
        <v>34.445850372314453</v>
      </c>
      <c r="Q186" s="50">
        <v>0.17403903603553772</v>
      </c>
      <c r="S186" s="50">
        <v>24.468690872192383</v>
      </c>
      <c r="T186" s="50">
        <v>0.18015417456626892</v>
      </c>
      <c r="U186" s="50">
        <v>0.10401206463575363</v>
      </c>
      <c r="V186" s="50">
        <v>0</v>
      </c>
      <c r="W186" t="s">
        <v>210</v>
      </c>
      <c r="X186" s="50">
        <v>0.50167156745410435</v>
      </c>
      <c r="Y186" t="s">
        <v>210</v>
      </c>
      <c r="Z186">
        <v>3</v>
      </c>
      <c r="AA186">
        <v>28</v>
      </c>
      <c r="AB186" t="s">
        <v>251</v>
      </c>
      <c r="AC186" t="s">
        <v>190</v>
      </c>
      <c r="AD186" s="50">
        <v>0.94718963891515429</v>
      </c>
      <c r="AE186" t="s">
        <v>252</v>
      </c>
      <c r="AF186" t="s">
        <v>252</v>
      </c>
    </row>
    <row r="187" spans="1:32" x14ac:dyDescent="0.35">
      <c r="A187">
        <v>45</v>
      </c>
      <c r="B187" t="s">
        <v>313</v>
      </c>
      <c r="C187" t="s">
        <v>246</v>
      </c>
      <c r="D187" t="s">
        <v>15</v>
      </c>
      <c r="E187" t="s">
        <v>302</v>
      </c>
      <c r="F187" t="s">
        <v>248</v>
      </c>
      <c r="G187" t="s">
        <v>249</v>
      </c>
      <c r="H187" t="s">
        <v>250</v>
      </c>
      <c r="L187" s="50">
        <v>1</v>
      </c>
      <c r="M187" s="50">
        <v>0.94521492719650269</v>
      </c>
      <c r="N187" s="50">
        <v>1.0579603910446167</v>
      </c>
      <c r="O187" s="50">
        <v>27.764849999999999</v>
      </c>
      <c r="P187" s="50">
        <v>27.746789932250977</v>
      </c>
      <c r="Q187" s="50">
        <v>2.0136114209890366E-2</v>
      </c>
      <c r="S187" s="50">
        <v>17.769632339477539</v>
      </c>
      <c r="T187" s="50">
        <v>5.0709042698144913E-2</v>
      </c>
      <c r="U187" s="50">
        <v>2.9276879504323006E-2</v>
      </c>
      <c r="V187" s="50">
        <v>0</v>
      </c>
      <c r="W187" t="s">
        <v>210</v>
      </c>
      <c r="X187" s="50">
        <v>0.66934538826722501</v>
      </c>
      <c r="Y187" t="s">
        <v>210</v>
      </c>
      <c r="Z187">
        <v>3</v>
      </c>
      <c r="AA187">
        <v>21</v>
      </c>
      <c r="AB187" t="s">
        <v>251</v>
      </c>
      <c r="AC187" t="s">
        <v>190</v>
      </c>
      <c r="AD187" s="50">
        <v>0.97229655423840444</v>
      </c>
      <c r="AE187" t="s">
        <v>252</v>
      </c>
      <c r="AF187" t="s">
        <v>252</v>
      </c>
    </row>
    <row r="188" spans="1:32" x14ac:dyDescent="0.35">
      <c r="A188">
        <v>46</v>
      </c>
      <c r="B188" t="s">
        <v>314</v>
      </c>
      <c r="C188" t="s">
        <v>246</v>
      </c>
      <c r="D188" t="s">
        <v>15</v>
      </c>
      <c r="E188" t="s">
        <v>304</v>
      </c>
      <c r="F188" t="s">
        <v>248</v>
      </c>
      <c r="G188" t="s">
        <v>249</v>
      </c>
      <c r="H188" t="s">
        <v>250</v>
      </c>
      <c r="L188" s="50">
        <v>1</v>
      </c>
      <c r="M188" s="50">
        <v>0.94754278659820557</v>
      </c>
      <c r="N188" s="50">
        <v>1.055361270904541</v>
      </c>
      <c r="O188" s="50">
        <v>31.411919999999999</v>
      </c>
      <c r="P188" s="50">
        <v>31.396879196166992</v>
      </c>
      <c r="Q188" s="50">
        <v>1.3632522895932198E-2</v>
      </c>
      <c r="S188" s="50">
        <v>21.419719696044922</v>
      </c>
      <c r="T188" s="50">
        <v>4.8495251685380936E-2</v>
      </c>
      <c r="U188" s="50">
        <v>2.7998747304081917E-2</v>
      </c>
      <c r="V188" s="50">
        <v>0</v>
      </c>
      <c r="W188" t="s">
        <v>210</v>
      </c>
      <c r="X188" s="50">
        <v>0.37257256186560317</v>
      </c>
      <c r="Y188" t="s">
        <v>210</v>
      </c>
      <c r="Z188">
        <v>3</v>
      </c>
      <c r="AA188">
        <v>24</v>
      </c>
      <c r="AB188" t="s">
        <v>251</v>
      </c>
      <c r="AC188" t="s">
        <v>190</v>
      </c>
      <c r="AD188" s="50">
        <v>0.95878372245378829</v>
      </c>
      <c r="AE188" t="s">
        <v>252</v>
      </c>
      <c r="AF188" t="s">
        <v>252</v>
      </c>
    </row>
    <row r="189" spans="1:32" x14ac:dyDescent="0.35">
      <c r="A189">
        <v>47</v>
      </c>
      <c r="B189" t="s">
        <v>315</v>
      </c>
      <c r="C189" t="s">
        <v>246</v>
      </c>
      <c r="D189" t="s">
        <v>15</v>
      </c>
      <c r="E189" t="s">
        <v>306</v>
      </c>
      <c r="F189" t="s">
        <v>248</v>
      </c>
      <c r="G189" t="s">
        <v>249</v>
      </c>
      <c r="H189" t="s">
        <v>250</v>
      </c>
      <c r="L189" s="50">
        <v>1</v>
      </c>
      <c r="M189" s="50">
        <v>0.94474279880523682</v>
      </c>
      <c r="N189" s="50">
        <v>1.0584890842437744</v>
      </c>
      <c r="O189" s="50">
        <v>27.377984999999999</v>
      </c>
      <c r="P189" s="50">
        <v>27.354677200317383</v>
      </c>
      <c r="Q189" s="50">
        <v>2.124311588704586E-2</v>
      </c>
      <c r="S189" s="50">
        <v>17.377517700195313</v>
      </c>
      <c r="T189" s="50">
        <v>5.1158711314201355E-2</v>
      </c>
      <c r="U189" s="50">
        <v>2.9536494985222816E-2</v>
      </c>
      <c r="V189" s="50">
        <v>0</v>
      </c>
      <c r="W189" t="s">
        <v>210</v>
      </c>
      <c r="X189" s="50">
        <v>0.43139083507890408</v>
      </c>
      <c r="Y189" t="s">
        <v>210</v>
      </c>
      <c r="Z189">
        <v>3</v>
      </c>
      <c r="AA189">
        <v>21</v>
      </c>
      <c r="AB189" t="s">
        <v>251</v>
      </c>
      <c r="AC189" t="s">
        <v>190</v>
      </c>
      <c r="AD189" s="50">
        <v>0.97543601816569059</v>
      </c>
      <c r="AE189" t="s">
        <v>252</v>
      </c>
      <c r="AF189" t="s">
        <v>252</v>
      </c>
    </row>
    <row r="190" spans="1:32" x14ac:dyDescent="0.35">
      <c r="A190">
        <v>48</v>
      </c>
      <c r="B190" t="s">
        <v>316</v>
      </c>
      <c r="C190" t="s">
        <v>246</v>
      </c>
      <c r="D190" t="s">
        <v>15</v>
      </c>
      <c r="E190" t="s">
        <v>308</v>
      </c>
      <c r="F190" t="s">
        <v>248</v>
      </c>
      <c r="G190" t="s">
        <v>249</v>
      </c>
      <c r="H190" t="s">
        <v>250</v>
      </c>
      <c r="L190" s="50">
        <v>1</v>
      </c>
      <c r="M190" s="50">
        <v>0.81859183311462402</v>
      </c>
      <c r="N190" s="50">
        <v>1.2216099500656128</v>
      </c>
      <c r="O190" s="50">
        <v>34.545810000000003</v>
      </c>
      <c r="P190" s="50">
        <v>34.445850372314453</v>
      </c>
      <c r="Q190" s="50">
        <v>0.17403903603553772</v>
      </c>
      <c r="S190" s="50">
        <v>24.468690872192383</v>
      </c>
      <c r="T190" s="50">
        <v>0.18015417456626892</v>
      </c>
      <c r="U190" s="50">
        <v>0.10401206463575363</v>
      </c>
      <c r="V190" s="50">
        <v>0</v>
      </c>
      <c r="W190" t="s">
        <v>210</v>
      </c>
      <c r="X190" s="50">
        <v>0.50167156745410435</v>
      </c>
      <c r="Y190" t="s">
        <v>210</v>
      </c>
      <c r="Z190">
        <v>3</v>
      </c>
      <c r="AA190">
        <v>28</v>
      </c>
      <c r="AB190" t="s">
        <v>251</v>
      </c>
      <c r="AC190" t="s">
        <v>190</v>
      </c>
      <c r="AD190" s="50">
        <v>0.96449068171320695</v>
      </c>
      <c r="AE190" t="s">
        <v>252</v>
      </c>
      <c r="AF190" t="s">
        <v>252</v>
      </c>
    </row>
    <row r="191" spans="1:32" x14ac:dyDescent="0.35">
      <c r="A191">
        <v>49</v>
      </c>
      <c r="B191" t="s">
        <v>317</v>
      </c>
      <c r="C191" t="s">
        <v>246</v>
      </c>
      <c r="D191" t="s">
        <v>15</v>
      </c>
      <c r="E191" t="s">
        <v>318</v>
      </c>
      <c r="F191" t="s">
        <v>248</v>
      </c>
      <c r="G191" t="s">
        <v>249</v>
      </c>
      <c r="H191" t="s">
        <v>250</v>
      </c>
      <c r="L191" s="50">
        <v>1</v>
      </c>
      <c r="M191" s="50">
        <v>0.94300293922424316</v>
      </c>
      <c r="N191" s="50">
        <v>1.0604420900344849</v>
      </c>
      <c r="O191" s="50">
        <v>25.377365000000001</v>
      </c>
      <c r="P191" s="50">
        <v>25.361862182617188</v>
      </c>
      <c r="Q191" s="50">
        <v>2.4975351989269257E-2</v>
      </c>
      <c r="S191" s="50">
        <v>15.384701728820801</v>
      </c>
      <c r="T191" s="50">
        <v>5.2817724645137787E-2</v>
      </c>
      <c r="U191" s="50">
        <v>3.049432672560215E-2</v>
      </c>
      <c r="V191" s="50">
        <v>0</v>
      </c>
      <c r="W191" t="s">
        <v>210</v>
      </c>
      <c r="X191" s="50">
        <v>0.44575101320517924</v>
      </c>
      <c r="Y191" t="s">
        <v>210</v>
      </c>
      <c r="Z191">
        <v>3</v>
      </c>
      <c r="AA191">
        <v>19</v>
      </c>
      <c r="AB191" t="s">
        <v>251</v>
      </c>
      <c r="AC191" t="s">
        <v>190</v>
      </c>
      <c r="AD191" s="50">
        <v>0.96793294194788171</v>
      </c>
      <c r="AE191" t="s">
        <v>252</v>
      </c>
      <c r="AF191" t="s">
        <v>252</v>
      </c>
    </row>
    <row r="192" spans="1:32" x14ac:dyDescent="0.35">
      <c r="A192">
        <v>50</v>
      </c>
      <c r="B192" t="s">
        <v>319</v>
      </c>
      <c r="C192" t="s">
        <v>246</v>
      </c>
      <c r="D192" t="s">
        <v>15</v>
      </c>
      <c r="E192" t="s">
        <v>320</v>
      </c>
      <c r="F192" t="s">
        <v>248</v>
      </c>
      <c r="G192" t="s">
        <v>249</v>
      </c>
      <c r="H192" t="s">
        <v>250</v>
      </c>
      <c r="L192" s="50">
        <v>1</v>
      </c>
      <c r="M192" s="50">
        <v>0.94597715139389038</v>
      </c>
      <c r="N192" s="50">
        <v>1.0571079254150391</v>
      </c>
      <c r="O192" s="50">
        <v>27.984902999999999</v>
      </c>
      <c r="P192" s="50">
        <v>27.975320816040039</v>
      </c>
      <c r="Q192" s="50">
        <v>1.8232252448797226E-2</v>
      </c>
      <c r="S192" s="50">
        <v>17.998163223266602</v>
      </c>
      <c r="T192" s="50">
        <v>4.9983587116003036E-2</v>
      </c>
      <c r="U192" s="50">
        <v>2.8858035802841187E-2</v>
      </c>
      <c r="V192" s="50">
        <v>0</v>
      </c>
      <c r="W192" t="s">
        <v>210</v>
      </c>
      <c r="X192" s="50">
        <v>0.43099104805450478</v>
      </c>
      <c r="Y192" t="s">
        <v>210</v>
      </c>
      <c r="Z192">
        <v>3</v>
      </c>
      <c r="AA192">
        <v>22</v>
      </c>
      <c r="AB192" t="s">
        <v>251</v>
      </c>
      <c r="AC192" t="s">
        <v>190</v>
      </c>
      <c r="AD192" s="50">
        <v>0.97619836445323604</v>
      </c>
      <c r="AE192" t="s">
        <v>252</v>
      </c>
      <c r="AF192" t="s">
        <v>252</v>
      </c>
    </row>
    <row r="193" spans="1:32" x14ac:dyDescent="0.35">
      <c r="A193">
        <v>51</v>
      </c>
      <c r="B193" t="s">
        <v>321</v>
      </c>
      <c r="C193" t="s">
        <v>246</v>
      </c>
      <c r="D193" t="s">
        <v>15</v>
      </c>
      <c r="E193" t="s">
        <v>322</v>
      </c>
      <c r="F193" t="s">
        <v>248</v>
      </c>
      <c r="G193" t="s">
        <v>249</v>
      </c>
      <c r="H193" t="s">
        <v>250</v>
      </c>
      <c r="L193" s="50">
        <v>1</v>
      </c>
      <c r="M193" s="50">
        <v>0.91676217317581177</v>
      </c>
      <c r="N193" s="50">
        <v>1.0907955169677734</v>
      </c>
      <c r="O193" s="50">
        <v>35.019379999999998</v>
      </c>
      <c r="P193" s="50">
        <v>35.087368011474609</v>
      </c>
      <c r="Q193" s="50">
        <v>6.2864750623703003E-2</v>
      </c>
      <c r="S193" s="50">
        <v>25.110208511352539</v>
      </c>
      <c r="T193" s="50">
        <v>7.8217141330242157E-2</v>
      </c>
      <c r="U193" s="50">
        <v>4.5158687978982925E-2</v>
      </c>
      <c r="V193" s="50">
        <v>0</v>
      </c>
      <c r="W193" t="s">
        <v>210</v>
      </c>
      <c r="X193" s="50">
        <v>0.4365530325589565</v>
      </c>
      <c r="Y193" t="s">
        <v>210</v>
      </c>
      <c r="Z193">
        <v>3</v>
      </c>
      <c r="AA193">
        <v>27</v>
      </c>
      <c r="AB193" t="s">
        <v>251</v>
      </c>
      <c r="AC193" t="s">
        <v>190</v>
      </c>
      <c r="AD193" s="50">
        <v>0.96455793225664754</v>
      </c>
      <c r="AE193" t="s">
        <v>252</v>
      </c>
      <c r="AF193" t="s">
        <v>252</v>
      </c>
    </row>
    <row r="194" spans="1:32" x14ac:dyDescent="0.35">
      <c r="A194">
        <v>52</v>
      </c>
      <c r="B194" t="s">
        <v>323</v>
      </c>
      <c r="C194" t="s">
        <v>246</v>
      </c>
      <c r="D194" t="s">
        <v>15</v>
      </c>
      <c r="E194" t="s">
        <v>324</v>
      </c>
      <c r="F194" t="s">
        <v>248</v>
      </c>
      <c r="G194" t="s">
        <v>249</v>
      </c>
      <c r="H194" t="s">
        <v>250</v>
      </c>
      <c r="L194" s="50">
        <v>1</v>
      </c>
      <c r="M194" s="50">
        <v>0.90996336936950684</v>
      </c>
      <c r="N194" s="50">
        <v>1.0989453792572021</v>
      </c>
      <c r="O194" s="50">
        <v>25.214766999999998</v>
      </c>
      <c r="P194" s="50">
        <v>25.210424423217773</v>
      </c>
      <c r="Q194" s="50">
        <v>7.1027271449565887E-2</v>
      </c>
      <c r="S194" s="50">
        <v>15.23326587677002</v>
      </c>
      <c r="T194" s="50">
        <v>8.4916532039642334E-2</v>
      </c>
      <c r="U194" s="50">
        <v>4.9026582390069962E-2</v>
      </c>
      <c r="V194" s="50">
        <v>0</v>
      </c>
      <c r="W194" t="s">
        <v>210</v>
      </c>
      <c r="X194" s="50">
        <v>0.73026449867094101</v>
      </c>
      <c r="Y194" t="s">
        <v>210</v>
      </c>
      <c r="Z194">
        <v>3</v>
      </c>
      <c r="AA194">
        <v>19</v>
      </c>
      <c r="AB194" t="s">
        <v>251</v>
      </c>
      <c r="AC194" t="s">
        <v>190</v>
      </c>
      <c r="AD194" s="50">
        <v>0.98638023833606903</v>
      </c>
      <c r="AE194" t="s">
        <v>252</v>
      </c>
      <c r="AF194" t="s">
        <v>252</v>
      </c>
    </row>
    <row r="195" spans="1:32" x14ac:dyDescent="0.35">
      <c r="A195">
        <v>53</v>
      </c>
      <c r="B195" t="s">
        <v>325</v>
      </c>
      <c r="C195" t="s">
        <v>246</v>
      </c>
      <c r="D195" t="s">
        <v>15</v>
      </c>
      <c r="E195" t="s">
        <v>318</v>
      </c>
      <c r="F195" t="s">
        <v>248</v>
      </c>
      <c r="G195" t="s">
        <v>249</v>
      </c>
      <c r="H195" t="s">
        <v>250</v>
      </c>
      <c r="L195" s="50">
        <v>1</v>
      </c>
      <c r="M195" s="50">
        <v>0.94300293922424316</v>
      </c>
      <c r="N195" s="50">
        <v>1.0604420900344849</v>
      </c>
      <c r="O195" s="50">
        <v>25.375167999999999</v>
      </c>
      <c r="P195" s="50">
        <v>25.361862182617188</v>
      </c>
      <c r="Q195" s="50">
        <v>2.4975351989269257E-2</v>
      </c>
      <c r="S195" s="50">
        <v>15.384701728820801</v>
      </c>
      <c r="T195" s="50">
        <v>5.2817724645137787E-2</v>
      </c>
      <c r="U195" s="50">
        <v>3.049432672560215E-2</v>
      </c>
      <c r="V195" s="50">
        <v>0</v>
      </c>
      <c r="W195" t="s">
        <v>210</v>
      </c>
      <c r="X195" s="50">
        <v>0.44575101320517924</v>
      </c>
      <c r="Y195" t="s">
        <v>210</v>
      </c>
      <c r="Z195">
        <v>3</v>
      </c>
      <c r="AA195">
        <v>19</v>
      </c>
      <c r="AB195" t="s">
        <v>251</v>
      </c>
      <c r="AC195" t="s">
        <v>190</v>
      </c>
      <c r="AD195" s="50">
        <v>0.97498591804383106</v>
      </c>
      <c r="AE195" t="s">
        <v>252</v>
      </c>
      <c r="AF195" t="s">
        <v>252</v>
      </c>
    </row>
    <row r="196" spans="1:32" x14ac:dyDescent="0.35">
      <c r="A196">
        <v>54</v>
      </c>
      <c r="B196" t="s">
        <v>326</v>
      </c>
      <c r="C196" t="s">
        <v>246</v>
      </c>
      <c r="D196" t="s">
        <v>15</v>
      </c>
      <c r="E196" t="s">
        <v>320</v>
      </c>
      <c r="F196" t="s">
        <v>248</v>
      </c>
      <c r="G196" t="s">
        <v>249</v>
      </c>
      <c r="H196" t="s">
        <v>250</v>
      </c>
      <c r="L196" s="50">
        <v>1</v>
      </c>
      <c r="M196" s="50">
        <v>0.94597715139389038</v>
      </c>
      <c r="N196" s="50">
        <v>1.0571079254150391</v>
      </c>
      <c r="O196" s="50">
        <v>27.986764999999998</v>
      </c>
      <c r="P196" s="50">
        <v>27.975320816040039</v>
      </c>
      <c r="Q196" s="50">
        <v>1.8232252448797226E-2</v>
      </c>
      <c r="S196" s="50">
        <v>17.998163223266602</v>
      </c>
      <c r="T196" s="50">
        <v>4.9983587116003036E-2</v>
      </c>
      <c r="U196" s="50">
        <v>2.8858035802841187E-2</v>
      </c>
      <c r="V196" s="50">
        <v>0</v>
      </c>
      <c r="W196" t="s">
        <v>210</v>
      </c>
      <c r="X196" s="50">
        <v>0.43099104805450478</v>
      </c>
      <c r="Y196" t="s">
        <v>210</v>
      </c>
      <c r="Z196">
        <v>3</v>
      </c>
      <c r="AA196">
        <v>21</v>
      </c>
      <c r="AB196" t="s">
        <v>251</v>
      </c>
      <c r="AC196" t="s">
        <v>190</v>
      </c>
      <c r="AD196" s="50">
        <v>0.98024591852941656</v>
      </c>
      <c r="AE196" t="s">
        <v>252</v>
      </c>
      <c r="AF196" t="s">
        <v>252</v>
      </c>
    </row>
    <row r="197" spans="1:32" x14ac:dyDescent="0.35">
      <c r="A197">
        <v>55</v>
      </c>
      <c r="B197" t="s">
        <v>327</v>
      </c>
      <c r="C197" t="s">
        <v>246</v>
      </c>
      <c r="D197" t="s">
        <v>15</v>
      </c>
      <c r="E197" t="s">
        <v>322</v>
      </c>
      <c r="F197" t="s">
        <v>248</v>
      </c>
      <c r="G197" t="s">
        <v>249</v>
      </c>
      <c r="H197" t="s">
        <v>250</v>
      </c>
      <c r="L197" s="50">
        <v>1</v>
      </c>
      <c r="M197" s="50">
        <v>0.91676217317581177</v>
      </c>
      <c r="N197" s="50">
        <v>1.0907955169677734</v>
      </c>
      <c r="O197" s="50">
        <v>35.099339999999998</v>
      </c>
      <c r="P197" s="50">
        <v>35.087368011474609</v>
      </c>
      <c r="Q197" s="50">
        <v>6.2864750623703003E-2</v>
      </c>
      <c r="S197" s="50">
        <v>25.110208511352539</v>
      </c>
      <c r="T197" s="50">
        <v>7.8217141330242157E-2</v>
      </c>
      <c r="U197" s="50">
        <v>4.5158687978982925E-2</v>
      </c>
      <c r="V197" s="50">
        <v>0</v>
      </c>
      <c r="W197" t="s">
        <v>210</v>
      </c>
      <c r="X197" s="50">
        <v>0.4365530325589565</v>
      </c>
      <c r="Y197" t="s">
        <v>210</v>
      </c>
      <c r="Z197">
        <v>3</v>
      </c>
      <c r="AA197">
        <v>28</v>
      </c>
      <c r="AB197" t="s">
        <v>251</v>
      </c>
      <c r="AC197" t="s">
        <v>190</v>
      </c>
      <c r="AD197" s="50">
        <v>0.94106834955300755</v>
      </c>
      <c r="AE197" t="s">
        <v>252</v>
      </c>
      <c r="AF197" t="s">
        <v>252</v>
      </c>
    </row>
    <row r="198" spans="1:32" x14ac:dyDescent="0.35">
      <c r="A198">
        <v>56</v>
      </c>
      <c r="B198" t="s">
        <v>328</v>
      </c>
      <c r="C198" t="s">
        <v>246</v>
      </c>
      <c r="D198" t="s">
        <v>15</v>
      </c>
      <c r="E198" t="s">
        <v>324</v>
      </c>
      <c r="F198" t="s">
        <v>248</v>
      </c>
      <c r="G198" t="s">
        <v>249</v>
      </c>
      <c r="H198" t="s">
        <v>250</v>
      </c>
      <c r="L198" s="50">
        <v>1</v>
      </c>
      <c r="M198" s="50">
        <v>0.90996336936950684</v>
      </c>
      <c r="N198" s="50">
        <v>1.0989453792572021</v>
      </c>
      <c r="O198" s="50">
        <v>25.27918</v>
      </c>
      <c r="P198" s="50">
        <v>25.210424423217773</v>
      </c>
      <c r="Q198" s="50">
        <v>7.1027271449565887E-2</v>
      </c>
      <c r="S198" s="50">
        <v>15.23326587677002</v>
      </c>
      <c r="T198" s="50">
        <v>8.4916532039642334E-2</v>
      </c>
      <c r="U198" s="50">
        <v>4.9026582390069962E-2</v>
      </c>
      <c r="V198" s="50">
        <v>0</v>
      </c>
      <c r="W198" t="s">
        <v>210</v>
      </c>
      <c r="X198" s="50">
        <v>0.73026449867094101</v>
      </c>
      <c r="Y198" t="s">
        <v>210</v>
      </c>
      <c r="Z198">
        <v>3</v>
      </c>
      <c r="AA198">
        <v>18</v>
      </c>
      <c r="AB198" t="s">
        <v>251</v>
      </c>
      <c r="AC198" t="s">
        <v>190</v>
      </c>
      <c r="AD198" s="50">
        <v>0.98471782031302268</v>
      </c>
      <c r="AE198" t="s">
        <v>252</v>
      </c>
      <c r="AF198" t="s">
        <v>252</v>
      </c>
    </row>
    <row r="199" spans="1:32" x14ac:dyDescent="0.35">
      <c r="A199">
        <v>57</v>
      </c>
      <c r="B199" t="s">
        <v>329</v>
      </c>
      <c r="C199" t="s">
        <v>246</v>
      </c>
      <c r="D199" t="s">
        <v>15</v>
      </c>
      <c r="E199" t="s">
        <v>318</v>
      </c>
      <c r="F199" t="s">
        <v>248</v>
      </c>
      <c r="G199" t="s">
        <v>249</v>
      </c>
      <c r="H199" t="s">
        <v>250</v>
      </c>
      <c r="L199" s="50">
        <v>1</v>
      </c>
      <c r="M199" s="50">
        <v>0.94300293922424316</v>
      </c>
      <c r="N199" s="50">
        <v>1.0604420900344849</v>
      </c>
      <c r="O199" s="50">
        <v>25.33305</v>
      </c>
      <c r="P199" s="50">
        <v>25.361862182617188</v>
      </c>
      <c r="Q199" s="50">
        <v>2.4975351989269257E-2</v>
      </c>
      <c r="S199" s="50">
        <v>15.384701728820801</v>
      </c>
      <c r="T199" s="50">
        <v>5.2817724645137787E-2</v>
      </c>
      <c r="U199" s="50">
        <v>3.049432672560215E-2</v>
      </c>
      <c r="V199" s="50">
        <v>0</v>
      </c>
      <c r="W199" t="s">
        <v>210</v>
      </c>
      <c r="X199" s="50">
        <v>0.44575101320517924</v>
      </c>
      <c r="Y199" t="s">
        <v>210</v>
      </c>
      <c r="Z199">
        <v>3</v>
      </c>
      <c r="AA199">
        <v>19</v>
      </c>
      <c r="AB199" t="s">
        <v>251</v>
      </c>
      <c r="AC199" t="s">
        <v>190</v>
      </c>
      <c r="AD199" s="50">
        <v>0.96783212322513201</v>
      </c>
      <c r="AE199" t="s">
        <v>252</v>
      </c>
      <c r="AF199" t="s">
        <v>252</v>
      </c>
    </row>
    <row r="200" spans="1:32" x14ac:dyDescent="0.35">
      <c r="A200">
        <v>58</v>
      </c>
      <c r="B200" t="s">
        <v>330</v>
      </c>
      <c r="C200" t="s">
        <v>246</v>
      </c>
      <c r="D200" t="s">
        <v>15</v>
      </c>
      <c r="E200" t="s">
        <v>320</v>
      </c>
      <c r="F200" t="s">
        <v>248</v>
      </c>
      <c r="G200" t="s">
        <v>249</v>
      </c>
      <c r="H200" t="s">
        <v>250</v>
      </c>
      <c r="L200" s="50">
        <v>1</v>
      </c>
      <c r="M200" s="50">
        <v>0.94597715139389038</v>
      </c>
      <c r="N200" s="50">
        <v>1.0571079254150391</v>
      </c>
      <c r="O200" s="50">
        <v>27.954295999999999</v>
      </c>
      <c r="P200" s="50">
        <v>27.975320816040039</v>
      </c>
      <c r="Q200" s="50">
        <v>1.8232252448797226E-2</v>
      </c>
      <c r="S200" s="50">
        <v>17.998163223266602</v>
      </c>
      <c r="T200" s="50">
        <v>4.9983587116003036E-2</v>
      </c>
      <c r="U200" s="50">
        <v>2.8858035802841187E-2</v>
      </c>
      <c r="V200" s="50">
        <v>0</v>
      </c>
      <c r="W200" t="s">
        <v>210</v>
      </c>
      <c r="X200" s="50">
        <v>0.43099104805450478</v>
      </c>
      <c r="Y200" t="s">
        <v>210</v>
      </c>
      <c r="Z200">
        <v>3</v>
      </c>
      <c r="AA200">
        <v>21</v>
      </c>
      <c r="AB200" t="s">
        <v>251</v>
      </c>
      <c r="AC200" t="s">
        <v>190</v>
      </c>
      <c r="AD200" s="50">
        <v>0.96795561001576425</v>
      </c>
      <c r="AE200" t="s">
        <v>252</v>
      </c>
      <c r="AF200" t="s">
        <v>252</v>
      </c>
    </row>
    <row r="201" spans="1:32" x14ac:dyDescent="0.35">
      <c r="A201">
        <v>59</v>
      </c>
      <c r="B201" t="s">
        <v>331</v>
      </c>
      <c r="C201" t="s">
        <v>246</v>
      </c>
      <c r="D201" t="s">
        <v>15</v>
      </c>
      <c r="E201" t="s">
        <v>322</v>
      </c>
      <c r="F201" t="s">
        <v>248</v>
      </c>
      <c r="G201" t="s">
        <v>249</v>
      </c>
      <c r="H201" t="s">
        <v>250</v>
      </c>
      <c r="L201" s="50">
        <v>1</v>
      </c>
      <c r="M201" s="50">
        <v>0.91676217317581177</v>
      </c>
      <c r="N201" s="50">
        <v>1.0907955169677734</v>
      </c>
      <c r="O201" s="50">
        <v>35.143386999999997</v>
      </c>
      <c r="P201" s="50">
        <v>35.087368011474609</v>
      </c>
      <c r="Q201" s="50">
        <v>6.2864750623703003E-2</v>
      </c>
      <c r="S201" s="50">
        <v>25.110208511352539</v>
      </c>
      <c r="T201" s="50">
        <v>7.8217141330242157E-2</v>
      </c>
      <c r="U201" s="50">
        <v>4.5158687978982925E-2</v>
      </c>
      <c r="V201" s="50">
        <v>0</v>
      </c>
      <c r="W201" t="s">
        <v>210</v>
      </c>
      <c r="X201" s="50">
        <v>0.4365530325589565</v>
      </c>
      <c r="Y201" t="s">
        <v>210</v>
      </c>
      <c r="Z201">
        <v>3</v>
      </c>
      <c r="AA201">
        <v>29</v>
      </c>
      <c r="AB201" t="s">
        <v>251</v>
      </c>
      <c r="AC201" t="s">
        <v>190</v>
      </c>
      <c r="AD201" s="50">
        <v>0.92306922715890738</v>
      </c>
      <c r="AE201" t="s">
        <v>252</v>
      </c>
      <c r="AF201" t="s">
        <v>252</v>
      </c>
    </row>
    <row r="202" spans="1:32" x14ac:dyDescent="0.35">
      <c r="A202">
        <v>60</v>
      </c>
      <c r="B202" t="s">
        <v>332</v>
      </c>
      <c r="C202" t="s">
        <v>246</v>
      </c>
      <c r="D202" t="s">
        <v>15</v>
      </c>
      <c r="E202" t="s">
        <v>324</v>
      </c>
      <c r="F202" t="s">
        <v>248</v>
      </c>
      <c r="G202" t="s">
        <v>249</v>
      </c>
      <c r="H202" t="s">
        <v>250</v>
      </c>
      <c r="L202" s="50">
        <v>1</v>
      </c>
      <c r="M202" s="50">
        <v>0.90996336936950684</v>
      </c>
      <c r="N202" s="50">
        <v>1.0989453792572021</v>
      </c>
      <c r="O202" s="50">
        <v>25.137325000000001</v>
      </c>
      <c r="P202" s="50">
        <v>25.210424423217773</v>
      </c>
      <c r="Q202" s="50">
        <v>7.1027271449565887E-2</v>
      </c>
      <c r="S202" s="50">
        <v>15.23326587677002</v>
      </c>
      <c r="T202" s="50">
        <v>8.4916532039642334E-2</v>
      </c>
      <c r="U202" s="50">
        <v>4.9026582390069962E-2</v>
      </c>
      <c r="V202" s="50">
        <v>0</v>
      </c>
      <c r="W202" t="s">
        <v>210</v>
      </c>
      <c r="X202" s="50">
        <v>0.73026449867094101</v>
      </c>
      <c r="Y202" t="s">
        <v>210</v>
      </c>
      <c r="Z202">
        <v>3</v>
      </c>
      <c r="AA202">
        <v>19</v>
      </c>
      <c r="AB202" t="s">
        <v>251</v>
      </c>
      <c r="AC202" t="s">
        <v>190</v>
      </c>
      <c r="AD202" s="50">
        <v>0.96163146001855948</v>
      </c>
      <c r="AE202" t="s">
        <v>252</v>
      </c>
      <c r="AF202" t="s">
        <v>252</v>
      </c>
    </row>
    <row r="203" spans="1:32" x14ac:dyDescent="0.35">
      <c r="A203">
        <v>61</v>
      </c>
      <c r="B203" t="s">
        <v>333</v>
      </c>
      <c r="C203" t="s">
        <v>246</v>
      </c>
      <c r="D203" t="s">
        <v>15</v>
      </c>
      <c r="E203" t="s">
        <v>334</v>
      </c>
      <c r="F203" t="s">
        <v>248</v>
      </c>
      <c r="G203" t="s">
        <v>249</v>
      </c>
      <c r="H203" t="s">
        <v>250</v>
      </c>
      <c r="L203" s="50">
        <v>1</v>
      </c>
      <c r="M203" s="50">
        <v>0.94881319999694824</v>
      </c>
      <c r="N203" s="50">
        <v>1.0539482831954956</v>
      </c>
      <c r="O203" s="50">
        <v>26.294423999999999</v>
      </c>
      <c r="P203" s="50">
        <v>26.28483772277832</v>
      </c>
      <c r="Q203" s="50">
        <v>8.3871567621827126E-3</v>
      </c>
      <c r="S203" s="50">
        <v>16.307680130004883</v>
      </c>
      <c r="T203" s="50">
        <v>4.72894087433815E-2</v>
      </c>
      <c r="U203" s="50">
        <v>2.730255201458931E-2</v>
      </c>
      <c r="V203" s="50">
        <v>0</v>
      </c>
      <c r="W203" t="s">
        <v>210</v>
      </c>
      <c r="X203" s="50">
        <v>0.56344397292279846</v>
      </c>
      <c r="Y203" t="s">
        <v>210</v>
      </c>
      <c r="Z203">
        <v>3</v>
      </c>
      <c r="AA203">
        <v>20</v>
      </c>
      <c r="AB203" t="s">
        <v>251</v>
      </c>
      <c r="AC203" t="s">
        <v>190</v>
      </c>
      <c r="AD203" s="50">
        <v>0.98339520814862746</v>
      </c>
      <c r="AE203" t="s">
        <v>252</v>
      </c>
      <c r="AF203" t="s">
        <v>252</v>
      </c>
    </row>
    <row r="204" spans="1:32" x14ac:dyDescent="0.35">
      <c r="A204">
        <v>62</v>
      </c>
      <c r="B204" t="s">
        <v>335</v>
      </c>
      <c r="C204" t="s">
        <v>246</v>
      </c>
      <c r="D204" t="s">
        <v>15</v>
      </c>
      <c r="E204" t="s">
        <v>336</v>
      </c>
      <c r="F204" t="s">
        <v>248</v>
      </c>
      <c r="G204" t="s">
        <v>249</v>
      </c>
      <c r="H204" t="s">
        <v>250</v>
      </c>
      <c r="L204" s="50">
        <v>1</v>
      </c>
      <c r="M204" s="50">
        <v>0.94866496324539185</v>
      </c>
      <c r="N204" s="50">
        <v>1.0541129112243652</v>
      </c>
      <c r="O204" s="50">
        <v>27.193746999999998</v>
      </c>
      <c r="P204" s="50">
        <v>27.201478958129883</v>
      </c>
      <c r="Q204" s="50">
        <v>9.1467257589101791E-3</v>
      </c>
      <c r="S204" s="50">
        <v>17.224321365356445</v>
      </c>
      <c r="T204" s="50">
        <v>4.7430016100406647E-2</v>
      </c>
      <c r="U204" s="50">
        <v>2.7383731678128242E-2</v>
      </c>
      <c r="V204" s="50">
        <v>0</v>
      </c>
      <c r="W204" t="s">
        <v>210</v>
      </c>
      <c r="X204" s="50">
        <v>0.56094918776407943</v>
      </c>
      <c r="Y204" t="s">
        <v>210</v>
      </c>
      <c r="Z204">
        <v>3</v>
      </c>
      <c r="AA204">
        <v>20</v>
      </c>
      <c r="AB204" t="s">
        <v>251</v>
      </c>
      <c r="AC204" t="s">
        <v>190</v>
      </c>
      <c r="AD204" s="50">
        <v>0.97364623469048217</v>
      </c>
      <c r="AE204" t="s">
        <v>252</v>
      </c>
      <c r="AF204" t="s">
        <v>252</v>
      </c>
    </row>
    <row r="205" spans="1:32" x14ac:dyDescent="0.35">
      <c r="A205">
        <v>63</v>
      </c>
      <c r="B205" t="s">
        <v>337</v>
      </c>
      <c r="C205" t="s">
        <v>246</v>
      </c>
      <c r="D205" t="s">
        <v>15</v>
      </c>
      <c r="E205" t="s">
        <v>338</v>
      </c>
      <c r="F205" t="s">
        <v>248</v>
      </c>
      <c r="G205" t="s">
        <v>249</v>
      </c>
      <c r="H205" t="s">
        <v>250</v>
      </c>
      <c r="L205" s="50">
        <v>1</v>
      </c>
      <c r="M205" s="50">
        <v>0.94417232275009155</v>
      </c>
      <c r="N205" s="50">
        <v>1.0591287612915039</v>
      </c>
      <c r="O205" s="50">
        <v>28.781803</v>
      </c>
      <c r="P205" s="50">
        <v>28.758111953735352</v>
      </c>
      <c r="Q205" s="50">
        <v>2.2520925849676132E-2</v>
      </c>
      <c r="S205" s="50">
        <v>18.780952453613281</v>
      </c>
      <c r="T205" s="50">
        <v>5.1702376455068588E-2</v>
      </c>
      <c r="U205" s="50">
        <v>2.985038235783577E-2</v>
      </c>
      <c r="V205" s="50">
        <v>0</v>
      </c>
      <c r="W205" t="s">
        <v>210</v>
      </c>
      <c r="X205" s="50">
        <v>0.60851380700431967</v>
      </c>
      <c r="Y205" t="s">
        <v>210</v>
      </c>
      <c r="Z205">
        <v>3</v>
      </c>
      <c r="AA205">
        <v>22</v>
      </c>
      <c r="AB205" t="s">
        <v>251</v>
      </c>
      <c r="AC205" t="s">
        <v>190</v>
      </c>
      <c r="AD205" s="50">
        <v>0.98281618000966708</v>
      </c>
      <c r="AE205" t="s">
        <v>252</v>
      </c>
      <c r="AF205" t="s">
        <v>252</v>
      </c>
    </row>
    <row r="206" spans="1:32" x14ac:dyDescent="0.35">
      <c r="A206">
        <v>64</v>
      </c>
      <c r="B206" t="s">
        <v>339</v>
      </c>
      <c r="C206" t="s">
        <v>246</v>
      </c>
      <c r="D206" t="s">
        <v>15</v>
      </c>
      <c r="E206" t="s">
        <v>340</v>
      </c>
      <c r="F206" t="s">
        <v>248</v>
      </c>
      <c r="G206" t="s">
        <v>249</v>
      </c>
      <c r="H206" t="s">
        <v>250</v>
      </c>
      <c r="L206" s="50">
        <v>1</v>
      </c>
      <c r="M206" s="50">
        <v>0.92575180530548096</v>
      </c>
      <c r="N206" s="50">
        <v>1.0802031755447388</v>
      </c>
      <c r="O206" s="50">
        <v>30.641901000000001</v>
      </c>
      <c r="P206" s="50">
        <v>30.593229293823242</v>
      </c>
      <c r="Q206" s="50">
        <v>5.1529057323932648E-2</v>
      </c>
      <c r="S206" s="50">
        <v>20.616069793701172</v>
      </c>
      <c r="T206" s="50">
        <v>6.9434769451618195E-2</v>
      </c>
      <c r="U206" s="50">
        <v>4.0088184177875519E-2</v>
      </c>
      <c r="V206" s="50">
        <v>0</v>
      </c>
      <c r="W206" t="s">
        <v>210</v>
      </c>
      <c r="X206" s="50">
        <v>0.6840680968830869</v>
      </c>
      <c r="Y206" t="s">
        <v>210</v>
      </c>
      <c r="Z206">
        <v>3</v>
      </c>
      <c r="AA206">
        <v>24</v>
      </c>
      <c r="AB206" t="s">
        <v>251</v>
      </c>
      <c r="AC206" t="s">
        <v>190</v>
      </c>
      <c r="AD206" s="50">
        <v>0.97636306885470558</v>
      </c>
      <c r="AE206" t="s">
        <v>252</v>
      </c>
      <c r="AF206" t="s">
        <v>252</v>
      </c>
    </row>
    <row r="207" spans="1:32" x14ac:dyDescent="0.35">
      <c r="A207">
        <v>65</v>
      </c>
      <c r="B207" t="s">
        <v>341</v>
      </c>
      <c r="C207" t="s">
        <v>246</v>
      </c>
      <c r="D207" t="s">
        <v>15</v>
      </c>
      <c r="E207" t="s">
        <v>334</v>
      </c>
      <c r="F207" t="s">
        <v>248</v>
      </c>
      <c r="G207" t="s">
        <v>249</v>
      </c>
      <c r="H207" t="s">
        <v>250</v>
      </c>
      <c r="L207" s="50">
        <v>1</v>
      </c>
      <c r="M207" s="50">
        <v>0.94881319999694824</v>
      </c>
      <c r="N207" s="50">
        <v>1.0539482831954956</v>
      </c>
      <c r="O207" s="50">
        <v>26.278846999999999</v>
      </c>
      <c r="P207" s="50">
        <v>26.28483772277832</v>
      </c>
      <c r="Q207" s="50">
        <v>8.3871567621827126E-3</v>
      </c>
      <c r="S207" s="50">
        <v>16.307680130004883</v>
      </c>
      <c r="T207" s="50">
        <v>4.72894087433815E-2</v>
      </c>
      <c r="U207" s="50">
        <v>2.730255201458931E-2</v>
      </c>
      <c r="V207" s="50">
        <v>0</v>
      </c>
      <c r="W207" t="s">
        <v>210</v>
      </c>
      <c r="X207" s="50">
        <v>0.56344397292279846</v>
      </c>
      <c r="Y207" t="s">
        <v>210</v>
      </c>
      <c r="Z207">
        <v>3</v>
      </c>
      <c r="AA207">
        <v>20</v>
      </c>
      <c r="AB207" t="s">
        <v>251</v>
      </c>
      <c r="AC207" t="s">
        <v>190</v>
      </c>
      <c r="AD207" s="50">
        <v>0.97807480582052575</v>
      </c>
      <c r="AE207" t="s">
        <v>252</v>
      </c>
      <c r="AF207" t="s">
        <v>252</v>
      </c>
    </row>
    <row r="208" spans="1:32" x14ac:dyDescent="0.35">
      <c r="A208">
        <v>66</v>
      </c>
      <c r="B208" t="s">
        <v>342</v>
      </c>
      <c r="C208" t="s">
        <v>246</v>
      </c>
      <c r="D208" t="s">
        <v>15</v>
      </c>
      <c r="E208" t="s">
        <v>336</v>
      </c>
      <c r="F208" t="s">
        <v>248</v>
      </c>
      <c r="G208" t="s">
        <v>249</v>
      </c>
      <c r="H208" t="s">
        <v>250</v>
      </c>
      <c r="L208" s="50">
        <v>1</v>
      </c>
      <c r="M208" s="50">
        <v>0.94866496324539185</v>
      </c>
      <c r="N208" s="50">
        <v>1.0541129112243652</v>
      </c>
      <c r="O208" s="50">
        <v>27.199117999999999</v>
      </c>
      <c r="P208" s="50">
        <v>27.201478958129883</v>
      </c>
      <c r="Q208" s="50">
        <v>9.1467257589101791E-3</v>
      </c>
      <c r="S208" s="50">
        <v>17.224321365356445</v>
      </c>
      <c r="T208" s="50">
        <v>4.7430016100406647E-2</v>
      </c>
      <c r="U208" s="50">
        <v>2.7383731678128242E-2</v>
      </c>
      <c r="V208" s="50">
        <v>0</v>
      </c>
      <c r="W208" t="s">
        <v>210</v>
      </c>
      <c r="X208" s="50">
        <v>0.56094918776407943</v>
      </c>
      <c r="Y208" t="s">
        <v>210</v>
      </c>
      <c r="Z208">
        <v>3</v>
      </c>
      <c r="AA208">
        <v>21</v>
      </c>
      <c r="AB208" t="s">
        <v>251</v>
      </c>
      <c r="AC208" t="s">
        <v>190</v>
      </c>
      <c r="AD208" s="50">
        <v>0.96924142266929958</v>
      </c>
      <c r="AE208" t="s">
        <v>252</v>
      </c>
      <c r="AF208" t="s">
        <v>252</v>
      </c>
    </row>
    <row r="209" spans="1:32" x14ac:dyDescent="0.35">
      <c r="A209">
        <v>67</v>
      </c>
      <c r="B209" t="s">
        <v>343</v>
      </c>
      <c r="C209" t="s">
        <v>246</v>
      </c>
      <c r="D209" t="s">
        <v>15</v>
      </c>
      <c r="E209" t="s">
        <v>338</v>
      </c>
      <c r="F209" t="s">
        <v>248</v>
      </c>
      <c r="G209" t="s">
        <v>249</v>
      </c>
      <c r="H209" t="s">
        <v>250</v>
      </c>
      <c r="L209" s="50">
        <v>1</v>
      </c>
      <c r="M209" s="50">
        <v>0.94417232275009155</v>
      </c>
      <c r="N209" s="50">
        <v>1.0591287612915039</v>
      </c>
      <c r="O209" s="50">
        <v>28.736979999999999</v>
      </c>
      <c r="P209" s="50">
        <v>28.758111953735352</v>
      </c>
      <c r="Q209" s="50">
        <v>2.2520925849676132E-2</v>
      </c>
      <c r="S209" s="50">
        <v>18.780952453613281</v>
      </c>
      <c r="T209" s="50">
        <v>5.1702376455068588E-2</v>
      </c>
      <c r="U209" s="50">
        <v>2.985038235783577E-2</v>
      </c>
      <c r="V209" s="50">
        <v>0</v>
      </c>
      <c r="W209" t="s">
        <v>210</v>
      </c>
      <c r="X209" s="50">
        <v>0.60851380700431967</v>
      </c>
      <c r="Y209" t="s">
        <v>210</v>
      </c>
      <c r="Z209">
        <v>3</v>
      </c>
      <c r="AA209">
        <v>23</v>
      </c>
      <c r="AB209" t="s">
        <v>251</v>
      </c>
      <c r="AC209" t="s">
        <v>190</v>
      </c>
      <c r="AD209" s="50">
        <v>0.97410022349449732</v>
      </c>
      <c r="AE209" t="s">
        <v>252</v>
      </c>
      <c r="AF209" t="s">
        <v>252</v>
      </c>
    </row>
    <row r="210" spans="1:32" x14ac:dyDescent="0.35">
      <c r="A210">
        <v>68</v>
      </c>
      <c r="B210" t="s">
        <v>344</v>
      </c>
      <c r="C210" t="s">
        <v>246</v>
      </c>
      <c r="D210" t="s">
        <v>15</v>
      </c>
      <c r="E210" t="s">
        <v>340</v>
      </c>
      <c r="F210" t="s">
        <v>248</v>
      </c>
      <c r="G210" t="s">
        <v>249</v>
      </c>
      <c r="H210" t="s">
        <v>250</v>
      </c>
      <c r="L210" s="50">
        <v>1</v>
      </c>
      <c r="M210" s="50">
        <v>0.92575180530548096</v>
      </c>
      <c r="N210" s="50">
        <v>1.0802031755447388</v>
      </c>
      <c r="O210" s="50">
        <v>30.598534000000001</v>
      </c>
      <c r="P210" s="50">
        <v>30.593229293823242</v>
      </c>
      <c r="Q210" s="50">
        <v>5.1529057323932648E-2</v>
      </c>
      <c r="S210" s="50">
        <v>20.616069793701172</v>
      </c>
      <c r="T210" s="50">
        <v>6.9434769451618195E-2</v>
      </c>
      <c r="U210" s="50">
        <v>4.0088184177875519E-2</v>
      </c>
      <c r="V210" s="50">
        <v>0</v>
      </c>
      <c r="W210" t="s">
        <v>210</v>
      </c>
      <c r="X210" s="50">
        <v>0.6840680968830869</v>
      </c>
      <c r="Y210" t="s">
        <v>210</v>
      </c>
      <c r="Z210">
        <v>3</v>
      </c>
      <c r="AA210">
        <v>24</v>
      </c>
      <c r="AB210" t="s">
        <v>251</v>
      </c>
      <c r="AC210" t="s">
        <v>190</v>
      </c>
      <c r="AD210" s="50">
        <v>0.96885140524174362</v>
      </c>
      <c r="AE210" t="s">
        <v>252</v>
      </c>
      <c r="AF210" t="s">
        <v>252</v>
      </c>
    </row>
    <row r="211" spans="1:32" x14ac:dyDescent="0.35">
      <c r="A211">
        <v>69</v>
      </c>
      <c r="B211" t="s">
        <v>345</v>
      </c>
      <c r="C211" t="s">
        <v>246</v>
      </c>
      <c r="D211" t="s">
        <v>15</v>
      </c>
      <c r="E211" t="s">
        <v>334</v>
      </c>
      <c r="F211" t="s">
        <v>248</v>
      </c>
      <c r="G211" t="s">
        <v>249</v>
      </c>
      <c r="H211" t="s">
        <v>250</v>
      </c>
      <c r="L211" s="50">
        <v>1</v>
      </c>
      <c r="M211" s="50">
        <v>0.94881319999694824</v>
      </c>
      <c r="N211" s="50">
        <v>1.0539482831954956</v>
      </c>
      <c r="O211" s="50">
        <v>26.281245999999999</v>
      </c>
      <c r="P211" s="50">
        <v>26.28483772277832</v>
      </c>
      <c r="Q211" s="50">
        <v>8.3871567621827126E-3</v>
      </c>
      <c r="S211" s="50">
        <v>16.307680130004883</v>
      </c>
      <c r="T211" s="50">
        <v>4.72894087433815E-2</v>
      </c>
      <c r="U211" s="50">
        <v>2.730255201458931E-2</v>
      </c>
      <c r="V211" s="50">
        <v>0</v>
      </c>
      <c r="W211" t="s">
        <v>210</v>
      </c>
      <c r="X211" s="50">
        <v>0.56344397292279846</v>
      </c>
      <c r="Y211" t="s">
        <v>210</v>
      </c>
      <c r="Z211">
        <v>3</v>
      </c>
      <c r="AA211">
        <v>19</v>
      </c>
      <c r="AB211" t="s">
        <v>251</v>
      </c>
      <c r="AC211" t="s">
        <v>190</v>
      </c>
      <c r="AD211" s="50">
        <v>0.97116617625721535</v>
      </c>
      <c r="AE211" t="s">
        <v>252</v>
      </c>
      <c r="AF211" t="s">
        <v>252</v>
      </c>
    </row>
    <row r="212" spans="1:32" x14ac:dyDescent="0.35">
      <c r="A212">
        <v>70</v>
      </c>
      <c r="B212" t="s">
        <v>346</v>
      </c>
      <c r="C212" t="s">
        <v>246</v>
      </c>
      <c r="D212" t="s">
        <v>15</v>
      </c>
      <c r="E212" t="s">
        <v>336</v>
      </c>
      <c r="F212" t="s">
        <v>248</v>
      </c>
      <c r="G212" t="s">
        <v>249</v>
      </c>
      <c r="H212" t="s">
        <v>250</v>
      </c>
      <c r="L212" s="50">
        <v>1</v>
      </c>
      <c r="M212" s="50">
        <v>0.94866496324539185</v>
      </c>
      <c r="N212" s="50">
        <v>1.0541129112243652</v>
      </c>
      <c r="O212" s="50">
        <v>27.211576000000001</v>
      </c>
      <c r="P212" s="50">
        <v>27.201478958129883</v>
      </c>
      <c r="Q212" s="50">
        <v>9.1467257589101791E-3</v>
      </c>
      <c r="S212" s="50">
        <v>17.224321365356445</v>
      </c>
      <c r="T212" s="50">
        <v>4.7430016100406647E-2</v>
      </c>
      <c r="U212" s="50">
        <v>2.7383731678128242E-2</v>
      </c>
      <c r="V212" s="50">
        <v>0</v>
      </c>
      <c r="W212" t="s">
        <v>210</v>
      </c>
      <c r="X212" s="50">
        <v>0.56094918776407943</v>
      </c>
      <c r="Y212" t="s">
        <v>210</v>
      </c>
      <c r="Z212">
        <v>3</v>
      </c>
      <c r="AA212">
        <v>21</v>
      </c>
      <c r="AB212" t="s">
        <v>251</v>
      </c>
      <c r="AC212" t="s">
        <v>190</v>
      </c>
      <c r="AD212" s="50">
        <v>0.95608106323597264</v>
      </c>
      <c r="AE212" t="s">
        <v>252</v>
      </c>
      <c r="AF212" t="s">
        <v>252</v>
      </c>
    </row>
    <row r="213" spans="1:32" x14ac:dyDescent="0.35">
      <c r="A213">
        <v>71</v>
      </c>
      <c r="B213" t="s">
        <v>347</v>
      </c>
      <c r="C213" t="s">
        <v>246</v>
      </c>
      <c r="D213" t="s">
        <v>15</v>
      </c>
      <c r="E213" t="s">
        <v>338</v>
      </c>
      <c r="F213" t="s">
        <v>248</v>
      </c>
      <c r="G213" t="s">
        <v>249</v>
      </c>
      <c r="H213" t="s">
        <v>250</v>
      </c>
      <c r="L213" s="50">
        <v>1</v>
      </c>
      <c r="M213" s="50">
        <v>0.94417232275009155</v>
      </c>
      <c r="N213" s="50">
        <v>1.0591287612915039</v>
      </c>
      <c r="O213" s="50">
        <v>28.755548000000001</v>
      </c>
      <c r="P213" s="50">
        <v>28.758111953735352</v>
      </c>
      <c r="Q213" s="50">
        <v>2.2520925849676132E-2</v>
      </c>
      <c r="S213" s="50">
        <v>18.780952453613281</v>
      </c>
      <c r="T213" s="50">
        <v>5.1702376455068588E-2</v>
      </c>
      <c r="U213" s="50">
        <v>2.985038235783577E-2</v>
      </c>
      <c r="V213" s="50">
        <v>0</v>
      </c>
      <c r="W213" t="s">
        <v>210</v>
      </c>
      <c r="X213" s="50">
        <v>0.60851380700431967</v>
      </c>
      <c r="Y213" t="s">
        <v>210</v>
      </c>
      <c r="Z213">
        <v>3</v>
      </c>
      <c r="AA213">
        <v>22</v>
      </c>
      <c r="AB213" t="s">
        <v>251</v>
      </c>
      <c r="AC213" t="s">
        <v>190</v>
      </c>
      <c r="AD213" s="50">
        <v>0.97126787636074363</v>
      </c>
      <c r="AE213" t="s">
        <v>252</v>
      </c>
      <c r="AF213" t="s">
        <v>252</v>
      </c>
    </row>
    <row r="214" spans="1:32" x14ac:dyDescent="0.35">
      <c r="A214">
        <v>72</v>
      </c>
      <c r="B214" t="s">
        <v>348</v>
      </c>
      <c r="C214" t="s">
        <v>246</v>
      </c>
      <c r="D214" t="s">
        <v>15</v>
      </c>
      <c r="E214" t="s">
        <v>340</v>
      </c>
      <c r="F214" t="s">
        <v>248</v>
      </c>
      <c r="G214" t="s">
        <v>249</v>
      </c>
      <c r="H214" t="s">
        <v>250</v>
      </c>
      <c r="L214" s="50">
        <v>1</v>
      </c>
      <c r="M214" s="50">
        <v>0.92575180530548096</v>
      </c>
      <c r="N214" s="50">
        <v>1.0802031755447388</v>
      </c>
      <c r="O214" s="50">
        <v>30.539252999999999</v>
      </c>
      <c r="P214" s="50">
        <v>30.593229293823242</v>
      </c>
      <c r="Q214" s="50">
        <v>5.1529057323932648E-2</v>
      </c>
      <c r="S214" s="50">
        <v>20.616069793701172</v>
      </c>
      <c r="T214" s="50">
        <v>6.9434769451618195E-2</v>
      </c>
      <c r="U214" s="50">
        <v>4.0088184177875519E-2</v>
      </c>
      <c r="V214" s="50">
        <v>0</v>
      </c>
      <c r="W214" t="s">
        <v>210</v>
      </c>
      <c r="X214" s="50">
        <v>0.6840680968830869</v>
      </c>
      <c r="Y214" t="s">
        <v>210</v>
      </c>
      <c r="Z214">
        <v>3</v>
      </c>
      <c r="AA214">
        <v>24</v>
      </c>
      <c r="AB214" t="s">
        <v>251</v>
      </c>
      <c r="AC214" t="s">
        <v>190</v>
      </c>
      <c r="AD214" s="50">
        <v>0.97308568172344523</v>
      </c>
      <c r="AE214" t="s">
        <v>252</v>
      </c>
      <c r="AF214" t="s">
        <v>252</v>
      </c>
    </row>
    <row r="215" spans="1:32" x14ac:dyDescent="0.35">
      <c r="A215">
        <v>73</v>
      </c>
      <c r="B215" t="s">
        <v>349</v>
      </c>
      <c r="C215" t="s">
        <v>246</v>
      </c>
      <c r="D215" t="s">
        <v>15</v>
      </c>
      <c r="E215" t="s">
        <v>350</v>
      </c>
      <c r="F215" t="s">
        <v>248</v>
      </c>
      <c r="G215" t="s">
        <v>249</v>
      </c>
      <c r="H215" t="s">
        <v>250</v>
      </c>
      <c r="L215" s="50">
        <v>1</v>
      </c>
      <c r="M215" s="50">
        <v>0.9427720308303833</v>
      </c>
      <c r="N215" s="50">
        <v>1.060701847076416</v>
      </c>
      <c r="O215" s="50">
        <v>24.918932000000002</v>
      </c>
      <c r="P215" s="50">
        <v>24.911996841430664</v>
      </c>
      <c r="Q215" s="50">
        <v>2.5438148528337479E-2</v>
      </c>
      <c r="S215" s="50">
        <v>14.934839248657227</v>
      </c>
      <c r="T215" s="50">
        <v>5.3038131445646286E-2</v>
      </c>
      <c r="U215" s="50">
        <v>3.062157891690731E-2</v>
      </c>
      <c r="V215" s="50">
        <v>0</v>
      </c>
      <c r="W215" t="s">
        <v>210</v>
      </c>
      <c r="X215" s="50">
        <v>0.36900510883924598</v>
      </c>
      <c r="Y215" t="s">
        <v>210</v>
      </c>
      <c r="Z215">
        <v>3</v>
      </c>
      <c r="AA215">
        <v>19</v>
      </c>
      <c r="AB215" t="s">
        <v>251</v>
      </c>
      <c r="AC215" t="s">
        <v>190</v>
      </c>
      <c r="AD215" s="50">
        <v>0.97665323114786673</v>
      </c>
      <c r="AE215" t="s">
        <v>252</v>
      </c>
      <c r="AF215" t="s">
        <v>252</v>
      </c>
    </row>
    <row r="216" spans="1:32" x14ac:dyDescent="0.35">
      <c r="A216">
        <v>74</v>
      </c>
      <c r="B216" t="s">
        <v>351</v>
      </c>
      <c r="C216" t="s">
        <v>246</v>
      </c>
      <c r="D216" t="s">
        <v>15</v>
      </c>
      <c r="E216" t="s">
        <v>352</v>
      </c>
      <c r="F216" t="s">
        <v>248</v>
      </c>
      <c r="G216" t="s">
        <v>249</v>
      </c>
      <c r="H216" t="s">
        <v>250</v>
      </c>
      <c r="L216" s="50">
        <v>1</v>
      </c>
      <c r="M216" s="50">
        <v>0.50263291597366333</v>
      </c>
      <c r="N216" s="50">
        <v>1.9895235300064087</v>
      </c>
      <c r="O216" s="50">
        <v>35.167720000000003</v>
      </c>
      <c r="P216" s="50">
        <v>34.961620330810547</v>
      </c>
      <c r="Q216" s="50">
        <v>0.61735904216766357</v>
      </c>
      <c r="S216" s="50">
        <v>24.984460830688477</v>
      </c>
      <c r="T216" s="50">
        <v>0.61911076307296753</v>
      </c>
      <c r="U216" s="50">
        <v>0.35744377970695496</v>
      </c>
      <c r="V216" s="50">
        <v>0</v>
      </c>
      <c r="W216" t="s">
        <v>210</v>
      </c>
      <c r="X216" s="50">
        <v>4.5934708148246316E-2</v>
      </c>
      <c r="Y216" t="s">
        <v>210</v>
      </c>
      <c r="Z216">
        <v>3</v>
      </c>
      <c r="AA216">
        <v>32</v>
      </c>
      <c r="AB216" t="s">
        <v>273</v>
      </c>
      <c r="AC216" t="s">
        <v>190</v>
      </c>
      <c r="AD216" s="50">
        <v>0.92412243252616177</v>
      </c>
      <c r="AE216" t="s">
        <v>252</v>
      </c>
      <c r="AF216" t="s">
        <v>274</v>
      </c>
    </row>
    <row r="217" spans="1:32" x14ac:dyDescent="0.35">
      <c r="A217">
        <v>75</v>
      </c>
      <c r="B217" t="s">
        <v>353</v>
      </c>
      <c r="C217" t="s">
        <v>246</v>
      </c>
      <c r="D217" t="s">
        <v>15</v>
      </c>
      <c r="E217" t="s">
        <v>354</v>
      </c>
      <c r="F217" t="s">
        <v>248</v>
      </c>
      <c r="G217" t="s">
        <v>249</v>
      </c>
      <c r="H217" t="s">
        <v>250</v>
      </c>
      <c r="L217" s="50">
        <v>1</v>
      </c>
      <c r="M217" s="50">
        <v>0.90932559967041016</v>
      </c>
      <c r="N217" s="50">
        <v>1.0997160673141479</v>
      </c>
      <c r="O217" s="50">
        <v>25.316549999999999</v>
      </c>
      <c r="P217" s="50">
        <v>25.365745544433594</v>
      </c>
      <c r="Q217" s="50">
        <v>7.1780495345592499E-2</v>
      </c>
      <c r="S217" s="50">
        <v>15.38858699798584</v>
      </c>
      <c r="T217" s="50">
        <v>8.5547551512718201E-2</v>
      </c>
      <c r="U217" s="50">
        <v>4.9390900880098343E-2</v>
      </c>
      <c r="V217" s="50">
        <v>0</v>
      </c>
      <c r="W217" t="s">
        <v>210</v>
      </c>
      <c r="X217" s="50">
        <v>0.1122353001601582</v>
      </c>
      <c r="Y217" t="s">
        <v>210</v>
      </c>
      <c r="Z217">
        <v>3</v>
      </c>
      <c r="AA217">
        <v>21</v>
      </c>
      <c r="AB217" t="s">
        <v>251</v>
      </c>
      <c r="AC217" t="s">
        <v>190</v>
      </c>
      <c r="AD217" s="50">
        <v>0.90878522134331352</v>
      </c>
      <c r="AE217" t="s">
        <v>252</v>
      </c>
      <c r="AF217" t="s">
        <v>252</v>
      </c>
    </row>
    <row r="218" spans="1:32" x14ac:dyDescent="0.35">
      <c r="A218">
        <v>76</v>
      </c>
      <c r="B218" t="s">
        <v>355</v>
      </c>
      <c r="C218" t="s">
        <v>246</v>
      </c>
      <c r="D218" t="s">
        <v>15</v>
      </c>
      <c r="E218" t="s">
        <v>356</v>
      </c>
      <c r="F218" t="s">
        <v>248</v>
      </c>
      <c r="G218" t="s">
        <v>249</v>
      </c>
      <c r="H218" t="s">
        <v>250</v>
      </c>
      <c r="L218" s="50">
        <v>1</v>
      </c>
      <c r="M218" s="50">
        <v>0.9117501974105835</v>
      </c>
      <c r="N218" s="50">
        <v>1.0967916250228882</v>
      </c>
      <c r="O218" s="50">
        <v>21.158463000000001</v>
      </c>
      <c r="P218" s="50">
        <v>21.103473663330078</v>
      </c>
      <c r="Q218" s="50">
        <v>6.8906806409358978E-2</v>
      </c>
      <c r="S218" s="50">
        <v>11.126315116882324</v>
      </c>
      <c r="T218" s="50">
        <v>8.3151020109653473E-2</v>
      </c>
      <c r="U218" s="50">
        <v>4.8007261008024216E-2</v>
      </c>
      <c r="V218" s="50">
        <v>0</v>
      </c>
      <c r="W218" t="s">
        <v>210</v>
      </c>
      <c r="X218" s="50">
        <v>0.29433135185001208</v>
      </c>
      <c r="Y218" t="s">
        <v>210</v>
      </c>
      <c r="Z218">
        <v>3</v>
      </c>
      <c r="AA218">
        <v>16</v>
      </c>
      <c r="AB218" t="s">
        <v>251</v>
      </c>
      <c r="AC218" t="s">
        <v>190</v>
      </c>
      <c r="AD218" s="50">
        <v>0.81035409780907774</v>
      </c>
      <c r="AE218" t="s">
        <v>252</v>
      </c>
      <c r="AF218" t="s">
        <v>252</v>
      </c>
    </row>
    <row r="219" spans="1:32" x14ac:dyDescent="0.35">
      <c r="A219">
        <v>77</v>
      </c>
      <c r="B219" t="s">
        <v>357</v>
      </c>
      <c r="C219" t="s">
        <v>246</v>
      </c>
      <c r="D219" t="s">
        <v>15</v>
      </c>
      <c r="E219" t="s">
        <v>350</v>
      </c>
      <c r="F219" t="s">
        <v>248</v>
      </c>
      <c r="G219" t="s">
        <v>249</v>
      </c>
      <c r="H219" t="s">
        <v>250</v>
      </c>
      <c r="L219" s="50">
        <v>1</v>
      </c>
      <c r="M219" s="50">
        <v>0.9427720308303833</v>
      </c>
      <c r="N219" s="50">
        <v>1.060701847076416</v>
      </c>
      <c r="O219" s="50">
        <v>24.933250000000001</v>
      </c>
      <c r="P219" s="50">
        <v>24.911996841430664</v>
      </c>
      <c r="Q219" s="50">
        <v>2.5438148528337479E-2</v>
      </c>
      <c r="S219" s="50">
        <v>14.934839248657227</v>
      </c>
      <c r="T219" s="50">
        <v>5.3038131445646286E-2</v>
      </c>
      <c r="U219" s="50">
        <v>3.062157891690731E-2</v>
      </c>
      <c r="V219" s="50">
        <v>0</v>
      </c>
      <c r="W219" t="s">
        <v>210</v>
      </c>
      <c r="X219" s="50">
        <v>0.36900510883924598</v>
      </c>
      <c r="Y219" t="s">
        <v>210</v>
      </c>
      <c r="Z219">
        <v>3</v>
      </c>
      <c r="AA219">
        <v>18</v>
      </c>
      <c r="AB219" t="s">
        <v>251</v>
      </c>
      <c r="AC219" t="s">
        <v>190</v>
      </c>
      <c r="AD219" s="50">
        <v>0.9790231039502183</v>
      </c>
      <c r="AE219" t="s">
        <v>252</v>
      </c>
      <c r="AF219" t="s">
        <v>252</v>
      </c>
    </row>
    <row r="220" spans="1:32" x14ac:dyDescent="0.35">
      <c r="A220">
        <v>78</v>
      </c>
      <c r="B220" t="s">
        <v>358</v>
      </c>
      <c r="C220" t="s">
        <v>246</v>
      </c>
      <c r="D220" t="s">
        <v>15</v>
      </c>
      <c r="E220" t="s">
        <v>352</v>
      </c>
      <c r="F220" t="s">
        <v>248</v>
      </c>
      <c r="G220" t="s">
        <v>249</v>
      </c>
      <c r="H220" t="s">
        <v>250</v>
      </c>
      <c r="L220" s="50">
        <v>1</v>
      </c>
      <c r="M220" s="50">
        <v>0.50263291597366333</v>
      </c>
      <c r="N220" s="50">
        <v>1.9895235300064087</v>
      </c>
      <c r="O220" s="50">
        <v>34.267574000000003</v>
      </c>
      <c r="P220" s="50">
        <v>34.961620330810547</v>
      </c>
      <c r="Q220" s="50">
        <v>0.61735904216766357</v>
      </c>
      <c r="S220" s="50">
        <v>24.984460830688477</v>
      </c>
      <c r="T220" s="50">
        <v>0.61911076307296753</v>
      </c>
      <c r="U220" s="50">
        <v>0.35744377970695496</v>
      </c>
      <c r="V220" s="50">
        <v>0</v>
      </c>
      <c r="W220" t="s">
        <v>210</v>
      </c>
      <c r="X220" s="50">
        <v>4.5934708148246316E-2</v>
      </c>
      <c r="Y220" t="s">
        <v>210</v>
      </c>
      <c r="Z220">
        <v>3</v>
      </c>
      <c r="AA220">
        <v>31</v>
      </c>
      <c r="AB220" t="s">
        <v>251</v>
      </c>
      <c r="AC220" t="s">
        <v>190</v>
      </c>
      <c r="AD220" s="50">
        <v>0.94664432397016518</v>
      </c>
      <c r="AE220" t="s">
        <v>252</v>
      </c>
      <c r="AF220" t="s">
        <v>274</v>
      </c>
    </row>
    <row r="221" spans="1:32" x14ac:dyDescent="0.35">
      <c r="A221">
        <v>79</v>
      </c>
      <c r="B221" t="s">
        <v>359</v>
      </c>
      <c r="C221" t="s">
        <v>246</v>
      </c>
      <c r="D221" t="s">
        <v>15</v>
      </c>
      <c r="E221" t="s">
        <v>354</v>
      </c>
      <c r="F221" t="s">
        <v>248</v>
      </c>
      <c r="G221" t="s">
        <v>249</v>
      </c>
      <c r="H221" t="s">
        <v>250</v>
      </c>
      <c r="L221" s="50">
        <v>1</v>
      </c>
      <c r="M221" s="50">
        <v>0.90932559967041016</v>
      </c>
      <c r="N221" s="50">
        <v>1.0997160673141479</v>
      </c>
      <c r="O221" s="50">
        <v>25.332574999999999</v>
      </c>
      <c r="P221" s="50">
        <v>25.365745544433594</v>
      </c>
      <c r="Q221" s="50">
        <v>7.1780495345592499E-2</v>
      </c>
      <c r="S221" s="50">
        <v>15.38858699798584</v>
      </c>
      <c r="T221" s="50">
        <v>8.5547551512718201E-2</v>
      </c>
      <c r="U221" s="50">
        <v>4.9390900880098343E-2</v>
      </c>
      <c r="V221" s="50">
        <v>0</v>
      </c>
      <c r="W221" t="s">
        <v>210</v>
      </c>
      <c r="X221" s="50">
        <v>0.1122353001601582</v>
      </c>
      <c r="Y221" t="s">
        <v>210</v>
      </c>
      <c r="Z221">
        <v>3</v>
      </c>
      <c r="AA221">
        <v>21</v>
      </c>
      <c r="AB221" t="s">
        <v>251</v>
      </c>
      <c r="AC221" t="s">
        <v>190</v>
      </c>
      <c r="AD221" s="50">
        <v>0.88860477661739801</v>
      </c>
      <c r="AE221" t="s">
        <v>252</v>
      </c>
      <c r="AF221" t="s">
        <v>252</v>
      </c>
    </row>
    <row r="222" spans="1:32" x14ac:dyDescent="0.35">
      <c r="A222">
        <v>80</v>
      </c>
      <c r="B222" t="s">
        <v>360</v>
      </c>
      <c r="C222" t="s">
        <v>246</v>
      </c>
      <c r="D222" t="s">
        <v>15</v>
      </c>
      <c r="E222" t="s">
        <v>356</v>
      </c>
      <c r="F222" t="s">
        <v>248</v>
      </c>
      <c r="G222" t="s">
        <v>249</v>
      </c>
      <c r="H222" t="s">
        <v>250</v>
      </c>
      <c r="L222" s="50">
        <v>1</v>
      </c>
      <c r="M222" s="50">
        <v>0.9117501974105835</v>
      </c>
      <c r="N222" s="50">
        <v>1.0967916250228882</v>
      </c>
      <c r="O222" s="50">
        <v>21.026176</v>
      </c>
      <c r="P222" s="50">
        <v>21.103473663330078</v>
      </c>
      <c r="Q222" s="50">
        <v>6.8906806409358978E-2</v>
      </c>
      <c r="S222" s="50">
        <v>11.126315116882324</v>
      </c>
      <c r="T222" s="50">
        <v>8.3151020109653473E-2</v>
      </c>
      <c r="U222" s="50">
        <v>4.8007261008024216E-2</v>
      </c>
      <c r="V222" s="50">
        <v>0</v>
      </c>
      <c r="W222" t="s">
        <v>210</v>
      </c>
      <c r="X222" s="50">
        <v>0.29433135185001208</v>
      </c>
      <c r="Y222" t="s">
        <v>210</v>
      </c>
      <c r="Z222">
        <v>3</v>
      </c>
      <c r="AA222">
        <v>14</v>
      </c>
      <c r="AB222" t="s">
        <v>251</v>
      </c>
      <c r="AC222" t="s">
        <v>190</v>
      </c>
      <c r="AD222" s="50">
        <v>0.82882819628685245</v>
      </c>
      <c r="AE222" t="s">
        <v>252</v>
      </c>
      <c r="AF222" t="s">
        <v>252</v>
      </c>
    </row>
    <row r="223" spans="1:32" x14ac:dyDescent="0.35">
      <c r="A223">
        <v>81</v>
      </c>
      <c r="B223" t="s">
        <v>361</v>
      </c>
      <c r="C223" t="s">
        <v>246</v>
      </c>
      <c r="D223" t="s">
        <v>15</v>
      </c>
      <c r="E223" t="s">
        <v>350</v>
      </c>
      <c r="F223" t="s">
        <v>248</v>
      </c>
      <c r="G223" t="s">
        <v>249</v>
      </c>
      <c r="H223" t="s">
        <v>250</v>
      </c>
      <c r="L223" s="50">
        <v>1</v>
      </c>
      <c r="M223" s="50">
        <v>0.9427720308303833</v>
      </c>
      <c r="N223" s="50">
        <v>1.060701847076416</v>
      </c>
      <c r="O223" s="50">
        <v>24.883811999999999</v>
      </c>
      <c r="P223" s="50">
        <v>24.911996841430664</v>
      </c>
      <c r="Q223" s="50">
        <v>2.5438148528337479E-2</v>
      </c>
      <c r="S223" s="50">
        <v>14.934839248657227</v>
      </c>
      <c r="T223" s="50">
        <v>5.3038131445646286E-2</v>
      </c>
      <c r="U223" s="50">
        <v>3.062157891690731E-2</v>
      </c>
      <c r="V223" s="50">
        <v>0</v>
      </c>
      <c r="W223" t="s">
        <v>210</v>
      </c>
      <c r="X223" s="50">
        <v>0.36900510883924598</v>
      </c>
      <c r="Y223" t="s">
        <v>210</v>
      </c>
      <c r="Z223">
        <v>3</v>
      </c>
      <c r="AA223">
        <v>18</v>
      </c>
      <c r="AB223" t="s">
        <v>251</v>
      </c>
      <c r="AC223" t="s">
        <v>190</v>
      </c>
      <c r="AD223" s="50">
        <v>0.99112131614404986</v>
      </c>
      <c r="AE223" t="s">
        <v>252</v>
      </c>
      <c r="AF223" t="s">
        <v>252</v>
      </c>
    </row>
    <row r="224" spans="1:32" x14ac:dyDescent="0.35">
      <c r="A224">
        <v>82</v>
      </c>
      <c r="B224" t="s">
        <v>362</v>
      </c>
      <c r="C224" t="s">
        <v>246</v>
      </c>
      <c r="D224" t="s">
        <v>15</v>
      </c>
      <c r="E224" t="s">
        <v>352</v>
      </c>
      <c r="F224" t="s">
        <v>248</v>
      </c>
      <c r="G224" t="s">
        <v>249</v>
      </c>
      <c r="H224" t="s">
        <v>250</v>
      </c>
      <c r="L224" s="50">
        <v>1</v>
      </c>
      <c r="M224" s="50">
        <v>0.50263291597366333</v>
      </c>
      <c r="N224" s="50">
        <v>1.9895235300064087</v>
      </c>
      <c r="O224" s="50">
        <v>35.449562</v>
      </c>
      <c r="P224" s="50">
        <v>34.961620330810547</v>
      </c>
      <c r="Q224" s="50">
        <v>0.61735904216766357</v>
      </c>
      <c r="S224" s="50">
        <v>24.984460830688477</v>
      </c>
      <c r="T224" s="50">
        <v>0.61911076307296753</v>
      </c>
      <c r="U224" s="50">
        <v>0.35744377970695496</v>
      </c>
      <c r="V224" s="50">
        <v>0</v>
      </c>
      <c r="W224" t="s">
        <v>210</v>
      </c>
      <c r="X224" s="50">
        <v>4.5934708148246316E-2</v>
      </c>
      <c r="Y224" t="s">
        <v>210</v>
      </c>
      <c r="Z224">
        <v>3</v>
      </c>
      <c r="AA224">
        <v>31</v>
      </c>
      <c r="AB224" t="s">
        <v>273</v>
      </c>
      <c r="AC224" t="s">
        <v>190</v>
      </c>
      <c r="AD224" s="50">
        <v>0.88388852239510973</v>
      </c>
      <c r="AE224" t="s">
        <v>252</v>
      </c>
      <c r="AF224" t="s">
        <v>274</v>
      </c>
    </row>
    <row r="225" spans="1:32" x14ac:dyDescent="0.35">
      <c r="A225">
        <v>83</v>
      </c>
      <c r="B225" t="s">
        <v>363</v>
      </c>
      <c r="C225" t="s">
        <v>246</v>
      </c>
      <c r="D225" t="s">
        <v>15</v>
      </c>
      <c r="E225" t="s">
        <v>354</v>
      </c>
      <c r="F225" t="s">
        <v>248</v>
      </c>
      <c r="G225" t="s">
        <v>249</v>
      </c>
      <c r="H225" t="s">
        <v>250</v>
      </c>
      <c r="L225" s="50">
        <v>1</v>
      </c>
      <c r="M225" s="50">
        <v>0.90932559967041016</v>
      </c>
      <c r="N225" s="50">
        <v>1.0997160673141479</v>
      </c>
      <c r="O225" s="50">
        <v>25.448111999999998</v>
      </c>
      <c r="P225" s="50">
        <v>25.365745544433594</v>
      </c>
      <c r="Q225" s="50">
        <v>7.1780495345592499E-2</v>
      </c>
      <c r="S225" s="50">
        <v>15.38858699798584</v>
      </c>
      <c r="T225" s="50">
        <v>8.5547551512718201E-2</v>
      </c>
      <c r="U225" s="50">
        <v>4.9390900880098343E-2</v>
      </c>
      <c r="V225" s="50">
        <v>0</v>
      </c>
      <c r="W225" t="s">
        <v>210</v>
      </c>
      <c r="X225" s="50">
        <v>0.1122353001601582</v>
      </c>
      <c r="Y225" t="s">
        <v>210</v>
      </c>
      <c r="Z225">
        <v>3</v>
      </c>
      <c r="AA225">
        <v>21</v>
      </c>
      <c r="AB225" t="s">
        <v>251</v>
      </c>
      <c r="AC225" t="s">
        <v>190</v>
      </c>
      <c r="AD225" s="50">
        <v>0.88182162960399191</v>
      </c>
      <c r="AE225" t="s">
        <v>252</v>
      </c>
      <c r="AF225" t="s">
        <v>252</v>
      </c>
    </row>
    <row r="226" spans="1:32" x14ac:dyDescent="0.35">
      <c r="A226">
        <v>84</v>
      </c>
      <c r="B226" t="s">
        <v>364</v>
      </c>
      <c r="C226" t="s">
        <v>246</v>
      </c>
      <c r="D226" t="s">
        <v>15</v>
      </c>
      <c r="E226" t="s">
        <v>356</v>
      </c>
      <c r="F226" t="s">
        <v>248</v>
      </c>
      <c r="G226" t="s">
        <v>249</v>
      </c>
      <c r="H226" t="s">
        <v>250</v>
      </c>
      <c r="L226" s="50">
        <v>1</v>
      </c>
      <c r="M226" s="50">
        <v>0.9117501974105835</v>
      </c>
      <c r="N226" s="50">
        <v>1.0967916250228882</v>
      </c>
      <c r="O226" s="50">
        <v>21.125782000000001</v>
      </c>
      <c r="P226" s="50">
        <v>21.103473663330078</v>
      </c>
      <c r="Q226" s="50">
        <v>6.8906806409358978E-2</v>
      </c>
      <c r="S226" s="50">
        <v>11.126315116882324</v>
      </c>
      <c r="T226" s="50">
        <v>8.3151020109653473E-2</v>
      </c>
      <c r="U226" s="50">
        <v>4.8007261008024216E-2</v>
      </c>
      <c r="V226" s="50">
        <v>0</v>
      </c>
      <c r="W226" t="s">
        <v>210</v>
      </c>
      <c r="X226" s="50">
        <v>0.29433135185001208</v>
      </c>
      <c r="Y226" t="s">
        <v>210</v>
      </c>
      <c r="Z226">
        <v>3</v>
      </c>
      <c r="AA226">
        <v>15</v>
      </c>
      <c r="AB226" t="s">
        <v>251</v>
      </c>
      <c r="AC226" t="s">
        <v>190</v>
      </c>
      <c r="AD226" s="50">
        <v>0.8209855323663634</v>
      </c>
      <c r="AE226" t="s">
        <v>252</v>
      </c>
      <c r="AF226" t="s">
        <v>252</v>
      </c>
    </row>
    <row r="227" spans="1:32" x14ac:dyDescent="0.35">
      <c r="A227">
        <v>85</v>
      </c>
      <c r="B227" t="s">
        <v>365</v>
      </c>
      <c r="C227" t="s">
        <v>246</v>
      </c>
      <c r="D227" t="s">
        <v>15</v>
      </c>
      <c r="E227" t="s">
        <v>366</v>
      </c>
      <c r="F227" t="s">
        <v>248</v>
      </c>
      <c r="G227" t="s">
        <v>249</v>
      </c>
      <c r="H227" t="s">
        <v>250</v>
      </c>
      <c r="L227" s="50">
        <v>1</v>
      </c>
      <c r="M227" s="50">
        <v>0.90357917547225952</v>
      </c>
      <c r="N227" s="50">
        <v>1.1067099571228027</v>
      </c>
      <c r="O227" s="50">
        <v>34.349463999999998</v>
      </c>
      <c r="P227" s="50">
        <v>34.403842926025391</v>
      </c>
      <c r="Q227" s="50">
        <v>7.8493282198905945E-2</v>
      </c>
      <c r="S227" s="50">
        <v>24.42668342590332</v>
      </c>
      <c r="T227" s="50">
        <v>9.125315397977829E-2</v>
      </c>
      <c r="U227" s="50">
        <v>5.2685033529996872E-2</v>
      </c>
      <c r="V227" s="50">
        <v>0</v>
      </c>
      <c r="W227" t="s">
        <v>210</v>
      </c>
      <c r="X227" s="50">
        <v>5.599635374310169E-2</v>
      </c>
      <c r="Y227" t="s">
        <v>210</v>
      </c>
      <c r="Z227">
        <v>3</v>
      </c>
      <c r="AA227">
        <v>30</v>
      </c>
      <c r="AB227" t="s">
        <v>251</v>
      </c>
      <c r="AC227" t="s">
        <v>190</v>
      </c>
      <c r="AD227" s="50">
        <v>0.91525066005420297</v>
      </c>
      <c r="AE227" t="s">
        <v>252</v>
      </c>
      <c r="AF227" t="s">
        <v>252</v>
      </c>
    </row>
    <row r="228" spans="1:32" x14ac:dyDescent="0.35">
      <c r="A228">
        <v>86</v>
      </c>
      <c r="B228" t="s">
        <v>367</v>
      </c>
      <c r="C228" t="s">
        <v>246</v>
      </c>
      <c r="D228" t="s">
        <v>15</v>
      </c>
      <c r="E228" t="s">
        <v>368</v>
      </c>
      <c r="F228" t="s">
        <v>248</v>
      </c>
      <c r="G228" t="s">
        <v>249</v>
      </c>
      <c r="H228" t="s">
        <v>250</v>
      </c>
      <c r="L228" s="50">
        <v>1</v>
      </c>
      <c r="M228" s="50">
        <v>0.91510087251663208</v>
      </c>
      <c r="N228" s="50">
        <v>1.0927757024765015</v>
      </c>
      <c r="O228" s="50">
        <v>32.310270000000003</v>
      </c>
      <c r="P228" s="50">
        <v>32.330440521240234</v>
      </c>
      <c r="Q228" s="50">
        <v>6.4884550869464874E-2</v>
      </c>
      <c r="S228" s="50">
        <v>22.353281021118164</v>
      </c>
      <c r="T228" s="50">
        <v>7.9849541187286377E-2</v>
      </c>
      <c r="U228" s="50">
        <v>4.6101152896881104E-2</v>
      </c>
      <c r="V228" s="50">
        <v>0</v>
      </c>
      <c r="W228" t="s">
        <v>210</v>
      </c>
      <c r="X228" s="50">
        <v>0.68849499038908535</v>
      </c>
      <c r="Y228" t="s">
        <v>210</v>
      </c>
      <c r="Z228">
        <v>3</v>
      </c>
      <c r="AA228">
        <v>25</v>
      </c>
      <c r="AB228" t="s">
        <v>251</v>
      </c>
      <c r="AC228" t="s">
        <v>190</v>
      </c>
      <c r="AD228" s="50">
        <v>0.97633005384239158</v>
      </c>
      <c r="AE228" t="s">
        <v>252</v>
      </c>
      <c r="AF228" t="s">
        <v>252</v>
      </c>
    </row>
    <row r="229" spans="1:32" x14ac:dyDescent="0.35">
      <c r="A229">
        <v>87</v>
      </c>
      <c r="B229" t="s">
        <v>369</v>
      </c>
      <c r="C229" t="s">
        <v>246</v>
      </c>
      <c r="D229" t="s">
        <v>15</v>
      </c>
      <c r="E229" t="s">
        <v>370</v>
      </c>
      <c r="F229" t="s">
        <v>248</v>
      </c>
      <c r="G229" t="s">
        <v>249</v>
      </c>
      <c r="H229" t="s">
        <v>250</v>
      </c>
      <c r="L229" s="50">
        <v>1</v>
      </c>
      <c r="M229" s="50">
        <v>0.90456694364547729</v>
      </c>
      <c r="N229" s="50">
        <v>1.1055014133453369</v>
      </c>
      <c r="O229" s="50">
        <v>22.887177000000001</v>
      </c>
      <c r="P229" s="50">
        <v>22.936491012573242</v>
      </c>
      <c r="Q229" s="50">
        <v>7.7347882091999054E-2</v>
      </c>
      <c r="S229" s="50">
        <v>12.959332466125488</v>
      </c>
      <c r="T229" s="50">
        <v>9.0269811451435089E-2</v>
      </c>
      <c r="U229" s="50">
        <v>5.2117299288511276E-2</v>
      </c>
      <c r="V229" s="50">
        <v>0</v>
      </c>
      <c r="W229" t="s">
        <v>210</v>
      </c>
      <c r="X229" s="50">
        <v>0.6657881245722882</v>
      </c>
      <c r="Y229" t="s">
        <v>210</v>
      </c>
      <c r="Z229">
        <v>3</v>
      </c>
      <c r="AA229">
        <v>16</v>
      </c>
      <c r="AB229" t="s">
        <v>251</v>
      </c>
      <c r="AC229" t="s">
        <v>190</v>
      </c>
      <c r="AD229" s="50">
        <v>0.97169920933272991</v>
      </c>
      <c r="AE229" t="s">
        <v>252</v>
      </c>
      <c r="AF229" t="s">
        <v>252</v>
      </c>
    </row>
    <row r="230" spans="1:32" x14ac:dyDescent="0.35">
      <c r="A230">
        <v>88</v>
      </c>
      <c r="B230" t="s">
        <v>371</v>
      </c>
      <c r="C230" t="s">
        <v>246</v>
      </c>
      <c r="D230" t="s">
        <v>15</v>
      </c>
      <c r="E230" t="s">
        <v>372</v>
      </c>
      <c r="F230" t="s">
        <v>248</v>
      </c>
      <c r="G230" t="s">
        <v>249</v>
      </c>
      <c r="H230" t="s">
        <v>250</v>
      </c>
      <c r="L230" s="50">
        <v>1</v>
      </c>
      <c r="M230" s="50">
        <v>0.89249306917190552</v>
      </c>
      <c r="N230" s="50">
        <v>1.1204569339752197</v>
      </c>
      <c r="O230" s="50">
        <v>26.340506000000001</v>
      </c>
      <c r="P230" s="50">
        <v>26.336532592773438</v>
      </c>
      <c r="Q230" s="50">
        <v>9.1172315180301666E-2</v>
      </c>
      <c r="S230" s="50">
        <v>16.359373092651367</v>
      </c>
      <c r="T230" s="50">
        <v>0.10236373543739319</v>
      </c>
      <c r="U230" s="50">
        <v>5.9099730104207993E-2</v>
      </c>
      <c r="V230" s="50">
        <v>0</v>
      </c>
      <c r="W230" t="s">
        <v>210</v>
      </c>
      <c r="X230" s="50">
        <v>0.89539284319346346</v>
      </c>
      <c r="Y230" t="s">
        <v>210</v>
      </c>
      <c r="Z230">
        <v>3</v>
      </c>
      <c r="AA230">
        <v>19</v>
      </c>
      <c r="AB230" t="s">
        <v>251</v>
      </c>
      <c r="AC230" t="s">
        <v>190</v>
      </c>
      <c r="AD230" s="50">
        <v>0.98658323345899523</v>
      </c>
      <c r="AE230" t="s">
        <v>252</v>
      </c>
      <c r="AF230" t="s">
        <v>252</v>
      </c>
    </row>
    <row r="231" spans="1:32" x14ac:dyDescent="0.35">
      <c r="A231">
        <v>89</v>
      </c>
      <c r="B231" t="s">
        <v>373</v>
      </c>
      <c r="C231" t="s">
        <v>246</v>
      </c>
      <c r="D231" t="s">
        <v>15</v>
      </c>
      <c r="E231" t="s">
        <v>366</v>
      </c>
      <c r="F231" t="s">
        <v>248</v>
      </c>
      <c r="G231" t="s">
        <v>249</v>
      </c>
      <c r="H231" t="s">
        <v>250</v>
      </c>
      <c r="L231" s="50">
        <v>1</v>
      </c>
      <c r="M231" s="50">
        <v>0.90357917547225952</v>
      </c>
      <c r="N231" s="50">
        <v>1.1067099571228027</v>
      </c>
      <c r="O231" s="50">
        <v>34.368232999999996</v>
      </c>
      <c r="P231" s="50">
        <v>34.403842926025391</v>
      </c>
      <c r="Q231" s="50">
        <v>7.8493282198905945E-2</v>
      </c>
      <c r="S231" s="50">
        <v>24.42668342590332</v>
      </c>
      <c r="T231" s="50">
        <v>9.125315397977829E-2</v>
      </c>
      <c r="U231" s="50">
        <v>5.2685033529996872E-2</v>
      </c>
      <c r="V231" s="50">
        <v>0</v>
      </c>
      <c r="W231" t="s">
        <v>210</v>
      </c>
      <c r="X231" s="50">
        <v>5.599635374310169E-2</v>
      </c>
      <c r="Y231" t="s">
        <v>210</v>
      </c>
      <c r="Z231">
        <v>3</v>
      </c>
      <c r="AA231">
        <v>31</v>
      </c>
      <c r="AB231" t="s">
        <v>251</v>
      </c>
      <c r="AC231" t="s">
        <v>190</v>
      </c>
      <c r="AD231" s="50">
        <v>0.89940984309293648</v>
      </c>
      <c r="AE231" t="s">
        <v>252</v>
      </c>
      <c r="AF231" t="s">
        <v>252</v>
      </c>
    </row>
    <row r="232" spans="1:32" x14ac:dyDescent="0.35">
      <c r="A232">
        <v>90</v>
      </c>
      <c r="B232" t="s">
        <v>374</v>
      </c>
      <c r="C232" t="s">
        <v>246</v>
      </c>
      <c r="D232" t="s">
        <v>15</v>
      </c>
      <c r="E232" t="s">
        <v>368</v>
      </c>
      <c r="F232" t="s">
        <v>248</v>
      </c>
      <c r="G232" t="s">
        <v>249</v>
      </c>
      <c r="H232" t="s">
        <v>250</v>
      </c>
      <c r="L232" s="50">
        <v>1</v>
      </c>
      <c r="M232" s="50">
        <v>0.91510087251663208</v>
      </c>
      <c r="N232" s="50">
        <v>1.0927757024765015</v>
      </c>
      <c r="O232" s="50">
        <v>32.403015000000003</v>
      </c>
      <c r="P232" s="50">
        <v>32.330440521240234</v>
      </c>
      <c r="Q232" s="50">
        <v>6.4884550869464874E-2</v>
      </c>
      <c r="S232" s="50">
        <v>22.353281021118164</v>
      </c>
      <c r="T232" s="50">
        <v>7.9849541187286377E-2</v>
      </c>
      <c r="U232" s="50">
        <v>4.6101152896881104E-2</v>
      </c>
      <c r="V232" s="50">
        <v>0</v>
      </c>
      <c r="W232" t="s">
        <v>210</v>
      </c>
      <c r="X232" s="50">
        <v>0.68849499038908535</v>
      </c>
      <c r="Y232" t="s">
        <v>210</v>
      </c>
      <c r="Z232">
        <v>3</v>
      </c>
      <c r="AA232">
        <v>25</v>
      </c>
      <c r="AB232" t="s">
        <v>251</v>
      </c>
      <c r="AC232" t="s">
        <v>190</v>
      </c>
      <c r="AD232" s="50">
        <v>0.97437217273704968</v>
      </c>
      <c r="AE232" t="s">
        <v>252</v>
      </c>
      <c r="AF232" t="s">
        <v>252</v>
      </c>
    </row>
    <row r="233" spans="1:32" x14ac:dyDescent="0.35">
      <c r="A233">
        <v>91</v>
      </c>
      <c r="B233" t="s">
        <v>375</v>
      </c>
      <c r="C233" t="s">
        <v>246</v>
      </c>
      <c r="D233" t="s">
        <v>15</v>
      </c>
      <c r="E233" t="s">
        <v>370</v>
      </c>
      <c r="F233" t="s">
        <v>248</v>
      </c>
      <c r="G233" t="s">
        <v>249</v>
      </c>
      <c r="H233" t="s">
        <v>250</v>
      </c>
      <c r="L233" s="50">
        <v>1</v>
      </c>
      <c r="M233" s="50">
        <v>0.90456694364547729</v>
      </c>
      <c r="N233" s="50">
        <v>1.1055014133453369</v>
      </c>
      <c r="O233" s="50">
        <v>23.025637</v>
      </c>
      <c r="P233" s="50">
        <v>22.936491012573242</v>
      </c>
      <c r="Q233" s="50">
        <v>7.7347882091999054E-2</v>
      </c>
      <c r="S233" s="50">
        <v>12.959332466125488</v>
      </c>
      <c r="T233" s="50">
        <v>9.0269811451435089E-2</v>
      </c>
      <c r="U233" s="50">
        <v>5.2117299288511276E-2</v>
      </c>
      <c r="V233" s="50">
        <v>0</v>
      </c>
      <c r="W233" t="s">
        <v>210</v>
      </c>
      <c r="X233" s="50">
        <v>0.6657881245722882</v>
      </c>
      <c r="Y233" t="s">
        <v>210</v>
      </c>
      <c r="Z233">
        <v>3</v>
      </c>
      <c r="AA233">
        <v>16</v>
      </c>
      <c r="AB233" t="s">
        <v>251</v>
      </c>
      <c r="AC233" t="s">
        <v>190</v>
      </c>
      <c r="AD233" s="50">
        <v>0.93959171102591765</v>
      </c>
      <c r="AE233" t="s">
        <v>252</v>
      </c>
      <c r="AF233" t="s">
        <v>252</v>
      </c>
    </row>
    <row r="234" spans="1:32" x14ac:dyDescent="0.35">
      <c r="A234">
        <v>92</v>
      </c>
      <c r="B234" t="s">
        <v>376</v>
      </c>
      <c r="C234" t="s">
        <v>246</v>
      </c>
      <c r="D234" t="s">
        <v>15</v>
      </c>
      <c r="E234" t="s">
        <v>372</v>
      </c>
      <c r="F234" t="s">
        <v>248</v>
      </c>
      <c r="G234" t="s">
        <v>249</v>
      </c>
      <c r="H234" t="s">
        <v>250</v>
      </c>
      <c r="L234" s="50">
        <v>1</v>
      </c>
      <c r="M234" s="50">
        <v>0.89249306917190552</v>
      </c>
      <c r="N234" s="50">
        <v>1.1204569339752197</v>
      </c>
      <c r="O234" s="50">
        <v>26.425653000000001</v>
      </c>
      <c r="P234" s="50">
        <v>26.336532592773438</v>
      </c>
      <c r="Q234" s="50">
        <v>9.1172315180301666E-2</v>
      </c>
      <c r="S234" s="50">
        <v>16.359373092651367</v>
      </c>
      <c r="T234" s="50">
        <v>0.10236373543739319</v>
      </c>
      <c r="U234" s="50">
        <v>5.9099730104207993E-2</v>
      </c>
      <c r="V234" s="50">
        <v>0</v>
      </c>
      <c r="W234" t="s">
        <v>210</v>
      </c>
      <c r="X234" s="50">
        <v>0.89539284319346346</v>
      </c>
      <c r="Y234" t="s">
        <v>210</v>
      </c>
      <c r="Z234">
        <v>3</v>
      </c>
      <c r="AA234">
        <v>19</v>
      </c>
      <c r="AB234" t="s">
        <v>251</v>
      </c>
      <c r="AC234" t="s">
        <v>190</v>
      </c>
      <c r="AD234" s="50">
        <v>0.97417145189585008</v>
      </c>
      <c r="AE234" t="s">
        <v>252</v>
      </c>
      <c r="AF234" t="s">
        <v>252</v>
      </c>
    </row>
    <row r="235" spans="1:32" x14ac:dyDescent="0.35">
      <c r="A235">
        <v>93</v>
      </c>
      <c r="B235" t="s">
        <v>377</v>
      </c>
      <c r="C235" t="s">
        <v>246</v>
      </c>
      <c r="D235" t="s">
        <v>15</v>
      </c>
      <c r="E235" t="s">
        <v>366</v>
      </c>
      <c r="F235" t="s">
        <v>248</v>
      </c>
      <c r="G235" t="s">
        <v>249</v>
      </c>
      <c r="H235" t="s">
        <v>250</v>
      </c>
      <c r="L235" s="50">
        <v>1</v>
      </c>
      <c r="M235" s="50">
        <v>0.90357917547225952</v>
      </c>
      <c r="N235" s="50">
        <v>1.1067099571228027</v>
      </c>
      <c r="O235" s="50">
        <v>34.493828000000001</v>
      </c>
      <c r="P235" s="50">
        <v>34.403842926025391</v>
      </c>
      <c r="Q235" s="50">
        <v>7.8493282198905945E-2</v>
      </c>
      <c r="S235" s="50">
        <v>24.42668342590332</v>
      </c>
      <c r="T235" s="50">
        <v>9.125315397977829E-2</v>
      </c>
      <c r="U235" s="50">
        <v>5.2685033529996872E-2</v>
      </c>
      <c r="V235" s="50">
        <v>0</v>
      </c>
      <c r="W235" t="s">
        <v>210</v>
      </c>
      <c r="X235" s="50">
        <v>5.599635374310169E-2</v>
      </c>
      <c r="Y235" t="s">
        <v>210</v>
      </c>
      <c r="Z235">
        <v>3</v>
      </c>
      <c r="AA235">
        <v>30</v>
      </c>
      <c r="AB235" t="s">
        <v>251</v>
      </c>
      <c r="AC235" t="s">
        <v>190</v>
      </c>
      <c r="AD235" s="50">
        <v>0.90584358375354679</v>
      </c>
      <c r="AE235" t="s">
        <v>252</v>
      </c>
      <c r="AF235" t="s">
        <v>252</v>
      </c>
    </row>
    <row r="236" spans="1:32" x14ac:dyDescent="0.35">
      <c r="A236">
        <v>94</v>
      </c>
      <c r="B236" t="s">
        <v>378</v>
      </c>
      <c r="C236" t="s">
        <v>246</v>
      </c>
      <c r="D236" t="s">
        <v>15</v>
      </c>
      <c r="E236" t="s">
        <v>368</v>
      </c>
      <c r="F236" t="s">
        <v>248</v>
      </c>
      <c r="G236" t="s">
        <v>249</v>
      </c>
      <c r="H236" t="s">
        <v>250</v>
      </c>
      <c r="L236" s="50">
        <v>1</v>
      </c>
      <c r="M236" s="50">
        <v>0.91510087251663208</v>
      </c>
      <c r="N236" s="50">
        <v>1.0927757024765015</v>
      </c>
      <c r="O236" s="50">
        <v>32.278038000000002</v>
      </c>
      <c r="P236" s="50">
        <v>32.330440521240234</v>
      </c>
      <c r="Q236" s="50">
        <v>6.4884550869464874E-2</v>
      </c>
      <c r="S236" s="50">
        <v>22.353281021118164</v>
      </c>
      <c r="T236" s="50">
        <v>7.9849541187286377E-2</v>
      </c>
      <c r="U236" s="50">
        <v>4.6101152896881104E-2</v>
      </c>
      <c r="V236" s="50">
        <v>0</v>
      </c>
      <c r="W236" t="s">
        <v>210</v>
      </c>
      <c r="X236" s="50">
        <v>0.68849499038908535</v>
      </c>
      <c r="Y236" t="s">
        <v>210</v>
      </c>
      <c r="Z236">
        <v>3</v>
      </c>
      <c r="AA236">
        <v>24</v>
      </c>
      <c r="AB236" t="s">
        <v>251</v>
      </c>
      <c r="AC236" t="s">
        <v>190</v>
      </c>
      <c r="AD236" s="50">
        <v>0.96900784260412209</v>
      </c>
      <c r="AE236" t="s">
        <v>252</v>
      </c>
      <c r="AF236" t="s">
        <v>252</v>
      </c>
    </row>
    <row r="237" spans="1:32" x14ac:dyDescent="0.35">
      <c r="A237">
        <v>95</v>
      </c>
      <c r="B237" t="s">
        <v>379</v>
      </c>
      <c r="C237" t="s">
        <v>246</v>
      </c>
      <c r="D237" t="s">
        <v>15</v>
      </c>
      <c r="E237" t="s">
        <v>370</v>
      </c>
      <c r="F237" t="s">
        <v>248</v>
      </c>
      <c r="G237" t="s">
        <v>249</v>
      </c>
      <c r="H237" t="s">
        <v>250</v>
      </c>
      <c r="L237" s="50">
        <v>1</v>
      </c>
      <c r="M237" s="50">
        <v>0.90456694364547729</v>
      </c>
      <c r="N237" s="50">
        <v>1.1055014133453369</v>
      </c>
      <c r="O237" s="50">
        <v>22.896660000000001</v>
      </c>
      <c r="P237" s="50">
        <v>22.936491012573242</v>
      </c>
      <c r="Q237" s="50">
        <v>7.7347882091999054E-2</v>
      </c>
      <c r="S237" s="50">
        <v>12.959332466125488</v>
      </c>
      <c r="T237" s="50">
        <v>9.0269811451435089E-2</v>
      </c>
      <c r="U237" s="50">
        <v>5.2117299288511276E-2</v>
      </c>
      <c r="V237" s="50">
        <v>0</v>
      </c>
      <c r="W237" t="s">
        <v>210</v>
      </c>
      <c r="X237" s="50">
        <v>0.6657881245722882</v>
      </c>
      <c r="Y237" t="s">
        <v>210</v>
      </c>
      <c r="Z237">
        <v>3</v>
      </c>
      <c r="AA237">
        <v>15</v>
      </c>
      <c r="AB237" t="s">
        <v>251</v>
      </c>
      <c r="AC237" t="s">
        <v>190</v>
      </c>
      <c r="AD237" s="50">
        <v>0.97231411872017737</v>
      </c>
      <c r="AE237" t="s">
        <v>252</v>
      </c>
      <c r="AF237" t="s">
        <v>252</v>
      </c>
    </row>
    <row r="238" spans="1:32" x14ac:dyDescent="0.35">
      <c r="A238">
        <v>96</v>
      </c>
      <c r="B238" t="s">
        <v>380</v>
      </c>
      <c r="C238" t="s">
        <v>246</v>
      </c>
      <c r="D238" t="s">
        <v>15</v>
      </c>
      <c r="E238" t="s">
        <v>372</v>
      </c>
      <c r="F238" t="s">
        <v>248</v>
      </c>
      <c r="G238" t="s">
        <v>249</v>
      </c>
      <c r="H238" t="s">
        <v>250</v>
      </c>
      <c r="L238" s="50">
        <v>1</v>
      </c>
      <c r="M238" s="50">
        <v>0.89249306917190552</v>
      </c>
      <c r="N238" s="50">
        <v>1.1204569339752197</v>
      </c>
      <c r="O238" s="50">
        <v>26.243438999999999</v>
      </c>
      <c r="P238" s="50">
        <v>26.336532592773438</v>
      </c>
      <c r="Q238" s="50">
        <v>9.1172315180301666E-2</v>
      </c>
      <c r="S238" s="50">
        <v>16.359373092651367</v>
      </c>
      <c r="T238" s="50">
        <v>0.10236373543739319</v>
      </c>
      <c r="U238" s="50">
        <v>5.9099730104207993E-2</v>
      </c>
      <c r="V238" s="50">
        <v>0</v>
      </c>
      <c r="W238" t="s">
        <v>210</v>
      </c>
      <c r="X238" s="50">
        <v>0.89539284319346346</v>
      </c>
      <c r="Y238" t="s">
        <v>210</v>
      </c>
      <c r="Z238">
        <v>3</v>
      </c>
      <c r="AA238">
        <v>19</v>
      </c>
      <c r="AB238" t="s">
        <v>251</v>
      </c>
      <c r="AC238" t="s">
        <v>190</v>
      </c>
      <c r="AD238" s="50">
        <v>0.97245792495007799</v>
      </c>
      <c r="AE238" t="s">
        <v>274</v>
      </c>
      <c r="AF238" t="s">
        <v>252</v>
      </c>
    </row>
    <row r="239" spans="1:32" x14ac:dyDescent="0.35">
      <c r="A239" t="s">
        <v>381</v>
      </c>
      <c r="B239" t="s">
        <v>382</v>
      </c>
    </row>
    <row r="240" spans="1:32" x14ac:dyDescent="0.35">
      <c r="A240" t="s">
        <v>383</v>
      </c>
      <c r="B240" t="s">
        <v>247</v>
      </c>
    </row>
    <row r="241" spans="1:37" x14ac:dyDescent="0.35">
      <c r="A241" t="s">
        <v>384</v>
      </c>
      <c r="B241" t="s">
        <v>385</v>
      </c>
    </row>
    <row r="242" spans="1:37" x14ac:dyDescent="0.35">
      <c r="A242" t="s">
        <v>386</v>
      </c>
      <c r="B242" t="s">
        <v>15</v>
      </c>
    </row>
    <row r="243" spans="1:37" x14ac:dyDescent="0.35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</row>
    <row r="244" spans="1:37" x14ac:dyDescent="0.35">
      <c r="A244" t="s">
        <v>174</v>
      </c>
      <c r="B244" t="s">
        <v>175</v>
      </c>
    </row>
    <row r="245" spans="1:37" x14ac:dyDescent="0.35">
      <c r="A245" t="s">
        <v>186</v>
      </c>
      <c r="B245" t="s">
        <v>187</v>
      </c>
    </row>
    <row r="246" spans="1:37" x14ac:dyDescent="0.35">
      <c r="A246" t="s">
        <v>188</v>
      </c>
      <c r="B246" t="s">
        <v>391</v>
      </c>
    </row>
    <row r="247" spans="1:37" x14ac:dyDescent="0.35">
      <c r="A247" t="s">
        <v>191</v>
      </c>
      <c r="B247" t="s">
        <v>392</v>
      </c>
    </row>
    <row r="248" spans="1:37" x14ac:dyDescent="0.35">
      <c r="A248" t="s">
        <v>193</v>
      </c>
      <c r="B248" t="s">
        <v>393</v>
      </c>
    </row>
    <row r="249" spans="1:37" x14ac:dyDescent="0.35">
      <c r="A249" t="s">
        <v>195</v>
      </c>
      <c r="B249" t="s">
        <v>394</v>
      </c>
    </row>
    <row r="250" spans="1:37" x14ac:dyDescent="0.35">
      <c r="A250" t="s">
        <v>197</v>
      </c>
      <c r="B250" t="s">
        <v>198</v>
      </c>
    </row>
    <row r="251" spans="1:37" x14ac:dyDescent="0.35">
      <c r="A251" t="s">
        <v>199</v>
      </c>
      <c r="B251" t="s">
        <v>200</v>
      </c>
    </row>
    <row r="252" spans="1:37" x14ac:dyDescent="0.35">
      <c r="A252" t="s">
        <v>201</v>
      </c>
      <c r="B252" t="s">
        <v>202</v>
      </c>
    </row>
    <row r="253" spans="1:37" x14ac:dyDescent="0.35">
      <c r="A253" t="s">
        <v>203</v>
      </c>
      <c r="B253" t="s">
        <v>204</v>
      </c>
    </row>
    <row r="254" spans="1:37" x14ac:dyDescent="0.35">
      <c r="A254" t="s">
        <v>205</v>
      </c>
      <c r="B254" t="s">
        <v>206</v>
      </c>
    </row>
    <row r="255" spans="1:37" x14ac:dyDescent="0.35">
      <c r="A255" t="s">
        <v>207</v>
      </c>
      <c r="B255" t="s">
        <v>208</v>
      </c>
    </row>
    <row r="256" spans="1:37" x14ac:dyDescent="0.35">
      <c r="A256" t="s">
        <v>209</v>
      </c>
      <c r="B256" t="s">
        <v>210</v>
      </c>
    </row>
    <row r="257" spans="1:33" x14ac:dyDescent="0.35">
      <c r="A257" t="s">
        <v>211</v>
      </c>
      <c r="B257" t="s">
        <v>212</v>
      </c>
    </row>
    <row r="259" spans="1:33" x14ac:dyDescent="0.35">
      <c r="A259" t="s">
        <v>213</v>
      </c>
      <c r="B259" t="s">
        <v>214</v>
      </c>
      <c r="C259" t="s">
        <v>215</v>
      </c>
      <c r="D259" t="s">
        <v>216</v>
      </c>
      <c r="E259" t="s">
        <v>217</v>
      </c>
      <c r="F259" t="s">
        <v>218</v>
      </c>
      <c r="G259" t="s">
        <v>219</v>
      </c>
      <c r="H259" t="s">
        <v>220</v>
      </c>
      <c r="I259" t="s">
        <v>221</v>
      </c>
      <c r="J259" t="s">
        <v>222</v>
      </c>
      <c r="K259" t="s">
        <v>223</v>
      </c>
      <c r="L259" t="s">
        <v>112</v>
      </c>
      <c r="M259" t="s">
        <v>224</v>
      </c>
      <c r="N259" t="s">
        <v>225</v>
      </c>
      <c r="O259" t="s">
        <v>45</v>
      </c>
      <c r="P259" t="s">
        <v>226</v>
      </c>
      <c r="Q259" t="s">
        <v>227</v>
      </c>
      <c r="R259" t="s">
        <v>228</v>
      </c>
      <c r="S259" t="s">
        <v>229</v>
      </c>
      <c r="T259" t="s">
        <v>230</v>
      </c>
      <c r="U259" t="s">
        <v>231</v>
      </c>
      <c r="V259" t="s">
        <v>232</v>
      </c>
      <c r="W259" t="s">
        <v>233</v>
      </c>
      <c r="X259" t="s">
        <v>234</v>
      </c>
      <c r="Y259" t="s">
        <v>235</v>
      </c>
      <c r="Z259" t="s">
        <v>236</v>
      </c>
      <c r="AA259" t="s">
        <v>237</v>
      </c>
      <c r="AB259" t="s">
        <v>238</v>
      </c>
      <c r="AC259" t="s">
        <v>239</v>
      </c>
      <c r="AD259" t="s">
        <v>240</v>
      </c>
      <c r="AE259" t="s">
        <v>242</v>
      </c>
      <c r="AF259" t="s">
        <v>244</v>
      </c>
      <c r="AG259" t="s">
        <v>243</v>
      </c>
    </row>
    <row r="260" spans="1:33" x14ac:dyDescent="0.35">
      <c r="A260">
        <v>1</v>
      </c>
      <c r="B260" t="s">
        <v>245</v>
      </c>
      <c r="C260" t="s">
        <v>246</v>
      </c>
      <c r="D260" t="s">
        <v>16</v>
      </c>
      <c r="E260" t="s">
        <v>247</v>
      </c>
      <c r="F260" t="s">
        <v>248</v>
      </c>
      <c r="G260" t="s">
        <v>249</v>
      </c>
      <c r="H260" t="s">
        <v>250</v>
      </c>
      <c r="O260" s="50">
        <v>9.5252219999999994</v>
      </c>
      <c r="P260" s="50">
        <v>9.6485300064086914</v>
      </c>
      <c r="Q260" s="50">
        <v>0.10693439841270447</v>
      </c>
      <c r="W260" t="s">
        <v>210</v>
      </c>
      <c r="X260" s="50">
        <v>0.4877798932537537</v>
      </c>
      <c r="Y260" t="s">
        <v>210</v>
      </c>
      <c r="Z260">
        <v>3</v>
      </c>
      <c r="AA260">
        <v>4</v>
      </c>
      <c r="AB260" t="s">
        <v>251</v>
      </c>
      <c r="AC260" t="s">
        <v>190</v>
      </c>
      <c r="AD260" s="50">
        <v>0.93991280017490397</v>
      </c>
      <c r="AE260" t="s">
        <v>252</v>
      </c>
      <c r="AF260" t="s">
        <v>252</v>
      </c>
      <c r="AG260" t="s">
        <v>252</v>
      </c>
    </row>
    <row r="261" spans="1:33" x14ac:dyDescent="0.35">
      <c r="A261">
        <v>2</v>
      </c>
      <c r="B261" t="s">
        <v>253</v>
      </c>
      <c r="C261" t="s">
        <v>246</v>
      </c>
      <c r="D261" t="s">
        <v>16</v>
      </c>
      <c r="E261" t="s">
        <v>254</v>
      </c>
      <c r="F261" t="s">
        <v>248</v>
      </c>
      <c r="G261" t="s">
        <v>249</v>
      </c>
      <c r="H261" t="s">
        <v>250</v>
      </c>
      <c r="L261" s="50">
        <v>1</v>
      </c>
      <c r="M261" s="50">
        <v>0.88711607456207275</v>
      </c>
      <c r="N261" s="50">
        <v>1.1272482872009277</v>
      </c>
      <c r="O261" s="50">
        <v>20.478012</v>
      </c>
      <c r="P261" s="50">
        <v>20.493705749511719</v>
      </c>
      <c r="Q261" s="50">
        <v>1.3652676716446877E-2</v>
      </c>
      <c r="S261" s="50">
        <v>10.845175743103027</v>
      </c>
      <c r="T261" s="50">
        <v>0.10780242085456848</v>
      </c>
      <c r="U261" s="50">
        <v>6.2239754945039749E-2</v>
      </c>
      <c r="V261" s="50">
        <v>0</v>
      </c>
      <c r="W261" t="s">
        <v>210</v>
      </c>
      <c r="X261" s="50">
        <v>0.37735546097583689</v>
      </c>
      <c r="Y261" t="s">
        <v>210</v>
      </c>
      <c r="Z261">
        <v>3</v>
      </c>
      <c r="AA261">
        <v>14</v>
      </c>
      <c r="AB261" t="s">
        <v>251</v>
      </c>
      <c r="AC261" t="s">
        <v>190</v>
      </c>
      <c r="AD261" s="50">
        <v>0.9715008214837535</v>
      </c>
      <c r="AE261" t="s">
        <v>252</v>
      </c>
      <c r="AF261" t="s">
        <v>252</v>
      </c>
      <c r="AG261" t="s">
        <v>252</v>
      </c>
    </row>
    <row r="262" spans="1:33" x14ac:dyDescent="0.35">
      <c r="A262">
        <v>3</v>
      </c>
      <c r="B262" t="s">
        <v>255</v>
      </c>
      <c r="C262" t="s">
        <v>246</v>
      </c>
      <c r="D262" t="s">
        <v>16</v>
      </c>
      <c r="E262" t="s">
        <v>256</v>
      </c>
      <c r="F262" t="s">
        <v>248</v>
      </c>
      <c r="G262" t="s">
        <v>249</v>
      </c>
      <c r="H262" t="s">
        <v>250</v>
      </c>
      <c r="L262" s="50">
        <v>1</v>
      </c>
      <c r="M262" s="50">
        <v>0.87342542409896851</v>
      </c>
      <c r="N262" s="50">
        <v>1.1449174880981445</v>
      </c>
      <c r="O262" s="50">
        <v>30.069775</v>
      </c>
      <c r="P262" s="50">
        <v>30.130975723266602</v>
      </c>
      <c r="Q262" s="50">
        <v>5.8312498033046722E-2</v>
      </c>
      <c r="S262" s="50">
        <v>20.482446670532227</v>
      </c>
      <c r="T262" s="50">
        <v>0.12180030345916748</v>
      </c>
      <c r="U262" s="50">
        <v>7.0321433246135712E-2</v>
      </c>
      <c r="V262" s="50">
        <v>0</v>
      </c>
      <c r="W262" t="s">
        <v>210</v>
      </c>
      <c r="X262" s="50">
        <v>0.36141941321139232</v>
      </c>
      <c r="Y262" t="s">
        <v>210</v>
      </c>
      <c r="Z262">
        <v>3</v>
      </c>
      <c r="AA262">
        <v>24</v>
      </c>
      <c r="AB262" t="s">
        <v>251</v>
      </c>
      <c r="AC262" t="s">
        <v>190</v>
      </c>
      <c r="AD262" s="50">
        <v>0.97394089748297086</v>
      </c>
      <c r="AE262" t="s">
        <v>252</v>
      </c>
      <c r="AF262" t="s">
        <v>252</v>
      </c>
      <c r="AG262" t="s">
        <v>252</v>
      </c>
    </row>
    <row r="263" spans="1:33" x14ac:dyDescent="0.35">
      <c r="A263">
        <v>4</v>
      </c>
      <c r="B263" t="s">
        <v>257</v>
      </c>
      <c r="C263" t="s">
        <v>246</v>
      </c>
      <c r="D263" t="s">
        <v>16</v>
      </c>
      <c r="E263" t="s">
        <v>258</v>
      </c>
      <c r="F263" t="s">
        <v>248</v>
      </c>
      <c r="G263" t="s">
        <v>249</v>
      </c>
      <c r="H263" t="s">
        <v>250</v>
      </c>
      <c r="L263" s="50">
        <v>1</v>
      </c>
      <c r="M263" s="50">
        <v>0.88542211055755615</v>
      </c>
      <c r="N263" s="50">
        <v>1.1294047832489014</v>
      </c>
      <c r="O263" s="50">
        <v>27.801929999999999</v>
      </c>
      <c r="P263" s="50">
        <v>27.815038681030273</v>
      </c>
      <c r="Q263" s="50">
        <v>2.3669270798563957E-2</v>
      </c>
      <c r="S263" s="50">
        <v>18.166505813598633</v>
      </c>
      <c r="T263" s="50">
        <v>0.10952260345220566</v>
      </c>
      <c r="U263" s="50">
        <v>6.32329061627388E-2</v>
      </c>
      <c r="V263" s="50">
        <v>0</v>
      </c>
      <c r="W263" t="s">
        <v>210</v>
      </c>
      <c r="X263" s="50">
        <v>0.50407943707280478</v>
      </c>
      <c r="Y263" t="s">
        <v>210</v>
      </c>
      <c r="Z263">
        <v>3</v>
      </c>
      <c r="AA263">
        <v>21</v>
      </c>
      <c r="AB263" t="s">
        <v>251</v>
      </c>
      <c r="AC263" t="s">
        <v>190</v>
      </c>
      <c r="AD263" s="50">
        <v>0.97851072265387073</v>
      </c>
      <c r="AE263" t="s">
        <v>252</v>
      </c>
      <c r="AF263" t="s">
        <v>252</v>
      </c>
      <c r="AG263" t="s">
        <v>252</v>
      </c>
    </row>
    <row r="264" spans="1:33" x14ac:dyDescent="0.35">
      <c r="A264">
        <v>5</v>
      </c>
      <c r="B264" t="s">
        <v>259</v>
      </c>
      <c r="C264" t="s">
        <v>246</v>
      </c>
      <c r="D264" t="s">
        <v>16</v>
      </c>
      <c r="E264" t="s">
        <v>247</v>
      </c>
      <c r="F264" t="s">
        <v>248</v>
      </c>
      <c r="G264" t="s">
        <v>249</v>
      </c>
      <c r="H264" t="s">
        <v>250</v>
      </c>
      <c r="O264" s="50">
        <v>9.7157820000000008</v>
      </c>
      <c r="P264" s="50">
        <v>9.6485300064086914</v>
      </c>
      <c r="Q264" s="50">
        <v>0.10693439841270447</v>
      </c>
      <c r="W264" t="s">
        <v>210</v>
      </c>
      <c r="X264" s="50">
        <v>0.4877798932537537</v>
      </c>
      <c r="Y264" t="s">
        <v>210</v>
      </c>
      <c r="Z264">
        <v>3</v>
      </c>
      <c r="AA264">
        <v>5</v>
      </c>
      <c r="AB264" t="s">
        <v>251</v>
      </c>
      <c r="AC264" t="s">
        <v>190</v>
      </c>
      <c r="AD264" s="50">
        <v>0.90925923981716494</v>
      </c>
      <c r="AE264" t="s">
        <v>252</v>
      </c>
      <c r="AF264" t="s">
        <v>252</v>
      </c>
      <c r="AG264" t="s">
        <v>252</v>
      </c>
    </row>
    <row r="265" spans="1:33" x14ac:dyDescent="0.35">
      <c r="A265">
        <v>6</v>
      </c>
      <c r="B265" t="s">
        <v>260</v>
      </c>
      <c r="C265" t="s">
        <v>246</v>
      </c>
      <c r="D265" t="s">
        <v>16</v>
      </c>
      <c r="E265" t="s">
        <v>254</v>
      </c>
      <c r="F265" t="s">
        <v>248</v>
      </c>
      <c r="G265" t="s">
        <v>249</v>
      </c>
      <c r="H265" t="s">
        <v>250</v>
      </c>
      <c r="L265" s="50">
        <v>1</v>
      </c>
      <c r="M265" s="50">
        <v>0.88711607456207275</v>
      </c>
      <c r="N265" s="50">
        <v>1.1272482872009277</v>
      </c>
      <c r="O265" s="50">
        <v>20.500257000000001</v>
      </c>
      <c r="P265" s="50">
        <v>20.493705749511719</v>
      </c>
      <c r="Q265" s="50">
        <v>1.3652676716446877E-2</v>
      </c>
      <c r="S265" s="50">
        <v>10.845175743103027</v>
      </c>
      <c r="T265" s="50">
        <v>0.10780242085456848</v>
      </c>
      <c r="U265" s="50">
        <v>6.2239754945039749E-2</v>
      </c>
      <c r="V265" s="50">
        <v>0</v>
      </c>
      <c r="W265" t="s">
        <v>210</v>
      </c>
      <c r="X265" s="50">
        <v>0.37735546097583689</v>
      </c>
      <c r="Y265" t="s">
        <v>210</v>
      </c>
      <c r="Z265">
        <v>3</v>
      </c>
      <c r="AA265">
        <v>14</v>
      </c>
      <c r="AB265" t="s">
        <v>251</v>
      </c>
      <c r="AC265" t="s">
        <v>190</v>
      </c>
      <c r="AD265" s="50">
        <v>0.97553172255061804</v>
      </c>
      <c r="AE265" t="s">
        <v>252</v>
      </c>
      <c r="AF265" t="s">
        <v>252</v>
      </c>
      <c r="AG265" t="s">
        <v>252</v>
      </c>
    </row>
    <row r="266" spans="1:33" x14ac:dyDescent="0.35">
      <c r="A266">
        <v>7</v>
      </c>
      <c r="B266" t="s">
        <v>261</v>
      </c>
      <c r="C266" t="s">
        <v>246</v>
      </c>
      <c r="D266" t="s">
        <v>16</v>
      </c>
      <c r="E266" t="s">
        <v>256</v>
      </c>
      <c r="F266" t="s">
        <v>248</v>
      </c>
      <c r="G266" t="s">
        <v>249</v>
      </c>
      <c r="H266" t="s">
        <v>250</v>
      </c>
      <c r="L266" s="50">
        <v>1</v>
      </c>
      <c r="M266" s="50">
        <v>0.87342542409896851</v>
      </c>
      <c r="N266" s="50">
        <v>1.1449174880981445</v>
      </c>
      <c r="O266" s="50">
        <v>30.185890000000001</v>
      </c>
      <c r="P266" s="50">
        <v>30.130975723266602</v>
      </c>
      <c r="Q266" s="50">
        <v>5.8312498033046722E-2</v>
      </c>
      <c r="S266" s="50">
        <v>20.482446670532227</v>
      </c>
      <c r="T266" s="50">
        <v>0.12180030345916748</v>
      </c>
      <c r="U266" s="50">
        <v>7.0321433246135712E-2</v>
      </c>
      <c r="V266" s="50">
        <v>0</v>
      </c>
      <c r="W266" t="s">
        <v>210</v>
      </c>
      <c r="X266" s="50">
        <v>0.36141941321139232</v>
      </c>
      <c r="Y266" t="s">
        <v>210</v>
      </c>
      <c r="Z266">
        <v>3</v>
      </c>
      <c r="AA266">
        <v>24</v>
      </c>
      <c r="AB266" t="s">
        <v>251</v>
      </c>
      <c r="AC266" t="s">
        <v>190</v>
      </c>
      <c r="AD266" s="50">
        <v>0.97946953698344941</v>
      </c>
      <c r="AE266" t="s">
        <v>252</v>
      </c>
      <c r="AF266" t="s">
        <v>252</v>
      </c>
      <c r="AG266" t="s">
        <v>252</v>
      </c>
    </row>
    <row r="267" spans="1:33" x14ac:dyDescent="0.35">
      <c r="A267">
        <v>8</v>
      </c>
      <c r="B267" t="s">
        <v>262</v>
      </c>
      <c r="C267" t="s">
        <v>246</v>
      </c>
      <c r="D267" t="s">
        <v>16</v>
      </c>
      <c r="E267" t="s">
        <v>258</v>
      </c>
      <c r="F267" t="s">
        <v>248</v>
      </c>
      <c r="G267" t="s">
        <v>249</v>
      </c>
      <c r="H267" t="s">
        <v>250</v>
      </c>
      <c r="L267" s="50">
        <v>1</v>
      </c>
      <c r="M267" s="50">
        <v>0.88542211055755615</v>
      </c>
      <c r="N267" s="50">
        <v>1.1294047832489014</v>
      </c>
      <c r="O267" s="50">
        <v>27.842359999999999</v>
      </c>
      <c r="P267" s="50">
        <v>27.815038681030273</v>
      </c>
      <c r="Q267" s="50">
        <v>2.3669270798563957E-2</v>
      </c>
      <c r="S267" s="50">
        <v>18.166505813598633</v>
      </c>
      <c r="T267" s="50">
        <v>0.10952260345220566</v>
      </c>
      <c r="U267" s="50">
        <v>6.32329061627388E-2</v>
      </c>
      <c r="V267" s="50">
        <v>0</v>
      </c>
      <c r="W267" t="s">
        <v>210</v>
      </c>
      <c r="X267" s="50">
        <v>0.50407943707280478</v>
      </c>
      <c r="Y267" t="s">
        <v>210</v>
      </c>
      <c r="Z267">
        <v>3</v>
      </c>
      <c r="AA267">
        <v>20</v>
      </c>
      <c r="AB267" t="s">
        <v>251</v>
      </c>
      <c r="AC267" t="s">
        <v>190</v>
      </c>
      <c r="AD267" s="50">
        <v>0.98154869744452355</v>
      </c>
      <c r="AE267" t="s">
        <v>252</v>
      </c>
      <c r="AF267" t="s">
        <v>252</v>
      </c>
      <c r="AG267" t="s">
        <v>252</v>
      </c>
    </row>
    <row r="268" spans="1:33" x14ac:dyDescent="0.35">
      <c r="A268">
        <v>9</v>
      </c>
      <c r="B268" t="s">
        <v>263</v>
      </c>
      <c r="C268" t="s">
        <v>246</v>
      </c>
      <c r="D268" t="s">
        <v>16</v>
      </c>
      <c r="E268" t="s">
        <v>247</v>
      </c>
      <c r="F268" t="s">
        <v>248</v>
      </c>
      <c r="G268" t="s">
        <v>249</v>
      </c>
      <c r="H268" t="s">
        <v>250</v>
      </c>
      <c r="O268" s="50">
        <v>9.7045849999999998</v>
      </c>
      <c r="P268" s="50">
        <v>9.6485300064086914</v>
      </c>
      <c r="Q268" s="50">
        <v>0.10693439841270447</v>
      </c>
      <c r="W268" t="s">
        <v>210</v>
      </c>
      <c r="X268" s="50">
        <v>0.4877798932537537</v>
      </c>
      <c r="Y268" t="s">
        <v>210</v>
      </c>
      <c r="Z268">
        <v>3</v>
      </c>
      <c r="AA268">
        <v>5</v>
      </c>
      <c r="AB268" t="s">
        <v>251</v>
      </c>
      <c r="AC268" t="s">
        <v>190</v>
      </c>
      <c r="AD268" s="50">
        <v>0.89727487035116182</v>
      </c>
      <c r="AE268" t="s">
        <v>252</v>
      </c>
      <c r="AF268" t="s">
        <v>252</v>
      </c>
      <c r="AG268" t="s">
        <v>252</v>
      </c>
    </row>
    <row r="269" spans="1:33" x14ac:dyDescent="0.35">
      <c r="A269">
        <v>10</v>
      </c>
      <c r="B269" t="s">
        <v>264</v>
      </c>
      <c r="C269" t="s">
        <v>246</v>
      </c>
      <c r="D269" t="s">
        <v>16</v>
      </c>
      <c r="E269" t="s">
        <v>254</v>
      </c>
      <c r="F269" t="s">
        <v>248</v>
      </c>
      <c r="G269" t="s">
        <v>249</v>
      </c>
      <c r="H269" t="s">
        <v>250</v>
      </c>
      <c r="L269" s="50">
        <v>1</v>
      </c>
      <c r="M269" s="50">
        <v>0.88711607456207275</v>
      </c>
      <c r="N269" s="50">
        <v>1.1272482872009277</v>
      </c>
      <c r="O269" s="50">
        <v>20.502848</v>
      </c>
      <c r="P269" s="50">
        <v>20.493705749511719</v>
      </c>
      <c r="Q269" s="50">
        <v>1.3652676716446877E-2</v>
      </c>
      <c r="S269" s="50">
        <v>10.845175743103027</v>
      </c>
      <c r="T269" s="50">
        <v>0.10780242085456848</v>
      </c>
      <c r="U269" s="50">
        <v>6.2239754945039749E-2</v>
      </c>
      <c r="V269" s="50">
        <v>0</v>
      </c>
      <c r="W269" t="s">
        <v>210</v>
      </c>
      <c r="X269" s="50">
        <v>0.37735546097583689</v>
      </c>
      <c r="Y269" t="s">
        <v>210</v>
      </c>
      <c r="Z269">
        <v>3</v>
      </c>
      <c r="AA269">
        <v>14</v>
      </c>
      <c r="AB269" t="s">
        <v>251</v>
      </c>
      <c r="AC269" t="s">
        <v>190</v>
      </c>
      <c r="AD269" s="50">
        <v>0.97214490333524739</v>
      </c>
      <c r="AE269" t="s">
        <v>252</v>
      </c>
      <c r="AF269" t="s">
        <v>252</v>
      </c>
      <c r="AG269" t="s">
        <v>252</v>
      </c>
    </row>
    <row r="270" spans="1:33" x14ac:dyDescent="0.35">
      <c r="A270">
        <v>11</v>
      </c>
      <c r="B270" t="s">
        <v>265</v>
      </c>
      <c r="C270" t="s">
        <v>246</v>
      </c>
      <c r="D270" t="s">
        <v>16</v>
      </c>
      <c r="E270" t="s">
        <v>256</v>
      </c>
      <c r="F270" t="s">
        <v>248</v>
      </c>
      <c r="G270" t="s">
        <v>249</v>
      </c>
      <c r="H270" t="s">
        <v>250</v>
      </c>
      <c r="L270" s="50">
        <v>1</v>
      </c>
      <c r="M270" s="50">
        <v>0.87342542409896851</v>
      </c>
      <c r="N270" s="50">
        <v>1.1449174880981445</v>
      </c>
      <c r="O270" s="50">
        <v>30.137262</v>
      </c>
      <c r="P270" s="50">
        <v>30.130975723266602</v>
      </c>
      <c r="Q270" s="50">
        <v>5.8312498033046722E-2</v>
      </c>
      <c r="S270" s="50">
        <v>20.482446670532227</v>
      </c>
      <c r="T270" s="50">
        <v>0.12180030345916748</v>
      </c>
      <c r="U270" s="50">
        <v>7.0321433246135712E-2</v>
      </c>
      <c r="V270" s="50">
        <v>0</v>
      </c>
      <c r="W270" t="s">
        <v>210</v>
      </c>
      <c r="X270" s="50">
        <v>0.36141941321139232</v>
      </c>
      <c r="Y270" t="s">
        <v>210</v>
      </c>
      <c r="Z270">
        <v>3</v>
      </c>
      <c r="AA270">
        <v>23</v>
      </c>
      <c r="AB270" t="s">
        <v>251</v>
      </c>
      <c r="AC270" t="s">
        <v>190</v>
      </c>
      <c r="AD270" s="50">
        <v>0.98259414840327697</v>
      </c>
      <c r="AE270" t="s">
        <v>252</v>
      </c>
      <c r="AF270" t="s">
        <v>252</v>
      </c>
      <c r="AG270" t="s">
        <v>252</v>
      </c>
    </row>
    <row r="271" spans="1:33" x14ac:dyDescent="0.35">
      <c r="A271">
        <v>12</v>
      </c>
      <c r="B271" t="s">
        <v>266</v>
      </c>
      <c r="C271" t="s">
        <v>246</v>
      </c>
      <c r="D271" t="s">
        <v>16</v>
      </c>
      <c r="E271" t="s">
        <v>258</v>
      </c>
      <c r="F271" t="s">
        <v>248</v>
      </c>
      <c r="G271" t="s">
        <v>249</v>
      </c>
      <c r="H271" t="s">
        <v>250</v>
      </c>
      <c r="L271" s="50">
        <v>1</v>
      </c>
      <c r="M271" s="50">
        <v>0.88542211055755615</v>
      </c>
      <c r="N271" s="50">
        <v>1.1294047832489014</v>
      </c>
      <c r="O271" s="50">
        <v>27.800820000000002</v>
      </c>
      <c r="P271" s="50">
        <v>27.815038681030273</v>
      </c>
      <c r="Q271" s="50">
        <v>2.3669270798563957E-2</v>
      </c>
      <c r="S271" s="50">
        <v>18.166505813598633</v>
      </c>
      <c r="T271" s="50">
        <v>0.10952260345220566</v>
      </c>
      <c r="U271" s="50">
        <v>6.32329061627388E-2</v>
      </c>
      <c r="V271" s="50">
        <v>0</v>
      </c>
      <c r="W271" t="s">
        <v>210</v>
      </c>
      <c r="X271" s="50">
        <v>0.50407943707280478</v>
      </c>
      <c r="Y271" t="s">
        <v>210</v>
      </c>
      <c r="Z271">
        <v>3</v>
      </c>
      <c r="AA271">
        <v>19</v>
      </c>
      <c r="AB271" t="s">
        <v>251</v>
      </c>
      <c r="AC271" t="s">
        <v>190</v>
      </c>
      <c r="AD271" s="50">
        <v>0.9811766740666098</v>
      </c>
      <c r="AE271" t="s">
        <v>252</v>
      </c>
      <c r="AF271" t="s">
        <v>252</v>
      </c>
      <c r="AG271" t="s">
        <v>252</v>
      </c>
    </row>
    <row r="272" spans="1:33" x14ac:dyDescent="0.35">
      <c r="A272">
        <v>13</v>
      </c>
      <c r="B272" t="s">
        <v>267</v>
      </c>
      <c r="C272" t="s">
        <v>246</v>
      </c>
      <c r="D272" t="s">
        <v>16</v>
      </c>
      <c r="E272" t="s">
        <v>268</v>
      </c>
      <c r="F272" t="s">
        <v>248</v>
      </c>
      <c r="G272" t="s">
        <v>249</v>
      </c>
      <c r="H272" t="s">
        <v>250</v>
      </c>
      <c r="L272" s="50">
        <v>1</v>
      </c>
      <c r="M272" s="50">
        <v>0.88374596834182739</v>
      </c>
      <c r="N272" s="50">
        <v>1.1315468549728394</v>
      </c>
      <c r="O272" s="50">
        <v>27.888276999999999</v>
      </c>
      <c r="P272" s="50">
        <v>27.920150756835938</v>
      </c>
      <c r="Q272" s="50">
        <v>3.0605452135205269E-2</v>
      </c>
      <c r="S272" s="50">
        <v>18.271621704101563</v>
      </c>
      <c r="T272" s="50">
        <v>0.11122795939445496</v>
      </c>
      <c r="U272" s="50">
        <v>6.4217492938041687E-2</v>
      </c>
      <c r="V272" s="50">
        <v>0</v>
      </c>
      <c r="W272" t="s">
        <v>210</v>
      </c>
      <c r="X272" s="50">
        <v>0.45256065212281937</v>
      </c>
      <c r="Y272" t="s">
        <v>210</v>
      </c>
      <c r="Z272">
        <v>3</v>
      </c>
      <c r="AA272">
        <v>21</v>
      </c>
      <c r="AB272" t="s">
        <v>251</v>
      </c>
      <c r="AC272" t="s">
        <v>190</v>
      </c>
      <c r="AD272" s="50">
        <v>0.96570698850478121</v>
      </c>
      <c r="AE272" t="s">
        <v>252</v>
      </c>
      <c r="AF272" t="s">
        <v>252</v>
      </c>
      <c r="AG272" t="s">
        <v>252</v>
      </c>
    </row>
    <row r="273" spans="1:33" x14ac:dyDescent="0.35">
      <c r="A273">
        <v>14</v>
      </c>
      <c r="B273" t="s">
        <v>269</v>
      </c>
      <c r="C273" t="s">
        <v>246</v>
      </c>
      <c r="D273" t="s">
        <v>16</v>
      </c>
      <c r="E273" t="s">
        <v>270</v>
      </c>
      <c r="F273" t="s">
        <v>248</v>
      </c>
      <c r="G273" t="s">
        <v>249</v>
      </c>
      <c r="H273" t="s">
        <v>250</v>
      </c>
      <c r="L273" s="50">
        <v>1</v>
      </c>
      <c r="M273" s="50">
        <v>0.88788419961929321</v>
      </c>
      <c r="N273" s="50">
        <v>1.1262730360031128</v>
      </c>
      <c r="O273" s="50">
        <v>29.450462000000002</v>
      </c>
      <c r="P273" s="50">
        <v>29.454778671264648</v>
      </c>
      <c r="Q273" s="50">
        <v>4.3648374266922474E-3</v>
      </c>
      <c r="S273" s="50">
        <v>19.806247711181641</v>
      </c>
      <c r="T273" s="50">
        <v>0.1070234403014183</v>
      </c>
      <c r="U273" s="50">
        <v>6.1790015548467636E-2</v>
      </c>
      <c r="V273" s="50">
        <v>0</v>
      </c>
      <c r="W273" t="s">
        <v>210</v>
      </c>
      <c r="X273" s="50">
        <v>0.38110548779566411</v>
      </c>
      <c r="Y273" t="s">
        <v>210</v>
      </c>
      <c r="Z273">
        <v>3</v>
      </c>
      <c r="AA273">
        <v>23</v>
      </c>
      <c r="AB273" t="s">
        <v>251</v>
      </c>
      <c r="AC273" t="s">
        <v>190</v>
      </c>
      <c r="AD273" s="50">
        <v>0.97925076553054624</v>
      </c>
      <c r="AE273" t="s">
        <v>252</v>
      </c>
      <c r="AF273" t="s">
        <v>252</v>
      </c>
      <c r="AG273" t="s">
        <v>252</v>
      </c>
    </row>
    <row r="274" spans="1:33" x14ac:dyDescent="0.35">
      <c r="A274">
        <v>15</v>
      </c>
      <c r="B274" t="s">
        <v>271</v>
      </c>
      <c r="C274" t="s">
        <v>246</v>
      </c>
      <c r="D274" t="s">
        <v>16</v>
      </c>
      <c r="E274" t="s">
        <v>272</v>
      </c>
      <c r="F274" t="s">
        <v>248</v>
      </c>
      <c r="G274" t="s">
        <v>249</v>
      </c>
      <c r="H274" t="s">
        <v>250</v>
      </c>
      <c r="L274" s="50">
        <v>1</v>
      </c>
      <c r="M274" s="50">
        <v>0.29154756665229797</v>
      </c>
      <c r="N274" s="50">
        <v>3.4299721717834473</v>
      </c>
      <c r="O274" s="50">
        <v>33.86571</v>
      </c>
      <c r="P274" s="50">
        <v>34.227046966552734</v>
      </c>
      <c r="Q274" s="50">
        <v>1.1041399240493774</v>
      </c>
      <c r="S274" s="50">
        <v>24.578517913818359</v>
      </c>
      <c r="T274" s="50">
        <v>1.1093060970306396</v>
      </c>
      <c r="U274" s="50">
        <v>0.64045816659927368</v>
      </c>
      <c r="V274" s="50">
        <v>0</v>
      </c>
      <c r="W274" t="s">
        <v>210</v>
      </c>
      <c r="X274" s="50">
        <v>4.0164192439295435E-2</v>
      </c>
      <c r="Y274" t="s">
        <v>210</v>
      </c>
      <c r="Z274">
        <v>3</v>
      </c>
      <c r="AA274">
        <v>31</v>
      </c>
      <c r="AB274" t="s">
        <v>273</v>
      </c>
      <c r="AC274" t="s">
        <v>190</v>
      </c>
      <c r="AD274" s="50">
        <v>0.96547864699718333</v>
      </c>
      <c r="AE274" t="s">
        <v>252</v>
      </c>
      <c r="AF274" t="s">
        <v>252</v>
      </c>
      <c r="AG274" t="s">
        <v>274</v>
      </c>
    </row>
    <row r="275" spans="1:33" x14ac:dyDescent="0.35">
      <c r="A275">
        <v>16</v>
      </c>
      <c r="B275" t="s">
        <v>275</v>
      </c>
      <c r="C275" t="s">
        <v>246</v>
      </c>
      <c r="D275" t="s">
        <v>16</v>
      </c>
      <c r="E275" t="s">
        <v>276</v>
      </c>
      <c r="F275" t="s">
        <v>248</v>
      </c>
      <c r="G275" t="s">
        <v>249</v>
      </c>
      <c r="H275" t="s">
        <v>250</v>
      </c>
      <c r="L275" s="50">
        <v>1</v>
      </c>
      <c r="M275" s="50">
        <v>0.8694496750831604</v>
      </c>
      <c r="N275" s="50">
        <v>1.1501528024673462</v>
      </c>
      <c r="O275" s="50">
        <v>22.934994</v>
      </c>
      <c r="P275" s="50">
        <v>22.866228103637695</v>
      </c>
      <c r="Q275" s="50">
        <v>6.6463910043239594E-2</v>
      </c>
      <c r="S275" s="50">
        <v>13.21769905090332</v>
      </c>
      <c r="T275" s="50">
        <v>0.12590637803077698</v>
      </c>
      <c r="U275" s="50">
        <v>7.2692081332206726E-2</v>
      </c>
      <c r="V275" s="50">
        <v>0</v>
      </c>
      <c r="W275" t="s">
        <v>210</v>
      </c>
      <c r="X275" s="50">
        <v>0.32255074356833902</v>
      </c>
      <c r="Y275" t="s">
        <v>210</v>
      </c>
      <c r="Z275">
        <v>3</v>
      </c>
      <c r="AA275">
        <v>17</v>
      </c>
      <c r="AB275" t="s">
        <v>251</v>
      </c>
      <c r="AC275" t="s">
        <v>190</v>
      </c>
      <c r="AD275" s="50">
        <v>0.95551736116010366</v>
      </c>
      <c r="AE275" t="s">
        <v>252</v>
      </c>
      <c r="AF275" t="s">
        <v>252</v>
      </c>
      <c r="AG275" t="s">
        <v>252</v>
      </c>
    </row>
    <row r="276" spans="1:33" x14ac:dyDescent="0.35">
      <c r="A276">
        <v>17</v>
      </c>
      <c r="B276" t="s">
        <v>277</v>
      </c>
      <c r="C276" t="s">
        <v>246</v>
      </c>
      <c r="D276" t="s">
        <v>16</v>
      </c>
      <c r="E276" t="s">
        <v>268</v>
      </c>
      <c r="F276" t="s">
        <v>248</v>
      </c>
      <c r="G276" t="s">
        <v>249</v>
      </c>
      <c r="H276" t="s">
        <v>250</v>
      </c>
      <c r="L276" s="50">
        <v>1</v>
      </c>
      <c r="M276" s="50">
        <v>0.88374596834182739</v>
      </c>
      <c r="N276" s="50">
        <v>1.1315468549728394</v>
      </c>
      <c r="O276" s="50">
        <v>27.92287</v>
      </c>
      <c r="P276" s="50">
        <v>27.920150756835938</v>
      </c>
      <c r="Q276" s="50">
        <v>3.0605452135205269E-2</v>
      </c>
      <c r="S276" s="50">
        <v>18.271621704101563</v>
      </c>
      <c r="T276" s="50">
        <v>0.11122795939445496</v>
      </c>
      <c r="U276" s="50">
        <v>6.4217492938041687E-2</v>
      </c>
      <c r="V276" s="50">
        <v>0</v>
      </c>
      <c r="W276" t="s">
        <v>210</v>
      </c>
      <c r="X276" s="50">
        <v>0.45256065212281937</v>
      </c>
      <c r="Y276" t="s">
        <v>210</v>
      </c>
      <c r="Z276">
        <v>3</v>
      </c>
      <c r="AA276">
        <v>21</v>
      </c>
      <c r="AB276" t="s">
        <v>251</v>
      </c>
      <c r="AC276" t="s">
        <v>190</v>
      </c>
      <c r="AD276" s="50">
        <v>0.96147148326977927</v>
      </c>
      <c r="AE276" t="s">
        <v>252</v>
      </c>
      <c r="AF276" t="s">
        <v>252</v>
      </c>
      <c r="AG276" t="s">
        <v>252</v>
      </c>
    </row>
    <row r="277" spans="1:33" x14ac:dyDescent="0.35">
      <c r="A277">
        <v>18</v>
      </c>
      <c r="B277" t="s">
        <v>278</v>
      </c>
      <c r="C277" t="s">
        <v>246</v>
      </c>
      <c r="D277" t="s">
        <v>16</v>
      </c>
      <c r="E277" t="s">
        <v>270</v>
      </c>
      <c r="F277" t="s">
        <v>248</v>
      </c>
      <c r="G277" t="s">
        <v>249</v>
      </c>
      <c r="H277" t="s">
        <v>250</v>
      </c>
      <c r="L277" s="50">
        <v>1</v>
      </c>
      <c r="M277" s="50">
        <v>0.88788419961929321</v>
      </c>
      <c r="N277" s="50">
        <v>1.1262730360031128</v>
      </c>
      <c r="O277" s="50">
        <v>29.45468</v>
      </c>
      <c r="P277" s="50">
        <v>29.454778671264648</v>
      </c>
      <c r="Q277" s="50">
        <v>4.3648374266922474E-3</v>
      </c>
      <c r="S277" s="50">
        <v>19.806247711181641</v>
      </c>
      <c r="T277" s="50">
        <v>0.1070234403014183</v>
      </c>
      <c r="U277" s="50">
        <v>6.1790015548467636E-2</v>
      </c>
      <c r="V277" s="50">
        <v>0</v>
      </c>
      <c r="W277" t="s">
        <v>210</v>
      </c>
      <c r="X277" s="50">
        <v>0.38110548779566411</v>
      </c>
      <c r="Y277" t="s">
        <v>210</v>
      </c>
      <c r="Z277">
        <v>3</v>
      </c>
      <c r="AA277">
        <v>22</v>
      </c>
      <c r="AB277" t="s">
        <v>251</v>
      </c>
      <c r="AC277" t="s">
        <v>190</v>
      </c>
      <c r="AD277" s="50">
        <v>0.97369315388331124</v>
      </c>
      <c r="AE277" t="s">
        <v>252</v>
      </c>
      <c r="AF277" t="s">
        <v>252</v>
      </c>
      <c r="AG277" t="s">
        <v>252</v>
      </c>
    </row>
    <row r="278" spans="1:33" x14ac:dyDescent="0.35">
      <c r="A278">
        <v>19</v>
      </c>
      <c r="B278" t="s">
        <v>279</v>
      </c>
      <c r="C278" t="s">
        <v>246</v>
      </c>
      <c r="D278" t="s">
        <v>16</v>
      </c>
      <c r="E278" t="s">
        <v>272</v>
      </c>
      <c r="F278" t="s">
        <v>248</v>
      </c>
      <c r="G278" t="s">
        <v>249</v>
      </c>
      <c r="H278" t="s">
        <v>250</v>
      </c>
      <c r="L278" s="50">
        <v>1</v>
      </c>
      <c r="M278" s="50">
        <v>0.29154756665229797</v>
      </c>
      <c r="N278" s="50">
        <v>3.4299721717834473</v>
      </c>
      <c r="O278" s="50">
        <v>35.466583</v>
      </c>
      <c r="P278" s="50">
        <v>34.227046966552734</v>
      </c>
      <c r="Q278" s="50">
        <v>1.1041399240493774</v>
      </c>
      <c r="S278" s="50">
        <v>24.578517913818359</v>
      </c>
      <c r="T278" s="50">
        <v>1.1093060970306396</v>
      </c>
      <c r="U278" s="50">
        <v>0.64045816659927368</v>
      </c>
      <c r="V278" s="50">
        <v>0</v>
      </c>
      <c r="W278" t="s">
        <v>210</v>
      </c>
      <c r="X278" s="50">
        <v>4.0164192439295435E-2</v>
      </c>
      <c r="Y278" t="s">
        <v>210</v>
      </c>
      <c r="Z278">
        <v>3</v>
      </c>
      <c r="AA278">
        <v>33</v>
      </c>
      <c r="AB278" t="s">
        <v>273</v>
      </c>
      <c r="AC278" t="s">
        <v>190</v>
      </c>
      <c r="AD278" s="50">
        <v>0.88689033068335399</v>
      </c>
      <c r="AE278" t="s">
        <v>252</v>
      </c>
      <c r="AF278" t="s">
        <v>252</v>
      </c>
      <c r="AG278" t="s">
        <v>274</v>
      </c>
    </row>
    <row r="279" spans="1:33" x14ac:dyDescent="0.35">
      <c r="A279">
        <v>20</v>
      </c>
      <c r="B279" t="s">
        <v>280</v>
      </c>
      <c r="C279" t="s">
        <v>246</v>
      </c>
      <c r="D279" t="s">
        <v>16</v>
      </c>
      <c r="E279" t="s">
        <v>276</v>
      </c>
      <c r="F279" t="s">
        <v>248</v>
      </c>
      <c r="G279" t="s">
        <v>249</v>
      </c>
      <c r="H279" t="s">
        <v>250</v>
      </c>
      <c r="L279" s="50">
        <v>1</v>
      </c>
      <c r="M279" s="50">
        <v>0.8694496750831604</v>
      </c>
      <c r="N279" s="50">
        <v>1.1501528024673462</v>
      </c>
      <c r="O279" s="50">
        <v>22.861359</v>
      </c>
      <c r="P279" s="50">
        <v>22.866228103637695</v>
      </c>
      <c r="Q279" s="50">
        <v>6.6463910043239594E-2</v>
      </c>
      <c r="S279" s="50">
        <v>13.21769905090332</v>
      </c>
      <c r="T279" s="50">
        <v>0.12590637803077698</v>
      </c>
      <c r="U279" s="50">
        <v>7.2692081332206726E-2</v>
      </c>
      <c r="V279" s="50">
        <v>0</v>
      </c>
      <c r="W279" t="s">
        <v>210</v>
      </c>
      <c r="X279" s="50">
        <v>0.32255074356833902</v>
      </c>
      <c r="Y279" t="s">
        <v>210</v>
      </c>
      <c r="Z279">
        <v>3</v>
      </c>
      <c r="AA279">
        <v>16</v>
      </c>
      <c r="AB279" t="s">
        <v>251</v>
      </c>
      <c r="AC279" t="s">
        <v>190</v>
      </c>
      <c r="AD279" s="50">
        <v>0.98063033465810001</v>
      </c>
      <c r="AE279" t="s">
        <v>252</v>
      </c>
      <c r="AF279" t="s">
        <v>252</v>
      </c>
      <c r="AG279" t="s">
        <v>252</v>
      </c>
    </row>
    <row r="280" spans="1:33" x14ac:dyDescent="0.35">
      <c r="A280">
        <v>21</v>
      </c>
      <c r="B280" t="s">
        <v>281</v>
      </c>
      <c r="C280" t="s">
        <v>246</v>
      </c>
      <c r="D280" t="s">
        <v>16</v>
      </c>
      <c r="E280" t="s">
        <v>268</v>
      </c>
      <c r="F280" t="s">
        <v>248</v>
      </c>
      <c r="G280" t="s">
        <v>249</v>
      </c>
      <c r="H280" t="s">
        <v>250</v>
      </c>
      <c r="L280" s="50">
        <v>1</v>
      </c>
      <c r="M280" s="50">
        <v>0.88374596834182739</v>
      </c>
      <c r="N280" s="50">
        <v>1.1315468549728394</v>
      </c>
      <c r="O280" s="50">
        <v>27.949306</v>
      </c>
      <c r="P280" s="50">
        <v>27.920150756835938</v>
      </c>
      <c r="Q280" s="50">
        <v>3.0605452135205269E-2</v>
      </c>
      <c r="S280" s="50">
        <v>18.271621704101563</v>
      </c>
      <c r="T280" s="50">
        <v>0.11122795939445496</v>
      </c>
      <c r="U280" s="50">
        <v>6.4217492938041687E-2</v>
      </c>
      <c r="V280" s="50">
        <v>0</v>
      </c>
      <c r="W280" t="s">
        <v>210</v>
      </c>
      <c r="X280" s="50">
        <v>0.45256065212281937</v>
      </c>
      <c r="Y280" t="s">
        <v>210</v>
      </c>
      <c r="Z280">
        <v>3</v>
      </c>
      <c r="AA280">
        <v>21</v>
      </c>
      <c r="AB280" t="s">
        <v>251</v>
      </c>
      <c r="AC280" t="s">
        <v>190</v>
      </c>
      <c r="AD280" s="50">
        <v>0.9861416742622483</v>
      </c>
      <c r="AE280" t="s">
        <v>252</v>
      </c>
      <c r="AF280" t="s">
        <v>252</v>
      </c>
      <c r="AG280" t="s">
        <v>252</v>
      </c>
    </row>
    <row r="281" spans="1:33" x14ac:dyDescent="0.35">
      <c r="A281">
        <v>22</v>
      </c>
      <c r="B281" t="s">
        <v>282</v>
      </c>
      <c r="C281" t="s">
        <v>246</v>
      </c>
      <c r="D281" t="s">
        <v>16</v>
      </c>
      <c r="E281" t="s">
        <v>270</v>
      </c>
      <c r="F281" t="s">
        <v>248</v>
      </c>
      <c r="G281" t="s">
        <v>249</v>
      </c>
      <c r="H281" t="s">
        <v>250</v>
      </c>
      <c r="L281" s="50">
        <v>1</v>
      </c>
      <c r="M281" s="50">
        <v>0.88788419961929321</v>
      </c>
      <c r="N281" s="50">
        <v>1.1262730360031128</v>
      </c>
      <c r="O281" s="50">
        <v>29.45919</v>
      </c>
      <c r="P281" s="50">
        <v>29.454778671264648</v>
      </c>
      <c r="Q281" s="50">
        <v>4.3648374266922474E-3</v>
      </c>
      <c r="S281" s="50">
        <v>19.806247711181641</v>
      </c>
      <c r="T281" s="50">
        <v>0.1070234403014183</v>
      </c>
      <c r="U281" s="50">
        <v>6.1790015548467636E-2</v>
      </c>
      <c r="V281" s="50">
        <v>0</v>
      </c>
      <c r="W281" t="s">
        <v>210</v>
      </c>
      <c r="X281" s="50">
        <v>0.38110548779566411</v>
      </c>
      <c r="Y281" t="s">
        <v>210</v>
      </c>
      <c r="Z281">
        <v>3</v>
      </c>
      <c r="AA281">
        <v>23</v>
      </c>
      <c r="AB281" t="s">
        <v>251</v>
      </c>
      <c r="AC281" t="s">
        <v>190</v>
      </c>
      <c r="AD281" s="50">
        <v>0.98298099585454346</v>
      </c>
      <c r="AE281" t="s">
        <v>252</v>
      </c>
      <c r="AF281" t="s">
        <v>252</v>
      </c>
      <c r="AG281" t="s">
        <v>252</v>
      </c>
    </row>
    <row r="282" spans="1:33" x14ac:dyDescent="0.35">
      <c r="A282">
        <v>23</v>
      </c>
      <c r="B282" t="s">
        <v>283</v>
      </c>
      <c r="C282" t="s">
        <v>246</v>
      </c>
      <c r="D282" t="s">
        <v>16</v>
      </c>
      <c r="E282" t="s">
        <v>272</v>
      </c>
      <c r="F282" t="s">
        <v>248</v>
      </c>
      <c r="G282" t="s">
        <v>249</v>
      </c>
      <c r="H282" t="s">
        <v>250</v>
      </c>
      <c r="L282" s="50">
        <v>1</v>
      </c>
      <c r="M282" s="50">
        <v>0.29154756665229797</v>
      </c>
      <c r="N282" s="50">
        <v>3.4299721717834473</v>
      </c>
      <c r="O282" s="50">
        <v>33.348846000000002</v>
      </c>
      <c r="P282" s="50">
        <v>34.227046966552734</v>
      </c>
      <c r="Q282" s="50">
        <v>1.1041399240493774</v>
      </c>
      <c r="S282" s="50">
        <v>24.578517913818359</v>
      </c>
      <c r="T282" s="50">
        <v>1.1093060970306396</v>
      </c>
      <c r="U282" s="50">
        <v>0.64045816659927368</v>
      </c>
      <c r="V282" s="50">
        <v>0</v>
      </c>
      <c r="W282" t="s">
        <v>210</v>
      </c>
      <c r="X282" s="50">
        <v>4.0164192439295435E-2</v>
      </c>
      <c r="Y282" t="s">
        <v>210</v>
      </c>
      <c r="Z282">
        <v>3</v>
      </c>
      <c r="AA282">
        <v>30</v>
      </c>
      <c r="AB282" t="s">
        <v>273</v>
      </c>
      <c r="AC282" t="s">
        <v>190</v>
      </c>
      <c r="AD282" s="50">
        <v>0.94681884019662776</v>
      </c>
      <c r="AE282" t="s">
        <v>252</v>
      </c>
      <c r="AF282" t="s">
        <v>252</v>
      </c>
      <c r="AG282" t="s">
        <v>274</v>
      </c>
    </row>
    <row r="283" spans="1:33" x14ac:dyDescent="0.35">
      <c r="A283">
        <v>24</v>
      </c>
      <c r="B283" t="s">
        <v>284</v>
      </c>
      <c r="C283" t="s">
        <v>246</v>
      </c>
      <c r="D283" t="s">
        <v>16</v>
      </c>
      <c r="E283" t="s">
        <v>276</v>
      </c>
      <c r="F283" t="s">
        <v>248</v>
      </c>
      <c r="G283" t="s">
        <v>249</v>
      </c>
      <c r="H283" t="s">
        <v>250</v>
      </c>
      <c r="L283" s="50">
        <v>1</v>
      </c>
      <c r="M283" s="50">
        <v>0.8694496750831604</v>
      </c>
      <c r="N283" s="50">
        <v>1.1501528024673462</v>
      </c>
      <c r="O283" s="50">
        <v>22.802333999999998</v>
      </c>
      <c r="P283" s="50">
        <v>22.866228103637695</v>
      </c>
      <c r="Q283" s="50">
        <v>6.6463910043239594E-2</v>
      </c>
      <c r="S283" s="50">
        <v>13.21769905090332</v>
      </c>
      <c r="T283" s="50">
        <v>0.12590637803077698</v>
      </c>
      <c r="U283" s="50">
        <v>7.2692081332206726E-2</v>
      </c>
      <c r="V283" s="50">
        <v>0</v>
      </c>
      <c r="W283" t="s">
        <v>210</v>
      </c>
      <c r="X283" s="50">
        <v>0.32255074356833902</v>
      </c>
      <c r="Y283" t="s">
        <v>210</v>
      </c>
      <c r="Z283">
        <v>3</v>
      </c>
      <c r="AA283">
        <v>17</v>
      </c>
      <c r="AB283" t="s">
        <v>251</v>
      </c>
      <c r="AC283" t="s">
        <v>190</v>
      </c>
      <c r="AD283" s="50">
        <v>0.97895786700076581</v>
      </c>
      <c r="AE283" t="s">
        <v>252</v>
      </c>
      <c r="AF283" t="s">
        <v>252</v>
      </c>
      <c r="AG283" t="s">
        <v>252</v>
      </c>
    </row>
    <row r="284" spans="1:33" x14ac:dyDescent="0.35">
      <c r="A284">
        <v>25</v>
      </c>
      <c r="B284" t="s">
        <v>285</v>
      </c>
      <c r="C284" t="s">
        <v>246</v>
      </c>
      <c r="D284" t="s">
        <v>16</v>
      </c>
      <c r="E284" t="s">
        <v>286</v>
      </c>
      <c r="F284" t="s">
        <v>248</v>
      </c>
      <c r="G284" t="s">
        <v>249</v>
      </c>
      <c r="H284" t="s">
        <v>250</v>
      </c>
      <c r="L284" s="50">
        <v>1</v>
      </c>
      <c r="M284" s="50">
        <v>0.87421149015426636</v>
      </c>
      <c r="N284" s="50">
        <v>1.143887996673584</v>
      </c>
      <c r="O284" s="50">
        <v>30.547816999999998</v>
      </c>
      <c r="P284" s="50">
        <v>30.611709594726563</v>
      </c>
      <c r="Q284" s="50">
        <v>5.6601852178573608E-2</v>
      </c>
      <c r="S284" s="50">
        <v>20.963180541992188</v>
      </c>
      <c r="T284" s="50">
        <v>0.12099064141511917</v>
      </c>
      <c r="U284" s="50">
        <v>6.9853976368904114E-2</v>
      </c>
      <c r="V284" s="50">
        <v>0</v>
      </c>
      <c r="W284" t="s">
        <v>210</v>
      </c>
      <c r="X284" s="50">
        <v>0.39592787970645227</v>
      </c>
      <c r="Y284" t="s">
        <v>210</v>
      </c>
      <c r="Z284">
        <v>3</v>
      </c>
      <c r="AA284">
        <v>25</v>
      </c>
      <c r="AB284" t="s">
        <v>251</v>
      </c>
      <c r="AC284" t="s">
        <v>190</v>
      </c>
      <c r="AD284" s="50">
        <v>0.95859452609803197</v>
      </c>
      <c r="AE284" t="s">
        <v>252</v>
      </c>
      <c r="AF284" t="s">
        <v>252</v>
      </c>
      <c r="AG284" t="s">
        <v>252</v>
      </c>
    </row>
    <row r="285" spans="1:33" x14ac:dyDescent="0.35">
      <c r="A285">
        <v>26</v>
      </c>
      <c r="B285" t="s">
        <v>287</v>
      </c>
      <c r="C285" t="s">
        <v>246</v>
      </c>
      <c r="D285" t="s">
        <v>16</v>
      </c>
      <c r="E285" t="s">
        <v>288</v>
      </c>
      <c r="F285" t="s">
        <v>248</v>
      </c>
      <c r="G285" t="s">
        <v>249</v>
      </c>
      <c r="H285" t="s">
        <v>250</v>
      </c>
      <c r="L285" s="50">
        <v>1</v>
      </c>
      <c r="M285" s="50">
        <v>0.88582891225814819</v>
      </c>
      <c r="N285" s="50">
        <v>1.1288862228393555</v>
      </c>
      <c r="O285" s="50">
        <v>26.251170999999999</v>
      </c>
      <c r="P285" s="50">
        <v>26.227880477905273</v>
      </c>
      <c r="Q285" s="50">
        <v>2.1676234900951385E-2</v>
      </c>
      <c r="S285" s="50">
        <v>16.579351425170898</v>
      </c>
      <c r="T285" s="50">
        <v>0.10910923033952713</v>
      </c>
      <c r="U285" s="50">
        <v>6.2994241714477539E-2</v>
      </c>
      <c r="V285" s="50">
        <v>0</v>
      </c>
      <c r="W285" t="s">
        <v>210</v>
      </c>
      <c r="X285" s="50">
        <v>0.55041493224482796</v>
      </c>
      <c r="Y285" t="s">
        <v>210</v>
      </c>
      <c r="Z285">
        <v>3</v>
      </c>
      <c r="AA285">
        <v>19</v>
      </c>
      <c r="AB285" t="s">
        <v>251</v>
      </c>
      <c r="AC285" t="s">
        <v>190</v>
      </c>
      <c r="AD285" s="50">
        <v>0.98628896950234235</v>
      </c>
      <c r="AE285" t="s">
        <v>252</v>
      </c>
      <c r="AF285" t="s">
        <v>252</v>
      </c>
      <c r="AG285" t="s">
        <v>252</v>
      </c>
    </row>
    <row r="286" spans="1:33" x14ac:dyDescent="0.35">
      <c r="A286">
        <v>27</v>
      </c>
      <c r="B286" t="s">
        <v>289</v>
      </c>
      <c r="C286" t="s">
        <v>246</v>
      </c>
      <c r="D286" t="s">
        <v>16</v>
      </c>
      <c r="E286" t="s">
        <v>290</v>
      </c>
      <c r="F286" t="s">
        <v>248</v>
      </c>
      <c r="G286" t="s">
        <v>249</v>
      </c>
      <c r="H286" t="s">
        <v>250</v>
      </c>
      <c r="L286" s="50">
        <v>1</v>
      </c>
      <c r="M286" s="50">
        <v>0.88671702146530151</v>
      </c>
      <c r="N286" s="50">
        <v>1.1277555227279663</v>
      </c>
      <c r="O286" s="50">
        <v>23.900879</v>
      </c>
      <c r="P286" s="50">
        <v>23.915046691894531</v>
      </c>
      <c r="Q286" s="50">
        <v>1.6548838466405869E-2</v>
      </c>
      <c r="S286" s="50">
        <v>14.26651668548584</v>
      </c>
      <c r="T286" s="50">
        <v>0.1082073450088501</v>
      </c>
      <c r="U286" s="50">
        <v>6.2473539263010025E-2</v>
      </c>
      <c r="V286" s="50">
        <v>0</v>
      </c>
      <c r="W286" t="s">
        <v>210</v>
      </c>
      <c r="X286" s="50">
        <v>0.586450025750755</v>
      </c>
      <c r="Y286" t="s">
        <v>210</v>
      </c>
      <c r="Z286">
        <v>3</v>
      </c>
      <c r="AA286">
        <v>16</v>
      </c>
      <c r="AB286" t="s">
        <v>251</v>
      </c>
      <c r="AC286" t="s">
        <v>190</v>
      </c>
      <c r="AD286" s="50">
        <v>0.98323513988143951</v>
      </c>
      <c r="AE286" t="s">
        <v>252</v>
      </c>
      <c r="AF286" t="s">
        <v>252</v>
      </c>
      <c r="AG286" t="s">
        <v>252</v>
      </c>
    </row>
    <row r="287" spans="1:33" x14ac:dyDescent="0.35">
      <c r="A287">
        <v>28</v>
      </c>
      <c r="B287" t="s">
        <v>291</v>
      </c>
      <c r="C287" t="s">
        <v>246</v>
      </c>
      <c r="D287" t="s">
        <v>16</v>
      </c>
      <c r="E287" t="s">
        <v>292</v>
      </c>
      <c r="F287" t="s">
        <v>248</v>
      </c>
      <c r="G287" t="s">
        <v>249</v>
      </c>
      <c r="H287" t="s">
        <v>250</v>
      </c>
      <c r="L287" s="50">
        <v>1</v>
      </c>
      <c r="M287" s="50">
        <v>0.88262546062469482</v>
      </c>
      <c r="N287" s="50">
        <v>1.1329833269119263</v>
      </c>
      <c r="O287" s="50">
        <v>26.342442999999999</v>
      </c>
      <c r="P287" s="50">
        <v>26.381010055541992</v>
      </c>
      <c r="Q287" s="50">
        <v>3.4525468945503235E-2</v>
      </c>
      <c r="S287" s="50">
        <v>16.732479095458984</v>
      </c>
      <c r="T287" s="50">
        <v>0.11236980557441711</v>
      </c>
      <c r="U287" s="50">
        <v>6.4876735210418701E-2</v>
      </c>
      <c r="V287" s="50">
        <v>0</v>
      </c>
      <c r="W287" t="s">
        <v>210</v>
      </c>
      <c r="X287" s="50">
        <v>0.42599282983851083</v>
      </c>
      <c r="Y287" t="s">
        <v>210</v>
      </c>
      <c r="Z287">
        <v>3</v>
      </c>
      <c r="AA287">
        <v>20</v>
      </c>
      <c r="AB287" t="s">
        <v>251</v>
      </c>
      <c r="AC287" t="s">
        <v>190</v>
      </c>
      <c r="AD287" s="50">
        <v>0.96710180631944276</v>
      </c>
      <c r="AE287" t="s">
        <v>252</v>
      </c>
      <c r="AF287" t="s">
        <v>252</v>
      </c>
      <c r="AG287" t="s">
        <v>252</v>
      </c>
    </row>
    <row r="288" spans="1:33" x14ac:dyDescent="0.35">
      <c r="A288">
        <v>29</v>
      </c>
      <c r="B288" t="s">
        <v>293</v>
      </c>
      <c r="C288" t="s">
        <v>246</v>
      </c>
      <c r="D288" t="s">
        <v>16</v>
      </c>
      <c r="E288" t="s">
        <v>286</v>
      </c>
      <c r="F288" t="s">
        <v>248</v>
      </c>
      <c r="G288" t="s">
        <v>249</v>
      </c>
      <c r="H288" t="s">
        <v>250</v>
      </c>
      <c r="L288" s="50">
        <v>1</v>
      </c>
      <c r="M288" s="50">
        <v>0.87421149015426636</v>
      </c>
      <c r="N288" s="50">
        <v>1.143887996673584</v>
      </c>
      <c r="O288" s="50">
        <v>30.631741999999999</v>
      </c>
      <c r="P288" s="50">
        <v>30.611709594726563</v>
      </c>
      <c r="Q288" s="50">
        <v>5.6601852178573608E-2</v>
      </c>
      <c r="S288" s="50">
        <v>20.963180541992188</v>
      </c>
      <c r="T288" s="50">
        <v>0.12099064141511917</v>
      </c>
      <c r="U288" s="50">
        <v>6.9853976368904114E-2</v>
      </c>
      <c r="V288" s="50">
        <v>0</v>
      </c>
      <c r="W288" t="s">
        <v>210</v>
      </c>
      <c r="X288" s="50">
        <v>0.39592787970645227</v>
      </c>
      <c r="Y288" t="s">
        <v>210</v>
      </c>
      <c r="Z288">
        <v>3</v>
      </c>
      <c r="AA288">
        <v>24</v>
      </c>
      <c r="AB288" t="s">
        <v>251</v>
      </c>
      <c r="AC288" t="s">
        <v>190</v>
      </c>
      <c r="AD288" s="50">
        <v>0.96846677674171278</v>
      </c>
      <c r="AE288" t="s">
        <v>252</v>
      </c>
      <c r="AF288" t="s">
        <v>252</v>
      </c>
      <c r="AG288" t="s">
        <v>252</v>
      </c>
    </row>
    <row r="289" spans="1:33" x14ac:dyDescent="0.35">
      <c r="A289">
        <v>30</v>
      </c>
      <c r="B289" t="s">
        <v>294</v>
      </c>
      <c r="C289" t="s">
        <v>246</v>
      </c>
      <c r="D289" t="s">
        <v>16</v>
      </c>
      <c r="E289" t="s">
        <v>288</v>
      </c>
      <c r="F289" t="s">
        <v>248</v>
      </c>
      <c r="G289" t="s">
        <v>249</v>
      </c>
      <c r="H289" t="s">
        <v>250</v>
      </c>
      <c r="L289" s="50">
        <v>1</v>
      </c>
      <c r="M289" s="50">
        <v>0.88582891225814819</v>
      </c>
      <c r="N289" s="50">
        <v>1.1288862228393555</v>
      </c>
      <c r="O289" s="50">
        <v>26.224177999999998</v>
      </c>
      <c r="P289" s="50">
        <v>26.227880477905273</v>
      </c>
      <c r="Q289" s="50">
        <v>2.1676234900951385E-2</v>
      </c>
      <c r="S289" s="50">
        <v>16.579351425170898</v>
      </c>
      <c r="T289" s="50">
        <v>0.10910923033952713</v>
      </c>
      <c r="U289" s="50">
        <v>6.2994241714477539E-2</v>
      </c>
      <c r="V289" s="50">
        <v>0</v>
      </c>
      <c r="W289" t="s">
        <v>210</v>
      </c>
      <c r="X289" s="50">
        <v>0.55041493224482796</v>
      </c>
      <c r="Y289" t="s">
        <v>210</v>
      </c>
      <c r="Z289">
        <v>3</v>
      </c>
      <c r="AA289">
        <v>19</v>
      </c>
      <c r="AB289" t="s">
        <v>251</v>
      </c>
      <c r="AC289" t="s">
        <v>190</v>
      </c>
      <c r="AD289" s="50">
        <v>0.97272034078494829</v>
      </c>
      <c r="AE289" t="s">
        <v>252</v>
      </c>
      <c r="AF289" t="s">
        <v>252</v>
      </c>
      <c r="AG289" t="s">
        <v>252</v>
      </c>
    </row>
    <row r="290" spans="1:33" x14ac:dyDescent="0.35">
      <c r="A290">
        <v>31</v>
      </c>
      <c r="B290" t="s">
        <v>295</v>
      </c>
      <c r="C290" t="s">
        <v>246</v>
      </c>
      <c r="D290" t="s">
        <v>16</v>
      </c>
      <c r="E290" t="s">
        <v>290</v>
      </c>
      <c r="F290" t="s">
        <v>248</v>
      </c>
      <c r="G290" t="s">
        <v>249</v>
      </c>
      <c r="H290" t="s">
        <v>250</v>
      </c>
      <c r="L290" s="50">
        <v>1</v>
      </c>
      <c r="M290" s="50">
        <v>0.88671702146530151</v>
      </c>
      <c r="N290" s="50">
        <v>1.1277555227279663</v>
      </c>
      <c r="O290" s="50">
        <v>23.911024000000001</v>
      </c>
      <c r="P290" s="50">
        <v>23.915046691894531</v>
      </c>
      <c r="Q290" s="50">
        <v>1.6548838466405869E-2</v>
      </c>
      <c r="S290" s="50">
        <v>14.26651668548584</v>
      </c>
      <c r="T290" s="50">
        <v>0.1082073450088501</v>
      </c>
      <c r="U290" s="50">
        <v>6.2473539263010025E-2</v>
      </c>
      <c r="V290" s="50">
        <v>0</v>
      </c>
      <c r="W290" t="s">
        <v>210</v>
      </c>
      <c r="X290" s="50">
        <v>0.586450025750755</v>
      </c>
      <c r="Y290" t="s">
        <v>210</v>
      </c>
      <c r="Z290">
        <v>3</v>
      </c>
      <c r="AA290">
        <v>17</v>
      </c>
      <c r="AB290" t="s">
        <v>251</v>
      </c>
      <c r="AC290" t="s">
        <v>190</v>
      </c>
      <c r="AD290" s="50">
        <v>0.98148279066987731</v>
      </c>
      <c r="AE290" t="s">
        <v>252</v>
      </c>
      <c r="AF290" t="s">
        <v>252</v>
      </c>
      <c r="AG290" t="s">
        <v>252</v>
      </c>
    </row>
    <row r="291" spans="1:33" x14ac:dyDescent="0.35">
      <c r="A291">
        <v>32</v>
      </c>
      <c r="B291" t="s">
        <v>296</v>
      </c>
      <c r="C291" t="s">
        <v>246</v>
      </c>
      <c r="D291" t="s">
        <v>16</v>
      </c>
      <c r="E291" t="s">
        <v>292</v>
      </c>
      <c r="F291" t="s">
        <v>248</v>
      </c>
      <c r="G291" t="s">
        <v>249</v>
      </c>
      <c r="H291" t="s">
        <v>250</v>
      </c>
      <c r="L291" s="50">
        <v>1</v>
      </c>
      <c r="M291" s="50">
        <v>0.88262546062469482</v>
      </c>
      <c r="N291" s="50">
        <v>1.1329833269119263</v>
      </c>
      <c r="O291" s="50">
        <v>26.409040000000001</v>
      </c>
      <c r="P291" s="50">
        <v>26.381010055541992</v>
      </c>
      <c r="Q291" s="50">
        <v>3.4525468945503235E-2</v>
      </c>
      <c r="S291" s="50">
        <v>16.732479095458984</v>
      </c>
      <c r="T291" s="50">
        <v>0.11236980557441711</v>
      </c>
      <c r="U291" s="50">
        <v>6.4876735210418701E-2</v>
      </c>
      <c r="V291" s="50">
        <v>0</v>
      </c>
      <c r="W291" t="s">
        <v>210</v>
      </c>
      <c r="X291" s="50">
        <v>0.42599282983851083</v>
      </c>
      <c r="Y291" t="s">
        <v>210</v>
      </c>
      <c r="Z291">
        <v>3</v>
      </c>
      <c r="AA291">
        <v>19</v>
      </c>
      <c r="AB291" t="s">
        <v>251</v>
      </c>
      <c r="AC291" t="s">
        <v>190</v>
      </c>
      <c r="AD291" s="50">
        <v>0.98985776240003165</v>
      </c>
      <c r="AE291" t="s">
        <v>252</v>
      </c>
      <c r="AF291" t="s">
        <v>252</v>
      </c>
      <c r="AG291" t="s">
        <v>252</v>
      </c>
    </row>
    <row r="292" spans="1:33" x14ac:dyDescent="0.35">
      <c r="A292">
        <v>33</v>
      </c>
      <c r="B292" t="s">
        <v>297</v>
      </c>
      <c r="C292" t="s">
        <v>246</v>
      </c>
      <c r="D292" t="s">
        <v>16</v>
      </c>
      <c r="E292" t="s">
        <v>286</v>
      </c>
      <c r="F292" t="s">
        <v>248</v>
      </c>
      <c r="G292" t="s">
        <v>249</v>
      </c>
      <c r="H292" t="s">
        <v>250</v>
      </c>
      <c r="L292" s="50">
        <v>1</v>
      </c>
      <c r="M292" s="50">
        <v>0.87421149015426636</v>
      </c>
      <c r="N292" s="50">
        <v>1.143887996673584</v>
      </c>
      <c r="O292" s="50">
        <v>30.655573</v>
      </c>
      <c r="P292" s="50">
        <v>30.611709594726563</v>
      </c>
      <c r="Q292" s="50">
        <v>5.6601852178573608E-2</v>
      </c>
      <c r="S292" s="50">
        <v>20.963180541992188</v>
      </c>
      <c r="T292" s="50">
        <v>0.12099064141511917</v>
      </c>
      <c r="U292" s="50">
        <v>6.9853976368904114E-2</v>
      </c>
      <c r="V292" s="50">
        <v>0</v>
      </c>
      <c r="W292" t="s">
        <v>210</v>
      </c>
      <c r="X292" s="50">
        <v>0.39592787970645227</v>
      </c>
      <c r="Y292" t="s">
        <v>210</v>
      </c>
      <c r="Z292">
        <v>3</v>
      </c>
      <c r="AA292">
        <v>24</v>
      </c>
      <c r="AB292" t="s">
        <v>251</v>
      </c>
      <c r="AC292" t="s">
        <v>190</v>
      </c>
      <c r="AD292" s="50">
        <v>0.95437861993990081</v>
      </c>
      <c r="AE292" t="s">
        <v>252</v>
      </c>
      <c r="AF292" t="s">
        <v>252</v>
      </c>
      <c r="AG292" t="s">
        <v>252</v>
      </c>
    </row>
    <row r="293" spans="1:33" x14ac:dyDescent="0.35">
      <c r="A293">
        <v>34</v>
      </c>
      <c r="B293" t="s">
        <v>298</v>
      </c>
      <c r="C293" t="s">
        <v>246</v>
      </c>
      <c r="D293" t="s">
        <v>16</v>
      </c>
      <c r="E293" t="s">
        <v>288</v>
      </c>
      <c r="F293" t="s">
        <v>248</v>
      </c>
      <c r="G293" t="s">
        <v>249</v>
      </c>
      <c r="H293" t="s">
        <v>250</v>
      </c>
      <c r="L293" s="50">
        <v>1</v>
      </c>
      <c r="M293" s="50">
        <v>0.88582891225814819</v>
      </c>
      <c r="N293" s="50">
        <v>1.1288862228393555</v>
      </c>
      <c r="O293" s="50">
        <v>26.208296000000001</v>
      </c>
      <c r="P293" s="50">
        <v>26.227880477905273</v>
      </c>
      <c r="Q293" s="50">
        <v>2.1676234900951385E-2</v>
      </c>
      <c r="S293" s="50">
        <v>16.579351425170898</v>
      </c>
      <c r="T293" s="50">
        <v>0.10910923033952713</v>
      </c>
      <c r="U293" s="50">
        <v>6.2994241714477539E-2</v>
      </c>
      <c r="V293" s="50">
        <v>0</v>
      </c>
      <c r="W293" t="s">
        <v>210</v>
      </c>
      <c r="X293" s="50">
        <v>0.55041493224482796</v>
      </c>
      <c r="Y293" t="s">
        <v>210</v>
      </c>
      <c r="Z293">
        <v>3</v>
      </c>
      <c r="AA293">
        <v>19</v>
      </c>
      <c r="AB293" t="s">
        <v>251</v>
      </c>
      <c r="AC293" t="s">
        <v>190</v>
      </c>
      <c r="AD293" s="50">
        <v>0.97859150813479456</v>
      </c>
      <c r="AE293" t="s">
        <v>252</v>
      </c>
      <c r="AF293" t="s">
        <v>252</v>
      </c>
      <c r="AG293" t="s">
        <v>252</v>
      </c>
    </row>
    <row r="294" spans="1:33" x14ac:dyDescent="0.35">
      <c r="A294">
        <v>35</v>
      </c>
      <c r="B294" t="s">
        <v>299</v>
      </c>
      <c r="C294" t="s">
        <v>246</v>
      </c>
      <c r="D294" t="s">
        <v>16</v>
      </c>
      <c r="E294" t="s">
        <v>290</v>
      </c>
      <c r="F294" t="s">
        <v>248</v>
      </c>
      <c r="G294" t="s">
        <v>249</v>
      </c>
      <c r="H294" t="s">
        <v>250</v>
      </c>
      <c r="L294" s="50">
        <v>1</v>
      </c>
      <c r="M294" s="50">
        <v>0.88671702146530151</v>
      </c>
      <c r="N294" s="50">
        <v>1.1277555227279663</v>
      </c>
      <c r="O294" s="50">
        <v>23.933235</v>
      </c>
      <c r="P294" s="50">
        <v>23.915046691894531</v>
      </c>
      <c r="Q294" s="50">
        <v>1.6548838466405869E-2</v>
      </c>
      <c r="S294" s="50">
        <v>14.26651668548584</v>
      </c>
      <c r="T294" s="50">
        <v>0.1082073450088501</v>
      </c>
      <c r="U294" s="50">
        <v>6.2473539263010025E-2</v>
      </c>
      <c r="V294" s="50">
        <v>0</v>
      </c>
      <c r="W294" t="s">
        <v>210</v>
      </c>
      <c r="X294" s="50">
        <v>0.586450025750755</v>
      </c>
      <c r="Y294" t="s">
        <v>210</v>
      </c>
      <c r="Z294">
        <v>3</v>
      </c>
      <c r="AA294">
        <v>16</v>
      </c>
      <c r="AB294" t="s">
        <v>251</v>
      </c>
      <c r="AC294" t="s">
        <v>190</v>
      </c>
      <c r="AD294" s="50">
        <v>0.94031982054726737</v>
      </c>
      <c r="AE294" t="s">
        <v>252</v>
      </c>
      <c r="AF294" t="s">
        <v>252</v>
      </c>
      <c r="AG294" t="s">
        <v>252</v>
      </c>
    </row>
    <row r="295" spans="1:33" x14ac:dyDescent="0.35">
      <c r="A295">
        <v>36</v>
      </c>
      <c r="B295" t="s">
        <v>300</v>
      </c>
      <c r="C295" t="s">
        <v>246</v>
      </c>
      <c r="D295" t="s">
        <v>16</v>
      </c>
      <c r="E295" t="s">
        <v>292</v>
      </c>
      <c r="F295" t="s">
        <v>248</v>
      </c>
      <c r="G295" t="s">
        <v>249</v>
      </c>
      <c r="H295" t="s">
        <v>250</v>
      </c>
      <c r="L295" s="50">
        <v>1</v>
      </c>
      <c r="M295" s="50">
        <v>0.88262546062469482</v>
      </c>
      <c r="N295" s="50">
        <v>1.1329833269119263</v>
      </c>
      <c r="O295" s="50">
        <v>26.391542000000001</v>
      </c>
      <c r="P295" s="50">
        <v>26.381010055541992</v>
      </c>
      <c r="Q295" s="50">
        <v>3.4525468945503235E-2</v>
      </c>
      <c r="S295" s="50">
        <v>16.732479095458984</v>
      </c>
      <c r="T295" s="50">
        <v>0.11236980557441711</v>
      </c>
      <c r="U295" s="50">
        <v>6.4876735210418701E-2</v>
      </c>
      <c r="V295" s="50">
        <v>0</v>
      </c>
      <c r="W295" t="s">
        <v>210</v>
      </c>
      <c r="X295" s="50">
        <v>0.42599282983851083</v>
      </c>
      <c r="Y295" t="s">
        <v>210</v>
      </c>
      <c r="Z295">
        <v>3</v>
      </c>
      <c r="AA295">
        <v>19</v>
      </c>
      <c r="AB295" t="s">
        <v>251</v>
      </c>
      <c r="AC295" t="s">
        <v>190</v>
      </c>
      <c r="AD295" s="50">
        <v>0.94416958463206024</v>
      </c>
      <c r="AE295" t="s">
        <v>252</v>
      </c>
      <c r="AF295" t="s">
        <v>252</v>
      </c>
      <c r="AG295" t="s">
        <v>252</v>
      </c>
    </row>
    <row r="296" spans="1:33" x14ac:dyDescent="0.35">
      <c r="A296">
        <v>37</v>
      </c>
      <c r="B296" t="s">
        <v>301</v>
      </c>
      <c r="C296" t="s">
        <v>246</v>
      </c>
      <c r="D296" t="s">
        <v>16</v>
      </c>
      <c r="E296" t="s">
        <v>302</v>
      </c>
      <c r="F296" t="s">
        <v>248</v>
      </c>
      <c r="G296" t="s">
        <v>249</v>
      </c>
      <c r="H296" t="s">
        <v>250</v>
      </c>
      <c r="L296" s="50">
        <v>1</v>
      </c>
      <c r="M296" s="50">
        <v>0.88372892141342163</v>
      </c>
      <c r="N296" s="50">
        <v>1.1315686702728271</v>
      </c>
      <c r="O296" s="50">
        <v>27.578341999999999</v>
      </c>
      <c r="P296" s="50">
        <v>27.596403121948242</v>
      </c>
      <c r="Q296" s="50">
        <v>3.0668498948216438E-2</v>
      </c>
      <c r="S296" s="50">
        <v>17.947872161865234</v>
      </c>
      <c r="T296" s="50">
        <v>0.11124532669782639</v>
      </c>
      <c r="U296" s="50">
        <v>6.4227521419525146E-2</v>
      </c>
      <c r="V296" s="50">
        <v>0</v>
      </c>
      <c r="W296" t="s">
        <v>210</v>
      </c>
      <c r="X296" s="50">
        <v>0.69622474623247865</v>
      </c>
      <c r="Y296" t="s">
        <v>210</v>
      </c>
      <c r="Z296">
        <v>3</v>
      </c>
      <c r="AA296">
        <v>21</v>
      </c>
      <c r="AB296" t="s">
        <v>251</v>
      </c>
      <c r="AC296" t="s">
        <v>190</v>
      </c>
      <c r="AD296" s="50">
        <v>0.97964434127361188</v>
      </c>
      <c r="AE296" t="s">
        <v>252</v>
      </c>
      <c r="AF296" t="s">
        <v>252</v>
      </c>
      <c r="AG296" t="s">
        <v>252</v>
      </c>
    </row>
    <row r="297" spans="1:33" x14ac:dyDescent="0.35">
      <c r="A297">
        <v>38</v>
      </c>
      <c r="B297" t="s">
        <v>303</v>
      </c>
      <c r="C297" t="s">
        <v>246</v>
      </c>
      <c r="D297" t="s">
        <v>16</v>
      </c>
      <c r="E297" t="s">
        <v>304</v>
      </c>
      <c r="F297" t="s">
        <v>248</v>
      </c>
      <c r="G297" t="s">
        <v>249</v>
      </c>
      <c r="H297" t="s">
        <v>250</v>
      </c>
      <c r="L297" s="50">
        <v>1</v>
      </c>
      <c r="M297" s="50">
        <v>0.83862912654876709</v>
      </c>
      <c r="N297" s="50">
        <v>1.1924221515655518</v>
      </c>
      <c r="O297" s="50">
        <v>31.716049999999999</v>
      </c>
      <c r="P297" s="50">
        <v>31.588979721069336</v>
      </c>
      <c r="Q297" s="50">
        <v>0.11684270203113556</v>
      </c>
      <c r="S297" s="50">
        <v>21.940448760986328</v>
      </c>
      <c r="T297" s="50">
        <v>0.15838934481143951</v>
      </c>
      <c r="U297" s="50">
        <v>9.1446124017238617E-2</v>
      </c>
      <c r="V297" s="50">
        <v>0</v>
      </c>
      <c r="W297" t="s">
        <v>210</v>
      </c>
      <c r="X297" s="50">
        <v>0.38223141096109425</v>
      </c>
      <c r="Y297" t="s">
        <v>210</v>
      </c>
      <c r="Z297">
        <v>3</v>
      </c>
      <c r="AA297">
        <v>25</v>
      </c>
      <c r="AB297" t="s">
        <v>251</v>
      </c>
      <c r="AC297" t="s">
        <v>190</v>
      </c>
      <c r="AD297" s="50">
        <v>0.98594101739907147</v>
      </c>
      <c r="AE297" t="s">
        <v>252</v>
      </c>
      <c r="AF297" t="s">
        <v>252</v>
      </c>
      <c r="AG297" t="s">
        <v>252</v>
      </c>
    </row>
    <row r="298" spans="1:33" x14ac:dyDescent="0.35">
      <c r="A298">
        <v>39</v>
      </c>
      <c r="B298" t="s">
        <v>305</v>
      </c>
      <c r="C298" t="s">
        <v>246</v>
      </c>
      <c r="D298" t="s">
        <v>16</v>
      </c>
      <c r="E298" t="s">
        <v>306</v>
      </c>
      <c r="F298" t="s">
        <v>248</v>
      </c>
      <c r="G298" t="s">
        <v>249</v>
      </c>
      <c r="H298" t="s">
        <v>250</v>
      </c>
      <c r="L298" s="50">
        <v>1</v>
      </c>
      <c r="M298" s="50">
        <v>0.886646568775177</v>
      </c>
      <c r="N298" s="50">
        <v>1.1278450489044189</v>
      </c>
      <c r="O298" s="50">
        <v>27.580618000000001</v>
      </c>
      <c r="P298" s="50">
        <v>27.598007202148438</v>
      </c>
      <c r="Q298" s="50">
        <v>1.7009958624839783E-2</v>
      </c>
      <c r="S298" s="50">
        <v>17.94947624206543</v>
      </c>
      <c r="T298" s="50">
        <v>0.10827882587909698</v>
      </c>
      <c r="U298" s="50">
        <v>6.2514811754226685E-2</v>
      </c>
      <c r="V298" s="50">
        <v>0</v>
      </c>
      <c r="W298" t="s">
        <v>210</v>
      </c>
      <c r="X298" s="50">
        <v>0.46658474396571115</v>
      </c>
      <c r="Y298" t="s">
        <v>210</v>
      </c>
      <c r="Z298">
        <v>3</v>
      </c>
      <c r="AA298">
        <v>21</v>
      </c>
      <c r="AB298" t="s">
        <v>251</v>
      </c>
      <c r="AC298" t="s">
        <v>190</v>
      </c>
      <c r="AD298" s="50">
        <v>0.98726560124628071</v>
      </c>
      <c r="AE298" t="s">
        <v>252</v>
      </c>
      <c r="AF298" t="s">
        <v>252</v>
      </c>
      <c r="AG298" t="s">
        <v>252</v>
      </c>
    </row>
    <row r="299" spans="1:33" x14ac:dyDescent="0.35">
      <c r="A299">
        <v>40</v>
      </c>
      <c r="B299" t="s">
        <v>307</v>
      </c>
      <c r="C299" t="s">
        <v>246</v>
      </c>
      <c r="D299" t="s">
        <v>16</v>
      </c>
      <c r="E299" t="s">
        <v>308</v>
      </c>
      <c r="F299" t="s">
        <v>248</v>
      </c>
      <c r="G299" t="s">
        <v>249</v>
      </c>
      <c r="H299" t="s">
        <v>250</v>
      </c>
      <c r="L299" s="50">
        <v>1</v>
      </c>
      <c r="M299" s="50">
        <v>0.85050922632217407</v>
      </c>
      <c r="N299" s="50">
        <v>1.1757662296295166</v>
      </c>
      <c r="O299" s="50">
        <v>33.992016</v>
      </c>
      <c r="P299" s="50">
        <v>34.085933685302734</v>
      </c>
      <c r="Q299" s="50">
        <v>9.9005289375782013E-2</v>
      </c>
      <c r="S299" s="50">
        <v>24.437402725219727</v>
      </c>
      <c r="T299" s="50">
        <v>0.14572924375534058</v>
      </c>
      <c r="U299" s="50">
        <v>8.4136821329593658E-2</v>
      </c>
      <c r="V299" s="50">
        <v>0</v>
      </c>
      <c r="W299" t="s">
        <v>210</v>
      </c>
      <c r="X299" s="50">
        <v>0.48812154010575315</v>
      </c>
      <c r="Y299" t="s">
        <v>210</v>
      </c>
      <c r="Z299">
        <v>3</v>
      </c>
      <c r="AA299">
        <v>26</v>
      </c>
      <c r="AB299" t="s">
        <v>251</v>
      </c>
      <c r="AC299" t="s">
        <v>190</v>
      </c>
      <c r="AD299" s="50">
        <v>0.97891802289783636</v>
      </c>
      <c r="AE299" t="s">
        <v>252</v>
      </c>
      <c r="AF299" t="s">
        <v>252</v>
      </c>
      <c r="AG299" t="s">
        <v>252</v>
      </c>
    </row>
    <row r="300" spans="1:33" x14ac:dyDescent="0.35">
      <c r="A300">
        <v>41</v>
      </c>
      <c r="B300" t="s">
        <v>309</v>
      </c>
      <c r="C300" t="s">
        <v>246</v>
      </c>
      <c r="D300" t="s">
        <v>16</v>
      </c>
      <c r="E300" t="s">
        <v>302</v>
      </c>
      <c r="F300" t="s">
        <v>248</v>
      </c>
      <c r="G300" t="s">
        <v>249</v>
      </c>
      <c r="H300" t="s">
        <v>250</v>
      </c>
      <c r="L300" s="50">
        <v>1</v>
      </c>
      <c r="M300" s="50">
        <v>0.88372892141342163</v>
      </c>
      <c r="N300" s="50">
        <v>1.1315686702728271</v>
      </c>
      <c r="O300" s="50">
        <v>27.631813000000001</v>
      </c>
      <c r="P300" s="50">
        <v>27.596403121948242</v>
      </c>
      <c r="Q300" s="50">
        <v>3.0668498948216438E-2</v>
      </c>
      <c r="S300" s="50">
        <v>17.947872161865234</v>
      </c>
      <c r="T300" s="50">
        <v>0.11124532669782639</v>
      </c>
      <c r="U300" s="50">
        <v>6.4227521419525146E-2</v>
      </c>
      <c r="V300" s="50">
        <v>0</v>
      </c>
      <c r="W300" t="s">
        <v>210</v>
      </c>
      <c r="X300" s="50">
        <v>0.69622474623247865</v>
      </c>
      <c r="Y300" t="s">
        <v>210</v>
      </c>
      <c r="Z300">
        <v>3</v>
      </c>
      <c r="AA300">
        <v>20</v>
      </c>
      <c r="AB300" t="s">
        <v>251</v>
      </c>
      <c r="AC300" t="s">
        <v>190</v>
      </c>
      <c r="AD300" s="50">
        <v>0.96638049712422069</v>
      </c>
      <c r="AE300" t="s">
        <v>252</v>
      </c>
      <c r="AF300" t="s">
        <v>252</v>
      </c>
      <c r="AG300" t="s">
        <v>252</v>
      </c>
    </row>
    <row r="301" spans="1:33" x14ac:dyDescent="0.35">
      <c r="A301">
        <v>42</v>
      </c>
      <c r="B301" t="s">
        <v>310</v>
      </c>
      <c r="C301" t="s">
        <v>246</v>
      </c>
      <c r="D301" t="s">
        <v>16</v>
      </c>
      <c r="E301" t="s">
        <v>304</v>
      </c>
      <c r="F301" t="s">
        <v>248</v>
      </c>
      <c r="G301" t="s">
        <v>249</v>
      </c>
      <c r="H301" t="s">
        <v>250</v>
      </c>
      <c r="L301" s="50">
        <v>1</v>
      </c>
      <c r="M301" s="50">
        <v>0.83862912654876709</v>
      </c>
      <c r="N301" s="50">
        <v>1.1924221515655518</v>
      </c>
      <c r="O301" s="50">
        <v>31.564709000000001</v>
      </c>
      <c r="P301" s="50">
        <v>31.588979721069336</v>
      </c>
      <c r="Q301" s="50">
        <v>0.11684270203113556</v>
      </c>
      <c r="S301" s="50">
        <v>21.940448760986328</v>
      </c>
      <c r="T301" s="50">
        <v>0.15838934481143951</v>
      </c>
      <c r="U301" s="50">
        <v>9.1446124017238617E-2</v>
      </c>
      <c r="V301" s="50">
        <v>0</v>
      </c>
      <c r="W301" t="s">
        <v>210</v>
      </c>
      <c r="X301" s="50">
        <v>0.38223141096109425</v>
      </c>
      <c r="Y301" t="s">
        <v>210</v>
      </c>
      <c r="Z301">
        <v>3</v>
      </c>
      <c r="AA301">
        <v>26</v>
      </c>
      <c r="AB301" t="s">
        <v>251</v>
      </c>
      <c r="AC301" t="s">
        <v>190</v>
      </c>
      <c r="AD301" s="50">
        <v>0.98634666141482275</v>
      </c>
      <c r="AE301" t="s">
        <v>252</v>
      </c>
      <c r="AF301" t="s">
        <v>252</v>
      </c>
      <c r="AG301" t="s">
        <v>252</v>
      </c>
    </row>
    <row r="302" spans="1:33" x14ac:dyDescent="0.35">
      <c r="A302">
        <v>43</v>
      </c>
      <c r="B302" t="s">
        <v>311</v>
      </c>
      <c r="C302" t="s">
        <v>246</v>
      </c>
      <c r="D302" t="s">
        <v>16</v>
      </c>
      <c r="E302" t="s">
        <v>306</v>
      </c>
      <c r="F302" t="s">
        <v>248</v>
      </c>
      <c r="G302" t="s">
        <v>249</v>
      </c>
      <c r="H302" t="s">
        <v>250</v>
      </c>
      <c r="L302" s="50">
        <v>1</v>
      </c>
      <c r="M302" s="50">
        <v>0.886646568775177</v>
      </c>
      <c r="N302" s="50">
        <v>1.1278450489044189</v>
      </c>
      <c r="O302" s="50">
        <v>27.598790999999999</v>
      </c>
      <c r="P302" s="50">
        <v>27.598007202148438</v>
      </c>
      <c r="Q302" s="50">
        <v>1.7009958624839783E-2</v>
      </c>
      <c r="S302" s="50">
        <v>17.94947624206543</v>
      </c>
      <c r="T302" s="50">
        <v>0.10827882587909698</v>
      </c>
      <c r="U302" s="50">
        <v>6.2514811754226685E-2</v>
      </c>
      <c r="V302" s="50">
        <v>0</v>
      </c>
      <c r="W302" t="s">
        <v>210</v>
      </c>
      <c r="X302" s="50">
        <v>0.46658474396571115</v>
      </c>
      <c r="Y302" t="s">
        <v>210</v>
      </c>
      <c r="Z302">
        <v>3</v>
      </c>
      <c r="AA302">
        <v>21</v>
      </c>
      <c r="AB302" t="s">
        <v>251</v>
      </c>
      <c r="AC302" t="s">
        <v>190</v>
      </c>
      <c r="AD302" s="50">
        <v>0.98107426220862337</v>
      </c>
      <c r="AE302" t="s">
        <v>252</v>
      </c>
      <c r="AF302" t="s">
        <v>252</v>
      </c>
      <c r="AG302" t="s">
        <v>252</v>
      </c>
    </row>
    <row r="303" spans="1:33" x14ac:dyDescent="0.35">
      <c r="A303">
        <v>44</v>
      </c>
      <c r="B303" t="s">
        <v>312</v>
      </c>
      <c r="C303" t="s">
        <v>246</v>
      </c>
      <c r="D303" t="s">
        <v>16</v>
      </c>
      <c r="E303" t="s">
        <v>308</v>
      </c>
      <c r="F303" t="s">
        <v>248</v>
      </c>
      <c r="G303" t="s">
        <v>249</v>
      </c>
      <c r="H303" t="s">
        <v>250</v>
      </c>
      <c r="L303" s="50">
        <v>1</v>
      </c>
      <c r="M303" s="50">
        <v>0.85050922632217407</v>
      </c>
      <c r="N303" s="50">
        <v>1.1757662296295166</v>
      </c>
      <c r="O303" s="50">
        <v>34.189342000000003</v>
      </c>
      <c r="P303" s="50">
        <v>34.085933685302734</v>
      </c>
      <c r="Q303" s="50">
        <v>9.9005289375782013E-2</v>
      </c>
      <c r="S303" s="50">
        <v>24.437402725219727</v>
      </c>
      <c r="T303" s="50">
        <v>0.14572924375534058</v>
      </c>
      <c r="U303" s="50">
        <v>8.4136821329593658E-2</v>
      </c>
      <c r="V303" s="50">
        <v>0</v>
      </c>
      <c r="W303" t="s">
        <v>210</v>
      </c>
      <c r="X303" s="50">
        <v>0.48812154010575315</v>
      </c>
      <c r="Y303" t="s">
        <v>210</v>
      </c>
      <c r="Z303">
        <v>3</v>
      </c>
      <c r="AA303">
        <v>27</v>
      </c>
      <c r="AB303" t="s">
        <v>251</v>
      </c>
      <c r="AC303" t="s">
        <v>190</v>
      </c>
      <c r="AD303" s="50">
        <v>0.96407075745132997</v>
      </c>
      <c r="AE303" t="s">
        <v>252</v>
      </c>
      <c r="AF303" t="s">
        <v>252</v>
      </c>
      <c r="AG303" t="s">
        <v>252</v>
      </c>
    </row>
    <row r="304" spans="1:33" x14ac:dyDescent="0.35">
      <c r="A304">
        <v>45</v>
      </c>
      <c r="B304" t="s">
        <v>313</v>
      </c>
      <c r="C304" t="s">
        <v>246</v>
      </c>
      <c r="D304" t="s">
        <v>16</v>
      </c>
      <c r="E304" t="s">
        <v>302</v>
      </c>
      <c r="F304" t="s">
        <v>248</v>
      </c>
      <c r="G304" t="s">
        <v>249</v>
      </c>
      <c r="H304" t="s">
        <v>250</v>
      </c>
      <c r="L304" s="50">
        <v>1</v>
      </c>
      <c r="M304" s="50">
        <v>0.88372892141342163</v>
      </c>
      <c r="N304" s="50">
        <v>1.1315686702728271</v>
      </c>
      <c r="O304" s="50">
        <v>27.579052000000001</v>
      </c>
      <c r="P304" s="50">
        <v>27.596403121948242</v>
      </c>
      <c r="Q304" s="50">
        <v>3.0668498948216438E-2</v>
      </c>
      <c r="S304" s="50">
        <v>17.947872161865234</v>
      </c>
      <c r="T304" s="50">
        <v>0.11124532669782639</v>
      </c>
      <c r="U304" s="50">
        <v>6.4227521419525146E-2</v>
      </c>
      <c r="V304" s="50">
        <v>0</v>
      </c>
      <c r="W304" t="s">
        <v>210</v>
      </c>
      <c r="X304" s="50">
        <v>0.69622474623247865</v>
      </c>
      <c r="Y304" t="s">
        <v>210</v>
      </c>
      <c r="Z304">
        <v>3</v>
      </c>
      <c r="AA304">
        <v>20</v>
      </c>
      <c r="AB304" t="s">
        <v>251</v>
      </c>
      <c r="AC304" t="s">
        <v>190</v>
      </c>
      <c r="AD304" s="50">
        <v>0.98644129704593975</v>
      </c>
      <c r="AE304" t="s">
        <v>252</v>
      </c>
      <c r="AF304" t="s">
        <v>252</v>
      </c>
      <c r="AG304" t="s">
        <v>252</v>
      </c>
    </row>
    <row r="305" spans="1:33" x14ac:dyDescent="0.35">
      <c r="A305">
        <v>46</v>
      </c>
      <c r="B305" t="s">
        <v>314</v>
      </c>
      <c r="C305" t="s">
        <v>246</v>
      </c>
      <c r="D305" t="s">
        <v>16</v>
      </c>
      <c r="E305" t="s">
        <v>304</v>
      </c>
      <c r="F305" t="s">
        <v>248</v>
      </c>
      <c r="G305" t="s">
        <v>249</v>
      </c>
      <c r="H305" t="s">
        <v>250</v>
      </c>
      <c r="L305" s="50">
        <v>1</v>
      </c>
      <c r="M305" s="50">
        <v>0.83862912654876709</v>
      </c>
      <c r="N305" s="50">
        <v>1.1924221515655518</v>
      </c>
      <c r="O305" s="50">
        <v>31.486176</v>
      </c>
      <c r="P305" s="50">
        <v>31.588979721069336</v>
      </c>
      <c r="Q305" s="50">
        <v>0.11684270203113556</v>
      </c>
      <c r="S305" s="50">
        <v>21.940448760986328</v>
      </c>
      <c r="T305" s="50">
        <v>0.15838934481143951</v>
      </c>
      <c r="U305" s="50">
        <v>9.1446124017238617E-2</v>
      </c>
      <c r="V305" s="50">
        <v>0</v>
      </c>
      <c r="W305" t="s">
        <v>210</v>
      </c>
      <c r="X305" s="50">
        <v>0.38223141096109425</v>
      </c>
      <c r="Y305" t="s">
        <v>210</v>
      </c>
      <c r="Z305">
        <v>3</v>
      </c>
      <c r="AA305">
        <v>25</v>
      </c>
      <c r="AB305" t="s">
        <v>251</v>
      </c>
      <c r="AC305" t="s">
        <v>190</v>
      </c>
      <c r="AD305" s="50">
        <v>0.9642818239755977</v>
      </c>
      <c r="AE305" t="s">
        <v>252</v>
      </c>
      <c r="AF305" t="s">
        <v>252</v>
      </c>
      <c r="AG305" t="s">
        <v>252</v>
      </c>
    </row>
    <row r="306" spans="1:33" x14ac:dyDescent="0.35">
      <c r="A306">
        <v>47</v>
      </c>
      <c r="B306" t="s">
        <v>315</v>
      </c>
      <c r="C306" t="s">
        <v>246</v>
      </c>
      <c r="D306" t="s">
        <v>16</v>
      </c>
      <c r="E306" t="s">
        <v>306</v>
      </c>
      <c r="F306" t="s">
        <v>248</v>
      </c>
      <c r="G306" t="s">
        <v>249</v>
      </c>
      <c r="H306" t="s">
        <v>250</v>
      </c>
      <c r="L306" s="50">
        <v>1</v>
      </c>
      <c r="M306" s="50">
        <v>0.886646568775177</v>
      </c>
      <c r="N306" s="50">
        <v>1.1278450489044189</v>
      </c>
      <c r="O306" s="50">
        <v>27.614609999999999</v>
      </c>
      <c r="P306" s="50">
        <v>27.598007202148438</v>
      </c>
      <c r="Q306" s="50">
        <v>1.7009958624839783E-2</v>
      </c>
      <c r="S306" s="50">
        <v>17.94947624206543</v>
      </c>
      <c r="T306" s="50">
        <v>0.10827882587909698</v>
      </c>
      <c r="U306" s="50">
        <v>6.2514811754226685E-2</v>
      </c>
      <c r="V306" s="50">
        <v>0</v>
      </c>
      <c r="W306" t="s">
        <v>210</v>
      </c>
      <c r="X306" s="50">
        <v>0.46658474396571115</v>
      </c>
      <c r="Y306" t="s">
        <v>210</v>
      </c>
      <c r="Z306">
        <v>3</v>
      </c>
      <c r="AA306">
        <v>21</v>
      </c>
      <c r="AB306" t="s">
        <v>251</v>
      </c>
      <c r="AC306" t="s">
        <v>190</v>
      </c>
      <c r="AD306" s="50">
        <v>0.98263066094834894</v>
      </c>
      <c r="AE306" t="s">
        <v>252</v>
      </c>
      <c r="AF306" t="s">
        <v>252</v>
      </c>
      <c r="AG306" t="s">
        <v>252</v>
      </c>
    </row>
    <row r="307" spans="1:33" x14ac:dyDescent="0.35">
      <c r="A307">
        <v>48</v>
      </c>
      <c r="B307" t="s">
        <v>316</v>
      </c>
      <c r="C307" t="s">
        <v>246</v>
      </c>
      <c r="D307" t="s">
        <v>16</v>
      </c>
      <c r="E307" t="s">
        <v>308</v>
      </c>
      <c r="F307" t="s">
        <v>248</v>
      </c>
      <c r="G307" t="s">
        <v>249</v>
      </c>
      <c r="H307" t="s">
        <v>250</v>
      </c>
      <c r="L307" s="50">
        <v>1</v>
      </c>
      <c r="M307" s="50">
        <v>0.85050922632217407</v>
      </c>
      <c r="N307" s="50">
        <v>1.1757662296295166</v>
      </c>
      <c r="O307" s="50">
        <v>34.076439999999998</v>
      </c>
      <c r="P307" s="50">
        <v>34.085933685302734</v>
      </c>
      <c r="Q307" s="50">
        <v>9.9005289375782013E-2</v>
      </c>
      <c r="S307" s="50">
        <v>24.437402725219727</v>
      </c>
      <c r="T307" s="50">
        <v>0.14572924375534058</v>
      </c>
      <c r="U307" s="50">
        <v>8.4136821329593658E-2</v>
      </c>
      <c r="V307" s="50">
        <v>0</v>
      </c>
      <c r="W307" t="s">
        <v>210</v>
      </c>
      <c r="X307" s="50">
        <v>0.48812154010575315</v>
      </c>
      <c r="Y307" t="s">
        <v>210</v>
      </c>
      <c r="Z307">
        <v>3</v>
      </c>
      <c r="AA307">
        <v>27</v>
      </c>
      <c r="AB307" t="s">
        <v>251</v>
      </c>
      <c r="AC307" t="s">
        <v>190</v>
      </c>
      <c r="AD307" s="50">
        <v>0.96590695867897369</v>
      </c>
      <c r="AE307" t="s">
        <v>252</v>
      </c>
      <c r="AF307" t="s">
        <v>252</v>
      </c>
      <c r="AG307" t="s">
        <v>252</v>
      </c>
    </row>
    <row r="308" spans="1:33" x14ac:dyDescent="0.35">
      <c r="A308">
        <v>49</v>
      </c>
      <c r="B308" t="s">
        <v>317</v>
      </c>
      <c r="C308" t="s">
        <v>246</v>
      </c>
      <c r="D308" t="s">
        <v>16</v>
      </c>
      <c r="E308" t="s">
        <v>318</v>
      </c>
      <c r="F308" t="s">
        <v>248</v>
      </c>
      <c r="G308" t="s">
        <v>249</v>
      </c>
      <c r="H308" t="s">
        <v>250</v>
      </c>
      <c r="L308" s="50">
        <v>1</v>
      </c>
      <c r="M308" s="50">
        <v>0.87958240509033203</v>
      </c>
      <c r="N308" s="50">
        <v>1.1369031667709351</v>
      </c>
      <c r="O308" s="50">
        <v>25.627996</v>
      </c>
      <c r="P308" s="50">
        <v>25.607389450073242</v>
      </c>
      <c r="Q308" s="50">
        <v>4.359179362654686E-2</v>
      </c>
      <c r="S308" s="50">
        <v>15.958859443664551</v>
      </c>
      <c r="T308" s="50">
        <v>0.11547818034887314</v>
      </c>
      <c r="U308" s="50">
        <v>6.6671356558799744E-2</v>
      </c>
      <c r="V308" s="50">
        <v>0</v>
      </c>
      <c r="W308" t="s">
        <v>210</v>
      </c>
      <c r="X308" s="50">
        <v>0.40867098870357182</v>
      </c>
      <c r="Y308" t="s">
        <v>210</v>
      </c>
      <c r="Z308">
        <v>3</v>
      </c>
      <c r="AA308">
        <v>20</v>
      </c>
      <c r="AB308" t="s">
        <v>251</v>
      </c>
      <c r="AC308" t="s">
        <v>190</v>
      </c>
      <c r="AD308" s="50">
        <v>0.97105473132889097</v>
      </c>
      <c r="AE308" t="s">
        <v>252</v>
      </c>
      <c r="AF308" t="s">
        <v>252</v>
      </c>
      <c r="AG308" t="s">
        <v>252</v>
      </c>
    </row>
    <row r="309" spans="1:33" x14ac:dyDescent="0.35">
      <c r="A309">
        <v>50</v>
      </c>
      <c r="B309" t="s">
        <v>319</v>
      </c>
      <c r="C309" t="s">
        <v>246</v>
      </c>
      <c r="D309" t="s">
        <v>16</v>
      </c>
      <c r="E309" t="s">
        <v>320</v>
      </c>
      <c r="F309" t="s">
        <v>248</v>
      </c>
      <c r="G309" t="s">
        <v>249</v>
      </c>
      <c r="H309" t="s">
        <v>250</v>
      </c>
      <c r="L309" s="50">
        <v>1</v>
      </c>
      <c r="M309" s="50">
        <v>0.86648035049438477</v>
      </c>
      <c r="N309" s="50">
        <v>1.1540942192077637</v>
      </c>
      <c r="O309" s="50">
        <v>28.201198999999999</v>
      </c>
      <c r="P309" s="50">
        <v>28.119318008422852</v>
      </c>
      <c r="Q309" s="50">
        <v>7.2126574814319611E-2</v>
      </c>
      <c r="S309" s="50">
        <v>18.470790863037109</v>
      </c>
      <c r="T309" s="50">
        <v>0.12898530066013336</v>
      </c>
      <c r="U309" s="50">
        <v>7.4469700455665588E-2</v>
      </c>
      <c r="V309" s="50">
        <v>0</v>
      </c>
      <c r="W309" t="s">
        <v>210</v>
      </c>
      <c r="X309" s="50">
        <v>0.42929079634184297</v>
      </c>
      <c r="Y309" t="s">
        <v>210</v>
      </c>
      <c r="Z309">
        <v>3</v>
      </c>
      <c r="AA309">
        <v>22</v>
      </c>
      <c r="AB309" t="s">
        <v>251</v>
      </c>
      <c r="AC309" t="s">
        <v>190</v>
      </c>
      <c r="AD309" s="50">
        <v>0.97488105500131061</v>
      </c>
      <c r="AE309" t="s">
        <v>252</v>
      </c>
      <c r="AF309" t="s">
        <v>252</v>
      </c>
      <c r="AG309" t="s">
        <v>252</v>
      </c>
    </row>
    <row r="310" spans="1:33" x14ac:dyDescent="0.35">
      <c r="A310">
        <v>51</v>
      </c>
      <c r="B310" t="s">
        <v>321</v>
      </c>
      <c r="C310" t="s">
        <v>246</v>
      </c>
      <c r="D310" t="s">
        <v>16</v>
      </c>
      <c r="E310" t="s">
        <v>322</v>
      </c>
      <c r="F310" t="s">
        <v>248</v>
      </c>
      <c r="G310" t="s">
        <v>249</v>
      </c>
      <c r="H310" t="s">
        <v>250</v>
      </c>
      <c r="L310" s="50">
        <v>1</v>
      </c>
      <c r="M310" s="50">
        <v>0.8617546558380127</v>
      </c>
      <c r="N310" s="50">
        <v>1.1604230403900146</v>
      </c>
      <c r="O310" s="50">
        <v>35.466327999999997</v>
      </c>
      <c r="P310" s="50">
        <v>35.379245758056641</v>
      </c>
      <c r="Q310" s="50">
        <v>8.0598987638950348E-2</v>
      </c>
      <c r="S310" s="50">
        <v>25.730716705322266</v>
      </c>
      <c r="T310" s="50">
        <v>0.13390728831291199</v>
      </c>
      <c r="U310" s="50">
        <v>7.7311411499977112E-2</v>
      </c>
      <c r="V310" s="50">
        <v>0</v>
      </c>
      <c r="W310" t="s">
        <v>210</v>
      </c>
      <c r="X310" s="50">
        <v>0.35683419418116441</v>
      </c>
      <c r="Y310" t="s">
        <v>210</v>
      </c>
      <c r="Z310">
        <v>3</v>
      </c>
      <c r="AA310">
        <v>27</v>
      </c>
      <c r="AB310" t="s">
        <v>251</v>
      </c>
      <c r="AC310" t="s">
        <v>190</v>
      </c>
      <c r="AD310" s="50">
        <v>0.96210838148318045</v>
      </c>
      <c r="AE310" t="s">
        <v>252</v>
      </c>
      <c r="AF310" t="s">
        <v>252</v>
      </c>
      <c r="AG310" t="s">
        <v>252</v>
      </c>
    </row>
    <row r="311" spans="1:33" x14ac:dyDescent="0.35">
      <c r="A311">
        <v>52</v>
      </c>
      <c r="B311" t="s">
        <v>323</v>
      </c>
      <c r="C311" t="s">
        <v>246</v>
      </c>
      <c r="D311" t="s">
        <v>16</v>
      </c>
      <c r="E311" t="s">
        <v>324</v>
      </c>
      <c r="F311" t="s">
        <v>248</v>
      </c>
      <c r="G311" t="s">
        <v>249</v>
      </c>
      <c r="H311" t="s">
        <v>250</v>
      </c>
      <c r="L311" s="50">
        <v>1</v>
      </c>
      <c r="M311" s="50">
        <v>0.84478652477264404</v>
      </c>
      <c r="N311" s="50">
        <v>1.1837310791015625</v>
      </c>
      <c r="O311" s="50">
        <v>25.301791999999999</v>
      </c>
      <c r="P311" s="50">
        <v>25.315790176391602</v>
      </c>
      <c r="Q311" s="50">
        <v>0.10774938017129898</v>
      </c>
      <c r="S311" s="50">
        <v>15.667261123657227</v>
      </c>
      <c r="T311" s="50">
        <v>0.15180544555187225</v>
      </c>
      <c r="U311" s="50">
        <v>8.7644919753074646E-2</v>
      </c>
      <c r="V311" s="50">
        <v>0</v>
      </c>
      <c r="W311" t="s">
        <v>210</v>
      </c>
      <c r="X311" s="50">
        <v>0.64632097005313149</v>
      </c>
      <c r="Y311" t="s">
        <v>210</v>
      </c>
      <c r="Z311">
        <v>3</v>
      </c>
      <c r="AA311">
        <v>18</v>
      </c>
      <c r="AB311" t="s">
        <v>251</v>
      </c>
      <c r="AC311" t="s">
        <v>190</v>
      </c>
      <c r="AD311" s="50">
        <v>0.97406035926607359</v>
      </c>
      <c r="AE311" t="s">
        <v>252</v>
      </c>
      <c r="AF311" t="s">
        <v>252</v>
      </c>
      <c r="AG311" t="s">
        <v>252</v>
      </c>
    </row>
    <row r="312" spans="1:33" x14ac:dyDescent="0.35">
      <c r="A312">
        <v>53</v>
      </c>
      <c r="B312" t="s">
        <v>325</v>
      </c>
      <c r="C312" t="s">
        <v>246</v>
      </c>
      <c r="D312" t="s">
        <v>16</v>
      </c>
      <c r="E312" t="s">
        <v>318</v>
      </c>
      <c r="F312" t="s">
        <v>248</v>
      </c>
      <c r="G312" t="s">
        <v>249</v>
      </c>
      <c r="H312" t="s">
        <v>250</v>
      </c>
      <c r="L312" s="50">
        <v>1</v>
      </c>
      <c r="M312" s="50">
        <v>0.87958240509033203</v>
      </c>
      <c r="N312" s="50">
        <v>1.1369031667709351</v>
      </c>
      <c r="O312" s="50">
        <v>25.636856000000002</v>
      </c>
      <c r="P312" s="50">
        <v>25.607389450073242</v>
      </c>
      <c r="Q312" s="50">
        <v>4.359179362654686E-2</v>
      </c>
      <c r="S312" s="50">
        <v>15.958859443664551</v>
      </c>
      <c r="T312" s="50">
        <v>0.11547818034887314</v>
      </c>
      <c r="U312" s="50">
        <v>6.6671356558799744E-2</v>
      </c>
      <c r="V312" s="50">
        <v>0</v>
      </c>
      <c r="W312" t="s">
        <v>210</v>
      </c>
      <c r="X312" s="50">
        <v>0.40867098870357182</v>
      </c>
      <c r="Y312" t="s">
        <v>210</v>
      </c>
      <c r="Z312">
        <v>3</v>
      </c>
      <c r="AA312">
        <v>20</v>
      </c>
      <c r="AB312" t="s">
        <v>251</v>
      </c>
      <c r="AC312" t="s">
        <v>190</v>
      </c>
      <c r="AD312" s="50">
        <v>0.96462718642353806</v>
      </c>
      <c r="AE312" t="s">
        <v>252</v>
      </c>
      <c r="AF312" t="s">
        <v>252</v>
      </c>
      <c r="AG312" t="s">
        <v>252</v>
      </c>
    </row>
    <row r="313" spans="1:33" x14ac:dyDescent="0.35">
      <c r="A313">
        <v>54</v>
      </c>
      <c r="B313" t="s">
        <v>326</v>
      </c>
      <c r="C313" t="s">
        <v>246</v>
      </c>
      <c r="D313" t="s">
        <v>16</v>
      </c>
      <c r="E313" t="s">
        <v>320</v>
      </c>
      <c r="F313" t="s">
        <v>248</v>
      </c>
      <c r="G313" t="s">
        <v>249</v>
      </c>
      <c r="H313" t="s">
        <v>250</v>
      </c>
      <c r="L313" s="50">
        <v>1</v>
      </c>
      <c r="M313" s="50">
        <v>0.86648035049438477</v>
      </c>
      <c r="N313" s="50">
        <v>1.1540942192077637</v>
      </c>
      <c r="O313" s="50">
        <v>28.091581000000001</v>
      </c>
      <c r="P313" s="50">
        <v>28.119318008422852</v>
      </c>
      <c r="Q313" s="50">
        <v>7.2126574814319611E-2</v>
      </c>
      <c r="S313" s="50">
        <v>18.470790863037109</v>
      </c>
      <c r="T313" s="50">
        <v>0.12898530066013336</v>
      </c>
      <c r="U313" s="50">
        <v>7.4469700455665588E-2</v>
      </c>
      <c r="V313" s="50">
        <v>0</v>
      </c>
      <c r="W313" t="s">
        <v>210</v>
      </c>
      <c r="X313" s="50">
        <v>0.42929079634184297</v>
      </c>
      <c r="Y313" t="s">
        <v>210</v>
      </c>
      <c r="Z313">
        <v>3</v>
      </c>
      <c r="AA313">
        <v>22</v>
      </c>
      <c r="AB313" t="s">
        <v>251</v>
      </c>
      <c r="AC313" t="s">
        <v>190</v>
      </c>
      <c r="AD313" s="50">
        <v>0.98132300419665797</v>
      </c>
      <c r="AE313" t="s">
        <v>252</v>
      </c>
      <c r="AF313" t="s">
        <v>252</v>
      </c>
      <c r="AG313" t="s">
        <v>252</v>
      </c>
    </row>
    <row r="314" spans="1:33" x14ac:dyDescent="0.35">
      <c r="A314">
        <v>55</v>
      </c>
      <c r="B314" t="s">
        <v>327</v>
      </c>
      <c r="C314" t="s">
        <v>246</v>
      </c>
      <c r="D314" t="s">
        <v>16</v>
      </c>
      <c r="E314" t="s">
        <v>322</v>
      </c>
      <c r="F314" t="s">
        <v>248</v>
      </c>
      <c r="G314" t="s">
        <v>249</v>
      </c>
      <c r="H314" t="s">
        <v>250</v>
      </c>
      <c r="L314" s="50">
        <v>1</v>
      </c>
      <c r="M314" s="50">
        <v>0.8617546558380127</v>
      </c>
      <c r="N314" s="50">
        <v>1.1604230403900146</v>
      </c>
      <c r="O314" s="50">
        <v>35.364142999999999</v>
      </c>
      <c r="P314" s="50">
        <v>35.379245758056641</v>
      </c>
      <c r="Q314" s="50">
        <v>8.0598987638950348E-2</v>
      </c>
      <c r="S314" s="50">
        <v>25.730716705322266</v>
      </c>
      <c r="T314" s="50">
        <v>0.13390728831291199</v>
      </c>
      <c r="U314" s="50">
        <v>7.7311411499977112E-2</v>
      </c>
      <c r="V314" s="50">
        <v>0</v>
      </c>
      <c r="W314" t="s">
        <v>210</v>
      </c>
      <c r="X314" s="50">
        <v>0.35683419418116441</v>
      </c>
      <c r="Y314" t="s">
        <v>210</v>
      </c>
      <c r="Z314">
        <v>3</v>
      </c>
      <c r="AA314">
        <v>29</v>
      </c>
      <c r="AB314" t="s">
        <v>251</v>
      </c>
      <c r="AC314" t="s">
        <v>190</v>
      </c>
      <c r="AD314" s="50">
        <v>0.9443840189882764</v>
      </c>
      <c r="AE314" t="s">
        <v>252</v>
      </c>
      <c r="AF314" t="s">
        <v>252</v>
      </c>
      <c r="AG314" t="s">
        <v>252</v>
      </c>
    </row>
    <row r="315" spans="1:33" x14ac:dyDescent="0.35">
      <c r="A315">
        <v>56</v>
      </c>
      <c r="B315" t="s">
        <v>328</v>
      </c>
      <c r="C315" t="s">
        <v>246</v>
      </c>
      <c r="D315" t="s">
        <v>16</v>
      </c>
      <c r="E315" t="s">
        <v>324</v>
      </c>
      <c r="F315" t="s">
        <v>248</v>
      </c>
      <c r="G315" t="s">
        <v>249</v>
      </c>
      <c r="H315" t="s">
        <v>250</v>
      </c>
      <c r="L315" s="50">
        <v>1</v>
      </c>
      <c r="M315" s="50">
        <v>0.84478652477264404</v>
      </c>
      <c r="N315" s="50">
        <v>1.1837310791015625</v>
      </c>
      <c r="O315" s="50">
        <v>25.429855</v>
      </c>
      <c r="P315" s="50">
        <v>25.315790176391602</v>
      </c>
      <c r="Q315" s="50">
        <v>0.10774938017129898</v>
      </c>
      <c r="S315" s="50">
        <v>15.667261123657227</v>
      </c>
      <c r="T315" s="50">
        <v>0.15180544555187225</v>
      </c>
      <c r="U315" s="50">
        <v>8.7644919753074646E-2</v>
      </c>
      <c r="V315" s="50">
        <v>0</v>
      </c>
      <c r="W315" t="s">
        <v>210</v>
      </c>
      <c r="X315" s="50">
        <v>0.64632097005313149</v>
      </c>
      <c r="Y315" t="s">
        <v>210</v>
      </c>
      <c r="Z315">
        <v>3</v>
      </c>
      <c r="AA315">
        <v>19</v>
      </c>
      <c r="AB315" t="s">
        <v>251</v>
      </c>
      <c r="AC315" t="s">
        <v>190</v>
      </c>
      <c r="AD315" s="50">
        <v>0.9571316454072869</v>
      </c>
      <c r="AE315" t="s">
        <v>252</v>
      </c>
      <c r="AF315" t="s">
        <v>252</v>
      </c>
      <c r="AG315" t="s">
        <v>252</v>
      </c>
    </row>
    <row r="316" spans="1:33" x14ac:dyDescent="0.35">
      <c r="A316">
        <v>57</v>
      </c>
      <c r="B316" t="s">
        <v>329</v>
      </c>
      <c r="C316" t="s">
        <v>246</v>
      </c>
      <c r="D316" t="s">
        <v>16</v>
      </c>
      <c r="E316" t="s">
        <v>318</v>
      </c>
      <c r="F316" t="s">
        <v>248</v>
      </c>
      <c r="G316" t="s">
        <v>249</v>
      </c>
      <c r="H316" t="s">
        <v>250</v>
      </c>
      <c r="L316" s="50">
        <v>1</v>
      </c>
      <c r="M316" s="50">
        <v>0.87958240509033203</v>
      </c>
      <c r="N316" s="50">
        <v>1.1369031667709351</v>
      </c>
      <c r="O316" s="50">
        <v>25.557314000000002</v>
      </c>
      <c r="P316" s="50">
        <v>25.607389450073242</v>
      </c>
      <c r="Q316" s="50">
        <v>4.359179362654686E-2</v>
      </c>
      <c r="S316" s="50">
        <v>15.958859443664551</v>
      </c>
      <c r="T316" s="50">
        <v>0.11547818034887314</v>
      </c>
      <c r="U316" s="50">
        <v>6.6671356558799744E-2</v>
      </c>
      <c r="V316" s="50">
        <v>0</v>
      </c>
      <c r="W316" t="s">
        <v>210</v>
      </c>
      <c r="X316" s="50">
        <v>0.40867098870357182</v>
      </c>
      <c r="Y316" t="s">
        <v>210</v>
      </c>
      <c r="Z316">
        <v>3</v>
      </c>
      <c r="AA316">
        <v>20</v>
      </c>
      <c r="AB316" t="s">
        <v>251</v>
      </c>
      <c r="AC316" t="s">
        <v>190</v>
      </c>
      <c r="AD316" s="50">
        <v>0.9684915339189254</v>
      </c>
      <c r="AE316" t="s">
        <v>252</v>
      </c>
      <c r="AF316" t="s">
        <v>252</v>
      </c>
      <c r="AG316" t="s">
        <v>252</v>
      </c>
    </row>
    <row r="317" spans="1:33" x14ac:dyDescent="0.35">
      <c r="A317">
        <v>58</v>
      </c>
      <c r="B317" t="s">
        <v>330</v>
      </c>
      <c r="C317" t="s">
        <v>246</v>
      </c>
      <c r="D317" t="s">
        <v>16</v>
      </c>
      <c r="E317" t="s">
        <v>320</v>
      </c>
      <c r="F317" t="s">
        <v>248</v>
      </c>
      <c r="G317" t="s">
        <v>249</v>
      </c>
      <c r="H317" t="s">
        <v>250</v>
      </c>
      <c r="L317" s="50">
        <v>1</v>
      </c>
      <c r="M317" s="50">
        <v>0.86648035049438477</v>
      </c>
      <c r="N317" s="50">
        <v>1.1540942192077637</v>
      </c>
      <c r="O317" s="50">
        <v>28.065182</v>
      </c>
      <c r="P317" s="50">
        <v>28.119318008422852</v>
      </c>
      <c r="Q317" s="50">
        <v>7.2126574814319611E-2</v>
      </c>
      <c r="S317" s="50">
        <v>18.470790863037109</v>
      </c>
      <c r="T317" s="50">
        <v>0.12898530066013336</v>
      </c>
      <c r="U317" s="50">
        <v>7.4469700455665588E-2</v>
      </c>
      <c r="V317" s="50">
        <v>0</v>
      </c>
      <c r="W317" t="s">
        <v>210</v>
      </c>
      <c r="X317" s="50">
        <v>0.42929079634184297</v>
      </c>
      <c r="Y317" t="s">
        <v>210</v>
      </c>
      <c r="Z317">
        <v>3</v>
      </c>
      <c r="AA317">
        <v>22</v>
      </c>
      <c r="AB317" t="s">
        <v>251</v>
      </c>
      <c r="AC317" t="s">
        <v>190</v>
      </c>
      <c r="AD317" s="50">
        <v>0.97208742848904739</v>
      </c>
      <c r="AE317" t="s">
        <v>252</v>
      </c>
      <c r="AF317" t="s">
        <v>252</v>
      </c>
      <c r="AG317" t="s">
        <v>252</v>
      </c>
    </row>
    <row r="318" spans="1:33" x14ac:dyDescent="0.35">
      <c r="A318">
        <v>59</v>
      </c>
      <c r="B318" t="s">
        <v>331</v>
      </c>
      <c r="C318" t="s">
        <v>246</v>
      </c>
      <c r="D318" t="s">
        <v>16</v>
      </c>
      <c r="E318" t="s">
        <v>322</v>
      </c>
      <c r="F318" t="s">
        <v>248</v>
      </c>
      <c r="G318" t="s">
        <v>249</v>
      </c>
      <c r="H318" t="s">
        <v>250</v>
      </c>
      <c r="L318" s="50">
        <v>1</v>
      </c>
      <c r="M318" s="50">
        <v>0.8617546558380127</v>
      </c>
      <c r="N318" s="50">
        <v>1.1604230403900146</v>
      </c>
      <c r="O318" s="50">
        <v>35.307265999999998</v>
      </c>
      <c r="P318" s="50">
        <v>35.379245758056641</v>
      </c>
      <c r="Q318" s="50">
        <v>8.0598987638950348E-2</v>
      </c>
      <c r="S318" s="50">
        <v>25.730716705322266</v>
      </c>
      <c r="T318" s="50">
        <v>0.13390728831291199</v>
      </c>
      <c r="U318" s="50">
        <v>7.7311411499977112E-2</v>
      </c>
      <c r="V318" s="50">
        <v>0</v>
      </c>
      <c r="W318" t="s">
        <v>210</v>
      </c>
      <c r="X318" s="50">
        <v>0.35683419418116441</v>
      </c>
      <c r="Y318" t="s">
        <v>210</v>
      </c>
      <c r="Z318">
        <v>3</v>
      </c>
      <c r="AA318">
        <v>29</v>
      </c>
      <c r="AB318" t="s">
        <v>251</v>
      </c>
      <c r="AC318" t="s">
        <v>190</v>
      </c>
      <c r="AD318" s="50">
        <v>0.92827196816518631</v>
      </c>
      <c r="AE318" t="s">
        <v>252</v>
      </c>
      <c r="AF318" t="s">
        <v>252</v>
      </c>
      <c r="AG318" t="s">
        <v>252</v>
      </c>
    </row>
    <row r="319" spans="1:33" x14ac:dyDescent="0.35">
      <c r="A319">
        <v>60</v>
      </c>
      <c r="B319" t="s">
        <v>332</v>
      </c>
      <c r="C319" t="s">
        <v>246</v>
      </c>
      <c r="D319" t="s">
        <v>16</v>
      </c>
      <c r="E319" t="s">
        <v>324</v>
      </c>
      <c r="F319" t="s">
        <v>248</v>
      </c>
      <c r="G319" t="s">
        <v>249</v>
      </c>
      <c r="H319" t="s">
        <v>250</v>
      </c>
      <c r="L319" s="50">
        <v>1</v>
      </c>
      <c r="M319" s="50">
        <v>0.84478652477264404</v>
      </c>
      <c r="N319" s="50">
        <v>1.1837310791015625</v>
      </c>
      <c r="O319" s="50">
        <v>25.215724999999999</v>
      </c>
      <c r="P319" s="50">
        <v>25.315790176391602</v>
      </c>
      <c r="Q319" s="50">
        <v>0.10774938017129898</v>
      </c>
      <c r="S319" s="50">
        <v>15.667261123657227</v>
      </c>
      <c r="T319" s="50">
        <v>0.15180544555187225</v>
      </c>
      <c r="U319" s="50">
        <v>8.7644919753074646E-2</v>
      </c>
      <c r="V319" s="50">
        <v>0</v>
      </c>
      <c r="W319" t="s">
        <v>210</v>
      </c>
      <c r="X319" s="50">
        <v>0.64632097005313149</v>
      </c>
      <c r="Y319" t="s">
        <v>210</v>
      </c>
      <c r="Z319">
        <v>3</v>
      </c>
      <c r="AA319">
        <v>19</v>
      </c>
      <c r="AB319" t="s">
        <v>251</v>
      </c>
      <c r="AC319" t="s">
        <v>190</v>
      </c>
      <c r="AD319" s="50">
        <v>0.97736090473331849</v>
      </c>
      <c r="AE319" t="s">
        <v>252</v>
      </c>
      <c r="AF319" t="s">
        <v>252</v>
      </c>
      <c r="AG319" t="s">
        <v>252</v>
      </c>
    </row>
    <row r="320" spans="1:33" x14ac:dyDescent="0.35">
      <c r="A320">
        <v>61</v>
      </c>
      <c r="B320" t="s">
        <v>333</v>
      </c>
      <c r="C320" t="s">
        <v>246</v>
      </c>
      <c r="D320" t="s">
        <v>16</v>
      </c>
      <c r="E320" t="s">
        <v>334</v>
      </c>
      <c r="F320" t="s">
        <v>248</v>
      </c>
      <c r="G320" t="s">
        <v>249</v>
      </c>
      <c r="H320" t="s">
        <v>250</v>
      </c>
      <c r="L320" s="50">
        <v>1</v>
      </c>
      <c r="M320" s="50">
        <v>0.8834003210067749</v>
      </c>
      <c r="N320" s="50">
        <v>1.131989598274231</v>
      </c>
      <c r="O320" s="50">
        <v>26.34206</v>
      </c>
      <c r="P320" s="50">
        <v>26.340581893920898</v>
      </c>
      <c r="Q320" s="50">
        <v>3.1861305236816406E-2</v>
      </c>
      <c r="S320" s="50">
        <v>16.692050933837891</v>
      </c>
      <c r="T320" s="50">
        <v>0.11158005148172379</v>
      </c>
      <c r="U320" s="50">
        <v>6.4420774579048157E-2</v>
      </c>
      <c r="V320" s="50">
        <v>0</v>
      </c>
      <c r="W320" t="s">
        <v>210</v>
      </c>
      <c r="X320" s="50">
        <v>0.49474914078404875</v>
      </c>
      <c r="Y320" t="s">
        <v>210</v>
      </c>
      <c r="Z320">
        <v>3</v>
      </c>
      <c r="AA320">
        <v>20</v>
      </c>
      <c r="AB320" t="s">
        <v>251</v>
      </c>
      <c r="AC320" t="s">
        <v>190</v>
      </c>
      <c r="AD320" s="50">
        <v>0.9768355228211244</v>
      </c>
      <c r="AE320" t="s">
        <v>252</v>
      </c>
      <c r="AF320" t="s">
        <v>252</v>
      </c>
      <c r="AG320" t="s">
        <v>252</v>
      </c>
    </row>
    <row r="321" spans="1:33" x14ac:dyDescent="0.35">
      <c r="A321">
        <v>62</v>
      </c>
      <c r="B321" t="s">
        <v>335</v>
      </c>
      <c r="C321" t="s">
        <v>246</v>
      </c>
      <c r="D321" t="s">
        <v>16</v>
      </c>
      <c r="E321" t="s">
        <v>336</v>
      </c>
      <c r="F321" t="s">
        <v>248</v>
      </c>
      <c r="G321" t="s">
        <v>249</v>
      </c>
      <c r="H321" t="s">
        <v>250</v>
      </c>
      <c r="L321" s="50">
        <v>1</v>
      </c>
      <c r="M321" s="50">
        <v>0.88252168893814087</v>
      </c>
      <c r="N321" s="50">
        <v>1.133116602897644</v>
      </c>
      <c r="O321" s="50">
        <v>27.309584000000001</v>
      </c>
      <c r="P321" s="50">
        <v>27.286828994750977</v>
      </c>
      <c r="Q321" s="50">
        <v>3.4868422895669937E-2</v>
      </c>
      <c r="S321" s="50">
        <v>17.638299942016602</v>
      </c>
      <c r="T321" s="50">
        <v>0.11247565597295761</v>
      </c>
      <c r="U321" s="50">
        <v>6.4937852323055267E-2</v>
      </c>
      <c r="V321" s="50">
        <v>0</v>
      </c>
      <c r="W321" t="s">
        <v>210</v>
      </c>
      <c r="X321" s="50">
        <v>0.57376086877241561</v>
      </c>
      <c r="Y321" t="s">
        <v>210</v>
      </c>
      <c r="Z321">
        <v>3</v>
      </c>
      <c r="AA321">
        <v>20</v>
      </c>
      <c r="AB321" t="s">
        <v>251</v>
      </c>
      <c r="AC321" t="s">
        <v>190</v>
      </c>
      <c r="AD321" s="50">
        <v>0.96879239233219461</v>
      </c>
      <c r="AE321" t="s">
        <v>252</v>
      </c>
      <c r="AF321" t="s">
        <v>252</v>
      </c>
      <c r="AG321" t="s">
        <v>252</v>
      </c>
    </row>
    <row r="322" spans="1:33" x14ac:dyDescent="0.35">
      <c r="A322">
        <v>63</v>
      </c>
      <c r="B322" t="s">
        <v>337</v>
      </c>
      <c r="C322" t="s">
        <v>246</v>
      </c>
      <c r="D322" t="s">
        <v>16</v>
      </c>
      <c r="E322" t="s">
        <v>338</v>
      </c>
      <c r="F322" t="s">
        <v>248</v>
      </c>
      <c r="G322" t="s">
        <v>249</v>
      </c>
      <c r="H322" t="s">
        <v>250</v>
      </c>
      <c r="L322" s="50">
        <v>1</v>
      </c>
      <c r="M322" s="50">
        <v>0.88617593050003052</v>
      </c>
      <c r="N322" s="50">
        <v>1.1284440755844116</v>
      </c>
      <c r="O322" s="50">
        <v>28.946901</v>
      </c>
      <c r="P322" s="50">
        <v>28.949333190917969</v>
      </c>
      <c r="Q322" s="50">
        <v>1.9825698807835579E-2</v>
      </c>
      <c r="S322" s="50">
        <v>19.300804138183594</v>
      </c>
      <c r="T322" s="50">
        <v>0.10875672101974487</v>
      </c>
      <c r="U322" s="50">
        <v>6.2790721654891968E-2</v>
      </c>
      <c r="V322" s="50">
        <v>0</v>
      </c>
      <c r="W322" t="s">
        <v>210</v>
      </c>
      <c r="X322" s="50">
        <v>0.61429049772829314</v>
      </c>
      <c r="Y322" t="s">
        <v>210</v>
      </c>
      <c r="Z322">
        <v>3</v>
      </c>
      <c r="AA322">
        <v>22</v>
      </c>
      <c r="AB322" t="s">
        <v>251</v>
      </c>
      <c r="AC322" t="s">
        <v>190</v>
      </c>
      <c r="AD322" s="50">
        <v>0.97542021506639287</v>
      </c>
      <c r="AE322" t="s">
        <v>252</v>
      </c>
      <c r="AF322" t="s">
        <v>252</v>
      </c>
      <c r="AG322" t="s">
        <v>252</v>
      </c>
    </row>
    <row r="323" spans="1:33" x14ac:dyDescent="0.35">
      <c r="A323">
        <v>64</v>
      </c>
      <c r="B323" t="s">
        <v>339</v>
      </c>
      <c r="C323" t="s">
        <v>246</v>
      </c>
      <c r="D323" t="s">
        <v>16</v>
      </c>
      <c r="E323" t="s">
        <v>340</v>
      </c>
      <c r="F323" t="s">
        <v>248</v>
      </c>
      <c r="G323" t="s">
        <v>249</v>
      </c>
      <c r="H323" t="s">
        <v>250</v>
      </c>
      <c r="L323" s="50">
        <v>1</v>
      </c>
      <c r="M323" s="50">
        <v>0.88580852746963501</v>
      </c>
      <c r="N323" s="50">
        <v>1.1289122104644775</v>
      </c>
      <c r="O323" s="50">
        <v>30.657118000000001</v>
      </c>
      <c r="P323" s="50">
        <v>30.672868728637695</v>
      </c>
      <c r="Q323" s="50">
        <v>2.1780243143439293E-2</v>
      </c>
      <c r="S323" s="50">
        <v>21.024337768554688</v>
      </c>
      <c r="T323" s="50">
        <v>0.10912994295358658</v>
      </c>
      <c r="U323" s="50">
        <v>6.3006199896335602E-2</v>
      </c>
      <c r="V323" s="50">
        <v>0</v>
      </c>
      <c r="W323" t="s">
        <v>210</v>
      </c>
      <c r="X323" s="50">
        <v>0.68421824015220545</v>
      </c>
      <c r="Y323" t="s">
        <v>210</v>
      </c>
      <c r="Z323">
        <v>3</v>
      </c>
      <c r="AA323">
        <v>24</v>
      </c>
      <c r="AB323" t="s">
        <v>251</v>
      </c>
      <c r="AC323" t="s">
        <v>190</v>
      </c>
      <c r="AD323" s="50">
        <v>0.96657209902041974</v>
      </c>
      <c r="AE323" t="s">
        <v>252</v>
      </c>
      <c r="AF323" t="s">
        <v>252</v>
      </c>
      <c r="AG323" t="s">
        <v>252</v>
      </c>
    </row>
    <row r="324" spans="1:33" x14ac:dyDescent="0.35">
      <c r="A324">
        <v>65</v>
      </c>
      <c r="B324" t="s">
        <v>341</v>
      </c>
      <c r="C324" t="s">
        <v>246</v>
      </c>
      <c r="D324" t="s">
        <v>16</v>
      </c>
      <c r="E324" t="s">
        <v>334</v>
      </c>
      <c r="F324" t="s">
        <v>248</v>
      </c>
      <c r="G324" t="s">
        <v>249</v>
      </c>
      <c r="H324" t="s">
        <v>250</v>
      </c>
      <c r="L324" s="50">
        <v>1</v>
      </c>
      <c r="M324" s="50">
        <v>0.8834003210067749</v>
      </c>
      <c r="N324" s="50">
        <v>1.131989598274231</v>
      </c>
      <c r="O324" s="50">
        <v>26.308005999999999</v>
      </c>
      <c r="P324" s="50">
        <v>26.340581893920898</v>
      </c>
      <c r="Q324" s="50">
        <v>3.1861305236816406E-2</v>
      </c>
      <c r="S324" s="50">
        <v>16.692050933837891</v>
      </c>
      <c r="T324" s="50">
        <v>0.11158005148172379</v>
      </c>
      <c r="U324" s="50">
        <v>6.4420774579048157E-2</v>
      </c>
      <c r="V324" s="50">
        <v>0</v>
      </c>
      <c r="W324" t="s">
        <v>210</v>
      </c>
      <c r="X324" s="50">
        <v>0.49474914078404875</v>
      </c>
      <c r="Y324" t="s">
        <v>210</v>
      </c>
      <c r="Z324">
        <v>3</v>
      </c>
      <c r="AA324">
        <v>19</v>
      </c>
      <c r="AB324" t="s">
        <v>251</v>
      </c>
      <c r="AC324" t="s">
        <v>190</v>
      </c>
      <c r="AD324" s="50">
        <v>0.98356492974307619</v>
      </c>
      <c r="AE324" t="s">
        <v>252</v>
      </c>
      <c r="AF324" t="s">
        <v>252</v>
      </c>
      <c r="AG324" t="s">
        <v>252</v>
      </c>
    </row>
    <row r="325" spans="1:33" x14ac:dyDescent="0.35">
      <c r="A325">
        <v>66</v>
      </c>
      <c r="B325" t="s">
        <v>342</v>
      </c>
      <c r="C325" t="s">
        <v>246</v>
      </c>
      <c r="D325" t="s">
        <v>16</v>
      </c>
      <c r="E325" t="s">
        <v>336</v>
      </c>
      <c r="F325" t="s">
        <v>248</v>
      </c>
      <c r="G325" t="s">
        <v>249</v>
      </c>
      <c r="H325" t="s">
        <v>250</v>
      </c>
      <c r="L325" s="50">
        <v>1</v>
      </c>
      <c r="M325" s="50">
        <v>0.88252168893814087</v>
      </c>
      <c r="N325" s="50">
        <v>1.133116602897644</v>
      </c>
      <c r="O325" s="50">
        <v>27.304220000000001</v>
      </c>
      <c r="P325" s="50">
        <v>27.286828994750977</v>
      </c>
      <c r="Q325" s="50">
        <v>3.4868422895669937E-2</v>
      </c>
      <c r="S325" s="50">
        <v>17.638299942016602</v>
      </c>
      <c r="T325" s="50">
        <v>0.11247565597295761</v>
      </c>
      <c r="U325" s="50">
        <v>6.4937852323055267E-2</v>
      </c>
      <c r="V325" s="50">
        <v>0</v>
      </c>
      <c r="W325" t="s">
        <v>210</v>
      </c>
      <c r="X325" s="50">
        <v>0.57376086877241561</v>
      </c>
      <c r="Y325" t="s">
        <v>210</v>
      </c>
      <c r="Z325">
        <v>3</v>
      </c>
      <c r="AA325">
        <v>20</v>
      </c>
      <c r="AB325" t="s">
        <v>251</v>
      </c>
      <c r="AC325" t="s">
        <v>190</v>
      </c>
      <c r="AD325" s="50">
        <v>0.98290441142941398</v>
      </c>
      <c r="AE325" t="s">
        <v>252</v>
      </c>
      <c r="AF325" t="s">
        <v>252</v>
      </c>
      <c r="AG325" t="s">
        <v>252</v>
      </c>
    </row>
    <row r="326" spans="1:33" x14ac:dyDescent="0.35">
      <c r="A326">
        <v>67</v>
      </c>
      <c r="B326" t="s">
        <v>343</v>
      </c>
      <c r="C326" t="s">
        <v>246</v>
      </c>
      <c r="D326" t="s">
        <v>16</v>
      </c>
      <c r="E326" t="s">
        <v>338</v>
      </c>
      <c r="F326" t="s">
        <v>248</v>
      </c>
      <c r="G326" t="s">
        <v>249</v>
      </c>
      <c r="H326" t="s">
        <v>250</v>
      </c>
      <c r="L326" s="50">
        <v>1</v>
      </c>
      <c r="M326" s="50">
        <v>0.88617593050003052</v>
      </c>
      <c r="N326" s="50">
        <v>1.1284440755844116</v>
      </c>
      <c r="O326" s="50">
        <v>28.970264</v>
      </c>
      <c r="P326" s="50">
        <v>28.949333190917969</v>
      </c>
      <c r="Q326" s="50">
        <v>1.9825698807835579E-2</v>
      </c>
      <c r="S326" s="50">
        <v>19.300804138183594</v>
      </c>
      <c r="T326" s="50">
        <v>0.10875672101974487</v>
      </c>
      <c r="U326" s="50">
        <v>6.2790721654891968E-2</v>
      </c>
      <c r="V326" s="50">
        <v>0</v>
      </c>
      <c r="W326" t="s">
        <v>210</v>
      </c>
      <c r="X326" s="50">
        <v>0.61429049772829314</v>
      </c>
      <c r="Y326" t="s">
        <v>210</v>
      </c>
      <c r="Z326">
        <v>3</v>
      </c>
      <c r="AA326">
        <v>22</v>
      </c>
      <c r="AB326" t="s">
        <v>251</v>
      </c>
      <c r="AC326" t="s">
        <v>190</v>
      </c>
      <c r="AD326" s="50">
        <v>0.97751632214778583</v>
      </c>
      <c r="AE326" t="s">
        <v>252</v>
      </c>
      <c r="AF326" t="s">
        <v>252</v>
      </c>
      <c r="AG326" t="s">
        <v>252</v>
      </c>
    </row>
    <row r="327" spans="1:33" x14ac:dyDescent="0.35">
      <c r="A327">
        <v>68</v>
      </c>
      <c r="B327" t="s">
        <v>344</v>
      </c>
      <c r="C327" t="s">
        <v>246</v>
      </c>
      <c r="D327" t="s">
        <v>16</v>
      </c>
      <c r="E327" t="s">
        <v>340</v>
      </c>
      <c r="F327" t="s">
        <v>248</v>
      </c>
      <c r="G327" t="s">
        <v>249</v>
      </c>
      <c r="H327" t="s">
        <v>250</v>
      </c>
      <c r="L327" s="50">
        <v>1</v>
      </c>
      <c r="M327" s="50">
        <v>0.88580852746963501</v>
      </c>
      <c r="N327" s="50">
        <v>1.1289122104644775</v>
      </c>
      <c r="O327" s="50">
        <v>30.663762999999999</v>
      </c>
      <c r="P327" s="50">
        <v>30.672868728637695</v>
      </c>
      <c r="Q327" s="50">
        <v>2.1780243143439293E-2</v>
      </c>
      <c r="S327" s="50">
        <v>21.024337768554688</v>
      </c>
      <c r="T327" s="50">
        <v>0.10912994295358658</v>
      </c>
      <c r="U327" s="50">
        <v>6.3006199896335602E-2</v>
      </c>
      <c r="V327" s="50">
        <v>0</v>
      </c>
      <c r="W327" t="s">
        <v>210</v>
      </c>
      <c r="X327" s="50">
        <v>0.68421824015220545</v>
      </c>
      <c r="Y327" t="s">
        <v>210</v>
      </c>
      <c r="Z327">
        <v>3</v>
      </c>
      <c r="AA327">
        <v>23</v>
      </c>
      <c r="AB327" t="s">
        <v>251</v>
      </c>
      <c r="AC327" t="s">
        <v>190</v>
      </c>
      <c r="AD327" s="50">
        <v>0.97294229215439887</v>
      </c>
      <c r="AE327" t="s">
        <v>252</v>
      </c>
      <c r="AF327" t="s">
        <v>252</v>
      </c>
      <c r="AG327" t="s">
        <v>252</v>
      </c>
    </row>
    <row r="328" spans="1:33" x14ac:dyDescent="0.35">
      <c r="A328">
        <v>69</v>
      </c>
      <c r="B328" t="s">
        <v>345</v>
      </c>
      <c r="C328" t="s">
        <v>246</v>
      </c>
      <c r="D328" t="s">
        <v>16</v>
      </c>
      <c r="E328" t="s">
        <v>334</v>
      </c>
      <c r="F328" t="s">
        <v>248</v>
      </c>
      <c r="G328" t="s">
        <v>249</v>
      </c>
      <c r="H328" t="s">
        <v>250</v>
      </c>
      <c r="L328" s="50">
        <v>1</v>
      </c>
      <c r="M328" s="50">
        <v>0.8834003210067749</v>
      </c>
      <c r="N328" s="50">
        <v>1.131989598274231</v>
      </c>
      <c r="O328" s="50">
        <v>26.371676999999998</v>
      </c>
      <c r="P328" s="50">
        <v>26.340581893920898</v>
      </c>
      <c r="Q328" s="50">
        <v>3.1861305236816406E-2</v>
      </c>
      <c r="S328" s="50">
        <v>16.692050933837891</v>
      </c>
      <c r="T328" s="50">
        <v>0.11158005148172379</v>
      </c>
      <c r="U328" s="50">
        <v>6.4420774579048157E-2</v>
      </c>
      <c r="V328" s="50">
        <v>0</v>
      </c>
      <c r="W328" t="s">
        <v>210</v>
      </c>
      <c r="X328" s="50">
        <v>0.49474914078404875</v>
      </c>
      <c r="Y328" t="s">
        <v>210</v>
      </c>
      <c r="Z328">
        <v>3</v>
      </c>
      <c r="AA328">
        <v>20</v>
      </c>
      <c r="AB328" t="s">
        <v>251</v>
      </c>
      <c r="AC328" t="s">
        <v>190</v>
      </c>
      <c r="AD328" s="50">
        <v>0.97738598569396562</v>
      </c>
      <c r="AE328" t="s">
        <v>252</v>
      </c>
      <c r="AF328" t="s">
        <v>252</v>
      </c>
      <c r="AG328" t="s">
        <v>252</v>
      </c>
    </row>
    <row r="329" spans="1:33" x14ac:dyDescent="0.35">
      <c r="A329">
        <v>70</v>
      </c>
      <c r="B329" t="s">
        <v>346</v>
      </c>
      <c r="C329" t="s">
        <v>246</v>
      </c>
      <c r="D329" t="s">
        <v>16</v>
      </c>
      <c r="E329" t="s">
        <v>336</v>
      </c>
      <c r="F329" t="s">
        <v>248</v>
      </c>
      <c r="G329" t="s">
        <v>249</v>
      </c>
      <c r="H329" t="s">
        <v>250</v>
      </c>
      <c r="L329" s="50">
        <v>1</v>
      </c>
      <c r="M329" s="50">
        <v>0.88252168893814087</v>
      </c>
      <c r="N329" s="50">
        <v>1.133116602897644</v>
      </c>
      <c r="O329" s="50">
        <v>27.246687000000001</v>
      </c>
      <c r="P329" s="50">
        <v>27.286828994750977</v>
      </c>
      <c r="Q329" s="50">
        <v>3.4868422895669937E-2</v>
      </c>
      <c r="S329" s="50">
        <v>17.638299942016602</v>
      </c>
      <c r="T329" s="50">
        <v>0.11247565597295761</v>
      </c>
      <c r="U329" s="50">
        <v>6.4937852323055267E-2</v>
      </c>
      <c r="V329" s="50">
        <v>0</v>
      </c>
      <c r="W329" t="s">
        <v>210</v>
      </c>
      <c r="X329" s="50">
        <v>0.57376086877241561</v>
      </c>
      <c r="Y329" t="s">
        <v>210</v>
      </c>
      <c r="Z329">
        <v>3</v>
      </c>
      <c r="AA329">
        <v>20</v>
      </c>
      <c r="AB329" t="s">
        <v>251</v>
      </c>
      <c r="AC329" t="s">
        <v>190</v>
      </c>
      <c r="AD329" s="50">
        <v>0.96999115901023314</v>
      </c>
      <c r="AE329" t="s">
        <v>252</v>
      </c>
      <c r="AF329" t="s">
        <v>252</v>
      </c>
      <c r="AG329" t="s">
        <v>252</v>
      </c>
    </row>
    <row r="330" spans="1:33" x14ac:dyDescent="0.35">
      <c r="A330">
        <v>71</v>
      </c>
      <c r="B330" t="s">
        <v>347</v>
      </c>
      <c r="C330" t="s">
        <v>246</v>
      </c>
      <c r="D330" t="s">
        <v>16</v>
      </c>
      <c r="E330" t="s">
        <v>338</v>
      </c>
      <c r="F330" t="s">
        <v>248</v>
      </c>
      <c r="G330" t="s">
        <v>249</v>
      </c>
      <c r="H330" t="s">
        <v>250</v>
      </c>
      <c r="L330" s="50">
        <v>1</v>
      </c>
      <c r="M330" s="50">
        <v>0.88617593050003052</v>
      </c>
      <c r="N330" s="50">
        <v>1.1284440755844116</v>
      </c>
      <c r="O330" s="50">
        <v>28.930838000000001</v>
      </c>
      <c r="P330" s="50">
        <v>28.949333190917969</v>
      </c>
      <c r="Q330" s="50">
        <v>1.9825698807835579E-2</v>
      </c>
      <c r="S330" s="50">
        <v>19.300804138183594</v>
      </c>
      <c r="T330" s="50">
        <v>0.10875672101974487</v>
      </c>
      <c r="U330" s="50">
        <v>6.2790721654891968E-2</v>
      </c>
      <c r="V330" s="50">
        <v>0</v>
      </c>
      <c r="W330" t="s">
        <v>210</v>
      </c>
      <c r="X330" s="50">
        <v>0.61429049772829314</v>
      </c>
      <c r="Y330" t="s">
        <v>210</v>
      </c>
      <c r="Z330">
        <v>3</v>
      </c>
      <c r="AA330">
        <v>22</v>
      </c>
      <c r="AB330" t="s">
        <v>251</v>
      </c>
      <c r="AC330" t="s">
        <v>190</v>
      </c>
      <c r="AD330" s="50">
        <v>0.992125205358246</v>
      </c>
      <c r="AE330" t="s">
        <v>252</v>
      </c>
      <c r="AF330" t="s">
        <v>252</v>
      </c>
      <c r="AG330" t="s">
        <v>252</v>
      </c>
    </row>
    <row r="331" spans="1:33" x14ac:dyDescent="0.35">
      <c r="A331">
        <v>72</v>
      </c>
      <c r="B331" t="s">
        <v>348</v>
      </c>
      <c r="C331" t="s">
        <v>246</v>
      </c>
      <c r="D331" t="s">
        <v>16</v>
      </c>
      <c r="E331" t="s">
        <v>340</v>
      </c>
      <c r="F331" t="s">
        <v>248</v>
      </c>
      <c r="G331" t="s">
        <v>249</v>
      </c>
      <c r="H331" t="s">
        <v>250</v>
      </c>
      <c r="L331" s="50">
        <v>1</v>
      </c>
      <c r="M331" s="50">
        <v>0.88580852746963501</v>
      </c>
      <c r="N331" s="50">
        <v>1.1289122104644775</v>
      </c>
      <c r="O331" s="50">
        <v>30.697723</v>
      </c>
      <c r="P331" s="50">
        <v>30.672868728637695</v>
      </c>
      <c r="Q331" s="50">
        <v>2.1780243143439293E-2</v>
      </c>
      <c r="S331" s="50">
        <v>21.024337768554688</v>
      </c>
      <c r="T331" s="50">
        <v>0.10912994295358658</v>
      </c>
      <c r="U331" s="50">
        <v>6.3006199896335602E-2</v>
      </c>
      <c r="V331" s="50">
        <v>0</v>
      </c>
      <c r="W331" t="s">
        <v>210</v>
      </c>
      <c r="X331" s="50">
        <v>0.68421824015220545</v>
      </c>
      <c r="Y331" t="s">
        <v>210</v>
      </c>
      <c r="Z331">
        <v>3</v>
      </c>
      <c r="AA331">
        <v>24</v>
      </c>
      <c r="AB331" t="s">
        <v>251</v>
      </c>
      <c r="AC331" t="s">
        <v>190</v>
      </c>
      <c r="AD331" s="50">
        <v>0.97812149406967075</v>
      </c>
      <c r="AE331" t="s">
        <v>252</v>
      </c>
      <c r="AF331" t="s">
        <v>252</v>
      </c>
      <c r="AG331" t="s">
        <v>252</v>
      </c>
    </row>
    <row r="332" spans="1:33" x14ac:dyDescent="0.35">
      <c r="A332">
        <v>73</v>
      </c>
      <c r="B332" t="s">
        <v>349</v>
      </c>
      <c r="C332" t="s">
        <v>246</v>
      </c>
      <c r="D332" t="s">
        <v>16</v>
      </c>
      <c r="E332" t="s">
        <v>350</v>
      </c>
      <c r="F332" t="s">
        <v>248</v>
      </c>
      <c r="G332" t="s">
        <v>249</v>
      </c>
      <c r="H332" t="s">
        <v>250</v>
      </c>
      <c r="L332" s="50">
        <v>1</v>
      </c>
      <c r="M332" s="50">
        <v>0.88535529375076294</v>
      </c>
      <c r="N332" s="50">
        <v>1.1294900178909302</v>
      </c>
      <c r="O332" s="50">
        <v>25.000001999999999</v>
      </c>
      <c r="P332" s="50">
        <v>25.027420043945313</v>
      </c>
      <c r="Q332" s="50">
        <v>2.3981714621186256E-2</v>
      </c>
      <c r="S332" s="50">
        <v>15.378890037536621</v>
      </c>
      <c r="T332" s="50">
        <v>0.10959054529666901</v>
      </c>
      <c r="U332" s="50">
        <v>6.3272133469581604E-2</v>
      </c>
      <c r="V332" s="50">
        <v>0</v>
      </c>
      <c r="W332" t="s">
        <v>210</v>
      </c>
      <c r="X332" s="50">
        <v>0.39646041059225473</v>
      </c>
      <c r="Y332" t="s">
        <v>210</v>
      </c>
      <c r="Z332">
        <v>3</v>
      </c>
      <c r="AA332">
        <v>19</v>
      </c>
      <c r="AB332" t="s">
        <v>251</v>
      </c>
      <c r="AC332" t="s">
        <v>190</v>
      </c>
      <c r="AD332" s="50">
        <v>0.98299617490585978</v>
      </c>
      <c r="AE332" t="s">
        <v>252</v>
      </c>
      <c r="AF332" t="s">
        <v>252</v>
      </c>
      <c r="AG332" t="s">
        <v>252</v>
      </c>
    </row>
    <row r="333" spans="1:33" x14ac:dyDescent="0.35">
      <c r="A333">
        <v>74</v>
      </c>
      <c r="B333" t="s">
        <v>351</v>
      </c>
      <c r="C333" t="s">
        <v>246</v>
      </c>
      <c r="D333" t="s">
        <v>16</v>
      </c>
      <c r="E333" t="s">
        <v>352</v>
      </c>
      <c r="F333" t="s">
        <v>248</v>
      </c>
      <c r="G333" t="s">
        <v>249</v>
      </c>
      <c r="H333" t="s">
        <v>250</v>
      </c>
      <c r="L333" s="50">
        <v>1</v>
      </c>
      <c r="M333" s="50">
        <v>0.75968891382217407</v>
      </c>
      <c r="N333" s="50">
        <v>1.3163282871246338</v>
      </c>
      <c r="O333" s="50">
        <v>35.090546000000003</v>
      </c>
      <c r="P333" s="50">
        <v>35.317905426025391</v>
      </c>
      <c r="Q333" s="50">
        <v>0.22305560111999512</v>
      </c>
      <c r="S333" s="50">
        <v>25.669374465942383</v>
      </c>
      <c r="T333" s="50">
        <v>0.2473636269569397</v>
      </c>
      <c r="U333" s="50">
        <v>0.14281545579433441</v>
      </c>
      <c r="V333" s="50">
        <v>0</v>
      </c>
      <c r="W333" t="s">
        <v>210</v>
      </c>
      <c r="X333" s="50">
        <v>5.3197658903290188E-2</v>
      </c>
      <c r="Y333" t="s">
        <v>210</v>
      </c>
      <c r="Z333">
        <v>3</v>
      </c>
      <c r="AA333">
        <v>31</v>
      </c>
      <c r="AB333" t="s">
        <v>273</v>
      </c>
      <c r="AC333" t="s">
        <v>190</v>
      </c>
      <c r="AD333" s="50">
        <v>0.92374705853388506</v>
      </c>
      <c r="AE333" t="s">
        <v>252</v>
      </c>
      <c r="AF333" t="s">
        <v>252</v>
      </c>
      <c r="AG333" t="s">
        <v>252</v>
      </c>
    </row>
    <row r="334" spans="1:33" x14ac:dyDescent="0.35">
      <c r="A334">
        <v>75</v>
      </c>
      <c r="B334" t="s">
        <v>353</v>
      </c>
      <c r="C334" t="s">
        <v>246</v>
      </c>
      <c r="D334" t="s">
        <v>16</v>
      </c>
      <c r="E334" t="s">
        <v>354</v>
      </c>
      <c r="F334" t="s">
        <v>248</v>
      </c>
      <c r="G334" t="s">
        <v>249</v>
      </c>
      <c r="H334" t="s">
        <v>250</v>
      </c>
      <c r="L334" s="50">
        <v>1</v>
      </c>
      <c r="M334" s="50">
        <v>0.83883464336395264</v>
      </c>
      <c r="N334" s="50">
        <v>1.1921299695968628</v>
      </c>
      <c r="O334" s="50">
        <v>25.378133999999999</v>
      </c>
      <c r="P334" s="50">
        <v>25.38258171081543</v>
      </c>
      <c r="Q334" s="50">
        <v>0.11654355376958847</v>
      </c>
      <c r="S334" s="50">
        <v>15.734051704406738</v>
      </c>
      <c r="T334" s="50">
        <v>0.15816879272460938</v>
      </c>
      <c r="U334" s="50">
        <v>9.1318793594837189E-2</v>
      </c>
      <c r="V334" s="50">
        <v>0</v>
      </c>
      <c r="W334" t="s">
        <v>210</v>
      </c>
      <c r="X334" s="50">
        <v>0.10900905537781901</v>
      </c>
      <c r="Y334" t="s">
        <v>210</v>
      </c>
      <c r="Z334">
        <v>3</v>
      </c>
      <c r="AA334">
        <v>20</v>
      </c>
      <c r="AB334" t="s">
        <v>251</v>
      </c>
      <c r="AC334" t="s">
        <v>190</v>
      </c>
      <c r="AD334" s="50">
        <v>0.8923723711859024</v>
      </c>
      <c r="AE334" t="s">
        <v>252</v>
      </c>
      <c r="AF334" t="s">
        <v>252</v>
      </c>
      <c r="AG334" t="s">
        <v>252</v>
      </c>
    </row>
    <row r="335" spans="1:33" x14ac:dyDescent="0.35">
      <c r="A335">
        <v>76</v>
      </c>
      <c r="B335" t="s">
        <v>355</v>
      </c>
      <c r="C335" t="s">
        <v>246</v>
      </c>
      <c r="D335" t="s">
        <v>16</v>
      </c>
      <c r="E335" t="s">
        <v>356</v>
      </c>
      <c r="F335" t="s">
        <v>248</v>
      </c>
      <c r="G335" t="s">
        <v>249</v>
      </c>
      <c r="H335" t="s">
        <v>250</v>
      </c>
      <c r="L335" s="50">
        <v>1</v>
      </c>
      <c r="M335" s="50">
        <v>0.8283466100692749</v>
      </c>
      <c r="N335" s="50">
        <v>1.2072241306304932</v>
      </c>
      <c r="O335" s="50">
        <v>21.418386000000002</v>
      </c>
      <c r="P335" s="50">
        <v>21.40315055847168</v>
      </c>
      <c r="Q335" s="50">
        <v>0.13150203227996826</v>
      </c>
      <c r="S335" s="50">
        <v>11.754620552062988</v>
      </c>
      <c r="T335" s="50">
        <v>0.16949263215065002</v>
      </c>
      <c r="U335" s="50">
        <v>9.7856611013412476E-2</v>
      </c>
      <c r="V335" s="50">
        <v>0</v>
      </c>
      <c r="W335" t="s">
        <v>210</v>
      </c>
      <c r="X335" s="50">
        <v>0.34164277990803493</v>
      </c>
      <c r="Y335" t="s">
        <v>210</v>
      </c>
      <c r="Z335">
        <v>3</v>
      </c>
      <c r="AA335">
        <v>16</v>
      </c>
      <c r="AB335" t="s">
        <v>251</v>
      </c>
      <c r="AC335" t="s">
        <v>190</v>
      </c>
      <c r="AD335" s="50">
        <v>0.84094710951437679</v>
      </c>
      <c r="AE335" t="s">
        <v>252</v>
      </c>
      <c r="AF335" t="s">
        <v>252</v>
      </c>
      <c r="AG335" t="s">
        <v>252</v>
      </c>
    </row>
    <row r="336" spans="1:33" x14ac:dyDescent="0.35">
      <c r="A336">
        <v>77</v>
      </c>
      <c r="B336" t="s">
        <v>357</v>
      </c>
      <c r="C336" t="s">
        <v>246</v>
      </c>
      <c r="D336" t="s">
        <v>16</v>
      </c>
      <c r="E336" t="s">
        <v>350</v>
      </c>
      <c r="F336" t="s">
        <v>248</v>
      </c>
      <c r="G336" t="s">
        <v>249</v>
      </c>
      <c r="H336" t="s">
        <v>250</v>
      </c>
      <c r="L336" s="50">
        <v>1</v>
      </c>
      <c r="M336" s="50">
        <v>0.88535529375076294</v>
      </c>
      <c r="N336" s="50">
        <v>1.1294900178909302</v>
      </c>
      <c r="O336" s="50">
        <v>25.044495000000001</v>
      </c>
      <c r="P336" s="50">
        <v>25.027420043945313</v>
      </c>
      <c r="Q336" s="50">
        <v>2.3981714621186256E-2</v>
      </c>
      <c r="S336" s="50">
        <v>15.378890037536621</v>
      </c>
      <c r="T336" s="50">
        <v>0.10959054529666901</v>
      </c>
      <c r="U336" s="50">
        <v>6.3272133469581604E-2</v>
      </c>
      <c r="V336" s="50">
        <v>0</v>
      </c>
      <c r="W336" t="s">
        <v>210</v>
      </c>
      <c r="X336" s="50">
        <v>0.39646041059225473</v>
      </c>
      <c r="Y336" t="s">
        <v>210</v>
      </c>
      <c r="Z336">
        <v>3</v>
      </c>
      <c r="AA336">
        <v>18</v>
      </c>
      <c r="AB336" t="s">
        <v>251</v>
      </c>
      <c r="AC336" t="s">
        <v>190</v>
      </c>
      <c r="AD336" s="50">
        <v>0.97589621660299175</v>
      </c>
      <c r="AE336" t="s">
        <v>252</v>
      </c>
      <c r="AF336" t="s">
        <v>252</v>
      </c>
      <c r="AG336" t="s">
        <v>252</v>
      </c>
    </row>
    <row r="337" spans="1:33" x14ac:dyDescent="0.35">
      <c r="A337">
        <v>78</v>
      </c>
      <c r="B337" t="s">
        <v>358</v>
      </c>
      <c r="C337" t="s">
        <v>246</v>
      </c>
      <c r="D337" t="s">
        <v>16</v>
      </c>
      <c r="E337" t="s">
        <v>352</v>
      </c>
      <c r="F337" t="s">
        <v>248</v>
      </c>
      <c r="G337" t="s">
        <v>249</v>
      </c>
      <c r="H337" t="s">
        <v>250</v>
      </c>
      <c r="L337" s="50">
        <v>1</v>
      </c>
      <c r="M337" s="50">
        <v>0.75968891382217407</v>
      </c>
      <c r="N337" s="50">
        <v>1.3163282871246338</v>
      </c>
      <c r="O337" s="50">
        <v>35.536391999999999</v>
      </c>
      <c r="P337" s="50">
        <v>35.317905426025391</v>
      </c>
      <c r="Q337" s="50">
        <v>0.22305560111999512</v>
      </c>
      <c r="S337" s="50">
        <v>25.669374465942383</v>
      </c>
      <c r="T337" s="50">
        <v>0.2473636269569397</v>
      </c>
      <c r="U337" s="50">
        <v>0.14281545579433441</v>
      </c>
      <c r="V337" s="50">
        <v>0</v>
      </c>
      <c r="W337" t="s">
        <v>210</v>
      </c>
      <c r="X337" s="50">
        <v>5.3197658903290188E-2</v>
      </c>
      <c r="Y337" t="s">
        <v>210</v>
      </c>
      <c r="Z337">
        <v>3</v>
      </c>
      <c r="AA337">
        <v>31</v>
      </c>
      <c r="AB337" t="s">
        <v>273</v>
      </c>
      <c r="AC337" t="s">
        <v>190</v>
      </c>
      <c r="AD337" s="50">
        <v>0.90462416791241185</v>
      </c>
      <c r="AE337" t="s">
        <v>252</v>
      </c>
      <c r="AF337" t="s">
        <v>252</v>
      </c>
      <c r="AG337" t="s">
        <v>252</v>
      </c>
    </row>
    <row r="338" spans="1:33" x14ac:dyDescent="0.35">
      <c r="A338">
        <v>79</v>
      </c>
      <c r="B338" t="s">
        <v>359</v>
      </c>
      <c r="C338" t="s">
        <v>246</v>
      </c>
      <c r="D338" t="s">
        <v>16</v>
      </c>
      <c r="E338" t="s">
        <v>354</v>
      </c>
      <c r="F338" t="s">
        <v>248</v>
      </c>
      <c r="G338" t="s">
        <v>249</v>
      </c>
      <c r="H338" t="s">
        <v>250</v>
      </c>
      <c r="L338" s="50">
        <v>1</v>
      </c>
      <c r="M338" s="50">
        <v>0.83883464336395264</v>
      </c>
      <c r="N338" s="50">
        <v>1.1921299695968628</v>
      </c>
      <c r="O338" s="50">
        <v>25.268325999999998</v>
      </c>
      <c r="P338" s="50">
        <v>25.38258171081543</v>
      </c>
      <c r="Q338" s="50">
        <v>0.11654355376958847</v>
      </c>
      <c r="S338" s="50">
        <v>15.734051704406738</v>
      </c>
      <c r="T338" s="50">
        <v>0.15816879272460938</v>
      </c>
      <c r="U338" s="50">
        <v>9.1318793594837189E-2</v>
      </c>
      <c r="V338" s="50">
        <v>0</v>
      </c>
      <c r="W338" t="s">
        <v>210</v>
      </c>
      <c r="X338" s="50">
        <v>0.10900905537781901</v>
      </c>
      <c r="Y338" t="s">
        <v>210</v>
      </c>
      <c r="Z338">
        <v>3</v>
      </c>
      <c r="AA338">
        <v>20</v>
      </c>
      <c r="AB338" t="s">
        <v>251</v>
      </c>
      <c r="AC338" t="s">
        <v>190</v>
      </c>
      <c r="AD338" s="50">
        <v>0.89779167504380553</v>
      </c>
      <c r="AE338" t="s">
        <v>252</v>
      </c>
      <c r="AF338" t="s">
        <v>252</v>
      </c>
      <c r="AG338" t="s">
        <v>252</v>
      </c>
    </row>
    <row r="339" spans="1:33" x14ac:dyDescent="0.35">
      <c r="A339">
        <v>80</v>
      </c>
      <c r="B339" t="s">
        <v>360</v>
      </c>
      <c r="C339" t="s">
        <v>246</v>
      </c>
      <c r="D339" t="s">
        <v>16</v>
      </c>
      <c r="E339" t="s">
        <v>356</v>
      </c>
      <c r="F339" t="s">
        <v>248</v>
      </c>
      <c r="G339" t="s">
        <v>249</v>
      </c>
      <c r="H339" t="s">
        <v>250</v>
      </c>
      <c r="L339" s="50">
        <v>1</v>
      </c>
      <c r="M339" s="50">
        <v>0.8283466100692749</v>
      </c>
      <c r="N339" s="50">
        <v>1.2072241306304932</v>
      </c>
      <c r="O339" s="50">
        <v>21.526371000000001</v>
      </c>
      <c r="P339" s="50">
        <v>21.40315055847168</v>
      </c>
      <c r="Q339" s="50">
        <v>0.13150203227996826</v>
      </c>
      <c r="S339" s="50">
        <v>11.754620552062988</v>
      </c>
      <c r="T339" s="50">
        <v>0.16949263215065002</v>
      </c>
      <c r="U339" s="50">
        <v>9.7856611013412476E-2</v>
      </c>
      <c r="V339" s="50">
        <v>0</v>
      </c>
      <c r="W339" t="s">
        <v>210</v>
      </c>
      <c r="X339" s="50">
        <v>0.34164277990803493</v>
      </c>
      <c r="Y339" t="s">
        <v>210</v>
      </c>
      <c r="Z339">
        <v>3</v>
      </c>
      <c r="AA339">
        <v>16</v>
      </c>
      <c r="AB339" t="s">
        <v>251</v>
      </c>
      <c r="AC339" t="s">
        <v>190</v>
      </c>
      <c r="AD339" s="50">
        <v>0.85444838790381072</v>
      </c>
      <c r="AE339" t="s">
        <v>252</v>
      </c>
      <c r="AF339" t="s">
        <v>252</v>
      </c>
      <c r="AG339" t="s">
        <v>252</v>
      </c>
    </row>
    <row r="340" spans="1:33" x14ac:dyDescent="0.35">
      <c r="A340">
        <v>81</v>
      </c>
      <c r="B340" t="s">
        <v>361</v>
      </c>
      <c r="C340" t="s">
        <v>246</v>
      </c>
      <c r="D340" t="s">
        <v>16</v>
      </c>
      <c r="E340" t="s">
        <v>350</v>
      </c>
      <c r="F340" t="s">
        <v>248</v>
      </c>
      <c r="G340" t="s">
        <v>249</v>
      </c>
      <c r="H340" t="s">
        <v>250</v>
      </c>
      <c r="L340" s="50">
        <v>1</v>
      </c>
      <c r="M340" s="50">
        <v>0.88535529375076294</v>
      </c>
      <c r="N340" s="50">
        <v>1.1294900178909302</v>
      </c>
      <c r="O340" s="50">
        <v>25.037762000000001</v>
      </c>
      <c r="P340" s="50">
        <v>25.027420043945313</v>
      </c>
      <c r="Q340" s="50">
        <v>2.3981714621186256E-2</v>
      </c>
      <c r="S340" s="50">
        <v>15.378890037536621</v>
      </c>
      <c r="T340" s="50">
        <v>0.10959054529666901</v>
      </c>
      <c r="U340" s="50">
        <v>6.3272133469581604E-2</v>
      </c>
      <c r="V340" s="50">
        <v>0</v>
      </c>
      <c r="W340" t="s">
        <v>210</v>
      </c>
      <c r="X340" s="50">
        <v>0.39646041059225473</v>
      </c>
      <c r="Y340" t="s">
        <v>210</v>
      </c>
      <c r="Z340">
        <v>3</v>
      </c>
      <c r="AA340">
        <v>19</v>
      </c>
      <c r="AB340" t="s">
        <v>251</v>
      </c>
      <c r="AC340" t="s">
        <v>190</v>
      </c>
      <c r="AD340" s="50">
        <v>0.97215158469810303</v>
      </c>
      <c r="AE340" t="s">
        <v>252</v>
      </c>
      <c r="AF340" t="s">
        <v>252</v>
      </c>
      <c r="AG340" t="s">
        <v>252</v>
      </c>
    </row>
    <row r="341" spans="1:33" x14ac:dyDescent="0.35">
      <c r="A341">
        <v>82</v>
      </c>
      <c r="B341" t="s">
        <v>362</v>
      </c>
      <c r="C341" t="s">
        <v>246</v>
      </c>
      <c r="D341" t="s">
        <v>16</v>
      </c>
      <c r="E341" t="s">
        <v>352</v>
      </c>
      <c r="F341" t="s">
        <v>248</v>
      </c>
      <c r="G341" t="s">
        <v>249</v>
      </c>
      <c r="H341" t="s">
        <v>250</v>
      </c>
      <c r="L341" s="50">
        <v>1</v>
      </c>
      <c r="M341" s="50">
        <v>0.75968891382217407</v>
      </c>
      <c r="N341" s="50">
        <v>1.3163282871246338</v>
      </c>
      <c r="O341" s="50">
        <v>35.326774999999998</v>
      </c>
      <c r="P341" s="50">
        <v>35.317905426025391</v>
      </c>
      <c r="Q341" s="50">
        <v>0.22305560111999512</v>
      </c>
      <c r="S341" s="50">
        <v>25.669374465942383</v>
      </c>
      <c r="T341" s="50">
        <v>0.2473636269569397</v>
      </c>
      <c r="U341" s="50">
        <v>0.14281545579433441</v>
      </c>
      <c r="V341" s="50">
        <v>0</v>
      </c>
      <c r="W341" t="s">
        <v>210</v>
      </c>
      <c r="X341" s="50">
        <v>5.3197658903290188E-2</v>
      </c>
      <c r="Y341" t="s">
        <v>210</v>
      </c>
      <c r="Z341">
        <v>3</v>
      </c>
      <c r="AA341">
        <v>32</v>
      </c>
      <c r="AB341" t="s">
        <v>273</v>
      </c>
      <c r="AC341" t="s">
        <v>190</v>
      </c>
      <c r="AD341" s="50">
        <v>0.91907814947101651</v>
      </c>
      <c r="AE341" t="s">
        <v>252</v>
      </c>
      <c r="AF341" t="s">
        <v>252</v>
      </c>
      <c r="AG341" t="s">
        <v>252</v>
      </c>
    </row>
    <row r="342" spans="1:33" x14ac:dyDescent="0.35">
      <c r="A342">
        <v>83</v>
      </c>
      <c r="B342" t="s">
        <v>363</v>
      </c>
      <c r="C342" t="s">
        <v>246</v>
      </c>
      <c r="D342" t="s">
        <v>16</v>
      </c>
      <c r="E342" t="s">
        <v>354</v>
      </c>
      <c r="F342" t="s">
        <v>248</v>
      </c>
      <c r="G342" t="s">
        <v>249</v>
      </c>
      <c r="H342" t="s">
        <v>250</v>
      </c>
      <c r="L342" s="50">
        <v>1</v>
      </c>
      <c r="M342" s="50">
        <v>0.83883464336395264</v>
      </c>
      <c r="N342" s="50">
        <v>1.1921299695968628</v>
      </c>
      <c r="O342" s="50">
        <v>25.501286</v>
      </c>
      <c r="P342" s="50">
        <v>25.38258171081543</v>
      </c>
      <c r="Q342" s="50">
        <v>0.11654355376958847</v>
      </c>
      <c r="S342" s="50">
        <v>15.734051704406738</v>
      </c>
      <c r="T342" s="50">
        <v>0.15816879272460938</v>
      </c>
      <c r="U342" s="50">
        <v>9.1318793594837189E-2</v>
      </c>
      <c r="V342" s="50">
        <v>0</v>
      </c>
      <c r="W342" t="s">
        <v>210</v>
      </c>
      <c r="X342" s="50">
        <v>0.10900905537781901</v>
      </c>
      <c r="Y342" t="s">
        <v>210</v>
      </c>
      <c r="Z342">
        <v>3</v>
      </c>
      <c r="AA342">
        <v>21</v>
      </c>
      <c r="AB342" t="s">
        <v>251</v>
      </c>
      <c r="AC342" t="s">
        <v>190</v>
      </c>
      <c r="AD342" s="50">
        <v>0.88677685343515089</v>
      </c>
      <c r="AE342" t="s">
        <v>252</v>
      </c>
      <c r="AF342" t="s">
        <v>252</v>
      </c>
      <c r="AG342" t="s">
        <v>252</v>
      </c>
    </row>
    <row r="343" spans="1:33" x14ac:dyDescent="0.35">
      <c r="A343">
        <v>84</v>
      </c>
      <c r="B343" t="s">
        <v>364</v>
      </c>
      <c r="C343" t="s">
        <v>246</v>
      </c>
      <c r="D343" t="s">
        <v>16</v>
      </c>
      <c r="E343" t="s">
        <v>356</v>
      </c>
      <c r="F343" t="s">
        <v>248</v>
      </c>
      <c r="G343" t="s">
        <v>249</v>
      </c>
      <c r="H343" t="s">
        <v>250</v>
      </c>
      <c r="L343" s="50">
        <v>1</v>
      </c>
      <c r="M343" s="50">
        <v>0.8283466100692749</v>
      </c>
      <c r="N343" s="50">
        <v>1.2072241306304932</v>
      </c>
      <c r="O343" s="50">
        <v>21.264693999999999</v>
      </c>
      <c r="P343" s="50">
        <v>21.40315055847168</v>
      </c>
      <c r="Q343" s="50">
        <v>0.13150203227996826</v>
      </c>
      <c r="S343" s="50">
        <v>11.754620552062988</v>
      </c>
      <c r="T343" s="50">
        <v>0.16949263215065002</v>
      </c>
      <c r="U343" s="50">
        <v>9.7856611013412476E-2</v>
      </c>
      <c r="V343" s="50">
        <v>0</v>
      </c>
      <c r="W343" t="s">
        <v>210</v>
      </c>
      <c r="X343" s="50">
        <v>0.34164277990803493</v>
      </c>
      <c r="Y343" t="s">
        <v>210</v>
      </c>
      <c r="Z343">
        <v>3</v>
      </c>
      <c r="AA343">
        <v>16</v>
      </c>
      <c r="AB343" t="s">
        <v>251</v>
      </c>
      <c r="AC343" t="s">
        <v>190</v>
      </c>
      <c r="AD343" s="50">
        <v>0.85243680088305673</v>
      </c>
      <c r="AE343" t="s">
        <v>252</v>
      </c>
      <c r="AF343" t="s">
        <v>252</v>
      </c>
      <c r="AG343" t="s">
        <v>252</v>
      </c>
    </row>
    <row r="344" spans="1:33" x14ac:dyDescent="0.35">
      <c r="A344">
        <v>85</v>
      </c>
      <c r="B344" t="s">
        <v>365</v>
      </c>
      <c r="C344" t="s">
        <v>246</v>
      </c>
      <c r="D344" t="s">
        <v>16</v>
      </c>
      <c r="E344" t="s">
        <v>366</v>
      </c>
      <c r="F344" t="s">
        <v>248</v>
      </c>
      <c r="G344" t="s">
        <v>249</v>
      </c>
      <c r="H344" t="s">
        <v>250</v>
      </c>
      <c r="L344" s="50">
        <v>1</v>
      </c>
      <c r="M344" s="50">
        <v>0.68744832277297974</v>
      </c>
      <c r="N344" s="50">
        <v>1.4546548128128052</v>
      </c>
      <c r="O344" s="50">
        <v>35.177047999999999</v>
      </c>
      <c r="P344" s="50">
        <v>34.867465972900391</v>
      </c>
      <c r="Q344" s="50">
        <v>0.31989476084709167</v>
      </c>
      <c r="S344" s="50">
        <v>25.218935012817383</v>
      </c>
      <c r="T344" s="50">
        <v>0.33729454874992371</v>
      </c>
      <c r="U344" s="50">
        <v>0.19473710656166077</v>
      </c>
      <c r="V344" s="50">
        <v>0</v>
      </c>
      <c r="W344" t="s">
        <v>210</v>
      </c>
      <c r="X344" s="50">
        <v>3.9999999105930328E-2</v>
      </c>
      <c r="Y344" t="s">
        <v>210</v>
      </c>
      <c r="Z344">
        <v>3</v>
      </c>
      <c r="AA344">
        <v>32</v>
      </c>
      <c r="AB344" t="s">
        <v>251</v>
      </c>
      <c r="AC344" t="s">
        <v>190</v>
      </c>
      <c r="AD344" s="50">
        <v>0.89089965286578165</v>
      </c>
      <c r="AE344" t="s">
        <v>274</v>
      </c>
      <c r="AF344" t="s">
        <v>252</v>
      </c>
      <c r="AG344" t="s">
        <v>252</v>
      </c>
    </row>
    <row r="345" spans="1:33" x14ac:dyDescent="0.35">
      <c r="A345">
        <v>86</v>
      </c>
      <c r="B345" t="s">
        <v>367</v>
      </c>
      <c r="C345" t="s">
        <v>246</v>
      </c>
      <c r="D345" t="s">
        <v>16</v>
      </c>
      <c r="E345" t="s">
        <v>368</v>
      </c>
      <c r="F345" t="s">
        <v>248</v>
      </c>
      <c r="G345" t="s">
        <v>249</v>
      </c>
      <c r="H345" t="s">
        <v>250</v>
      </c>
      <c r="L345" s="50">
        <v>1</v>
      </c>
      <c r="M345" s="50">
        <v>0.84656357765197754</v>
      </c>
      <c r="N345" s="50">
        <v>1.1812461614608765</v>
      </c>
      <c r="O345" s="50">
        <v>32.336815000000001</v>
      </c>
      <c r="P345" s="50">
        <v>32.245677947998047</v>
      </c>
      <c r="Q345" s="50">
        <v>0.10506810992956161</v>
      </c>
      <c r="S345" s="50">
        <v>22.597148895263672</v>
      </c>
      <c r="T345" s="50">
        <v>0.1499142199754715</v>
      </c>
      <c r="U345" s="50">
        <v>8.6553014814853668E-2</v>
      </c>
      <c r="V345" s="50">
        <v>0</v>
      </c>
      <c r="W345" t="s">
        <v>210</v>
      </c>
      <c r="X345" s="50">
        <v>0.58847523772474175</v>
      </c>
      <c r="Y345" t="s">
        <v>210</v>
      </c>
      <c r="Z345">
        <v>3</v>
      </c>
      <c r="AA345">
        <v>25</v>
      </c>
      <c r="AB345" t="s">
        <v>251</v>
      </c>
      <c r="AC345" t="s">
        <v>190</v>
      </c>
      <c r="AD345" s="50">
        <v>0.97640178173985681</v>
      </c>
      <c r="AE345" t="s">
        <v>252</v>
      </c>
      <c r="AF345" t="s">
        <v>252</v>
      </c>
      <c r="AG345" t="s">
        <v>252</v>
      </c>
    </row>
    <row r="346" spans="1:33" x14ac:dyDescent="0.35">
      <c r="A346">
        <v>87</v>
      </c>
      <c r="B346" t="s">
        <v>369</v>
      </c>
      <c r="C346" t="s">
        <v>246</v>
      </c>
      <c r="D346" t="s">
        <v>16</v>
      </c>
      <c r="E346" t="s">
        <v>370</v>
      </c>
      <c r="F346" t="s">
        <v>248</v>
      </c>
      <c r="G346" t="s">
        <v>249</v>
      </c>
      <c r="H346" t="s">
        <v>250</v>
      </c>
      <c r="L346" s="50">
        <v>1</v>
      </c>
      <c r="M346" s="50">
        <v>0.8574637770652771</v>
      </c>
      <c r="N346" s="50">
        <v>1.1662299633026123</v>
      </c>
      <c r="O346" s="50">
        <v>23.033318000000001</v>
      </c>
      <c r="P346" s="50">
        <v>23.041725158691406</v>
      </c>
      <c r="Q346" s="50">
        <v>8.7860971689224243E-2</v>
      </c>
      <c r="S346" s="50">
        <v>13.393195152282715</v>
      </c>
      <c r="T346" s="50">
        <v>0.13839983940124512</v>
      </c>
      <c r="U346" s="50">
        <v>7.9905182123184204E-2</v>
      </c>
      <c r="V346" s="50">
        <v>0</v>
      </c>
      <c r="W346" t="s">
        <v>210</v>
      </c>
      <c r="X346" s="50">
        <v>0.69481020302910212</v>
      </c>
      <c r="Y346" t="s">
        <v>210</v>
      </c>
      <c r="Z346">
        <v>3</v>
      </c>
      <c r="AA346">
        <v>15</v>
      </c>
      <c r="AB346" t="s">
        <v>251</v>
      </c>
      <c r="AC346" t="s">
        <v>190</v>
      </c>
      <c r="AD346" s="50">
        <v>0.97281267925427495</v>
      </c>
      <c r="AE346" t="s">
        <v>252</v>
      </c>
      <c r="AF346" t="s">
        <v>252</v>
      </c>
      <c r="AG346" t="s">
        <v>252</v>
      </c>
    </row>
    <row r="347" spans="1:33" x14ac:dyDescent="0.35">
      <c r="A347">
        <v>88</v>
      </c>
      <c r="B347" t="s">
        <v>371</v>
      </c>
      <c r="C347" t="s">
        <v>246</v>
      </c>
      <c r="D347" t="s">
        <v>16</v>
      </c>
      <c r="E347" t="s">
        <v>372</v>
      </c>
      <c r="F347" t="s">
        <v>248</v>
      </c>
      <c r="G347" t="s">
        <v>249</v>
      </c>
      <c r="H347" t="s">
        <v>250</v>
      </c>
      <c r="L347" s="50">
        <v>1</v>
      </c>
      <c r="M347" s="50">
        <v>0.85903060436248779</v>
      </c>
      <c r="N347" s="50">
        <v>1.1641029119491577</v>
      </c>
      <c r="O347" s="50">
        <v>26.302868</v>
      </c>
      <c r="P347" s="50">
        <v>26.287551879882813</v>
      </c>
      <c r="Q347" s="50">
        <v>8.5249379277229309E-2</v>
      </c>
      <c r="S347" s="50">
        <v>16.639022827148438</v>
      </c>
      <c r="T347" s="50">
        <v>0.13675680756568909</v>
      </c>
      <c r="U347" s="50">
        <v>7.8956574201583862E-2</v>
      </c>
      <c r="V347" s="50">
        <v>0</v>
      </c>
      <c r="W347" t="s">
        <v>210</v>
      </c>
      <c r="X347" s="50">
        <v>0.98293557484149519</v>
      </c>
      <c r="Y347" t="s">
        <v>210</v>
      </c>
      <c r="Z347">
        <v>3</v>
      </c>
      <c r="AA347">
        <v>19</v>
      </c>
      <c r="AB347" t="s">
        <v>251</v>
      </c>
      <c r="AC347" t="s">
        <v>190</v>
      </c>
      <c r="AD347" s="50">
        <v>0.97310427224840945</v>
      </c>
      <c r="AE347" t="s">
        <v>252</v>
      </c>
      <c r="AF347" t="s">
        <v>274</v>
      </c>
      <c r="AG347" t="s">
        <v>252</v>
      </c>
    </row>
    <row r="348" spans="1:33" x14ac:dyDescent="0.35">
      <c r="A348">
        <v>89</v>
      </c>
      <c r="B348" t="s">
        <v>373</v>
      </c>
      <c r="C348" t="s">
        <v>246</v>
      </c>
      <c r="D348" t="s">
        <v>16</v>
      </c>
      <c r="E348" t="s">
        <v>366</v>
      </c>
      <c r="F348" t="s">
        <v>248</v>
      </c>
      <c r="G348" t="s">
        <v>249</v>
      </c>
      <c r="H348" t="s">
        <v>250</v>
      </c>
      <c r="L348" s="50">
        <v>1</v>
      </c>
      <c r="M348" s="50">
        <v>0.68744832277297974</v>
      </c>
      <c r="N348" s="50">
        <v>1.4546548128128052</v>
      </c>
      <c r="O348" s="50">
        <v>34.538170000000001</v>
      </c>
      <c r="P348" s="50">
        <v>34.867465972900391</v>
      </c>
      <c r="Q348" s="50">
        <v>0.31989476084709167</v>
      </c>
      <c r="S348" s="50">
        <v>25.218935012817383</v>
      </c>
      <c r="T348" s="50">
        <v>0.33729454874992371</v>
      </c>
      <c r="U348" s="50">
        <v>0.19473710656166077</v>
      </c>
      <c r="V348" s="50">
        <v>0</v>
      </c>
      <c r="W348" t="s">
        <v>210</v>
      </c>
      <c r="X348" s="50">
        <v>3.9999999105930328E-2</v>
      </c>
      <c r="Y348" t="s">
        <v>210</v>
      </c>
      <c r="Z348">
        <v>3</v>
      </c>
      <c r="AA348">
        <v>31</v>
      </c>
      <c r="AB348" t="s">
        <v>251</v>
      </c>
      <c r="AC348" t="s">
        <v>190</v>
      </c>
      <c r="AD348" s="50">
        <v>0.89739661768553847</v>
      </c>
      <c r="AE348" t="s">
        <v>274</v>
      </c>
      <c r="AF348" t="s">
        <v>252</v>
      </c>
      <c r="AG348" t="s">
        <v>252</v>
      </c>
    </row>
    <row r="349" spans="1:33" x14ac:dyDescent="0.35">
      <c r="A349">
        <v>90</v>
      </c>
      <c r="B349" t="s">
        <v>374</v>
      </c>
      <c r="C349" t="s">
        <v>246</v>
      </c>
      <c r="D349" t="s">
        <v>16</v>
      </c>
      <c r="E349" t="s">
        <v>368</v>
      </c>
      <c r="F349" t="s">
        <v>248</v>
      </c>
      <c r="G349" t="s">
        <v>249</v>
      </c>
      <c r="H349" t="s">
        <v>250</v>
      </c>
      <c r="L349" s="50">
        <v>1</v>
      </c>
      <c r="M349" s="50">
        <v>0.84656357765197754</v>
      </c>
      <c r="N349" s="50">
        <v>1.1812461614608765</v>
      </c>
      <c r="O349" s="50">
        <v>32.269463000000002</v>
      </c>
      <c r="P349" s="50">
        <v>32.245677947998047</v>
      </c>
      <c r="Q349" s="50">
        <v>0.10506810992956161</v>
      </c>
      <c r="S349" s="50">
        <v>22.597148895263672</v>
      </c>
      <c r="T349" s="50">
        <v>0.1499142199754715</v>
      </c>
      <c r="U349" s="50">
        <v>8.6553014814853668E-2</v>
      </c>
      <c r="V349" s="50">
        <v>0</v>
      </c>
      <c r="W349" t="s">
        <v>210</v>
      </c>
      <c r="X349" s="50">
        <v>0.58847523772474175</v>
      </c>
      <c r="Y349" t="s">
        <v>210</v>
      </c>
      <c r="Z349">
        <v>3</v>
      </c>
      <c r="AA349">
        <v>25</v>
      </c>
      <c r="AB349" t="s">
        <v>251</v>
      </c>
      <c r="AC349" t="s">
        <v>190</v>
      </c>
      <c r="AD349" s="50">
        <v>0.97891940757823892</v>
      </c>
      <c r="AE349" t="s">
        <v>252</v>
      </c>
      <c r="AF349" t="s">
        <v>252</v>
      </c>
      <c r="AG349" t="s">
        <v>252</v>
      </c>
    </row>
    <row r="350" spans="1:33" x14ac:dyDescent="0.35">
      <c r="A350">
        <v>91</v>
      </c>
      <c r="B350" t="s">
        <v>375</v>
      </c>
      <c r="C350" t="s">
        <v>246</v>
      </c>
      <c r="D350" t="s">
        <v>16</v>
      </c>
      <c r="E350" t="s">
        <v>370</v>
      </c>
      <c r="F350" t="s">
        <v>248</v>
      </c>
      <c r="G350" t="s">
        <v>249</v>
      </c>
      <c r="H350" t="s">
        <v>250</v>
      </c>
      <c r="L350" s="50">
        <v>1</v>
      </c>
      <c r="M350" s="50">
        <v>0.8574637770652771</v>
      </c>
      <c r="N350" s="50">
        <v>1.1662299633026123</v>
      </c>
      <c r="O350" s="50">
        <v>23.133488</v>
      </c>
      <c r="P350" s="50">
        <v>23.041725158691406</v>
      </c>
      <c r="Q350" s="50">
        <v>8.7860971689224243E-2</v>
      </c>
      <c r="S350" s="50">
        <v>13.393195152282715</v>
      </c>
      <c r="T350" s="50">
        <v>0.13839983940124512</v>
      </c>
      <c r="U350" s="50">
        <v>7.9905182123184204E-2</v>
      </c>
      <c r="V350" s="50">
        <v>0</v>
      </c>
      <c r="W350" t="s">
        <v>210</v>
      </c>
      <c r="X350" s="50">
        <v>0.69481020302910212</v>
      </c>
      <c r="Y350" t="s">
        <v>210</v>
      </c>
      <c r="Z350">
        <v>3</v>
      </c>
      <c r="AA350">
        <v>16</v>
      </c>
      <c r="AB350" t="s">
        <v>251</v>
      </c>
      <c r="AC350" t="s">
        <v>190</v>
      </c>
      <c r="AD350" s="50">
        <v>0.96735065475975679</v>
      </c>
      <c r="AE350" t="s">
        <v>252</v>
      </c>
      <c r="AF350" t="s">
        <v>252</v>
      </c>
      <c r="AG350" t="s">
        <v>252</v>
      </c>
    </row>
    <row r="351" spans="1:33" x14ac:dyDescent="0.35">
      <c r="A351">
        <v>92</v>
      </c>
      <c r="B351" t="s">
        <v>376</v>
      </c>
      <c r="C351" t="s">
        <v>246</v>
      </c>
      <c r="D351" t="s">
        <v>16</v>
      </c>
      <c r="E351" t="s">
        <v>372</v>
      </c>
      <c r="F351" t="s">
        <v>248</v>
      </c>
      <c r="G351" t="s">
        <v>249</v>
      </c>
      <c r="H351" t="s">
        <v>250</v>
      </c>
      <c r="L351" s="50">
        <v>1</v>
      </c>
      <c r="M351" s="50">
        <v>0.85903060436248779</v>
      </c>
      <c r="N351" s="50">
        <v>1.1641029119491577</v>
      </c>
      <c r="O351" s="50">
        <v>26.364107000000001</v>
      </c>
      <c r="P351" s="50">
        <v>26.287551879882813</v>
      </c>
      <c r="Q351" s="50">
        <v>8.5249379277229309E-2</v>
      </c>
      <c r="S351" s="50">
        <v>16.639022827148438</v>
      </c>
      <c r="T351" s="50">
        <v>0.13675680756568909</v>
      </c>
      <c r="U351" s="50">
        <v>7.8956574201583862E-2</v>
      </c>
      <c r="V351" s="50">
        <v>0</v>
      </c>
      <c r="W351" t="s">
        <v>210</v>
      </c>
      <c r="X351" s="50">
        <v>0.98293557484149519</v>
      </c>
      <c r="Y351" t="s">
        <v>210</v>
      </c>
      <c r="Z351">
        <v>3</v>
      </c>
      <c r="AA351">
        <v>19</v>
      </c>
      <c r="AB351" t="s">
        <v>251</v>
      </c>
      <c r="AC351" t="s">
        <v>190</v>
      </c>
      <c r="AD351" s="50">
        <v>0.97034021016524119</v>
      </c>
      <c r="AE351" t="s">
        <v>252</v>
      </c>
      <c r="AF351" t="s">
        <v>274</v>
      </c>
      <c r="AG351" t="s">
        <v>252</v>
      </c>
    </row>
    <row r="352" spans="1:33" x14ac:dyDescent="0.35">
      <c r="A352">
        <v>93</v>
      </c>
      <c r="B352" t="s">
        <v>377</v>
      </c>
      <c r="C352" t="s">
        <v>246</v>
      </c>
      <c r="D352" t="s">
        <v>16</v>
      </c>
      <c r="E352" t="s">
        <v>366</v>
      </c>
      <c r="F352" t="s">
        <v>248</v>
      </c>
      <c r="G352" t="s">
        <v>249</v>
      </c>
      <c r="H352" t="s">
        <v>250</v>
      </c>
      <c r="L352" s="50">
        <v>1</v>
      </c>
      <c r="M352" s="50">
        <v>0.68744832277297974</v>
      </c>
      <c r="N352" s="50">
        <v>1.4546548128128052</v>
      </c>
      <c r="O352" s="50">
        <v>34.887177000000001</v>
      </c>
      <c r="P352" s="50">
        <v>34.867465972900391</v>
      </c>
      <c r="Q352" s="50">
        <v>0.31989476084709167</v>
      </c>
      <c r="S352" s="50">
        <v>25.218935012817383</v>
      </c>
      <c r="T352" s="50">
        <v>0.33729454874992371</v>
      </c>
      <c r="U352" s="50">
        <v>0.19473710656166077</v>
      </c>
      <c r="V352" s="50">
        <v>0</v>
      </c>
      <c r="W352" t="s">
        <v>210</v>
      </c>
      <c r="X352" s="50">
        <v>3.9999999105930328E-2</v>
      </c>
      <c r="Y352" t="s">
        <v>210</v>
      </c>
      <c r="Z352">
        <v>3</v>
      </c>
      <c r="AA352">
        <v>32</v>
      </c>
      <c r="AB352" t="s">
        <v>251</v>
      </c>
      <c r="AC352" t="s">
        <v>190</v>
      </c>
      <c r="AD352" s="50">
        <v>0.87277247231778521</v>
      </c>
      <c r="AE352" t="s">
        <v>274</v>
      </c>
      <c r="AF352" t="s">
        <v>252</v>
      </c>
      <c r="AG352" t="s">
        <v>252</v>
      </c>
    </row>
    <row r="353" spans="1:37" x14ac:dyDescent="0.35">
      <c r="A353">
        <v>94</v>
      </c>
      <c r="B353" t="s">
        <v>378</v>
      </c>
      <c r="C353" t="s">
        <v>246</v>
      </c>
      <c r="D353" t="s">
        <v>16</v>
      </c>
      <c r="E353" t="s">
        <v>368</v>
      </c>
      <c r="F353" t="s">
        <v>248</v>
      </c>
      <c r="G353" t="s">
        <v>249</v>
      </c>
      <c r="H353" t="s">
        <v>250</v>
      </c>
      <c r="L353" s="50">
        <v>1</v>
      </c>
      <c r="M353" s="50">
        <v>0.84656357765197754</v>
      </c>
      <c r="N353" s="50">
        <v>1.1812461614608765</v>
      </c>
      <c r="O353" s="50">
        <v>32.130755999999998</v>
      </c>
      <c r="P353" s="50">
        <v>32.245677947998047</v>
      </c>
      <c r="Q353" s="50">
        <v>0.10506810992956161</v>
      </c>
      <c r="S353" s="50">
        <v>22.597148895263672</v>
      </c>
      <c r="T353" s="50">
        <v>0.1499142199754715</v>
      </c>
      <c r="U353" s="50">
        <v>8.6553014814853668E-2</v>
      </c>
      <c r="V353" s="50">
        <v>0</v>
      </c>
      <c r="W353" t="s">
        <v>210</v>
      </c>
      <c r="X353" s="50">
        <v>0.58847523772474175</v>
      </c>
      <c r="Y353" t="s">
        <v>210</v>
      </c>
      <c r="Z353">
        <v>3</v>
      </c>
      <c r="AA353">
        <v>25</v>
      </c>
      <c r="AB353" t="s">
        <v>251</v>
      </c>
      <c r="AC353" t="s">
        <v>190</v>
      </c>
      <c r="AD353" s="50">
        <v>0.97744492253838067</v>
      </c>
      <c r="AE353" t="s">
        <v>252</v>
      </c>
      <c r="AF353" t="s">
        <v>252</v>
      </c>
      <c r="AG353" t="s">
        <v>252</v>
      </c>
    </row>
    <row r="354" spans="1:37" x14ac:dyDescent="0.35">
      <c r="A354">
        <v>95</v>
      </c>
      <c r="B354" t="s">
        <v>379</v>
      </c>
      <c r="C354" t="s">
        <v>246</v>
      </c>
      <c r="D354" t="s">
        <v>16</v>
      </c>
      <c r="E354" t="s">
        <v>370</v>
      </c>
      <c r="F354" t="s">
        <v>248</v>
      </c>
      <c r="G354" t="s">
        <v>249</v>
      </c>
      <c r="H354" t="s">
        <v>250</v>
      </c>
      <c r="L354" s="50">
        <v>1</v>
      </c>
      <c r="M354" s="50">
        <v>0.8574637770652771</v>
      </c>
      <c r="N354" s="50">
        <v>1.1662299633026123</v>
      </c>
      <c r="O354" s="50">
        <v>22.958369999999999</v>
      </c>
      <c r="P354" s="50">
        <v>23.041725158691406</v>
      </c>
      <c r="Q354" s="50">
        <v>8.7860971689224243E-2</v>
      </c>
      <c r="S354" s="50">
        <v>13.393195152282715</v>
      </c>
      <c r="T354" s="50">
        <v>0.13839983940124512</v>
      </c>
      <c r="U354" s="50">
        <v>7.9905182123184204E-2</v>
      </c>
      <c r="V354" s="50">
        <v>0</v>
      </c>
      <c r="W354" t="s">
        <v>210</v>
      </c>
      <c r="X354" s="50">
        <v>0.69481020302910212</v>
      </c>
      <c r="Y354" t="s">
        <v>210</v>
      </c>
      <c r="Z354">
        <v>3</v>
      </c>
      <c r="AA354">
        <v>15</v>
      </c>
      <c r="AB354" t="s">
        <v>251</v>
      </c>
      <c r="AC354" t="s">
        <v>190</v>
      </c>
      <c r="AD354" s="50">
        <v>0.97662057171848937</v>
      </c>
      <c r="AE354" t="s">
        <v>252</v>
      </c>
      <c r="AF354" t="s">
        <v>252</v>
      </c>
      <c r="AG354" t="s">
        <v>252</v>
      </c>
    </row>
    <row r="355" spans="1:37" x14ac:dyDescent="0.35">
      <c r="A355">
        <v>96</v>
      </c>
      <c r="B355" t="s">
        <v>380</v>
      </c>
      <c r="C355" t="s">
        <v>246</v>
      </c>
      <c r="D355" t="s">
        <v>16</v>
      </c>
      <c r="E355" t="s">
        <v>372</v>
      </c>
      <c r="F355" t="s">
        <v>248</v>
      </c>
      <c r="G355" t="s">
        <v>249</v>
      </c>
      <c r="H355" t="s">
        <v>250</v>
      </c>
      <c r="L355" s="50">
        <v>1</v>
      </c>
      <c r="M355" s="50">
        <v>0.85903060436248779</v>
      </c>
      <c r="N355" s="50">
        <v>1.1641029119491577</v>
      </c>
      <c r="O355" s="50">
        <v>26.195684</v>
      </c>
      <c r="P355" s="50">
        <v>26.287551879882813</v>
      </c>
      <c r="Q355" s="50">
        <v>8.5249379277229309E-2</v>
      </c>
      <c r="S355" s="50">
        <v>16.639022827148438</v>
      </c>
      <c r="T355" s="50">
        <v>0.13675680756568909</v>
      </c>
      <c r="U355" s="50">
        <v>7.8956574201583862E-2</v>
      </c>
      <c r="V355" s="50">
        <v>0</v>
      </c>
      <c r="W355" t="s">
        <v>210</v>
      </c>
      <c r="X355" s="50">
        <v>0.98293557484149519</v>
      </c>
      <c r="Y355" t="s">
        <v>210</v>
      </c>
      <c r="Z355">
        <v>3</v>
      </c>
      <c r="AA355">
        <v>18</v>
      </c>
      <c r="AB355" t="s">
        <v>251</v>
      </c>
      <c r="AC355" t="s">
        <v>190</v>
      </c>
      <c r="AD355" s="50">
        <v>0.97226056881974954</v>
      </c>
      <c r="AE355" t="s">
        <v>252</v>
      </c>
      <c r="AF355" t="s">
        <v>252</v>
      </c>
      <c r="AG355" t="s">
        <v>252</v>
      </c>
    </row>
    <row r="356" spans="1:37" x14ac:dyDescent="0.35">
      <c r="A356" t="s">
        <v>381</v>
      </c>
      <c r="B356" t="s">
        <v>382</v>
      </c>
    </row>
    <row r="357" spans="1:37" x14ac:dyDescent="0.35">
      <c r="A357" t="s">
        <v>383</v>
      </c>
      <c r="B357" t="s">
        <v>247</v>
      </c>
    </row>
    <row r="358" spans="1:37" x14ac:dyDescent="0.35">
      <c r="A358" t="s">
        <v>384</v>
      </c>
      <c r="B358" t="s">
        <v>385</v>
      </c>
    </row>
    <row r="359" spans="1:37" x14ac:dyDescent="0.35">
      <c r="A359" t="s">
        <v>386</v>
      </c>
      <c r="B359" t="s">
        <v>16</v>
      </c>
    </row>
    <row r="360" spans="1:37" x14ac:dyDescent="0.35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</row>
    <row r="361" spans="1:37" x14ac:dyDescent="0.35">
      <c r="A361" t="s">
        <v>174</v>
      </c>
      <c r="B361" t="s">
        <v>175</v>
      </c>
    </row>
    <row r="362" spans="1:37" x14ac:dyDescent="0.35">
      <c r="A362" t="s">
        <v>186</v>
      </c>
      <c r="B362" t="s">
        <v>187</v>
      </c>
    </row>
    <row r="363" spans="1:37" x14ac:dyDescent="0.35">
      <c r="A363" t="s">
        <v>188</v>
      </c>
      <c r="B363" t="s">
        <v>395</v>
      </c>
    </row>
    <row r="364" spans="1:37" x14ac:dyDescent="0.35">
      <c r="A364" t="s">
        <v>191</v>
      </c>
      <c r="B364" t="s">
        <v>396</v>
      </c>
    </row>
    <row r="365" spans="1:37" x14ac:dyDescent="0.35">
      <c r="A365" t="s">
        <v>193</v>
      </c>
      <c r="B365" t="s">
        <v>397</v>
      </c>
    </row>
    <row r="366" spans="1:37" x14ac:dyDescent="0.35">
      <c r="A366" t="s">
        <v>195</v>
      </c>
      <c r="B366" t="s">
        <v>398</v>
      </c>
    </row>
    <row r="367" spans="1:37" x14ac:dyDescent="0.35">
      <c r="A367" t="s">
        <v>197</v>
      </c>
      <c r="B367" t="s">
        <v>198</v>
      </c>
    </row>
    <row r="368" spans="1:37" x14ac:dyDescent="0.35">
      <c r="A368" t="s">
        <v>199</v>
      </c>
      <c r="B368" t="s">
        <v>200</v>
      </c>
    </row>
    <row r="369" spans="1:37" x14ac:dyDescent="0.35">
      <c r="A369" t="s">
        <v>201</v>
      </c>
      <c r="B369" t="s">
        <v>202</v>
      </c>
    </row>
    <row r="370" spans="1:37" x14ac:dyDescent="0.35">
      <c r="A370" t="s">
        <v>203</v>
      </c>
      <c r="B370" t="s">
        <v>204</v>
      </c>
    </row>
    <row r="371" spans="1:37" x14ac:dyDescent="0.35">
      <c r="A371" t="s">
        <v>205</v>
      </c>
      <c r="B371" t="s">
        <v>206</v>
      </c>
    </row>
    <row r="372" spans="1:37" x14ac:dyDescent="0.35">
      <c r="A372" t="s">
        <v>207</v>
      </c>
      <c r="B372" t="s">
        <v>208</v>
      </c>
    </row>
    <row r="373" spans="1:37" x14ac:dyDescent="0.35">
      <c r="A373" t="s">
        <v>209</v>
      </c>
      <c r="B373" t="s">
        <v>210</v>
      </c>
    </row>
    <row r="374" spans="1:37" x14ac:dyDescent="0.35">
      <c r="A374" t="s">
        <v>211</v>
      </c>
      <c r="B374" t="s">
        <v>212</v>
      </c>
    </row>
    <row r="376" spans="1:37" x14ac:dyDescent="0.35">
      <c r="A376" t="s">
        <v>213</v>
      </c>
      <c r="B376" t="s">
        <v>214</v>
      </c>
      <c r="C376" t="s">
        <v>215</v>
      </c>
      <c r="D376" t="s">
        <v>216</v>
      </c>
      <c r="E376" t="s">
        <v>217</v>
      </c>
      <c r="F376" t="s">
        <v>218</v>
      </c>
      <c r="G376" t="s">
        <v>219</v>
      </c>
      <c r="H376" t="s">
        <v>220</v>
      </c>
      <c r="I376" t="s">
        <v>221</v>
      </c>
      <c r="J376" t="s">
        <v>222</v>
      </c>
      <c r="K376" t="s">
        <v>223</v>
      </c>
      <c r="L376" t="s">
        <v>112</v>
      </c>
      <c r="M376" t="s">
        <v>224</v>
      </c>
      <c r="N376" t="s">
        <v>225</v>
      </c>
      <c r="O376" t="s">
        <v>45</v>
      </c>
      <c r="P376" t="s">
        <v>226</v>
      </c>
      <c r="Q376" t="s">
        <v>227</v>
      </c>
      <c r="R376" t="s">
        <v>228</v>
      </c>
      <c r="S376" t="s">
        <v>229</v>
      </c>
      <c r="T376" t="s">
        <v>230</v>
      </c>
      <c r="U376" t="s">
        <v>231</v>
      </c>
      <c r="V376" t="s">
        <v>232</v>
      </c>
      <c r="W376" t="s">
        <v>233</v>
      </c>
      <c r="X376" t="s">
        <v>234</v>
      </c>
      <c r="Y376" t="s">
        <v>235</v>
      </c>
      <c r="Z376" t="s">
        <v>236</v>
      </c>
      <c r="AA376" t="s">
        <v>237</v>
      </c>
      <c r="AB376" t="s">
        <v>238</v>
      </c>
      <c r="AC376" t="s">
        <v>239</v>
      </c>
      <c r="AD376" t="s">
        <v>240</v>
      </c>
      <c r="AE376" t="s">
        <v>241</v>
      </c>
      <c r="AF376" t="s">
        <v>399</v>
      </c>
      <c r="AG376" t="s">
        <v>242</v>
      </c>
      <c r="AH376" t="s">
        <v>243</v>
      </c>
      <c r="AI376" t="s">
        <v>400</v>
      </c>
      <c r="AJ376" t="s">
        <v>244</v>
      </c>
      <c r="AK376" t="s">
        <v>401</v>
      </c>
    </row>
    <row r="377" spans="1:37" x14ac:dyDescent="0.35">
      <c r="A377">
        <v>1</v>
      </c>
      <c r="B377" t="s">
        <v>245</v>
      </c>
      <c r="C377" t="s">
        <v>246</v>
      </c>
      <c r="D377" t="s">
        <v>402</v>
      </c>
      <c r="E377" t="s">
        <v>247</v>
      </c>
      <c r="F377" t="s">
        <v>248</v>
      </c>
      <c r="G377" t="s">
        <v>249</v>
      </c>
      <c r="H377" t="s">
        <v>250</v>
      </c>
      <c r="O377" s="50">
        <v>9.3885149999999999</v>
      </c>
      <c r="P377" s="50">
        <v>9.4742460250854492</v>
      </c>
      <c r="Q377" s="50">
        <v>7.7542617917060852E-2</v>
      </c>
      <c r="W377" t="s">
        <v>210</v>
      </c>
      <c r="X377" s="50">
        <v>0.50016455332122312</v>
      </c>
      <c r="Y377" t="s">
        <v>210</v>
      </c>
      <c r="Z377">
        <v>3</v>
      </c>
      <c r="AA377">
        <v>4</v>
      </c>
      <c r="AB377" t="s">
        <v>251</v>
      </c>
      <c r="AC377" t="s">
        <v>190</v>
      </c>
      <c r="AD377" s="50">
        <v>0.90757028577571197</v>
      </c>
      <c r="AE377" t="s">
        <v>252</v>
      </c>
      <c r="AF377" t="s">
        <v>252</v>
      </c>
      <c r="AG377" t="s">
        <v>252</v>
      </c>
      <c r="AH377" t="s">
        <v>252</v>
      </c>
      <c r="AI377" t="s">
        <v>252</v>
      </c>
      <c r="AJ377" t="s">
        <v>252</v>
      </c>
      <c r="AK377" t="s">
        <v>252</v>
      </c>
    </row>
    <row r="378" spans="1:37" x14ac:dyDescent="0.35">
      <c r="A378">
        <v>2</v>
      </c>
      <c r="B378" t="s">
        <v>253</v>
      </c>
      <c r="C378" t="s">
        <v>246</v>
      </c>
      <c r="D378" t="s">
        <v>402</v>
      </c>
      <c r="E378" t="s">
        <v>254</v>
      </c>
      <c r="F378" t="s">
        <v>248</v>
      </c>
      <c r="G378" t="s">
        <v>249</v>
      </c>
      <c r="H378" t="s">
        <v>250</v>
      </c>
      <c r="L378" s="50">
        <v>1</v>
      </c>
      <c r="M378" s="50">
        <v>0.91666829586029053</v>
      </c>
      <c r="N378" s="50">
        <v>1.090907096862793</v>
      </c>
      <c r="O378" s="50">
        <v>20.496179999999999</v>
      </c>
      <c r="P378" s="50">
        <v>20.483711242675781</v>
      </c>
      <c r="Q378" s="50">
        <v>1.0930865071713924E-2</v>
      </c>
      <c r="S378" s="50">
        <v>11.009466171264648</v>
      </c>
      <c r="T378" s="50">
        <v>7.830926775932312E-2</v>
      </c>
      <c r="U378" s="50">
        <v>4.5211877673864365E-2</v>
      </c>
      <c r="V378" s="50">
        <v>0</v>
      </c>
      <c r="W378" t="s">
        <v>210</v>
      </c>
      <c r="X378" s="50">
        <v>0.38909654689464135</v>
      </c>
      <c r="Y378" t="s">
        <v>210</v>
      </c>
      <c r="Z378">
        <v>3</v>
      </c>
      <c r="AA378">
        <v>13</v>
      </c>
      <c r="AB378" t="s">
        <v>251</v>
      </c>
      <c r="AC378" t="s">
        <v>190</v>
      </c>
      <c r="AD378" s="50">
        <v>0.96615470366644196</v>
      </c>
      <c r="AE378" t="s">
        <v>252</v>
      </c>
      <c r="AF378" t="s">
        <v>252</v>
      </c>
      <c r="AG378" t="s">
        <v>252</v>
      </c>
      <c r="AH378" t="s">
        <v>252</v>
      </c>
      <c r="AI378" t="s">
        <v>252</v>
      </c>
      <c r="AJ378" t="s">
        <v>252</v>
      </c>
      <c r="AK378" t="s">
        <v>252</v>
      </c>
    </row>
    <row r="379" spans="1:37" x14ac:dyDescent="0.35">
      <c r="A379">
        <v>3</v>
      </c>
      <c r="B379" t="s">
        <v>255</v>
      </c>
      <c r="C379" t="s">
        <v>246</v>
      </c>
      <c r="D379" t="s">
        <v>402</v>
      </c>
      <c r="E379" t="s">
        <v>256</v>
      </c>
      <c r="F379" t="s">
        <v>248</v>
      </c>
      <c r="G379" t="s">
        <v>249</v>
      </c>
      <c r="H379" t="s">
        <v>250</v>
      </c>
      <c r="L379" s="50">
        <v>1</v>
      </c>
      <c r="M379" s="50">
        <v>0.90747314691543579</v>
      </c>
      <c r="N379" s="50">
        <v>1.1019610166549683</v>
      </c>
      <c r="O379" s="50">
        <v>30.375902</v>
      </c>
      <c r="P379" s="50">
        <v>30.418058395385742</v>
      </c>
      <c r="Q379" s="50">
        <v>4.0285397320985794E-2</v>
      </c>
      <c r="S379" s="50">
        <v>20.943813323974609</v>
      </c>
      <c r="T379" s="50">
        <v>8.7382897734642029E-2</v>
      </c>
      <c r="U379" s="50">
        <v>5.0450541079044342E-2</v>
      </c>
      <c r="V379" s="50">
        <v>0</v>
      </c>
      <c r="W379" t="s">
        <v>210</v>
      </c>
      <c r="X379" s="50">
        <v>0.44388131565887046</v>
      </c>
      <c r="Y379" t="s">
        <v>210</v>
      </c>
      <c r="Z379">
        <v>3</v>
      </c>
      <c r="AA379">
        <v>24</v>
      </c>
      <c r="AB379" t="s">
        <v>251</v>
      </c>
      <c r="AC379" t="s">
        <v>190</v>
      </c>
      <c r="AD379" s="50">
        <v>0.97141561770603713</v>
      </c>
      <c r="AE379" t="s">
        <v>252</v>
      </c>
      <c r="AF379" t="s">
        <v>252</v>
      </c>
      <c r="AG379" t="s">
        <v>252</v>
      </c>
      <c r="AH379" t="s">
        <v>252</v>
      </c>
      <c r="AI379" t="s">
        <v>252</v>
      </c>
      <c r="AJ379" t="s">
        <v>252</v>
      </c>
      <c r="AK379" t="s">
        <v>252</v>
      </c>
    </row>
    <row r="380" spans="1:37" x14ac:dyDescent="0.35">
      <c r="A380">
        <v>4</v>
      </c>
      <c r="B380" t="s">
        <v>257</v>
      </c>
      <c r="C380" t="s">
        <v>246</v>
      </c>
      <c r="D380" t="s">
        <v>402</v>
      </c>
      <c r="E380" t="s">
        <v>258</v>
      </c>
      <c r="F380" t="s">
        <v>248</v>
      </c>
      <c r="G380" t="s">
        <v>249</v>
      </c>
      <c r="H380" t="s">
        <v>250</v>
      </c>
      <c r="L380" s="50">
        <v>1</v>
      </c>
      <c r="M380" s="50">
        <v>0.9137759804725647</v>
      </c>
      <c r="N380" s="50">
        <v>1.0943601131439209</v>
      </c>
      <c r="O380" s="50">
        <v>27.687878000000001</v>
      </c>
      <c r="P380" s="50">
        <v>27.660562515258789</v>
      </c>
      <c r="Q380" s="50">
        <v>2.3938121274113655E-2</v>
      </c>
      <c r="S380" s="50">
        <v>18.186317443847656</v>
      </c>
      <c r="T380" s="50">
        <v>8.1153504550457001E-2</v>
      </c>
      <c r="U380" s="50">
        <v>4.6853996813297272E-2</v>
      </c>
      <c r="V380" s="50">
        <v>0</v>
      </c>
      <c r="W380" t="s">
        <v>210</v>
      </c>
      <c r="X380" s="50">
        <v>0.49052560232260944</v>
      </c>
      <c r="Y380" t="s">
        <v>210</v>
      </c>
      <c r="Z380">
        <v>3</v>
      </c>
      <c r="AA380">
        <v>21</v>
      </c>
      <c r="AB380" t="s">
        <v>251</v>
      </c>
      <c r="AC380" t="s">
        <v>190</v>
      </c>
      <c r="AD380" s="50">
        <v>0.97273026989253886</v>
      </c>
      <c r="AE380" t="s">
        <v>252</v>
      </c>
      <c r="AF380" t="s">
        <v>252</v>
      </c>
      <c r="AG380" t="s">
        <v>252</v>
      </c>
      <c r="AH380" t="s">
        <v>252</v>
      </c>
      <c r="AI380" t="s">
        <v>252</v>
      </c>
      <c r="AJ380" t="s">
        <v>252</v>
      </c>
      <c r="AK380" t="s">
        <v>252</v>
      </c>
    </row>
    <row r="381" spans="1:37" x14ac:dyDescent="0.35">
      <c r="A381">
        <v>5</v>
      </c>
      <c r="B381" t="s">
        <v>259</v>
      </c>
      <c r="C381" t="s">
        <v>246</v>
      </c>
      <c r="D381" t="s">
        <v>402</v>
      </c>
      <c r="E381" t="s">
        <v>247</v>
      </c>
      <c r="F381" t="s">
        <v>248</v>
      </c>
      <c r="G381" t="s">
        <v>249</v>
      </c>
      <c r="H381" t="s">
        <v>250</v>
      </c>
      <c r="O381" s="50">
        <v>9.4947370000000006</v>
      </c>
      <c r="P381" s="50">
        <v>9.4742460250854492</v>
      </c>
      <c r="Q381" s="50">
        <v>7.7542617917060852E-2</v>
      </c>
      <c r="W381" t="s">
        <v>210</v>
      </c>
      <c r="X381" s="50">
        <v>0.50016455332122312</v>
      </c>
      <c r="Y381" t="s">
        <v>210</v>
      </c>
      <c r="Z381">
        <v>3</v>
      </c>
      <c r="AA381">
        <v>4</v>
      </c>
      <c r="AB381" t="s">
        <v>251</v>
      </c>
      <c r="AC381" t="s">
        <v>190</v>
      </c>
      <c r="AD381" s="50">
        <v>0.91376078525263826</v>
      </c>
      <c r="AE381" t="s">
        <v>252</v>
      </c>
      <c r="AF381" t="s">
        <v>252</v>
      </c>
      <c r="AG381" t="s">
        <v>252</v>
      </c>
      <c r="AH381" t="s">
        <v>252</v>
      </c>
      <c r="AI381" t="s">
        <v>252</v>
      </c>
      <c r="AJ381" t="s">
        <v>252</v>
      </c>
      <c r="AK381" t="s">
        <v>252</v>
      </c>
    </row>
    <row r="382" spans="1:37" x14ac:dyDescent="0.35">
      <c r="A382">
        <v>6</v>
      </c>
      <c r="B382" t="s">
        <v>260</v>
      </c>
      <c r="C382" t="s">
        <v>246</v>
      </c>
      <c r="D382" t="s">
        <v>402</v>
      </c>
      <c r="E382" t="s">
        <v>254</v>
      </c>
      <c r="F382" t="s">
        <v>248</v>
      </c>
      <c r="G382" t="s">
        <v>249</v>
      </c>
      <c r="H382" t="s">
        <v>250</v>
      </c>
      <c r="L382" s="50">
        <v>1</v>
      </c>
      <c r="M382" s="50">
        <v>0.91666829586029053</v>
      </c>
      <c r="N382" s="50">
        <v>1.090907096862793</v>
      </c>
      <c r="O382" s="50">
        <v>20.475774999999999</v>
      </c>
      <c r="P382" s="50">
        <v>20.483711242675781</v>
      </c>
      <c r="Q382" s="50">
        <v>1.0930865071713924E-2</v>
      </c>
      <c r="S382" s="50">
        <v>11.009466171264648</v>
      </c>
      <c r="T382" s="50">
        <v>7.830926775932312E-2</v>
      </c>
      <c r="U382" s="50">
        <v>4.5211877673864365E-2</v>
      </c>
      <c r="V382" s="50">
        <v>0</v>
      </c>
      <c r="W382" t="s">
        <v>210</v>
      </c>
      <c r="X382" s="50">
        <v>0.38909654689464135</v>
      </c>
      <c r="Y382" t="s">
        <v>210</v>
      </c>
      <c r="Z382">
        <v>3</v>
      </c>
      <c r="AA382">
        <v>14</v>
      </c>
      <c r="AB382" t="s">
        <v>251</v>
      </c>
      <c r="AC382" t="s">
        <v>190</v>
      </c>
      <c r="AD382" s="50">
        <v>0.97061887198620711</v>
      </c>
      <c r="AE382" t="s">
        <v>252</v>
      </c>
      <c r="AF382" t="s">
        <v>252</v>
      </c>
      <c r="AG382" t="s">
        <v>252</v>
      </c>
      <c r="AH382" t="s">
        <v>252</v>
      </c>
      <c r="AI382" t="s">
        <v>252</v>
      </c>
      <c r="AJ382" t="s">
        <v>252</v>
      </c>
      <c r="AK382" t="s">
        <v>252</v>
      </c>
    </row>
    <row r="383" spans="1:37" x14ac:dyDescent="0.35">
      <c r="A383">
        <v>7</v>
      </c>
      <c r="B383" t="s">
        <v>261</v>
      </c>
      <c r="C383" t="s">
        <v>246</v>
      </c>
      <c r="D383" t="s">
        <v>402</v>
      </c>
      <c r="E383" t="s">
        <v>256</v>
      </c>
      <c r="F383" t="s">
        <v>248</v>
      </c>
      <c r="G383" t="s">
        <v>249</v>
      </c>
      <c r="H383" t="s">
        <v>250</v>
      </c>
      <c r="L383" s="50">
        <v>1</v>
      </c>
      <c r="M383" s="50">
        <v>0.90747314691543579</v>
      </c>
      <c r="N383" s="50">
        <v>1.1019610166549683</v>
      </c>
      <c r="O383" s="50">
        <v>30.422108000000001</v>
      </c>
      <c r="P383" s="50">
        <v>30.418058395385742</v>
      </c>
      <c r="Q383" s="50">
        <v>4.0285397320985794E-2</v>
      </c>
      <c r="S383" s="50">
        <v>20.943813323974609</v>
      </c>
      <c r="T383" s="50">
        <v>8.7382897734642029E-2</v>
      </c>
      <c r="U383" s="50">
        <v>5.0450541079044342E-2</v>
      </c>
      <c r="V383" s="50">
        <v>0</v>
      </c>
      <c r="W383" t="s">
        <v>210</v>
      </c>
      <c r="X383" s="50">
        <v>0.44388131565887046</v>
      </c>
      <c r="Y383" t="s">
        <v>210</v>
      </c>
      <c r="Z383">
        <v>3</v>
      </c>
      <c r="AA383">
        <v>24</v>
      </c>
      <c r="AB383" t="s">
        <v>251</v>
      </c>
      <c r="AC383" t="s">
        <v>190</v>
      </c>
      <c r="AD383" s="50">
        <v>0.97784231747746542</v>
      </c>
      <c r="AE383" t="s">
        <v>252</v>
      </c>
      <c r="AF383" t="s">
        <v>252</v>
      </c>
      <c r="AG383" t="s">
        <v>252</v>
      </c>
      <c r="AH383" t="s">
        <v>252</v>
      </c>
      <c r="AI383" t="s">
        <v>252</v>
      </c>
      <c r="AJ383" t="s">
        <v>252</v>
      </c>
      <c r="AK383" t="s">
        <v>252</v>
      </c>
    </row>
    <row r="384" spans="1:37" x14ac:dyDescent="0.35">
      <c r="A384">
        <v>8</v>
      </c>
      <c r="B384" t="s">
        <v>262</v>
      </c>
      <c r="C384" t="s">
        <v>246</v>
      </c>
      <c r="D384" t="s">
        <v>402</v>
      </c>
      <c r="E384" t="s">
        <v>258</v>
      </c>
      <c r="F384" t="s">
        <v>248</v>
      </c>
      <c r="G384" t="s">
        <v>249</v>
      </c>
      <c r="H384" t="s">
        <v>250</v>
      </c>
      <c r="L384" s="50">
        <v>1</v>
      </c>
      <c r="M384" s="50">
        <v>0.9137759804725647</v>
      </c>
      <c r="N384" s="50">
        <v>1.0943601131439209</v>
      </c>
      <c r="O384" s="50">
        <v>27.650572</v>
      </c>
      <c r="P384" s="50">
        <v>27.660562515258789</v>
      </c>
      <c r="Q384" s="50">
        <v>2.3938121274113655E-2</v>
      </c>
      <c r="S384" s="50">
        <v>18.186317443847656</v>
      </c>
      <c r="T384" s="50">
        <v>8.1153504550457001E-2</v>
      </c>
      <c r="U384" s="50">
        <v>4.6853996813297272E-2</v>
      </c>
      <c r="V384" s="50">
        <v>0</v>
      </c>
      <c r="W384" t="s">
        <v>210</v>
      </c>
      <c r="X384" s="50">
        <v>0.49052560232260944</v>
      </c>
      <c r="Y384" t="s">
        <v>210</v>
      </c>
      <c r="Z384">
        <v>3</v>
      </c>
      <c r="AA384">
        <v>21</v>
      </c>
      <c r="AB384" t="s">
        <v>251</v>
      </c>
      <c r="AC384" t="s">
        <v>190</v>
      </c>
      <c r="AD384" s="50">
        <v>0.97205912097880176</v>
      </c>
      <c r="AE384" t="s">
        <v>252</v>
      </c>
      <c r="AF384" t="s">
        <v>252</v>
      </c>
      <c r="AG384" t="s">
        <v>252</v>
      </c>
      <c r="AH384" t="s">
        <v>252</v>
      </c>
      <c r="AI384" t="s">
        <v>252</v>
      </c>
      <c r="AJ384" t="s">
        <v>252</v>
      </c>
      <c r="AK384" t="s">
        <v>252</v>
      </c>
    </row>
    <row r="385" spans="1:37" x14ac:dyDescent="0.35">
      <c r="A385">
        <v>9</v>
      </c>
      <c r="B385" t="s">
        <v>263</v>
      </c>
      <c r="C385" t="s">
        <v>246</v>
      </c>
      <c r="D385" t="s">
        <v>402</v>
      </c>
      <c r="E385" t="s">
        <v>247</v>
      </c>
      <c r="F385" t="s">
        <v>248</v>
      </c>
      <c r="G385" t="s">
        <v>249</v>
      </c>
      <c r="H385" t="s">
        <v>250</v>
      </c>
      <c r="O385" s="50">
        <v>9.5394850000000009</v>
      </c>
      <c r="P385" s="50">
        <v>9.4742460250854492</v>
      </c>
      <c r="Q385" s="50">
        <v>7.7542617917060852E-2</v>
      </c>
      <c r="W385" t="s">
        <v>210</v>
      </c>
      <c r="X385" s="50">
        <v>0.50016455332122312</v>
      </c>
      <c r="Y385" t="s">
        <v>210</v>
      </c>
      <c r="Z385">
        <v>3</v>
      </c>
      <c r="AA385">
        <v>5</v>
      </c>
      <c r="AB385" t="s">
        <v>251</v>
      </c>
      <c r="AC385" t="s">
        <v>190</v>
      </c>
      <c r="AD385" s="50">
        <v>0.94486568290111961</v>
      </c>
      <c r="AE385" t="s">
        <v>252</v>
      </c>
      <c r="AF385" t="s">
        <v>252</v>
      </c>
      <c r="AG385" t="s">
        <v>252</v>
      </c>
      <c r="AH385" t="s">
        <v>252</v>
      </c>
      <c r="AI385" t="s">
        <v>252</v>
      </c>
      <c r="AJ385" t="s">
        <v>252</v>
      </c>
      <c r="AK385" t="s">
        <v>252</v>
      </c>
    </row>
    <row r="386" spans="1:37" x14ac:dyDescent="0.35">
      <c r="A386">
        <v>10</v>
      </c>
      <c r="B386" t="s">
        <v>264</v>
      </c>
      <c r="C386" t="s">
        <v>246</v>
      </c>
      <c r="D386" t="s">
        <v>402</v>
      </c>
      <c r="E386" t="s">
        <v>254</v>
      </c>
      <c r="F386" t="s">
        <v>248</v>
      </c>
      <c r="G386" t="s">
        <v>249</v>
      </c>
      <c r="H386" t="s">
        <v>250</v>
      </c>
      <c r="L386" s="50">
        <v>1</v>
      </c>
      <c r="M386" s="50">
        <v>0.91666829586029053</v>
      </c>
      <c r="N386" s="50">
        <v>1.090907096862793</v>
      </c>
      <c r="O386" s="50">
        <v>20.479181000000001</v>
      </c>
      <c r="P386" s="50">
        <v>20.483711242675781</v>
      </c>
      <c r="Q386" s="50">
        <v>1.0930865071713924E-2</v>
      </c>
      <c r="S386" s="50">
        <v>11.009466171264648</v>
      </c>
      <c r="T386" s="50">
        <v>7.830926775932312E-2</v>
      </c>
      <c r="U386" s="50">
        <v>4.5211877673864365E-2</v>
      </c>
      <c r="V386" s="50">
        <v>0</v>
      </c>
      <c r="W386" t="s">
        <v>210</v>
      </c>
      <c r="X386" s="50">
        <v>0.38909654689464135</v>
      </c>
      <c r="Y386" t="s">
        <v>210</v>
      </c>
      <c r="Z386">
        <v>3</v>
      </c>
      <c r="AA386">
        <v>14</v>
      </c>
      <c r="AB386" t="s">
        <v>251</v>
      </c>
      <c r="AC386" t="s">
        <v>190</v>
      </c>
      <c r="AD386" s="50">
        <v>0.96974848685360682</v>
      </c>
      <c r="AE386" t="s">
        <v>252</v>
      </c>
      <c r="AF386" t="s">
        <v>252</v>
      </c>
      <c r="AG386" t="s">
        <v>252</v>
      </c>
      <c r="AH386" t="s">
        <v>252</v>
      </c>
      <c r="AI386" t="s">
        <v>252</v>
      </c>
      <c r="AJ386" t="s">
        <v>252</v>
      </c>
      <c r="AK386" t="s">
        <v>252</v>
      </c>
    </row>
    <row r="387" spans="1:37" x14ac:dyDescent="0.35">
      <c r="A387">
        <v>11</v>
      </c>
      <c r="B387" t="s">
        <v>265</v>
      </c>
      <c r="C387" t="s">
        <v>246</v>
      </c>
      <c r="D387" t="s">
        <v>402</v>
      </c>
      <c r="E387" t="s">
        <v>256</v>
      </c>
      <c r="F387" t="s">
        <v>248</v>
      </c>
      <c r="G387" t="s">
        <v>249</v>
      </c>
      <c r="H387" t="s">
        <v>250</v>
      </c>
      <c r="L387" s="50">
        <v>1</v>
      </c>
      <c r="M387" s="50">
        <v>0.90747314691543579</v>
      </c>
      <c r="N387" s="50">
        <v>1.1019610166549683</v>
      </c>
      <c r="O387" s="50">
        <v>30.456167000000001</v>
      </c>
      <c r="P387" s="50">
        <v>30.418058395385742</v>
      </c>
      <c r="Q387" s="50">
        <v>4.0285397320985794E-2</v>
      </c>
      <c r="S387" s="50">
        <v>20.943813323974609</v>
      </c>
      <c r="T387" s="50">
        <v>8.7382897734642029E-2</v>
      </c>
      <c r="U387" s="50">
        <v>5.0450541079044342E-2</v>
      </c>
      <c r="V387" s="50">
        <v>0</v>
      </c>
      <c r="W387" t="s">
        <v>210</v>
      </c>
      <c r="X387" s="50">
        <v>0.44388131565887046</v>
      </c>
      <c r="Y387" t="s">
        <v>210</v>
      </c>
      <c r="Z387">
        <v>3</v>
      </c>
      <c r="AA387">
        <v>24</v>
      </c>
      <c r="AB387" t="s">
        <v>251</v>
      </c>
      <c r="AC387" t="s">
        <v>190</v>
      </c>
      <c r="AD387" s="50">
        <v>0.97064490525005875</v>
      </c>
      <c r="AE387" t="s">
        <v>252</v>
      </c>
      <c r="AF387" t="s">
        <v>252</v>
      </c>
      <c r="AG387" t="s">
        <v>252</v>
      </c>
      <c r="AH387" t="s">
        <v>252</v>
      </c>
      <c r="AI387" t="s">
        <v>252</v>
      </c>
      <c r="AJ387" t="s">
        <v>252</v>
      </c>
      <c r="AK387" t="s">
        <v>252</v>
      </c>
    </row>
    <row r="388" spans="1:37" x14ac:dyDescent="0.35">
      <c r="A388">
        <v>12</v>
      </c>
      <c r="B388" t="s">
        <v>266</v>
      </c>
      <c r="C388" t="s">
        <v>246</v>
      </c>
      <c r="D388" t="s">
        <v>402</v>
      </c>
      <c r="E388" t="s">
        <v>258</v>
      </c>
      <c r="F388" t="s">
        <v>248</v>
      </c>
      <c r="G388" t="s">
        <v>249</v>
      </c>
      <c r="H388" t="s">
        <v>250</v>
      </c>
      <c r="L388" s="50">
        <v>1</v>
      </c>
      <c r="M388" s="50">
        <v>0.9137759804725647</v>
      </c>
      <c r="N388" s="50">
        <v>1.0943601131439209</v>
      </c>
      <c r="O388" s="50">
        <v>27.643238</v>
      </c>
      <c r="P388" s="50">
        <v>27.660562515258789</v>
      </c>
      <c r="Q388" s="50">
        <v>2.3938121274113655E-2</v>
      </c>
      <c r="S388" s="50">
        <v>18.186317443847656</v>
      </c>
      <c r="T388" s="50">
        <v>8.1153504550457001E-2</v>
      </c>
      <c r="U388" s="50">
        <v>4.6853996813297272E-2</v>
      </c>
      <c r="V388" s="50">
        <v>0</v>
      </c>
      <c r="W388" t="s">
        <v>210</v>
      </c>
      <c r="X388" s="50">
        <v>0.49052560232260944</v>
      </c>
      <c r="Y388" t="s">
        <v>210</v>
      </c>
      <c r="Z388">
        <v>3</v>
      </c>
      <c r="AA388">
        <v>21</v>
      </c>
      <c r="AB388" t="s">
        <v>251</v>
      </c>
      <c r="AC388" t="s">
        <v>190</v>
      </c>
      <c r="AD388" s="50">
        <v>0.97125208373077931</v>
      </c>
      <c r="AE388" t="s">
        <v>252</v>
      </c>
      <c r="AF388" t="s">
        <v>252</v>
      </c>
      <c r="AG388" t="s">
        <v>252</v>
      </c>
      <c r="AH388" t="s">
        <v>252</v>
      </c>
      <c r="AI388" t="s">
        <v>252</v>
      </c>
      <c r="AJ388" t="s">
        <v>252</v>
      </c>
      <c r="AK388" t="s">
        <v>252</v>
      </c>
    </row>
    <row r="389" spans="1:37" x14ac:dyDescent="0.35">
      <c r="A389">
        <v>13</v>
      </c>
      <c r="B389" t="s">
        <v>267</v>
      </c>
      <c r="C389" t="s">
        <v>246</v>
      </c>
      <c r="D389" t="s">
        <v>402</v>
      </c>
      <c r="E389" t="s">
        <v>268</v>
      </c>
      <c r="F389" t="s">
        <v>248</v>
      </c>
      <c r="G389" t="s">
        <v>249</v>
      </c>
      <c r="H389" t="s">
        <v>250</v>
      </c>
      <c r="O389" t="s">
        <v>403</v>
      </c>
      <c r="W389" t="s">
        <v>210</v>
      </c>
      <c r="X389" s="50">
        <v>0.2</v>
      </c>
      <c r="Y389" t="s">
        <v>210</v>
      </c>
      <c r="Z389">
        <v>3</v>
      </c>
      <c r="AA389">
        <v>39</v>
      </c>
      <c r="AB389" t="s">
        <v>404</v>
      </c>
      <c r="AC389" t="s">
        <v>190</v>
      </c>
      <c r="AD389" s="50">
        <v>0</v>
      </c>
      <c r="AE389" t="s">
        <v>274</v>
      </c>
      <c r="AF389" t="s">
        <v>274</v>
      </c>
      <c r="AG389" t="s">
        <v>274</v>
      </c>
      <c r="AH389" t="s">
        <v>252</v>
      </c>
      <c r="AI389" t="s">
        <v>252</v>
      </c>
      <c r="AJ389" t="s">
        <v>252</v>
      </c>
      <c r="AK389" t="s">
        <v>274</v>
      </c>
    </row>
    <row r="390" spans="1:37" x14ac:dyDescent="0.35">
      <c r="A390">
        <v>14</v>
      </c>
      <c r="B390" t="s">
        <v>269</v>
      </c>
      <c r="C390" t="s">
        <v>246</v>
      </c>
      <c r="D390" t="s">
        <v>402</v>
      </c>
      <c r="E390" t="s">
        <v>270</v>
      </c>
      <c r="F390" t="s">
        <v>248</v>
      </c>
      <c r="G390" t="s">
        <v>249</v>
      </c>
      <c r="H390" t="s">
        <v>250</v>
      </c>
      <c r="O390" t="s">
        <v>403</v>
      </c>
      <c r="W390" t="s">
        <v>210</v>
      </c>
      <c r="X390" s="50">
        <v>0.2</v>
      </c>
      <c r="Y390" t="s">
        <v>210</v>
      </c>
      <c r="Z390">
        <v>3</v>
      </c>
      <c r="AA390">
        <v>39</v>
      </c>
      <c r="AB390" t="s">
        <v>404</v>
      </c>
      <c r="AC390" t="s">
        <v>190</v>
      </c>
      <c r="AD390" s="50">
        <v>0</v>
      </c>
      <c r="AE390" t="s">
        <v>274</v>
      </c>
      <c r="AF390" t="s">
        <v>274</v>
      </c>
      <c r="AG390" t="s">
        <v>274</v>
      </c>
      <c r="AH390" t="s">
        <v>252</v>
      </c>
      <c r="AI390" t="s">
        <v>252</v>
      </c>
      <c r="AJ390" t="s">
        <v>252</v>
      </c>
      <c r="AK390" t="s">
        <v>252</v>
      </c>
    </row>
    <row r="391" spans="1:37" x14ac:dyDescent="0.35">
      <c r="A391">
        <v>15</v>
      </c>
      <c r="B391" t="s">
        <v>271</v>
      </c>
      <c r="C391" t="s">
        <v>246</v>
      </c>
      <c r="D391" t="s">
        <v>402</v>
      </c>
      <c r="E391" t="s">
        <v>272</v>
      </c>
      <c r="F391" t="s">
        <v>248</v>
      </c>
      <c r="G391" t="s">
        <v>249</v>
      </c>
      <c r="H391" t="s">
        <v>250</v>
      </c>
      <c r="O391" t="s">
        <v>403</v>
      </c>
      <c r="W391" t="s">
        <v>210</v>
      </c>
      <c r="X391" s="50">
        <v>0.2</v>
      </c>
      <c r="Y391" t="s">
        <v>210</v>
      </c>
      <c r="Z391">
        <v>3</v>
      </c>
      <c r="AA391">
        <v>39</v>
      </c>
      <c r="AB391" t="s">
        <v>251</v>
      </c>
      <c r="AC391" t="s">
        <v>190</v>
      </c>
      <c r="AD391" s="50">
        <v>0</v>
      </c>
      <c r="AE391" t="s">
        <v>274</v>
      </c>
      <c r="AF391" t="s">
        <v>274</v>
      </c>
      <c r="AG391" t="s">
        <v>274</v>
      </c>
      <c r="AH391" t="s">
        <v>252</v>
      </c>
      <c r="AI391" t="s">
        <v>252</v>
      </c>
      <c r="AJ391" t="s">
        <v>252</v>
      </c>
      <c r="AK391" t="s">
        <v>274</v>
      </c>
    </row>
    <row r="392" spans="1:37" x14ac:dyDescent="0.35">
      <c r="A392">
        <v>16</v>
      </c>
      <c r="B392" t="s">
        <v>275</v>
      </c>
      <c r="C392" t="s">
        <v>246</v>
      </c>
      <c r="D392" t="s">
        <v>402</v>
      </c>
      <c r="E392" t="s">
        <v>276</v>
      </c>
      <c r="F392" t="s">
        <v>248</v>
      </c>
      <c r="G392" t="s">
        <v>249</v>
      </c>
      <c r="H392" t="s">
        <v>250</v>
      </c>
      <c r="L392" s="50">
        <v>1</v>
      </c>
      <c r="M392" s="50">
        <v>0.44580554962158203</v>
      </c>
      <c r="N392" s="50">
        <v>2.2431304454803467</v>
      </c>
      <c r="O392" s="50">
        <v>36.768689999999999</v>
      </c>
      <c r="P392" s="50">
        <v>37.132171630859375</v>
      </c>
      <c r="Q392" s="50">
        <v>0.51404589414596558</v>
      </c>
      <c r="S392" s="50">
        <v>27.657928466796875</v>
      </c>
      <c r="T392" s="50">
        <v>0.51986157894134521</v>
      </c>
      <c r="U392" s="50">
        <v>0.3662320077419281</v>
      </c>
      <c r="V392" s="50">
        <v>0</v>
      </c>
      <c r="W392" t="s">
        <v>210</v>
      </c>
      <c r="X392" s="50">
        <v>3.9999999105930328E-2</v>
      </c>
      <c r="Y392" t="s">
        <v>210</v>
      </c>
      <c r="Z392">
        <v>3</v>
      </c>
      <c r="AA392">
        <v>34</v>
      </c>
      <c r="AB392" t="s">
        <v>273</v>
      </c>
      <c r="AC392" t="s">
        <v>190</v>
      </c>
      <c r="AD392" s="50">
        <v>0.78203755568929323</v>
      </c>
      <c r="AE392" t="s">
        <v>274</v>
      </c>
      <c r="AF392" t="s">
        <v>252</v>
      </c>
      <c r="AG392" t="s">
        <v>274</v>
      </c>
      <c r="AH392" t="s">
        <v>274</v>
      </c>
      <c r="AI392" t="s">
        <v>252</v>
      </c>
      <c r="AJ392" t="s">
        <v>252</v>
      </c>
      <c r="AK392" t="s">
        <v>252</v>
      </c>
    </row>
    <row r="393" spans="1:37" x14ac:dyDescent="0.35">
      <c r="A393">
        <v>17</v>
      </c>
      <c r="B393" t="s">
        <v>277</v>
      </c>
      <c r="C393" t="s">
        <v>246</v>
      </c>
      <c r="D393" t="s">
        <v>402</v>
      </c>
      <c r="E393" t="s">
        <v>268</v>
      </c>
      <c r="F393" t="s">
        <v>248</v>
      </c>
      <c r="G393" t="s">
        <v>249</v>
      </c>
      <c r="H393" t="s">
        <v>250</v>
      </c>
      <c r="O393" t="s">
        <v>403</v>
      </c>
      <c r="W393" t="s">
        <v>210</v>
      </c>
      <c r="X393" s="50">
        <v>0.2</v>
      </c>
      <c r="Y393" t="s">
        <v>210</v>
      </c>
      <c r="Z393">
        <v>3</v>
      </c>
      <c r="AA393">
        <v>39</v>
      </c>
      <c r="AB393" t="s">
        <v>404</v>
      </c>
      <c r="AC393" t="s">
        <v>190</v>
      </c>
      <c r="AD393" s="50">
        <v>0</v>
      </c>
      <c r="AE393" t="s">
        <v>274</v>
      </c>
      <c r="AF393" t="s">
        <v>274</v>
      </c>
      <c r="AG393" t="s">
        <v>274</v>
      </c>
      <c r="AH393" t="s">
        <v>252</v>
      </c>
      <c r="AI393" t="s">
        <v>252</v>
      </c>
      <c r="AJ393" t="s">
        <v>252</v>
      </c>
      <c r="AK393" t="s">
        <v>252</v>
      </c>
    </row>
    <row r="394" spans="1:37" x14ac:dyDescent="0.35">
      <c r="A394">
        <v>18</v>
      </c>
      <c r="B394" t="s">
        <v>278</v>
      </c>
      <c r="C394" t="s">
        <v>246</v>
      </c>
      <c r="D394" t="s">
        <v>402</v>
      </c>
      <c r="E394" t="s">
        <v>270</v>
      </c>
      <c r="F394" t="s">
        <v>248</v>
      </c>
      <c r="G394" t="s">
        <v>249</v>
      </c>
      <c r="H394" t="s">
        <v>250</v>
      </c>
      <c r="O394" t="s">
        <v>403</v>
      </c>
      <c r="W394" t="s">
        <v>210</v>
      </c>
      <c r="X394" s="50">
        <v>0.2</v>
      </c>
      <c r="Y394" t="s">
        <v>210</v>
      </c>
      <c r="Z394">
        <v>3</v>
      </c>
      <c r="AA394">
        <v>39</v>
      </c>
      <c r="AB394" t="s">
        <v>404</v>
      </c>
      <c r="AC394" t="s">
        <v>190</v>
      </c>
      <c r="AD394" s="50">
        <v>0</v>
      </c>
      <c r="AE394" t="s">
        <v>274</v>
      </c>
      <c r="AF394" t="s">
        <v>274</v>
      </c>
      <c r="AG394" t="s">
        <v>274</v>
      </c>
      <c r="AH394" t="s">
        <v>252</v>
      </c>
      <c r="AI394" t="s">
        <v>252</v>
      </c>
      <c r="AJ394" t="s">
        <v>252</v>
      </c>
      <c r="AK394" t="s">
        <v>252</v>
      </c>
    </row>
    <row r="395" spans="1:37" x14ac:dyDescent="0.35">
      <c r="A395">
        <v>19</v>
      </c>
      <c r="B395" t="s">
        <v>279</v>
      </c>
      <c r="C395" t="s">
        <v>246</v>
      </c>
      <c r="D395" t="s">
        <v>402</v>
      </c>
      <c r="E395" t="s">
        <v>272</v>
      </c>
      <c r="F395" t="s">
        <v>248</v>
      </c>
      <c r="G395" t="s">
        <v>249</v>
      </c>
      <c r="H395" t="s">
        <v>250</v>
      </c>
      <c r="O395" t="s">
        <v>403</v>
      </c>
      <c r="W395" t="s">
        <v>210</v>
      </c>
      <c r="X395" s="50">
        <v>0.2</v>
      </c>
      <c r="Y395" t="s">
        <v>210</v>
      </c>
      <c r="Z395">
        <v>3</v>
      </c>
      <c r="AA395">
        <v>39</v>
      </c>
      <c r="AB395" t="s">
        <v>404</v>
      </c>
      <c r="AC395" t="s">
        <v>190</v>
      </c>
      <c r="AD395" s="50">
        <v>0</v>
      </c>
      <c r="AE395" t="s">
        <v>274</v>
      </c>
      <c r="AF395" t="s">
        <v>274</v>
      </c>
      <c r="AG395" t="s">
        <v>274</v>
      </c>
      <c r="AH395" t="s">
        <v>252</v>
      </c>
      <c r="AI395" t="s">
        <v>252</v>
      </c>
      <c r="AJ395" t="s">
        <v>252</v>
      </c>
      <c r="AK395" t="s">
        <v>252</v>
      </c>
    </row>
    <row r="396" spans="1:37" x14ac:dyDescent="0.35">
      <c r="A396">
        <v>20</v>
      </c>
      <c r="B396" t="s">
        <v>280</v>
      </c>
      <c r="C396" t="s">
        <v>246</v>
      </c>
      <c r="D396" t="s">
        <v>402</v>
      </c>
      <c r="E396" t="s">
        <v>276</v>
      </c>
      <c r="F396" t="s">
        <v>248</v>
      </c>
      <c r="G396" t="s">
        <v>249</v>
      </c>
      <c r="H396" t="s">
        <v>250</v>
      </c>
      <c r="L396" s="50">
        <v>1</v>
      </c>
      <c r="M396" s="50">
        <v>0.44580554962158203</v>
      </c>
      <c r="N396" s="50">
        <v>2.2431304454803467</v>
      </c>
      <c r="O396" s="50">
        <v>37.495660000000001</v>
      </c>
      <c r="P396" s="50">
        <v>37.132171630859375</v>
      </c>
      <c r="Q396" s="50">
        <v>0.51404589414596558</v>
      </c>
      <c r="S396" s="50">
        <v>27.657928466796875</v>
      </c>
      <c r="T396" s="50">
        <v>0.51986157894134521</v>
      </c>
      <c r="U396" s="50">
        <v>0.3662320077419281</v>
      </c>
      <c r="V396" s="50">
        <v>0</v>
      </c>
      <c r="W396" t="s">
        <v>210</v>
      </c>
      <c r="X396" s="50">
        <v>3.9999999105930328E-2</v>
      </c>
      <c r="Y396" t="s">
        <v>210</v>
      </c>
      <c r="Z396">
        <v>3</v>
      </c>
      <c r="AA396">
        <v>34</v>
      </c>
      <c r="AB396" t="s">
        <v>273</v>
      </c>
      <c r="AC396" t="s">
        <v>190</v>
      </c>
      <c r="AD396" s="50">
        <v>0.54541910344854128</v>
      </c>
      <c r="AE396" t="s">
        <v>274</v>
      </c>
      <c r="AF396" t="s">
        <v>252</v>
      </c>
      <c r="AG396" t="s">
        <v>274</v>
      </c>
      <c r="AH396" t="s">
        <v>274</v>
      </c>
      <c r="AI396" t="s">
        <v>252</v>
      </c>
      <c r="AJ396" t="s">
        <v>252</v>
      </c>
      <c r="AK396" t="s">
        <v>252</v>
      </c>
    </row>
    <row r="397" spans="1:37" x14ac:dyDescent="0.35">
      <c r="A397">
        <v>21</v>
      </c>
      <c r="B397" t="s">
        <v>281</v>
      </c>
      <c r="C397" t="s">
        <v>246</v>
      </c>
      <c r="D397" t="s">
        <v>402</v>
      </c>
      <c r="E397" t="s">
        <v>268</v>
      </c>
      <c r="F397" t="s">
        <v>248</v>
      </c>
      <c r="G397" t="s">
        <v>249</v>
      </c>
      <c r="H397" t="s">
        <v>250</v>
      </c>
      <c r="O397" t="s">
        <v>403</v>
      </c>
      <c r="W397" t="s">
        <v>210</v>
      </c>
      <c r="X397" s="50">
        <v>0.2</v>
      </c>
      <c r="Y397" t="s">
        <v>210</v>
      </c>
      <c r="Z397">
        <v>3</v>
      </c>
      <c r="AA397">
        <v>39</v>
      </c>
      <c r="AB397" t="s">
        <v>404</v>
      </c>
      <c r="AC397" t="s">
        <v>190</v>
      </c>
      <c r="AD397" s="50">
        <v>0</v>
      </c>
      <c r="AE397" t="s">
        <v>274</v>
      </c>
      <c r="AF397" t="s">
        <v>274</v>
      </c>
      <c r="AG397" t="s">
        <v>274</v>
      </c>
      <c r="AH397" t="s">
        <v>252</v>
      </c>
      <c r="AI397" t="s">
        <v>252</v>
      </c>
      <c r="AJ397" t="s">
        <v>252</v>
      </c>
      <c r="AK397" t="s">
        <v>274</v>
      </c>
    </row>
    <row r="398" spans="1:37" x14ac:dyDescent="0.35">
      <c r="A398">
        <v>22</v>
      </c>
      <c r="B398" t="s">
        <v>282</v>
      </c>
      <c r="C398" t="s">
        <v>246</v>
      </c>
      <c r="D398" t="s">
        <v>402</v>
      </c>
      <c r="E398" t="s">
        <v>270</v>
      </c>
      <c r="F398" t="s">
        <v>248</v>
      </c>
      <c r="G398" t="s">
        <v>249</v>
      </c>
      <c r="H398" t="s">
        <v>250</v>
      </c>
      <c r="O398" t="s">
        <v>403</v>
      </c>
      <c r="W398" t="s">
        <v>210</v>
      </c>
      <c r="X398" s="50">
        <v>0.2</v>
      </c>
      <c r="Y398" t="s">
        <v>210</v>
      </c>
      <c r="Z398">
        <v>3</v>
      </c>
      <c r="AA398">
        <v>39</v>
      </c>
      <c r="AB398" t="s">
        <v>404</v>
      </c>
      <c r="AC398" t="s">
        <v>190</v>
      </c>
      <c r="AD398" s="50">
        <v>0</v>
      </c>
      <c r="AE398" t="s">
        <v>274</v>
      </c>
      <c r="AF398" t="s">
        <v>274</v>
      </c>
      <c r="AG398" t="s">
        <v>274</v>
      </c>
      <c r="AH398" t="s">
        <v>252</v>
      </c>
      <c r="AI398" t="s">
        <v>252</v>
      </c>
      <c r="AJ398" t="s">
        <v>252</v>
      </c>
      <c r="AK398" t="s">
        <v>274</v>
      </c>
    </row>
    <row r="399" spans="1:37" x14ac:dyDescent="0.35">
      <c r="A399">
        <v>23</v>
      </c>
      <c r="B399" t="s">
        <v>283</v>
      </c>
      <c r="C399" t="s">
        <v>246</v>
      </c>
      <c r="D399" t="s">
        <v>402</v>
      </c>
      <c r="E399" t="s">
        <v>272</v>
      </c>
      <c r="F399" t="s">
        <v>248</v>
      </c>
      <c r="G399" t="s">
        <v>249</v>
      </c>
      <c r="H399" t="s">
        <v>250</v>
      </c>
      <c r="O399" t="s">
        <v>403</v>
      </c>
      <c r="W399" t="s">
        <v>210</v>
      </c>
      <c r="X399" s="50">
        <v>0.2</v>
      </c>
      <c r="Y399" t="s">
        <v>210</v>
      </c>
      <c r="Z399">
        <v>3</v>
      </c>
      <c r="AA399">
        <v>39</v>
      </c>
      <c r="AB399" t="s">
        <v>404</v>
      </c>
      <c r="AC399" t="s">
        <v>190</v>
      </c>
      <c r="AD399" s="50">
        <v>0</v>
      </c>
      <c r="AE399" t="s">
        <v>274</v>
      </c>
      <c r="AF399" t="s">
        <v>274</v>
      </c>
      <c r="AG399" t="s">
        <v>274</v>
      </c>
      <c r="AH399" t="s">
        <v>252</v>
      </c>
      <c r="AI399" t="s">
        <v>252</v>
      </c>
      <c r="AJ399" t="s">
        <v>252</v>
      </c>
      <c r="AK399" t="s">
        <v>274</v>
      </c>
    </row>
    <row r="400" spans="1:37" x14ac:dyDescent="0.35">
      <c r="A400">
        <v>24</v>
      </c>
      <c r="B400" t="s">
        <v>284</v>
      </c>
      <c r="C400" t="s">
        <v>246</v>
      </c>
      <c r="D400" t="s">
        <v>402</v>
      </c>
      <c r="E400" t="s">
        <v>276</v>
      </c>
      <c r="F400" t="s">
        <v>248</v>
      </c>
      <c r="G400" t="s">
        <v>249</v>
      </c>
      <c r="H400" t="s">
        <v>250</v>
      </c>
      <c r="O400" t="s">
        <v>403</v>
      </c>
      <c r="P400" s="50">
        <v>37.132171630859375</v>
      </c>
      <c r="Q400" s="50">
        <v>0.51404589414596558</v>
      </c>
      <c r="W400" t="s">
        <v>210</v>
      </c>
      <c r="X400" s="50">
        <v>3.9999999105930328E-2</v>
      </c>
      <c r="Y400" t="s">
        <v>210</v>
      </c>
      <c r="Z400">
        <v>3</v>
      </c>
      <c r="AA400">
        <v>39</v>
      </c>
      <c r="AB400" t="s">
        <v>404</v>
      </c>
      <c r="AC400" t="s">
        <v>190</v>
      </c>
      <c r="AD400" s="50">
        <v>0</v>
      </c>
      <c r="AE400" t="s">
        <v>274</v>
      </c>
      <c r="AF400" t="s">
        <v>274</v>
      </c>
      <c r="AG400" t="s">
        <v>274</v>
      </c>
      <c r="AH400" t="s">
        <v>252</v>
      </c>
      <c r="AI400" t="s">
        <v>252</v>
      </c>
      <c r="AJ400" t="s">
        <v>252</v>
      </c>
      <c r="AK400" t="s">
        <v>252</v>
      </c>
    </row>
    <row r="401" spans="1:37" x14ac:dyDescent="0.35">
      <c r="A401">
        <v>25</v>
      </c>
      <c r="B401" t="s">
        <v>285</v>
      </c>
      <c r="C401" t="s">
        <v>246</v>
      </c>
      <c r="D401" t="s">
        <v>402</v>
      </c>
      <c r="E401" t="s">
        <v>286</v>
      </c>
      <c r="F401" t="s">
        <v>248</v>
      </c>
      <c r="G401" t="s">
        <v>249</v>
      </c>
      <c r="H401" t="s">
        <v>250</v>
      </c>
      <c r="O401" t="s">
        <v>403</v>
      </c>
      <c r="W401" t="s">
        <v>210</v>
      </c>
      <c r="X401" s="50">
        <v>0.2</v>
      </c>
      <c r="Y401" t="s">
        <v>210</v>
      </c>
      <c r="Z401">
        <v>3</v>
      </c>
      <c r="AA401">
        <v>28</v>
      </c>
      <c r="AB401" t="s">
        <v>404</v>
      </c>
      <c r="AC401" t="s">
        <v>190</v>
      </c>
      <c r="AD401" s="50">
        <v>0</v>
      </c>
      <c r="AE401" t="s">
        <v>274</v>
      </c>
      <c r="AF401" t="s">
        <v>252</v>
      </c>
      <c r="AG401" t="s">
        <v>274</v>
      </c>
      <c r="AH401" t="s">
        <v>252</v>
      </c>
      <c r="AI401" t="s">
        <v>252</v>
      </c>
      <c r="AJ401" t="s">
        <v>252</v>
      </c>
      <c r="AK401" t="s">
        <v>274</v>
      </c>
    </row>
    <row r="402" spans="1:37" x14ac:dyDescent="0.35">
      <c r="A402">
        <v>26</v>
      </c>
      <c r="B402" t="s">
        <v>287</v>
      </c>
      <c r="C402" t="s">
        <v>246</v>
      </c>
      <c r="D402" t="s">
        <v>402</v>
      </c>
      <c r="E402" t="s">
        <v>288</v>
      </c>
      <c r="F402" t="s">
        <v>248</v>
      </c>
      <c r="G402" t="s">
        <v>249</v>
      </c>
      <c r="H402" t="s">
        <v>250</v>
      </c>
      <c r="O402" t="s">
        <v>403</v>
      </c>
      <c r="W402" t="s">
        <v>210</v>
      </c>
      <c r="X402" s="50">
        <v>0.2</v>
      </c>
      <c r="Y402" t="s">
        <v>210</v>
      </c>
      <c r="Z402">
        <v>3</v>
      </c>
      <c r="AA402">
        <v>39</v>
      </c>
      <c r="AB402" t="s">
        <v>404</v>
      </c>
      <c r="AC402" t="s">
        <v>190</v>
      </c>
      <c r="AD402" s="50">
        <v>0</v>
      </c>
      <c r="AE402" t="s">
        <v>274</v>
      </c>
      <c r="AF402" t="s">
        <v>274</v>
      </c>
      <c r="AG402" t="s">
        <v>274</v>
      </c>
      <c r="AH402" t="s">
        <v>252</v>
      </c>
      <c r="AI402" t="s">
        <v>252</v>
      </c>
      <c r="AJ402" t="s">
        <v>252</v>
      </c>
      <c r="AK402" t="s">
        <v>252</v>
      </c>
    </row>
    <row r="403" spans="1:37" x14ac:dyDescent="0.35">
      <c r="A403">
        <v>27</v>
      </c>
      <c r="B403" t="s">
        <v>289</v>
      </c>
      <c r="C403" t="s">
        <v>246</v>
      </c>
      <c r="D403" t="s">
        <v>402</v>
      </c>
      <c r="E403" t="s">
        <v>290</v>
      </c>
      <c r="F403" t="s">
        <v>248</v>
      </c>
      <c r="G403" t="s">
        <v>249</v>
      </c>
      <c r="H403" t="s">
        <v>250</v>
      </c>
      <c r="L403" s="50">
        <v>1</v>
      </c>
      <c r="O403" s="50">
        <v>36.127834</v>
      </c>
      <c r="P403" s="50">
        <v>36.127834320068359</v>
      </c>
      <c r="S403" s="50">
        <v>26.653589248657227</v>
      </c>
      <c r="V403" s="50">
        <v>0</v>
      </c>
      <c r="W403" t="s">
        <v>210</v>
      </c>
      <c r="X403" s="50">
        <v>3.9999999105930328E-2</v>
      </c>
      <c r="Y403" t="s">
        <v>210</v>
      </c>
      <c r="Z403">
        <v>3</v>
      </c>
      <c r="AA403">
        <v>32</v>
      </c>
      <c r="AB403" t="s">
        <v>273</v>
      </c>
      <c r="AC403" t="s">
        <v>190</v>
      </c>
      <c r="AD403" s="50">
        <v>0.82850266610275591</v>
      </c>
      <c r="AE403" t="s">
        <v>252</v>
      </c>
      <c r="AF403" t="s">
        <v>252</v>
      </c>
      <c r="AG403" t="s">
        <v>274</v>
      </c>
      <c r="AH403" t="s">
        <v>252</v>
      </c>
      <c r="AI403" t="s">
        <v>252</v>
      </c>
      <c r="AJ403" t="s">
        <v>252</v>
      </c>
      <c r="AK403" t="s">
        <v>252</v>
      </c>
    </row>
    <row r="404" spans="1:37" x14ac:dyDescent="0.35">
      <c r="A404">
        <v>28</v>
      </c>
      <c r="B404" t="s">
        <v>291</v>
      </c>
      <c r="C404" t="s">
        <v>246</v>
      </c>
      <c r="D404" t="s">
        <v>402</v>
      </c>
      <c r="E404" t="s">
        <v>292</v>
      </c>
      <c r="F404" t="s">
        <v>248</v>
      </c>
      <c r="G404" t="s">
        <v>249</v>
      </c>
      <c r="H404" t="s">
        <v>250</v>
      </c>
      <c r="O404" t="s">
        <v>403</v>
      </c>
      <c r="W404" t="s">
        <v>210</v>
      </c>
      <c r="X404" s="50">
        <v>0.2</v>
      </c>
      <c r="Y404" t="s">
        <v>210</v>
      </c>
      <c r="Z404">
        <v>3</v>
      </c>
      <c r="AA404">
        <v>39</v>
      </c>
      <c r="AB404" t="s">
        <v>404</v>
      </c>
      <c r="AC404" t="s">
        <v>190</v>
      </c>
      <c r="AD404" s="50">
        <v>0</v>
      </c>
      <c r="AE404" t="s">
        <v>274</v>
      </c>
      <c r="AF404" t="s">
        <v>274</v>
      </c>
      <c r="AG404" t="s">
        <v>274</v>
      </c>
      <c r="AH404" t="s">
        <v>252</v>
      </c>
      <c r="AI404" t="s">
        <v>252</v>
      </c>
      <c r="AJ404" t="s">
        <v>252</v>
      </c>
      <c r="AK404" t="s">
        <v>274</v>
      </c>
    </row>
    <row r="405" spans="1:37" x14ac:dyDescent="0.35">
      <c r="A405">
        <v>29</v>
      </c>
      <c r="B405" t="s">
        <v>293</v>
      </c>
      <c r="C405" t="s">
        <v>246</v>
      </c>
      <c r="D405" t="s">
        <v>402</v>
      </c>
      <c r="E405" t="s">
        <v>286</v>
      </c>
      <c r="F405" t="s">
        <v>248</v>
      </c>
      <c r="G405" t="s">
        <v>249</v>
      </c>
      <c r="H405" t="s">
        <v>250</v>
      </c>
      <c r="O405" t="s">
        <v>403</v>
      </c>
      <c r="W405" t="s">
        <v>210</v>
      </c>
      <c r="X405" s="50">
        <v>0.2</v>
      </c>
      <c r="Y405" t="s">
        <v>210</v>
      </c>
      <c r="Z405">
        <v>3</v>
      </c>
      <c r="AA405">
        <v>39</v>
      </c>
      <c r="AB405" t="s">
        <v>404</v>
      </c>
      <c r="AC405" t="s">
        <v>190</v>
      </c>
      <c r="AD405" s="50">
        <v>0</v>
      </c>
      <c r="AE405" t="s">
        <v>274</v>
      </c>
      <c r="AF405" t="s">
        <v>274</v>
      </c>
      <c r="AG405" t="s">
        <v>274</v>
      </c>
      <c r="AH405" t="s">
        <v>252</v>
      </c>
      <c r="AI405" t="s">
        <v>252</v>
      </c>
      <c r="AJ405" t="s">
        <v>252</v>
      </c>
      <c r="AK405" t="s">
        <v>252</v>
      </c>
    </row>
    <row r="406" spans="1:37" x14ac:dyDescent="0.35">
      <c r="A406">
        <v>30</v>
      </c>
      <c r="B406" t="s">
        <v>294</v>
      </c>
      <c r="C406" t="s">
        <v>246</v>
      </c>
      <c r="D406" t="s">
        <v>402</v>
      </c>
      <c r="E406" t="s">
        <v>288</v>
      </c>
      <c r="F406" t="s">
        <v>248</v>
      </c>
      <c r="G406" t="s">
        <v>249</v>
      </c>
      <c r="H406" t="s">
        <v>250</v>
      </c>
      <c r="O406" t="s">
        <v>403</v>
      </c>
      <c r="W406" t="s">
        <v>210</v>
      </c>
      <c r="X406" s="50">
        <v>0.2</v>
      </c>
      <c r="Y406" t="s">
        <v>210</v>
      </c>
      <c r="Z406">
        <v>3</v>
      </c>
      <c r="AA406">
        <v>39</v>
      </c>
      <c r="AB406" t="s">
        <v>404</v>
      </c>
      <c r="AC406" t="s">
        <v>190</v>
      </c>
      <c r="AD406" s="50">
        <v>0</v>
      </c>
      <c r="AE406" t="s">
        <v>274</v>
      </c>
      <c r="AF406" t="s">
        <v>274</v>
      </c>
      <c r="AG406" t="s">
        <v>274</v>
      </c>
      <c r="AH406" t="s">
        <v>252</v>
      </c>
      <c r="AI406" t="s">
        <v>252</v>
      </c>
      <c r="AJ406" t="s">
        <v>252</v>
      </c>
      <c r="AK406" t="s">
        <v>252</v>
      </c>
    </row>
    <row r="407" spans="1:37" x14ac:dyDescent="0.35">
      <c r="A407">
        <v>31</v>
      </c>
      <c r="B407" t="s">
        <v>295</v>
      </c>
      <c r="C407" t="s">
        <v>246</v>
      </c>
      <c r="D407" t="s">
        <v>402</v>
      </c>
      <c r="E407" t="s">
        <v>290</v>
      </c>
      <c r="F407" t="s">
        <v>248</v>
      </c>
      <c r="G407" t="s">
        <v>249</v>
      </c>
      <c r="H407" t="s">
        <v>250</v>
      </c>
      <c r="O407" t="s">
        <v>403</v>
      </c>
      <c r="P407" s="50">
        <v>36.127834320068359</v>
      </c>
      <c r="W407" t="s">
        <v>210</v>
      </c>
      <c r="X407" s="50">
        <v>3.9999999105930328E-2</v>
      </c>
      <c r="Y407" t="s">
        <v>210</v>
      </c>
      <c r="Z407">
        <v>3</v>
      </c>
      <c r="AA407">
        <v>16</v>
      </c>
      <c r="AB407" t="s">
        <v>404</v>
      </c>
      <c r="AC407" t="s">
        <v>190</v>
      </c>
      <c r="AD407" s="50">
        <v>0</v>
      </c>
      <c r="AE407" t="s">
        <v>274</v>
      </c>
      <c r="AF407" t="s">
        <v>252</v>
      </c>
      <c r="AG407" t="s">
        <v>274</v>
      </c>
      <c r="AH407" t="s">
        <v>252</v>
      </c>
      <c r="AI407" t="s">
        <v>252</v>
      </c>
      <c r="AJ407" t="s">
        <v>252</v>
      </c>
      <c r="AK407" t="s">
        <v>274</v>
      </c>
    </row>
    <row r="408" spans="1:37" x14ac:dyDescent="0.35">
      <c r="A408">
        <v>32</v>
      </c>
      <c r="B408" t="s">
        <v>296</v>
      </c>
      <c r="C408" t="s">
        <v>246</v>
      </c>
      <c r="D408" t="s">
        <v>402</v>
      </c>
      <c r="E408" t="s">
        <v>292</v>
      </c>
      <c r="F408" t="s">
        <v>248</v>
      </c>
      <c r="G408" t="s">
        <v>249</v>
      </c>
      <c r="H408" t="s">
        <v>250</v>
      </c>
      <c r="O408" t="s">
        <v>403</v>
      </c>
      <c r="W408" t="s">
        <v>210</v>
      </c>
      <c r="X408" s="50">
        <v>0.2</v>
      </c>
      <c r="Y408" t="s">
        <v>210</v>
      </c>
      <c r="Z408">
        <v>3</v>
      </c>
      <c r="AA408">
        <v>39</v>
      </c>
      <c r="AB408" t="s">
        <v>404</v>
      </c>
      <c r="AC408" t="s">
        <v>190</v>
      </c>
      <c r="AD408" s="50">
        <v>0</v>
      </c>
      <c r="AE408" t="s">
        <v>274</v>
      </c>
      <c r="AF408" t="s">
        <v>274</v>
      </c>
      <c r="AG408" t="s">
        <v>274</v>
      </c>
      <c r="AH408" t="s">
        <v>252</v>
      </c>
      <c r="AI408" t="s">
        <v>252</v>
      </c>
      <c r="AJ408" t="s">
        <v>252</v>
      </c>
      <c r="AK408" t="s">
        <v>252</v>
      </c>
    </row>
    <row r="409" spans="1:37" x14ac:dyDescent="0.35">
      <c r="A409">
        <v>33</v>
      </c>
      <c r="B409" t="s">
        <v>297</v>
      </c>
      <c r="C409" t="s">
        <v>246</v>
      </c>
      <c r="D409" t="s">
        <v>402</v>
      </c>
      <c r="E409" t="s">
        <v>286</v>
      </c>
      <c r="F409" t="s">
        <v>248</v>
      </c>
      <c r="G409" t="s">
        <v>249</v>
      </c>
      <c r="H409" t="s">
        <v>250</v>
      </c>
      <c r="O409" t="s">
        <v>403</v>
      </c>
      <c r="W409" t="s">
        <v>210</v>
      </c>
      <c r="X409" s="50">
        <v>0.2</v>
      </c>
      <c r="Y409" t="s">
        <v>210</v>
      </c>
      <c r="Z409">
        <v>3</v>
      </c>
      <c r="AA409">
        <v>39</v>
      </c>
      <c r="AB409" t="s">
        <v>404</v>
      </c>
      <c r="AC409" t="s">
        <v>190</v>
      </c>
      <c r="AD409" s="50">
        <v>0</v>
      </c>
      <c r="AE409" t="s">
        <v>274</v>
      </c>
      <c r="AF409" t="s">
        <v>274</v>
      </c>
      <c r="AG409" t="s">
        <v>274</v>
      </c>
      <c r="AH409" t="s">
        <v>252</v>
      </c>
      <c r="AI409" t="s">
        <v>252</v>
      </c>
      <c r="AJ409" t="s">
        <v>252</v>
      </c>
      <c r="AK409" t="s">
        <v>252</v>
      </c>
    </row>
    <row r="410" spans="1:37" x14ac:dyDescent="0.35">
      <c r="A410">
        <v>34</v>
      </c>
      <c r="B410" t="s">
        <v>298</v>
      </c>
      <c r="C410" t="s">
        <v>246</v>
      </c>
      <c r="D410" t="s">
        <v>402</v>
      </c>
      <c r="E410" t="s">
        <v>288</v>
      </c>
      <c r="F410" t="s">
        <v>248</v>
      </c>
      <c r="G410" t="s">
        <v>249</v>
      </c>
      <c r="H410" t="s">
        <v>250</v>
      </c>
      <c r="O410" t="s">
        <v>403</v>
      </c>
      <c r="W410" t="s">
        <v>210</v>
      </c>
      <c r="X410" s="50">
        <v>0.2</v>
      </c>
      <c r="Y410" t="s">
        <v>210</v>
      </c>
      <c r="Z410">
        <v>3</v>
      </c>
      <c r="AA410">
        <v>39</v>
      </c>
      <c r="AB410" t="s">
        <v>404</v>
      </c>
      <c r="AC410" t="s">
        <v>190</v>
      </c>
      <c r="AD410" s="50">
        <v>0</v>
      </c>
      <c r="AE410" t="s">
        <v>274</v>
      </c>
      <c r="AF410" t="s">
        <v>274</v>
      </c>
      <c r="AG410" t="s">
        <v>274</v>
      </c>
      <c r="AH410" t="s">
        <v>252</v>
      </c>
      <c r="AI410" t="s">
        <v>252</v>
      </c>
      <c r="AJ410" t="s">
        <v>252</v>
      </c>
      <c r="AK410" t="s">
        <v>252</v>
      </c>
    </row>
    <row r="411" spans="1:37" x14ac:dyDescent="0.35">
      <c r="A411">
        <v>35</v>
      </c>
      <c r="B411" t="s">
        <v>299</v>
      </c>
      <c r="C411" t="s">
        <v>246</v>
      </c>
      <c r="D411" t="s">
        <v>402</v>
      </c>
      <c r="E411" t="s">
        <v>290</v>
      </c>
      <c r="F411" t="s">
        <v>248</v>
      </c>
      <c r="G411" t="s">
        <v>249</v>
      </c>
      <c r="H411" t="s">
        <v>250</v>
      </c>
      <c r="O411" t="s">
        <v>403</v>
      </c>
      <c r="P411" s="50">
        <v>36.127834320068359</v>
      </c>
      <c r="W411" t="s">
        <v>210</v>
      </c>
      <c r="X411" s="50">
        <v>3.9999999105930328E-2</v>
      </c>
      <c r="Y411" t="s">
        <v>210</v>
      </c>
      <c r="Z411">
        <v>3</v>
      </c>
      <c r="AA411">
        <v>39</v>
      </c>
      <c r="AB411" t="s">
        <v>404</v>
      </c>
      <c r="AC411" t="s">
        <v>190</v>
      </c>
      <c r="AD411" s="50">
        <v>0</v>
      </c>
      <c r="AE411" t="s">
        <v>274</v>
      </c>
      <c r="AF411" t="s">
        <v>274</v>
      </c>
      <c r="AG411" t="s">
        <v>274</v>
      </c>
      <c r="AH411" t="s">
        <v>252</v>
      </c>
      <c r="AI411" t="s">
        <v>252</v>
      </c>
      <c r="AJ411" t="s">
        <v>252</v>
      </c>
      <c r="AK411" t="s">
        <v>252</v>
      </c>
    </row>
    <row r="412" spans="1:37" x14ac:dyDescent="0.35">
      <c r="A412">
        <v>36</v>
      </c>
      <c r="B412" t="s">
        <v>300</v>
      </c>
      <c r="C412" t="s">
        <v>246</v>
      </c>
      <c r="D412" t="s">
        <v>402</v>
      </c>
      <c r="E412" t="s">
        <v>292</v>
      </c>
      <c r="F412" t="s">
        <v>248</v>
      </c>
      <c r="G412" t="s">
        <v>249</v>
      </c>
      <c r="H412" t="s">
        <v>250</v>
      </c>
      <c r="O412" t="s">
        <v>403</v>
      </c>
      <c r="W412" t="s">
        <v>210</v>
      </c>
      <c r="X412" s="50">
        <v>0.2</v>
      </c>
      <c r="Y412" t="s">
        <v>210</v>
      </c>
      <c r="Z412">
        <v>3</v>
      </c>
      <c r="AA412">
        <v>21</v>
      </c>
      <c r="AB412" t="s">
        <v>404</v>
      </c>
      <c r="AC412" t="s">
        <v>190</v>
      </c>
      <c r="AD412" s="50">
        <v>0</v>
      </c>
      <c r="AE412" t="s">
        <v>274</v>
      </c>
      <c r="AF412" t="s">
        <v>252</v>
      </c>
      <c r="AG412" t="s">
        <v>274</v>
      </c>
      <c r="AH412" t="s">
        <v>252</v>
      </c>
      <c r="AI412" t="s">
        <v>252</v>
      </c>
      <c r="AJ412" t="s">
        <v>252</v>
      </c>
      <c r="AK412" t="s">
        <v>252</v>
      </c>
    </row>
    <row r="413" spans="1:37" x14ac:dyDescent="0.35">
      <c r="A413">
        <v>37</v>
      </c>
      <c r="B413" t="s">
        <v>301</v>
      </c>
      <c r="C413" t="s">
        <v>246</v>
      </c>
      <c r="D413" t="s">
        <v>402</v>
      </c>
      <c r="E413" t="s">
        <v>302</v>
      </c>
      <c r="F413" t="s">
        <v>248</v>
      </c>
      <c r="G413" t="s">
        <v>249</v>
      </c>
      <c r="H413" t="s">
        <v>250</v>
      </c>
      <c r="O413" t="s">
        <v>403</v>
      </c>
      <c r="W413" t="s">
        <v>210</v>
      </c>
      <c r="X413" s="50">
        <v>0.2</v>
      </c>
      <c r="Y413" t="s">
        <v>210</v>
      </c>
      <c r="Z413">
        <v>3</v>
      </c>
      <c r="AA413">
        <v>39</v>
      </c>
      <c r="AB413" t="s">
        <v>404</v>
      </c>
      <c r="AC413" t="s">
        <v>190</v>
      </c>
      <c r="AD413" s="50">
        <v>0</v>
      </c>
      <c r="AE413" t="s">
        <v>274</v>
      </c>
      <c r="AF413" t="s">
        <v>274</v>
      </c>
      <c r="AG413" t="s">
        <v>274</v>
      </c>
      <c r="AH413" t="s">
        <v>252</v>
      </c>
      <c r="AI413" t="s">
        <v>252</v>
      </c>
      <c r="AJ413" t="s">
        <v>252</v>
      </c>
      <c r="AK413" t="s">
        <v>274</v>
      </c>
    </row>
    <row r="414" spans="1:37" x14ac:dyDescent="0.35">
      <c r="A414">
        <v>38</v>
      </c>
      <c r="B414" t="s">
        <v>303</v>
      </c>
      <c r="C414" t="s">
        <v>246</v>
      </c>
      <c r="D414" t="s">
        <v>402</v>
      </c>
      <c r="E414" t="s">
        <v>304</v>
      </c>
      <c r="F414" t="s">
        <v>248</v>
      </c>
      <c r="G414" t="s">
        <v>249</v>
      </c>
      <c r="H414" t="s">
        <v>250</v>
      </c>
      <c r="O414" t="s">
        <v>403</v>
      </c>
      <c r="W414" t="s">
        <v>210</v>
      </c>
      <c r="X414" s="50">
        <v>0.2</v>
      </c>
      <c r="Y414" t="s">
        <v>210</v>
      </c>
      <c r="Z414">
        <v>3</v>
      </c>
      <c r="AA414">
        <v>39</v>
      </c>
      <c r="AB414" t="s">
        <v>251</v>
      </c>
      <c r="AC414" t="s">
        <v>190</v>
      </c>
      <c r="AD414" s="50">
        <v>0</v>
      </c>
      <c r="AE414" t="s">
        <v>274</v>
      </c>
      <c r="AF414" t="s">
        <v>274</v>
      </c>
      <c r="AG414" t="s">
        <v>274</v>
      </c>
      <c r="AH414" t="s">
        <v>252</v>
      </c>
      <c r="AI414" t="s">
        <v>252</v>
      </c>
      <c r="AJ414" t="s">
        <v>252</v>
      </c>
      <c r="AK414" t="s">
        <v>274</v>
      </c>
    </row>
    <row r="415" spans="1:37" x14ac:dyDescent="0.35">
      <c r="A415">
        <v>39</v>
      </c>
      <c r="B415" t="s">
        <v>305</v>
      </c>
      <c r="C415" t="s">
        <v>246</v>
      </c>
      <c r="D415" t="s">
        <v>402</v>
      </c>
      <c r="E415" t="s">
        <v>306</v>
      </c>
      <c r="F415" t="s">
        <v>248</v>
      </c>
      <c r="G415" t="s">
        <v>249</v>
      </c>
      <c r="H415" t="s">
        <v>250</v>
      </c>
      <c r="L415" s="50">
        <v>1</v>
      </c>
      <c r="M415" s="50">
        <v>0.8812483549118042</v>
      </c>
      <c r="N415" s="50">
        <v>1.1347538232803345</v>
      </c>
      <c r="O415" s="50">
        <v>28.290337000000001</v>
      </c>
      <c r="P415" s="50">
        <v>28.375730514526367</v>
      </c>
      <c r="Q415" s="50">
        <v>8.3258166909217834E-2</v>
      </c>
      <c r="S415" s="50">
        <v>18.901483535766602</v>
      </c>
      <c r="T415" s="50">
        <v>0.11377512663602829</v>
      </c>
      <c r="U415" s="50">
        <v>6.5688103437423706E-2</v>
      </c>
      <c r="V415" s="50">
        <v>0</v>
      </c>
      <c r="W415" t="s">
        <v>210</v>
      </c>
      <c r="X415" s="50">
        <v>0.43897887703178456</v>
      </c>
      <c r="Y415" t="s">
        <v>210</v>
      </c>
      <c r="Z415">
        <v>3</v>
      </c>
      <c r="AA415">
        <v>21</v>
      </c>
      <c r="AB415" t="s">
        <v>251</v>
      </c>
      <c r="AC415" t="s">
        <v>190</v>
      </c>
      <c r="AD415" s="50">
        <v>0.97788343664701127</v>
      </c>
      <c r="AE415" t="s">
        <v>252</v>
      </c>
      <c r="AF415" t="s">
        <v>252</v>
      </c>
      <c r="AG415" t="s">
        <v>252</v>
      </c>
      <c r="AH415" t="s">
        <v>252</v>
      </c>
      <c r="AI415" t="s">
        <v>252</v>
      </c>
      <c r="AJ415" t="s">
        <v>252</v>
      </c>
      <c r="AK415" t="s">
        <v>252</v>
      </c>
    </row>
    <row r="416" spans="1:37" x14ac:dyDescent="0.35">
      <c r="A416">
        <v>40</v>
      </c>
      <c r="B416" t="s">
        <v>307</v>
      </c>
      <c r="C416" t="s">
        <v>246</v>
      </c>
      <c r="D416" t="s">
        <v>402</v>
      </c>
      <c r="E416" t="s">
        <v>308</v>
      </c>
      <c r="F416" t="s">
        <v>248</v>
      </c>
      <c r="G416" t="s">
        <v>249</v>
      </c>
      <c r="H416" t="s">
        <v>250</v>
      </c>
      <c r="O416" t="s">
        <v>403</v>
      </c>
      <c r="W416" t="s">
        <v>210</v>
      </c>
      <c r="X416" s="50">
        <v>0.2</v>
      </c>
      <c r="Y416" t="s">
        <v>210</v>
      </c>
      <c r="Z416">
        <v>3</v>
      </c>
      <c r="AA416">
        <v>39</v>
      </c>
      <c r="AB416" t="s">
        <v>251</v>
      </c>
      <c r="AC416" t="s">
        <v>190</v>
      </c>
      <c r="AD416" s="50">
        <v>0</v>
      </c>
      <c r="AE416" t="s">
        <v>274</v>
      </c>
      <c r="AF416" t="s">
        <v>274</v>
      </c>
      <c r="AG416" t="s">
        <v>274</v>
      </c>
      <c r="AH416" t="s">
        <v>252</v>
      </c>
      <c r="AI416" t="s">
        <v>252</v>
      </c>
      <c r="AJ416" t="s">
        <v>252</v>
      </c>
      <c r="AK416" t="s">
        <v>252</v>
      </c>
    </row>
    <row r="417" spans="1:37" x14ac:dyDescent="0.35">
      <c r="A417">
        <v>41</v>
      </c>
      <c r="B417" t="s">
        <v>309</v>
      </c>
      <c r="C417" t="s">
        <v>246</v>
      </c>
      <c r="D417" t="s">
        <v>402</v>
      </c>
      <c r="E417" t="s">
        <v>302</v>
      </c>
      <c r="F417" t="s">
        <v>248</v>
      </c>
      <c r="G417" t="s">
        <v>249</v>
      </c>
      <c r="H417" t="s">
        <v>250</v>
      </c>
      <c r="O417" t="s">
        <v>403</v>
      </c>
      <c r="W417" t="s">
        <v>210</v>
      </c>
      <c r="X417" s="50">
        <v>0.2</v>
      </c>
      <c r="Y417" t="s">
        <v>210</v>
      </c>
      <c r="Z417">
        <v>3</v>
      </c>
      <c r="AA417">
        <v>28</v>
      </c>
      <c r="AB417" t="s">
        <v>251</v>
      </c>
      <c r="AC417" t="s">
        <v>190</v>
      </c>
      <c r="AD417" s="50">
        <v>0</v>
      </c>
      <c r="AE417" t="s">
        <v>274</v>
      </c>
      <c r="AF417" t="s">
        <v>252</v>
      </c>
      <c r="AG417" t="s">
        <v>274</v>
      </c>
      <c r="AH417" t="s">
        <v>252</v>
      </c>
      <c r="AI417" t="s">
        <v>252</v>
      </c>
      <c r="AJ417" t="s">
        <v>252</v>
      </c>
      <c r="AK417" t="s">
        <v>274</v>
      </c>
    </row>
    <row r="418" spans="1:37" x14ac:dyDescent="0.35">
      <c r="A418">
        <v>42</v>
      </c>
      <c r="B418" t="s">
        <v>310</v>
      </c>
      <c r="C418" t="s">
        <v>246</v>
      </c>
      <c r="D418" t="s">
        <v>402</v>
      </c>
      <c r="E418" t="s">
        <v>304</v>
      </c>
      <c r="F418" t="s">
        <v>248</v>
      </c>
      <c r="G418" t="s">
        <v>249</v>
      </c>
      <c r="H418" t="s">
        <v>250</v>
      </c>
      <c r="O418" t="s">
        <v>403</v>
      </c>
      <c r="W418" t="s">
        <v>210</v>
      </c>
      <c r="X418" s="50">
        <v>0.2</v>
      </c>
      <c r="Y418" t="s">
        <v>210</v>
      </c>
      <c r="Z418">
        <v>3</v>
      </c>
      <c r="AA418">
        <v>39</v>
      </c>
      <c r="AB418" t="s">
        <v>404</v>
      </c>
      <c r="AC418" t="s">
        <v>190</v>
      </c>
      <c r="AD418" s="50">
        <v>0</v>
      </c>
      <c r="AE418" t="s">
        <v>274</v>
      </c>
      <c r="AF418" t="s">
        <v>274</v>
      </c>
      <c r="AG418" t="s">
        <v>274</v>
      </c>
      <c r="AH418" t="s">
        <v>252</v>
      </c>
      <c r="AI418" t="s">
        <v>252</v>
      </c>
      <c r="AJ418" t="s">
        <v>252</v>
      </c>
      <c r="AK418" t="s">
        <v>274</v>
      </c>
    </row>
    <row r="419" spans="1:37" x14ac:dyDescent="0.35">
      <c r="A419">
        <v>43</v>
      </c>
      <c r="B419" t="s">
        <v>311</v>
      </c>
      <c r="C419" t="s">
        <v>246</v>
      </c>
      <c r="D419" t="s">
        <v>402</v>
      </c>
      <c r="E419" t="s">
        <v>306</v>
      </c>
      <c r="F419" t="s">
        <v>248</v>
      </c>
      <c r="G419" t="s">
        <v>249</v>
      </c>
      <c r="H419" t="s">
        <v>250</v>
      </c>
      <c r="L419" s="50">
        <v>1</v>
      </c>
      <c r="M419" s="50">
        <v>0.8812483549118042</v>
      </c>
      <c r="N419" s="50">
        <v>1.1347538232803345</v>
      </c>
      <c r="O419" s="50">
        <v>28.380178000000001</v>
      </c>
      <c r="P419" s="50">
        <v>28.375730514526367</v>
      </c>
      <c r="Q419" s="50">
        <v>8.3258166909217834E-2</v>
      </c>
      <c r="S419" s="50">
        <v>18.901483535766602</v>
      </c>
      <c r="T419" s="50">
        <v>0.11377512663602829</v>
      </c>
      <c r="U419" s="50">
        <v>6.5688103437423706E-2</v>
      </c>
      <c r="V419" s="50">
        <v>0</v>
      </c>
      <c r="W419" t="s">
        <v>210</v>
      </c>
      <c r="X419" s="50">
        <v>0.43897887703178456</v>
      </c>
      <c r="Y419" t="s">
        <v>210</v>
      </c>
      <c r="Z419">
        <v>3</v>
      </c>
      <c r="AA419">
        <v>22</v>
      </c>
      <c r="AB419" t="s">
        <v>251</v>
      </c>
      <c r="AC419" t="s">
        <v>190</v>
      </c>
      <c r="AD419" s="50">
        <v>0.97002884808523659</v>
      </c>
      <c r="AE419" t="s">
        <v>252</v>
      </c>
      <c r="AF419" t="s">
        <v>252</v>
      </c>
      <c r="AG419" t="s">
        <v>252</v>
      </c>
      <c r="AH419" t="s">
        <v>252</v>
      </c>
      <c r="AI419" t="s">
        <v>252</v>
      </c>
      <c r="AJ419" t="s">
        <v>252</v>
      </c>
      <c r="AK419" t="s">
        <v>252</v>
      </c>
    </row>
    <row r="420" spans="1:37" x14ac:dyDescent="0.35">
      <c r="A420">
        <v>44</v>
      </c>
      <c r="B420" t="s">
        <v>312</v>
      </c>
      <c r="C420" t="s">
        <v>246</v>
      </c>
      <c r="D420" t="s">
        <v>402</v>
      </c>
      <c r="E420" t="s">
        <v>308</v>
      </c>
      <c r="F420" t="s">
        <v>248</v>
      </c>
      <c r="G420" t="s">
        <v>249</v>
      </c>
      <c r="H420" t="s">
        <v>250</v>
      </c>
      <c r="O420" t="s">
        <v>403</v>
      </c>
      <c r="W420" t="s">
        <v>210</v>
      </c>
      <c r="X420" s="50">
        <v>0.2</v>
      </c>
      <c r="Y420" t="s">
        <v>210</v>
      </c>
      <c r="Z420">
        <v>3</v>
      </c>
      <c r="AA420">
        <v>39</v>
      </c>
      <c r="AB420" t="s">
        <v>404</v>
      </c>
      <c r="AC420" t="s">
        <v>190</v>
      </c>
      <c r="AD420" s="50">
        <v>0</v>
      </c>
      <c r="AE420" t="s">
        <v>274</v>
      </c>
      <c r="AF420" t="s">
        <v>274</v>
      </c>
      <c r="AG420" t="s">
        <v>274</v>
      </c>
      <c r="AH420" t="s">
        <v>252</v>
      </c>
      <c r="AI420" t="s">
        <v>252</v>
      </c>
      <c r="AJ420" t="s">
        <v>252</v>
      </c>
      <c r="AK420" t="s">
        <v>252</v>
      </c>
    </row>
    <row r="421" spans="1:37" x14ac:dyDescent="0.35">
      <c r="A421">
        <v>45</v>
      </c>
      <c r="B421" t="s">
        <v>313</v>
      </c>
      <c r="C421" t="s">
        <v>246</v>
      </c>
      <c r="D421" t="s">
        <v>402</v>
      </c>
      <c r="E421" t="s">
        <v>302</v>
      </c>
      <c r="F421" t="s">
        <v>248</v>
      </c>
      <c r="G421" t="s">
        <v>249</v>
      </c>
      <c r="H421" t="s">
        <v>250</v>
      </c>
      <c r="O421" t="s">
        <v>403</v>
      </c>
      <c r="W421" t="s">
        <v>210</v>
      </c>
      <c r="X421" s="50">
        <v>0.2</v>
      </c>
      <c r="Y421" t="s">
        <v>210</v>
      </c>
      <c r="Z421">
        <v>3</v>
      </c>
      <c r="AA421">
        <v>39</v>
      </c>
      <c r="AB421" t="s">
        <v>404</v>
      </c>
      <c r="AC421" t="s">
        <v>190</v>
      </c>
      <c r="AD421" s="50">
        <v>0</v>
      </c>
      <c r="AE421" t="s">
        <v>274</v>
      </c>
      <c r="AF421" t="s">
        <v>274</v>
      </c>
      <c r="AG421" t="s">
        <v>274</v>
      </c>
      <c r="AH421" t="s">
        <v>252</v>
      </c>
      <c r="AI421" t="s">
        <v>252</v>
      </c>
      <c r="AJ421" t="s">
        <v>252</v>
      </c>
      <c r="AK421" t="s">
        <v>252</v>
      </c>
    </row>
    <row r="422" spans="1:37" x14ac:dyDescent="0.35">
      <c r="A422">
        <v>46</v>
      </c>
      <c r="B422" t="s">
        <v>314</v>
      </c>
      <c r="C422" t="s">
        <v>246</v>
      </c>
      <c r="D422" t="s">
        <v>402</v>
      </c>
      <c r="E422" t="s">
        <v>304</v>
      </c>
      <c r="F422" t="s">
        <v>248</v>
      </c>
      <c r="G422" t="s">
        <v>249</v>
      </c>
      <c r="H422" t="s">
        <v>250</v>
      </c>
      <c r="O422" t="s">
        <v>403</v>
      </c>
      <c r="W422" t="s">
        <v>210</v>
      </c>
      <c r="X422" s="50">
        <v>0.2</v>
      </c>
      <c r="Y422" t="s">
        <v>210</v>
      </c>
      <c r="Z422">
        <v>3</v>
      </c>
      <c r="AA422">
        <v>39</v>
      </c>
      <c r="AB422" t="s">
        <v>404</v>
      </c>
      <c r="AC422" t="s">
        <v>190</v>
      </c>
      <c r="AD422" s="50">
        <v>0</v>
      </c>
      <c r="AE422" t="s">
        <v>274</v>
      </c>
      <c r="AF422" t="s">
        <v>274</v>
      </c>
      <c r="AG422" t="s">
        <v>274</v>
      </c>
      <c r="AH422" t="s">
        <v>252</v>
      </c>
      <c r="AI422" t="s">
        <v>252</v>
      </c>
      <c r="AJ422" t="s">
        <v>252</v>
      </c>
      <c r="AK422" t="s">
        <v>252</v>
      </c>
    </row>
    <row r="423" spans="1:37" x14ac:dyDescent="0.35">
      <c r="A423">
        <v>47</v>
      </c>
      <c r="B423" t="s">
        <v>315</v>
      </c>
      <c r="C423" t="s">
        <v>246</v>
      </c>
      <c r="D423" t="s">
        <v>402</v>
      </c>
      <c r="E423" t="s">
        <v>306</v>
      </c>
      <c r="F423" t="s">
        <v>248</v>
      </c>
      <c r="G423" t="s">
        <v>249</v>
      </c>
      <c r="H423" t="s">
        <v>250</v>
      </c>
      <c r="L423" s="50">
        <v>1</v>
      </c>
      <c r="M423" s="50">
        <v>0.8812483549118042</v>
      </c>
      <c r="N423" s="50">
        <v>1.1347538232803345</v>
      </c>
      <c r="O423" s="50">
        <v>28.456675000000001</v>
      </c>
      <c r="P423" s="50">
        <v>28.375730514526367</v>
      </c>
      <c r="Q423" s="50">
        <v>8.3258166909217834E-2</v>
      </c>
      <c r="S423" s="50">
        <v>18.901483535766602</v>
      </c>
      <c r="T423" s="50">
        <v>0.11377512663602829</v>
      </c>
      <c r="U423" s="50">
        <v>6.5688103437423706E-2</v>
      </c>
      <c r="V423" s="50">
        <v>0</v>
      </c>
      <c r="W423" t="s">
        <v>210</v>
      </c>
      <c r="X423" s="50">
        <v>0.43897887703178456</v>
      </c>
      <c r="Y423" t="s">
        <v>210</v>
      </c>
      <c r="Z423">
        <v>3</v>
      </c>
      <c r="AA423">
        <v>21</v>
      </c>
      <c r="AB423" t="s">
        <v>251</v>
      </c>
      <c r="AC423" t="s">
        <v>190</v>
      </c>
      <c r="AD423" s="50">
        <v>0.97069241247132432</v>
      </c>
      <c r="AE423" t="s">
        <v>252</v>
      </c>
      <c r="AF423" t="s">
        <v>252</v>
      </c>
      <c r="AG423" t="s">
        <v>252</v>
      </c>
      <c r="AH423" t="s">
        <v>252</v>
      </c>
      <c r="AI423" t="s">
        <v>252</v>
      </c>
      <c r="AJ423" t="s">
        <v>252</v>
      </c>
      <c r="AK423" t="s">
        <v>252</v>
      </c>
    </row>
    <row r="424" spans="1:37" x14ac:dyDescent="0.35">
      <c r="A424">
        <v>48</v>
      </c>
      <c r="B424" t="s">
        <v>316</v>
      </c>
      <c r="C424" t="s">
        <v>246</v>
      </c>
      <c r="D424" t="s">
        <v>402</v>
      </c>
      <c r="E424" t="s">
        <v>308</v>
      </c>
      <c r="F424" t="s">
        <v>248</v>
      </c>
      <c r="G424" t="s">
        <v>249</v>
      </c>
      <c r="H424" t="s">
        <v>250</v>
      </c>
      <c r="O424" t="s">
        <v>403</v>
      </c>
      <c r="W424" t="s">
        <v>210</v>
      </c>
      <c r="X424" s="50">
        <v>0.2</v>
      </c>
      <c r="Y424" t="s">
        <v>210</v>
      </c>
      <c r="Z424">
        <v>3</v>
      </c>
      <c r="AA424">
        <v>39</v>
      </c>
      <c r="AB424" t="s">
        <v>404</v>
      </c>
      <c r="AC424" t="s">
        <v>190</v>
      </c>
      <c r="AD424" s="50">
        <v>0</v>
      </c>
      <c r="AE424" t="s">
        <v>274</v>
      </c>
      <c r="AF424" t="s">
        <v>274</v>
      </c>
      <c r="AG424" t="s">
        <v>274</v>
      </c>
      <c r="AH424" t="s">
        <v>252</v>
      </c>
      <c r="AI424" t="s">
        <v>252</v>
      </c>
      <c r="AJ424" t="s">
        <v>252</v>
      </c>
      <c r="AK424" t="s">
        <v>252</v>
      </c>
    </row>
    <row r="425" spans="1:37" x14ac:dyDescent="0.35">
      <c r="A425">
        <v>49</v>
      </c>
      <c r="B425" t="s">
        <v>317</v>
      </c>
      <c r="C425" t="s">
        <v>246</v>
      </c>
      <c r="D425" t="s">
        <v>402</v>
      </c>
      <c r="E425" t="s">
        <v>318</v>
      </c>
      <c r="F425" t="s">
        <v>248</v>
      </c>
      <c r="G425" t="s">
        <v>249</v>
      </c>
      <c r="H425" t="s">
        <v>250</v>
      </c>
      <c r="L425" s="50">
        <v>1</v>
      </c>
      <c r="M425" s="50">
        <v>0.91730719804763794</v>
      </c>
      <c r="N425" s="50">
        <v>1.0901472568511963</v>
      </c>
      <c r="O425" s="50">
        <v>25.986118000000001</v>
      </c>
      <c r="P425" s="50">
        <v>25.983526229858398</v>
      </c>
      <c r="Q425" s="50">
        <v>4.6546445228159428E-3</v>
      </c>
      <c r="S425" s="50">
        <v>16.509279251098633</v>
      </c>
      <c r="T425" s="50">
        <v>7.7682197093963623E-2</v>
      </c>
      <c r="U425" s="50">
        <v>4.4849835336208344E-2</v>
      </c>
      <c r="V425" s="50">
        <v>0</v>
      </c>
      <c r="W425" t="s">
        <v>210</v>
      </c>
      <c r="X425" s="50">
        <v>0.42985057273978633</v>
      </c>
      <c r="Y425" t="s">
        <v>210</v>
      </c>
      <c r="Z425">
        <v>3</v>
      </c>
      <c r="AA425">
        <v>19</v>
      </c>
      <c r="AB425" t="s">
        <v>251</v>
      </c>
      <c r="AC425" t="s">
        <v>190</v>
      </c>
      <c r="AD425" s="50">
        <v>0.969881994314858</v>
      </c>
      <c r="AE425" t="s">
        <v>252</v>
      </c>
      <c r="AF425" t="s">
        <v>252</v>
      </c>
      <c r="AG425" t="s">
        <v>252</v>
      </c>
      <c r="AH425" t="s">
        <v>252</v>
      </c>
      <c r="AI425" t="s">
        <v>252</v>
      </c>
      <c r="AJ425" t="s">
        <v>252</v>
      </c>
      <c r="AK425" t="s">
        <v>252</v>
      </c>
    </row>
    <row r="426" spans="1:37" x14ac:dyDescent="0.35">
      <c r="A426">
        <v>50</v>
      </c>
      <c r="B426" t="s">
        <v>319</v>
      </c>
      <c r="C426" t="s">
        <v>246</v>
      </c>
      <c r="D426" t="s">
        <v>402</v>
      </c>
      <c r="E426" t="s">
        <v>320</v>
      </c>
      <c r="F426" t="s">
        <v>248</v>
      </c>
      <c r="G426" t="s">
        <v>249</v>
      </c>
      <c r="H426" t="s">
        <v>250</v>
      </c>
      <c r="L426" s="50">
        <v>1</v>
      </c>
      <c r="M426" s="50">
        <v>0.87719160318374634</v>
      </c>
      <c r="N426" s="50">
        <v>1.1400017738342285</v>
      </c>
      <c r="O426" s="50">
        <v>29.028423</v>
      </c>
      <c r="P426" s="50">
        <v>28.927106857299805</v>
      </c>
      <c r="Q426" s="50">
        <v>8.8848836719989777E-2</v>
      </c>
      <c r="S426" s="50">
        <v>19.452859878540039</v>
      </c>
      <c r="T426" s="50">
        <v>0.11792782694101334</v>
      </c>
      <c r="U426" s="50">
        <v>6.8085663020610809E-2</v>
      </c>
      <c r="V426" s="50">
        <v>0</v>
      </c>
      <c r="W426" t="s">
        <v>210</v>
      </c>
      <c r="X426" s="50">
        <v>0.43570850769006342</v>
      </c>
      <c r="Y426" t="s">
        <v>210</v>
      </c>
      <c r="Z426">
        <v>3</v>
      </c>
      <c r="AA426">
        <v>23</v>
      </c>
      <c r="AB426" t="s">
        <v>251</v>
      </c>
      <c r="AC426" t="s">
        <v>190</v>
      </c>
      <c r="AD426" s="50">
        <v>0.9756854269772206</v>
      </c>
      <c r="AE426" t="s">
        <v>252</v>
      </c>
      <c r="AF426" t="s">
        <v>252</v>
      </c>
      <c r="AG426" t="s">
        <v>252</v>
      </c>
      <c r="AH426" t="s">
        <v>252</v>
      </c>
      <c r="AI426" t="s">
        <v>252</v>
      </c>
      <c r="AJ426" t="s">
        <v>252</v>
      </c>
      <c r="AK426" t="s">
        <v>252</v>
      </c>
    </row>
    <row r="427" spans="1:37" x14ac:dyDescent="0.35">
      <c r="A427">
        <v>51</v>
      </c>
      <c r="B427" t="s">
        <v>321</v>
      </c>
      <c r="C427" t="s">
        <v>246</v>
      </c>
      <c r="D427" t="s">
        <v>402</v>
      </c>
      <c r="E427" t="s">
        <v>322</v>
      </c>
      <c r="F427" t="s">
        <v>248</v>
      </c>
      <c r="G427" t="s">
        <v>249</v>
      </c>
      <c r="H427" t="s">
        <v>250</v>
      </c>
      <c r="L427" s="50">
        <v>1</v>
      </c>
      <c r="M427" s="50">
        <v>0.70388990640640259</v>
      </c>
      <c r="N427" s="50">
        <v>1.4206767082214355</v>
      </c>
      <c r="O427" s="50">
        <v>35.457763999999997</v>
      </c>
      <c r="P427" s="50">
        <v>35.104084014892578</v>
      </c>
      <c r="Q427" s="50">
        <v>0.30636155605316162</v>
      </c>
      <c r="S427" s="50">
        <v>25.629837036132813</v>
      </c>
      <c r="T427" s="50">
        <v>0.31602257490158081</v>
      </c>
      <c r="U427" s="50">
        <v>0.18245571851730347</v>
      </c>
      <c r="V427" s="50">
        <v>0</v>
      </c>
      <c r="W427" t="s">
        <v>210</v>
      </c>
      <c r="X427" s="50">
        <v>0.36746272086815585</v>
      </c>
      <c r="Y427" t="s">
        <v>210</v>
      </c>
      <c r="Z427">
        <v>3</v>
      </c>
      <c r="AA427">
        <v>29</v>
      </c>
      <c r="AB427" t="s">
        <v>251</v>
      </c>
      <c r="AC427" t="s">
        <v>190</v>
      </c>
      <c r="AD427" s="50">
        <v>0.93838187032017273</v>
      </c>
      <c r="AE427" t="s">
        <v>252</v>
      </c>
      <c r="AF427" t="s">
        <v>252</v>
      </c>
      <c r="AG427" t="s">
        <v>252</v>
      </c>
      <c r="AH427" t="s">
        <v>252</v>
      </c>
      <c r="AI427" t="s">
        <v>274</v>
      </c>
      <c r="AJ427" t="s">
        <v>252</v>
      </c>
      <c r="AK427" t="s">
        <v>252</v>
      </c>
    </row>
    <row r="428" spans="1:37" x14ac:dyDescent="0.35">
      <c r="A428">
        <v>52</v>
      </c>
      <c r="B428" t="s">
        <v>323</v>
      </c>
      <c r="C428" t="s">
        <v>246</v>
      </c>
      <c r="D428" t="s">
        <v>402</v>
      </c>
      <c r="E428" t="s">
        <v>324</v>
      </c>
      <c r="F428" t="s">
        <v>248</v>
      </c>
      <c r="G428" t="s">
        <v>249</v>
      </c>
      <c r="H428" t="s">
        <v>250</v>
      </c>
      <c r="O428" t="s">
        <v>403</v>
      </c>
      <c r="W428" t="s">
        <v>210</v>
      </c>
      <c r="X428" s="50">
        <v>0.2</v>
      </c>
      <c r="Y428" t="s">
        <v>210</v>
      </c>
      <c r="Z428">
        <v>3</v>
      </c>
      <c r="AA428">
        <v>39</v>
      </c>
      <c r="AB428" t="s">
        <v>404</v>
      </c>
      <c r="AC428" t="s">
        <v>190</v>
      </c>
      <c r="AD428" s="50">
        <v>0</v>
      </c>
      <c r="AE428" t="s">
        <v>274</v>
      </c>
      <c r="AF428" t="s">
        <v>274</v>
      </c>
      <c r="AG428" t="s">
        <v>274</v>
      </c>
      <c r="AH428" t="s">
        <v>252</v>
      </c>
      <c r="AI428" t="s">
        <v>252</v>
      </c>
      <c r="AJ428" t="s">
        <v>252</v>
      </c>
      <c r="AK428" t="s">
        <v>274</v>
      </c>
    </row>
    <row r="429" spans="1:37" x14ac:dyDescent="0.35">
      <c r="A429">
        <v>53</v>
      </c>
      <c r="B429" t="s">
        <v>325</v>
      </c>
      <c r="C429" t="s">
        <v>246</v>
      </c>
      <c r="D429" t="s">
        <v>402</v>
      </c>
      <c r="E429" t="s">
        <v>318</v>
      </c>
      <c r="F429" t="s">
        <v>248</v>
      </c>
      <c r="G429" t="s">
        <v>249</v>
      </c>
      <c r="H429" t="s">
        <v>250</v>
      </c>
      <c r="L429" s="50">
        <v>1</v>
      </c>
      <c r="M429" s="50">
        <v>0.91730719804763794</v>
      </c>
      <c r="N429" s="50">
        <v>1.0901472568511963</v>
      </c>
      <c r="O429" s="50">
        <v>25.986305000000002</v>
      </c>
      <c r="P429" s="50">
        <v>25.983526229858398</v>
      </c>
      <c r="Q429" s="50">
        <v>4.6546445228159428E-3</v>
      </c>
      <c r="S429" s="50">
        <v>16.509279251098633</v>
      </c>
      <c r="T429" s="50">
        <v>7.7682197093963623E-2</v>
      </c>
      <c r="U429" s="50">
        <v>4.4849835336208344E-2</v>
      </c>
      <c r="V429" s="50">
        <v>0</v>
      </c>
      <c r="W429" t="s">
        <v>210</v>
      </c>
      <c r="X429" s="50">
        <v>0.42985057273978633</v>
      </c>
      <c r="Y429" t="s">
        <v>210</v>
      </c>
      <c r="Z429">
        <v>3</v>
      </c>
      <c r="AA429">
        <v>20</v>
      </c>
      <c r="AB429" t="s">
        <v>251</v>
      </c>
      <c r="AC429" t="s">
        <v>190</v>
      </c>
      <c r="AD429" s="50">
        <v>0.97224647987532686</v>
      </c>
      <c r="AE429" t="s">
        <v>252</v>
      </c>
      <c r="AF429" t="s">
        <v>252</v>
      </c>
      <c r="AG429" t="s">
        <v>252</v>
      </c>
      <c r="AH429" t="s">
        <v>252</v>
      </c>
      <c r="AI429" t="s">
        <v>252</v>
      </c>
      <c r="AJ429" t="s">
        <v>252</v>
      </c>
      <c r="AK429" t="s">
        <v>252</v>
      </c>
    </row>
    <row r="430" spans="1:37" x14ac:dyDescent="0.35">
      <c r="A430">
        <v>54</v>
      </c>
      <c r="B430" t="s">
        <v>326</v>
      </c>
      <c r="C430" t="s">
        <v>246</v>
      </c>
      <c r="D430" t="s">
        <v>402</v>
      </c>
      <c r="E430" t="s">
        <v>320</v>
      </c>
      <c r="F430" t="s">
        <v>248</v>
      </c>
      <c r="G430" t="s">
        <v>249</v>
      </c>
      <c r="H430" t="s">
        <v>250</v>
      </c>
      <c r="L430" s="50">
        <v>1</v>
      </c>
      <c r="M430" s="50">
        <v>0.87719160318374634</v>
      </c>
      <c r="N430" s="50">
        <v>1.1400017738342285</v>
      </c>
      <c r="O430" s="50">
        <v>28.862473999999999</v>
      </c>
      <c r="P430" s="50">
        <v>28.927106857299805</v>
      </c>
      <c r="Q430" s="50">
        <v>8.8848836719989777E-2</v>
      </c>
      <c r="S430" s="50">
        <v>19.452859878540039</v>
      </c>
      <c r="T430" s="50">
        <v>0.11792782694101334</v>
      </c>
      <c r="U430" s="50">
        <v>6.8085663020610809E-2</v>
      </c>
      <c r="V430" s="50">
        <v>0</v>
      </c>
      <c r="W430" t="s">
        <v>210</v>
      </c>
      <c r="X430" s="50">
        <v>0.43570850769006342</v>
      </c>
      <c r="Y430" t="s">
        <v>210</v>
      </c>
      <c r="Z430">
        <v>3</v>
      </c>
      <c r="AA430">
        <v>22</v>
      </c>
      <c r="AB430" t="s">
        <v>251</v>
      </c>
      <c r="AC430" t="s">
        <v>190</v>
      </c>
      <c r="AD430" s="50">
        <v>0.970423082412458</v>
      </c>
      <c r="AE430" t="s">
        <v>252</v>
      </c>
      <c r="AF430" t="s">
        <v>252</v>
      </c>
      <c r="AG430" t="s">
        <v>252</v>
      </c>
      <c r="AH430" t="s">
        <v>252</v>
      </c>
      <c r="AI430" t="s">
        <v>252</v>
      </c>
      <c r="AJ430" t="s">
        <v>252</v>
      </c>
      <c r="AK430" t="s">
        <v>252</v>
      </c>
    </row>
    <row r="431" spans="1:37" x14ac:dyDescent="0.35">
      <c r="A431">
        <v>55</v>
      </c>
      <c r="B431" t="s">
        <v>327</v>
      </c>
      <c r="C431" t="s">
        <v>246</v>
      </c>
      <c r="D431" t="s">
        <v>402</v>
      </c>
      <c r="E431" t="s">
        <v>322</v>
      </c>
      <c r="F431" t="s">
        <v>248</v>
      </c>
      <c r="G431" t="s">
        <v>249</v>
      </c>
      <c r="H431" t="s">
        <v>250</v>
      </c>
      <c r="L431" s="50">
        <v>1</v>
      </c>
      <c r="M431" s="50">
        <v>0.70388990640640259</v>
      </c>
      <c r="N431" s="50">
        <v>1.4206767082214355</v>
      </c>
      <c r="O431" s="50">
        <v>34.920937000000002</v>
      </c>
      <c r="P431" s="50">
        <v>35.104084014892578</v>
      </c>
      <c r="Q431" s="50">
        <v>0.30636155605316162</v>
      </c>
      <c r="S431" s="50">
        <v>25.629837036132813</v>
      </c>
      <c r="T431" s="50">
        <v>0.31602257490158081</v>
      </c>
      <c r="U431" s="50">
        <v>0.18245571851730347</v>
      </c>
      <c r="V431" s="50">
        <v>0</v>
      </c>
      <c r="W431" t="s">
        <v>210</v>
      </c>
      <c r="X431" s="50">
        <v>0.36746272086815585</v>
      </c>
      <c r="Y431" t="s">
        <v>210</v>
      </c>
      <c r="Z431">
        <v>3</v>
      </c>
      <c r="AA431">
        <v>29</v>
      </c>
      <c r="AB431" t="s">
        <v>251</v>
      </c>
      <c r="AC431" t="s">
        <v>190</v>
      </c>
      <c r="AD431" s="50">
        <v>0.94268765907510288</v>
      </c>
      <c r="AE431" t="s">
        <v>252</v>
      </c>
      <c r="AF431" t="s">
        <v>252</v>
      </c>
      <c r="AG431" t="s">
        <v>252</v>
      </c>
      <c r="AH431" t="s">
        <v>252</v>
      </c>
      <c r="AI431" t="s">
        <v>252</v>
      </c>
      <c r="AJ431" t="s">
        <v>252</v>
      </c>
      <c r="AK431" t="s">
        <v>252</v>
      </c>
    </row>
    <row r="432" spans="1:37" x14ac:dyDescent="0.35">
      <c r="A432">
        <v>56</v>
      </c>
      <c r="B432" t="s">
        <v>328</v>
      </c>
      <c r="C432" t="s">
        <v>246</v>
      </c>
      <c r="D432" t="s">
        <v>402</v>
      </c>
      <c r="E432" t="s">
        <v>324</v>
      </c>
      <c r="F432" t="s">
        <v>248</v>
      </c>
      <c r="G432" t="s">
        <v>249</v>
      </c>
      <c r="H432" t="s">
        <v>250</v>
      </c>
      <c r="O432" t="s">
        <v>403</v>
      </c>
      <c r="W432" t="s">
        <v>210</v>
      </c>
      <c r="X432" s="50">
        <v>0.2</v>
      </c>
      <c r="Y432" t="s">
        <v>210</v>
      </c>
      <c r="Z432">
        <v>3</v>
      </c>
      <c r="AA432">
        <v>39</v>
      </c>
      <c r="AB432" t="s">
        <v>404</v>
      </c>
      <c r="AC432" t="s">
        <v>190</v>
      </c>
      <c r="AD432" s="50">
        <v>0</v>
      </c>
      <c r="AE432" t="s">
        <v>274</v>
      </c>
      <c r="AF432" t="s">
        <v>274</v>
      </c>
      <c r="AG432" t="s">
        <v>274</v>
      </c>
      <c r="AH432" t="s">
        <v>252</v>
      </c>
      <c r="AI432" t="s">
        <v>252</v>
      </c>
      <c r="AJ432" t="s">
        <v>252</v>
      </c>
      <c r="AK432" t="s">
        <v>252</v>
      </c>
    </row>
    <row r="433" spans="1:37" x14ac:dyDescent="0.35">
      <c r="A433">
        <v>57</v>
      </c>
      <c r="B433" t="s">
        <v>329</v>
      </c>
      <c r="C433" t="s">
        <v>246</v>
      </c>
      <c r="D433" t="s">
        <v>402</v>
      </c>
      <c r="E433" t="s">
        <v>318</v>
      </c>
      <c r="F433" t="s">
        <v>248</v>
      </c>
      <c r="G433" t="s">
        <v>249</v>
      </c>
      <c r="H433" t="s">
        <v>250</v>
      </c>
      <c r="L433" s="50">
        <v>1</v>
      </c>
      <c r="M433" s="50">
        <v>0.91730719804763794</v>
      </c>
      <c r="N433" s="50">
        <v>1.0901472568511963</v>
      </c>
      <c r="O433" s="50">
        <v>25.978151</v>
      </c>
      <c r="P433" s="50">
        <v>25.983526229858398</v>
      </c>
      <c r="Q433" s="50">
        <v>4.6546445228159428E-3</v>
      </c>
      <c r="S433" s="50">
        <v>16.509279251098633</v>
      </c>
      <c r="T433" s="50">
        <v>7.7682197093963623E-2</v>
      </c>
      <c r="U433" s="50">
        <v>4.4849835336208344E-2</v>
      </c>
      <c r="V433" s="50">
        <v>0</v>
      </c>
      <c r="W433" t="s">
        <v>210</v>
      </c>
      <c r="X433" s="50">
        <v>0.42985057273978633</v>
      </c>
      <c r="Y433" t="s">
        <v>210</v>
      </c>
      <c r="Z433">
        <v>3</v>
      </c>
      <c r="AA433">
        <v>19</v>
      </c>
      <c r="AB433" t="s">
        <v>251</v>
      </c>
      <c r="AC433" t="s">
        <v>190</v>
      </c>
      <c r="AD433" s="50">
        <v>0.97169907961482593</v>
      </c>
      <c r="AE433" t="s">
        <v>252</v>
      </c>
      <c r="AF433" t="s">
        <v>252</v>
      </c>
      <c r="AG433" t="s">
        <v>252</v>
      </c>
      <c r="AH433" t="s">
        <v>252</v>
      </c>
      <c r="AI433" t="s">
        <v>252</v>
      </c>
      <c r="AJ433" t="s">
        <v>252</v>
      </c>
      <c r="AK433" t="s">
        <v>252</v>
      </c>
    </row>
    <row r="434" spans="1:37" x14ac:dyDescent="0.35">
      <c r="A434">
        <v>58</v>
      </c>
      <c r="B434" t="s">
        <v>330</v>
      </c>
      <c r="C434" t="s">
        <v>246</v>
      </c>
      <c r="D434" t="s">
        <v>402</v>
      </c>
      <c r="E434" t="s">
        <v>320</v>
      </c>
      <c r="F434" t="s">
        <v>248</v>
      </c>
      <c r="G434" t="s">
        <v>249</v>
      </c>
      <c r="H434" t="s">
        <v>250</v>
      </c>
      <c r="L434" s="50">
        <v>1</v>
      </c>
      <c r="M434" s="50">
        <v>0.87719160318374634</v>
      </c>
      <c r="N434" s="50">
        <v>1.1400017738342285</v>
      </c>
      <c r="O434" s="50">
        <v>28.890419999999999</v>
      </c>
      <c r="P434" s="50">
        <v>28.927106857299805</v>
      </c>
      <c r="Q434" s="50">
        <v>8.8848836719989777E-2</v>
      </c>
      <c r="S434" s="50">
        <v>19.452859878540039</v>
      </c>
      <c r="T434" s="50">
        <v>0.11792782694101334</v>
      </c>
      <c r="U434" s="50">
        <v>6.8085663020610809E-2</v>
      </c>
      <c r="V434" s="50">
        <v>0</v>
      </c>
      <c r="W434" t="s">
        <v>210</v>
      </c>
      <c r="X434" s="50">
        <v>0.43570850769006342</v>
      </c>
      <c r="Y434" t="s">
        <v>210</v>
      </c>
      <c r="Z434">
        <v>3</v>
      </c>
      <c r="AA434">
        <v>22</v>
      </c>
      <c r="AB434" t="s">
        <v>251</v>
      </c>
      <c r="AC434" t="s">
        <v>190</v>
      </c>
      <c r="AD434" s="50">
        <v>0.98121549418965892</v>
      </c>
      <c r="AE434" t="s">
        <v>252</v>
      </c>
      <c r="AF434" t="s">
        <v>252</v>
      </c>
      <c r="AG434" t="s">
        <v>252</v>
      </c>
      <c r="AH434" t="s">
        <v>252</v>
      </c>
      <c r="AI434" t="s">
        <v>252</v>
      </c>
      <c r="AJ434" t="s">
        <v>252</v>
      </c>
      <c r="AK434" t="s">
        <v>252</v>
      </c>
    </row>
    <row r="435" spans="1:37" x14ac:dyDescent="0.35">
      <c r="A435">
        <v>59</v>
      </c>
      <c r="B435" t="s">
        <v>331</v>
      </c>
      <c r="C435" t="s">
        <v>246</v>
      </c>
      <c r="D435" t="s">
        <v>402</v>
      </c>
      <c r="E435" t="s">
        <v>322</v>
      </c>
      <c r="F435" t="s">
        <v>248</v>
      </c>
      <c r="G435" t="s">
        <v>249</v>
      </c>
      <c r="H435" t="s">
        <v>250</v>
      </c>
      <c r="L435" s="50">
        <v>1</v>
      </c>
      <c r="M435" s="50">
        <v>0.70388990640640259</v>
      </c>
      <c r="N435" s="50">
        <v>1.4206767082214355</v>
      </c>
      <c r="O435" s="50">
        <v>34.933548000000002</v>
      </c>
      <c r="P435" s="50">
        <v>35.104084014892578</v>
      </c>
      <c r="Q435" s="50">
        <v>0.30636155605316162</v>
      </c>
      <c r="S435" s="50">
        <v>25.629837036132813</v>
      </c>
      <c r="T435" s="50">
        <v>0.31602257490158081</v>
      </c>
      <c r="U435" s="50">
        <v>0.18245571851730347</v>
      </c>
      <c r="V435" s="50">
        <v>0</v>
      </c>
      <c r="W435" t="s">
        <v>210</v>
      </c>
      <c r="X435" s="50">
        <v>0.36746272086815585</v>
      </c>
      <c r="Y435" t="s">
        <v>210</v>
      </c>
      <c r="Z435">
        <v>3</v>
      </c>
      <c r="AA435">
        <v>29</v>
      </c>
      <c r="AB435" t="s">
        <v>251</v>
      </c>
      <c r="AC435" t="s">
        <v>190</v>
      </c>
      <c r="AD435" s="50">
        <v>0.96162330869191837</v>
      </c>
      <c r="AE435" t="s">
        <v>252</v>
      </c>
      <c r="AF435" t="s">
        <v>252</v>
      </c>
      <c r="AG435" t="s">
        <v>252</v>
      </c>
      <c r="AH435" t="s">
        <v>252</v>
      </c>
      <c r="AI435" t="s">
        <v>252</v>
      </c>
      <c r="AJ435" t="s">
        <v>252</v>
      </c>
      <c r="AK435" t="s">
        <v>252</v>
      </c>
    </row>
    <row r="436" spans="1:37" x14ac:dyDescent="0.35">
      <c r="A436">
        <v>60</v>
      </c>
      <c r="B436" t="s">
        <v>332</v>
      </c>
      <c r="C436" t="s">
        <v>246</v>
      </c>
      <c r="D436" t="s">
        <v>402</v>
      </c>
      <c r="E436" t="s">
        <v>324</v>
      </c>
      <c r="F436" t="s">
        <v>248</v>
      </c>
      <c r="G436" t="s">
        <v>249</v>
      </c>
      <c r="H436" t="s">
        <v>250</v>
      </c>
      <c r="O436" t="s">
        <v>403</v>
      </c>
      <c r="W436" t="s">
        <v>210</v>
      </c>
      <c r="X436" s="50">
        <v>0.2</v>
      </c>
      <c r="Y436" t="s">
        <v>210</v>
      </c>
      <c r="Z436">
        <v>3</v>
      </c>
      <c r="AA436">
        <v>35</v>
      </c>
      <c r="AB436" t="s">
        <v>251</v>
      </c>
      <c r="AC436" t="s">
        <v>190</v>
      </c>
      <c r="AD436" s="50">
        <v>0</v>
      </c>
      <c r="AE436" t="s">
        <v>274</v>
      </c>
      <c r="AF436" t="s">
        <v>252</v>
      </c>
      <c r="AG436" t="s">
        <v>274</v>
      </c>
      <c r="AH436" t="s">
        <v>252</v>
      </c>
      <c r="AI436" t="s">
        <v>252</v>
      </c>
      <c r="AJ436" t="s">
        <v>252</v>
      </c>
      <c r="AK436" t="s">
        <v>252</v>
      </c>
    </row>
    <row r="437" spans="1:37" x14ac:dyDescent="0.35">
      <c r="A437">
        <v>61</v>
      </c>
      <c r="B437" t="s">
        <v>333</v>
      </c>
      <c r="C437" t="s">
        <v>246</v>
      </c>
      <c r="D437" t="s">
        <v>402</v>
      </c>
      <c r="E437" t="s">
        <v>334</v>
      </c>
      <c r="F437" t="s">
        <v>248</v>
      </c>
      <c r="G437" t="s">
        <v>249</v>
      </c>
      <c r="H437" t="s">
        <v>250</v>
      </c>
      <c r="L437" s="50">
        <v>1</v>
      </c>
      <c r="M437" s="50">
        <v>0.91597700119018555</v>
      </c>
      <c r="N437" s="50">
        <v>1.0917304754257202</v>
      </c>
      <c r="O437" s="50">
        <v>26.867273000000001</v>
      </c>
      <c r="P437" s="50">
        <v>26.884231567382813</v>
      </c>
      <c r="Q437" s="50">
        <v>1.5043040737509727E-2</v>
      </c>
      <c r="S437" s="50">
        <v>17.40998649597168</v>
      </c>
      <c r="T437" s="50">
        <v>7.8988291323184967E-2</v>
      </c>
      <c r="U437" s="50">
        <v>4.5603912323713303E-2</v>
      </c>
      <c r="V437" s="50">
        <v>0</v>
      </c>
      <c r="W437" t="s">
        <v>210</v>
      </c>
      <c r="X437" s="50">
        <v>0.55945591071446665</v>
      </c>
      <c r="Y437" t="s">
        <v>210</v>
      </c>
      <c r="Z437">
        <v>3</v>
      </c>
      <c r="AA437">
        <v>20</v>
      </c>
      <c r="AB437" t="s">
        <v>251</v>
      </c>
      <c r="AC437" t="s">
        <v>190</v>
      </c>
      <c r="AD437" s="50">
        <v>0.98251072775883808</v>
      </c>
      <c r="AE437" t="s">
        <v>252</v>
      </c>
      <c r="AF437" t="s">
        <v>252</v>
      </c>
      <c r="AG437" t="s">
        <v>252</v>
      </c>
      <c r="AH437" t="s">
        <v>252</v>
      </c>
      <c r="AI437" t="s">
        <v>252</v>
      </c>
      <c r="AJ437" t="s">
        <v>252</v>
      </c>
      <c r="AK437" t="s">
        <v>252</v>
      </c>
    </row>
    <row r="438" spans="1:37" x14ac:dyDescent="0.35">
      <c r="A438">
        <v>62</v>
      </c>
      <c r="B438" t="s">
        <v>335</v>
      </c>
      <c r="C438" t="s">
        <v>246</v>
      </c>
      <c r="D438" t="s">
        <v>402</v>
      </c>
      <c r="E438" t="s">
        <v>336</v>
      </c>
      <c r="F438" t="s">
        <v>248</v>
      </c>
      <c r="G438" t="s">
        <v>249</v>
      </c>
      <c r="H438" t="s">
        <v>250</v>
      </c>
      <c r="L438" s="50">
        <v>1</v>
      </c>
      <c r="M438" s="50">
        <v>0.90918570756912231</v>
      </c>
      <c r="N438" s="50">
        <v>1.0998853445053101</v>
      </c>
      <c r="O438" s="50">
        <v>27.212710000000001</v>
      </c>
      <c r="P438" s="50">
        <v>27.252685546875</v>
      </c>
      <c r="Q438" s="50">
        <v>3.6458674818277359E-2</v>
      </c>
      <c r="S438" s="50">
        <v>17.778438568115234</v>
      </c>
      <c r="T438" s="50">
        <v>8.5686013102531433E-2</v>
      </c>
      <c r="U438" s="50">
        <v>4.9470841884613037E-2</v>
      </c>
      <c r="V438" s="50">
        <v>0</v>
      </c>
      <c r="W438" t="s">
        <v>210</v>
      </c>
      <c r="X438" s="50">
        <v>0.56852351065389928</v>
      </c>
      <c r="Y438" t="s">
        <v>210</v>
      </c>
      <c r="Z438">
        <v>3</v>
      </c>
      <c r="AA438">
        <v>20</v>
      </c>
      <c r="AB438" t="s">
        <v>251</v>
      </c>
      <c r="AC438" t="s">
        <v>190</v>
      </c>
      <c r="AD438" s="50">
        <v>0.97473900056764029</v>
      </c>
      <c r="AE438" t="s">
        <v>252</v>
      </c>
      <c r="AF438" t="s">
        <v>252</v>
      </c>
      <c r="AG438" t="s">
        <v>252</v>
      </c>
      <c r="AH438" t="s">
        <v>252</v>
      </c>
      <c r="AI438" t="s">
        <v>252</v>
      </c>
      <c r="AJ438" t="s">
        <v>252</v>
      </c>
      <c r="AK438" t="s">
        <v>252</v>
      </c>
    </row>
    <row r="439" spans="1:37" x14ac:dyDescent="0.35">
      <c r="A439">
        <v>63</v>
      </c>
      <c r="B439" t="s">
        <v>337</v>
      </c>
      <c r="C439" t="s">
        <v>246</v>
      </c>
      <c r="D439" t="s">
        <v>402</v>
      </c>
      <c r="E439" t="s">
        <v>338</v>
      </c>
      <c r="F439" t="s">
        <v>248</v>
      </c>
      <c r="G439" t="s">
        <v>249</v>
      </c>
      <c r="H439" t="s">
        <v>250</v>
      </c>
      <c r="L439" s="50">
        <v>1</v>
      </c>
      <c r="M439" s="50">
        <v>0.88568520545959473</v>
      </c>
      <c r="N439" s="50">
        <v>1.1290693283081055</v>
      </c>
      <c r="O439" s="50">
        <v>28.694284</v>
      </c>
      <c r="P439" s="50">
        <v>28.744855880737305</v>
      </c>
      <c r="Q439" s="50">
        <v>7.6966553926467896E-2</v>
      </c>
      <c r="S439" s="50">
        <v>19.270610809326172</v>
      </c>
      <c r="T439" s="50">
        <v>0.10925524681806564</v>
      </c>
      <c r="U439" s="50">
        <v>6.3078545033931732E-2</v>
      </c>
      <c r="V439" s="50">
        <v>0</v>
      </c>
      <c r="W439" t="s">
        <v>210</v>
      </c>
      <c r="X439" s="50">
        <v>0.56502670979031699</v>
      </c>
      <c r="Y439" t="s">
        <v>210</v>
      </c>
      <c r="Z439">
        <v>3</v>
      </c>
      <c r="AA439">
        <v>22</v>
      </c>
      <c r="AB439" t="s">
        <v>251</v>
      </c>
      <c r="AC439" t="s">
        <v>190</v>
      </c>
      <c r="AD439" s="50">
        <v>0.9805710744465761</v>
      </c>
      <c r="AE439" t="s">
        <v>252</v>
      </c>
      <c r="AF439" t="s">
        <v>252</v>
      </c>
      <c r="AG439" t="s">
        <v>252</v>
      </c>
      <c r="AH439" t="s">
        <v>252</v>
      </c>
      <c r="AI439" t="s">
        <v>252</v>
      </c>
      <c r="AJ439" t="s">
        <v>252</v>
      </c>
      <c r="AK439" t="s">
        <v>252</v>
      </c>
    </row>
    <row r="440" spans="1:37" x14ac:dyDescent="0.35">
      <c r="A440">
        <v>64</v>
      </c>
      <c r="B440" t="s">
        <v>339</v>
      </c>
      <c r="C440" t="s">
        <v>246</v>
      </c>
      <c r="D440" t="s">
        <v>402</v>
      </c>
      <c r="E440" t="s">
        <v>340</v>
      </c>
      <c r="F440" t="s">
        <v>248</v>
      </c>
      <c r="G440" t="s">
        <v>249</v>
      </c>
      <c r="H440" t="s">
        <v>250</v>
      </c>
      <c r="L440" s="50">
        <v>1</v>
      </c>
      <c r="M440" s="50">
        <v>0.89722669124603271</v>
      </c>
      <c r="N440" s="50">
        <v>1.114545464515686</v>
      </c>
      <c r="O440" s="50">
        <v>31.862307000000001</v>
      </c>
      <c r="P440" s="50">
        <v>31.921899795532227</v>
      </c>
      <c r="Q440" s="50">
        <v>5.9274427592754364E-2</v>
      </c>
      <c r="S440" s="50">
        <v>22.447654724121094</v>
      </c>
      <c r="T440" s="50">
        <v>9.760284423828125E-2</v>
      </c>
      <c r="U440" s="50">
        <v>5.6351028382778168E-2</v>
      </c>
      <c r="V440" s="50">
        <v>0</v>
      </c>
      <c r="W440" t="s">
        <v>210</v>
      </c>
      <c r="X440" s="50">
        <v>0.69644332868239078</v>
      </c>
      <c r="Y440" t="s">
        <v>210</v>
      </c>
      <c r="Z440">
        <v>3</v>
      </c>
      <c r="AA440">
        <v>24</v>
      </c>
      <c r="AB440" t="s">
        <v>251</v>
      </c>
      <c r="AC440" t="s">
        <v>190</v>
      </c>
      <c r="AD440" s="50">
        <v>0.97752081340583663</v>
      </c>
      <c r="AE440" t="s">
        <v>252</v>
      </c>
      <c r="AF440" t="s">
        <v>252</v>
      </c>
      <c r="AG440" t="s">
        <v>252</v>
      </c>
      <c r="AH440" t="s">
        <v>252</v>
      </c>
      <c r="AI440" t="s">
        <v>252</v>
      </c>
      <c r="AJ440" t="s">
        <v>252</v>
      </c>
      <c r="AK440" t="s">
        <v>252</v>
      </c>
    </row>
    <row r="441" spans="1:37" x14ac:dyDescent="0.35">
      <c r="A441">
        <v>65</v>
      </c>
      <c r="B441" t="s">
        <v>341</v>
      </c>
      <c r="C441" t="s">
        <v>246</v>
      </c>
      <c r="D441" t="s">
        <v>402</v>
      </c>
      <c r="E441" t="s">
        <v>334</v>
      </c>
      <c r="F441" t="s">
        <v>248</v>
      </c>
      <c r="G441" t="s">
        <v>249</v>
      </c>
      <c r="H441" t="s">
        <v>250</v>
      </c>
      <c r="L441" s="50">
        <v>1</v>
      </c>
      <c r="M441" s="50">
        <v>0.91597700119018555</v>
      </c>
      <c r="N441" s="50">
        <v>1.0917304754257202</v>
      </c>
      <c r="O441" s="50">
        <v>26.895966999999999</v>
      </c>
      <c r="P441" s="50">
        <v>26.884231567382813</v>
      </c>
      <c r="Q441" s="50">
        <v>1.5043040737509727E-2</v>
      </c>
      <c r="S441" s="50">
        <v>17.40998649597168</v>
      </c>
      <c r="T441" s="50">
        <v>7.8988291323184967E-2</v>
      </c>
      <c r="U441" s="50">
        <v>4.5603912323713303E-2</v>
      </c>
      <c r="V441" s="50">
        <v>0</v>
      </c>
      <c r="W441" t="s">
        <v>210</v>
      </c>
      <c r="X441" s="50">
        <v>0.55945591071446665</v>
      </c>
      <c r="Y441" t="s">
        <v>210</v>
      </c>
      <c r="Z441">
        <v>3</v>
      </c>
      <c r="AA441">
        <v>20</v>
      </c>
      <c r="AB441" t="s">
        <v>251</v>
      </c>
      <c r="AC441" t="s">
        <v>190</v>
      </c>
      <c r="AD441" s="50">
        <v>0.98426724968090951</v>
      </c>
      <c r="AE441" t="s">
        <v>252</v>
      </c>
      <c r="AF441" t="s">
        <v>252</v>
      </c>
      <c r="AG441" t="s">
        <v>252</v>
      </c>
      <c r="AH441" t="s">
        <v>252</v>
      </c>
      <c r="AI441" t="s">
        <v>252</v>
      </c>
      <c r="AJ441" t="s">
        <v>252</v>
      </c>
      <c r="AK441" t="s">
        <v>252</v>
      </c>
    </row>
    <row r="442" spans="1:37" x14ac:dyDescent="0.35">
      <c r="A442">
        <v>66</v>
      </c>
      <c r="B442" t="s">
        <v>342</v>
      </c>
      <c r="C442" t="s">
        <v>246</v>
      </c>
      <c r="D442" t="s">
        <v>402</v>
      </c>
      <c r="E442" t="s">
        <v>336</v>
      </c>
      <c r="F442" t="s">
        <v>248</v>
      </c>
      <c r="G442" t="s">
        <v>249</v>
      </c>
      <c r="H442" t="s">
        <v>250</v>
      </c>
      <c r="L442" s="50">
        <v>1</v>
      </c>
      <c r="M442" s="50">
        <v>0.90918570756912231</v>
      </c>
      <c r="N442" s="50">
        <v>1.0998853445053101</v>
      </c>
      <c r="O442" s="50">
        <v>27.261240000000001</v>
      </c>
      <c r="P442" s="50">
        <v>27.252685546875</v>
      </c>
      <c r="Q442" s="50">
        <v>3.6458674818277359E-2</v>
      </c>
      <c r="S442" s="50">
        <v>17.778438568115234</v>
      </c>
      <c r="T442" s="50">
        <v>8.5686013102531433E-2</v>
      </c>
      <c r="U442" s="50">
        <v>4.9470841884613037E-2</v>
      </c>
      <c r="V442" s="50">
        <v>0</v>
      </c>
      <c r="W442" t="s">
        <v>210</v>
      </c>
      <c r="X442" s="50">
        <v>0.56852351065389928</v>
      </c>
      <c r="Y442" t="s">
        <v>210</v>
      </c>
      <c r="Z442">
        <v>3</v>
      </c>
      <c r="AA442">
        <v>20</v>
      </c>
      <c r="AB442" t="s">
        <v>251</v>
      </c>
      <c r="AC442" t="s">
        <v>190</v>
      </c>
      <c r="AD442" s="50">
        <v>0.96780757449702493</v>
      </c>
      <c r="AE442" t="s">
        <v>252</v>
      </c>
      <c r="AF442" t="s">
        <v>252</v>
      </c>
      <c r="AG442" t="s">
        <v>252</v>
      </c>
      <c r="AH442" t="s">
        <v>252</v>
      </c>
      <c r="AI442" t="s">
        <v>252</v>
      </c>
      <c r="AJ442" t="s">
        <v>252</v>
      </c>
      <c r="AK442" t="s">
        <v>252</v>
      </c>
    </row>
    <row r="443" spans="1:37" x14ac:dyDescent="0.35">
      <c r="A443">
        <v>67</v>
      </c>
      <c r="B443" t="s">
        <v>343</v>
      </c>
      <c r="C443" t="s">
        <v>246</v>
      </c>
      <c r="D443" t="s">
        <v>402</v>
      </c>
      <c r="E443" t="s">
        <v>338</v>
      </c>
      <c r="F443" t="s">
        <v>248</v>
      </c>
      <c r="G443" t="s">
        <v>249</v>
      </c>
      <c r="H443" t="s">
        <v>250</v>
      </c>
      <c r="L443" s="50">
        <v>1</v>
      </c>
      <c r="M443" s="50">
        <v>0.88568520545959473</v>
      </c>
      <c r="N443" s="50">
        <v>1.1290693283081055</v>
      </c>
      <c r="O443" s="50">
        <v>28.706852000000001</v>
      </c>
      <c r="P443" s="50">
        <v>28.744855880737305</v>
      </c>
      <c r="Q443" s="50">
        <v>7.6966553926467896E-2</v>
      </c>
      <c r="S443" s="50">
        <v>19.270610809326172</v>
      </c>
      <c r="T443" s="50">
        <v>0.10925524681806564</v>
      </c>
      <c r="U443" s="50">
        <v>6.3078545033931732E-2</v>
      </c>
      <c r="V443" s="50">
        <v>0</v>
      </c>
      <c r="W443" t="s">
        <v>210</v>
      </c>
      <c r="X443" s="50">
        <v>0.56502670979031699</v>
      </c>
      <c r="Y443" t="s">
        <v>210</v>
      </c>
      <c r="Z443">
        <v>3</v>
      </c>
      <c r="AA443">
        <v>22</v>
      </c>
      <c r="AB443" t="s">
        <v>251</v>
      </c>
      <c r="AC443" t="s">
        <v>190</v>
      </c>
      <c r="AD443" s="50">
        <v>0.9753322443023692</v>
      </c>
      <c r="AE443" t="s">
        <v>252</v>
      </c>
      <c r="AF443" t="s">
        <v>252</v>
      </c>
      <c r="AG443" t="s">
        <v>252</v>
      </c>
      <c r="AH443" t="s">
        <v>252</v>
      </c>
      <c r="AI443" t="s">
        <v>252</v>
      </c>
      <c r="AJ443" t="s">
        <v>252</v>
      </c>
      <c r="AK443" t="s">
        <v>252</v>
      </c>
    </row>
    <row r="444" spans="1:37" x14ac:dyDescent="0.35">
      <c r="A444">
        <v>68</v>
      </c>
      <c r="B444" t="s">
        <v>344</v>
      </c>
      <c r="C444" t="s">
        <v>246</v>
      </c>
      <c r="D444" t="s">
        <v>402</v>
      </c>
      <c r="E444" t="s">
        <v>340</v>
      </c>
      <c r="F444" t="s">
        <v>248</v>
      </c>
      <c r="G444" t="s">
        <v>249</v>
      </c>
      <c r="H444" t="s">
        <v>250</v>
      </c>
      <c r="L444" s="50">
        <v>1</v>
      </c>
      <c r="M444" s="50">
        <v>0.89722669124603271</v>
      </c>
      <c r="N444" s="50">
        <v>1.114545464515686</v>
      </c>
      <c r="O444" s="50">
        <v>31.922543000000001</v>
      </c>
      <c r="P444" s="50">
        <v>31.921899795532227</v>
      </c>
      <c r="Q444" s="50">
        <v>5.9274427592754364E-2</v>
      </c>
      <c r="S444" s="50">
        <v>22.447654724121094</v>
      </c>
      <c r="T444" s="50">
        <v>9.760284423828125E-2</v>
      </c>
      <c r="U444" s="50">
        <v>5.6351028382778168E-2</v>
      </c>
      <c r="V444" s="50">
        <v>0</v>
      </c>
      <c r="W444" t="s">
        <v>210</v>
      </c>
      <c r="X444" s="50">
        <v>0.69644332868239078</v>
      </c>
      <c r="Y444" t="s">
        <v>210</v>
      </c>
      <c r="Z444">
        <v>3</v>
      </c>
      <c r="AA444">
        <v>25</v>
      </c>
      <c r="AB444" t="s">
        <v>251</v>
      </c>
      <c r="AC444" t="s">
        <v>190</v>
      </c>
      <c r="AD444" s="50">
        <v>0.94791209456705516</v>
      </c>
      <c r="AE444" t="s">
        <v>252</v>
      </c>
      <c r="AF444" t="s">
        <v>252</v>
      </c>
      <c r="AG444" t="s">
        <v>252</v>
      </c>
      <c r="AH444" t="s">
        <v>252</v>
      </c>
      <c r="AI444" t="s">
        <v>252</v>
      </c>
      <c r="AJ444" t="s">
        <v>252</v>
      </c>
      <c r="AK444" t="s">
        <v>252</v>
      </c>
    </row>
    <row r="445" spans="1:37" x14ac:dyDescent="0.35">
      <c r="A445">
        <v>69</v>
      </c>
      <c r="B445" t="s">
        <v>345</v>
      </c>
      <c r="C445" t="s">
        <v>246</v>
      </c>
      <c r="D445" t="s">
        <v>402</v>
      </c>
      <c r="E445" t="s">
        <v>334</v>
      </c>
      <c r="F445" t="s">
        <v>248</v>
      </c>
      <c r="G445" t="s">
        <v>249</v>
      </c>
      <c r="H445" t="s">
        <v>250</v>
      </c>
      <c r="L445" s="50">
        <v>1</v>
      </c>
      <c r="M445" s="50">
        <v>0.91597700119018555</v>
      </c>
      <c r="N445" s="50">
        <v>1.0917304754257202</v>
      </c>
      <c r="O445" s="50">
        <v>26.889454000000001</v>
      </c>
      <c r="P445" s="50">
        <v>26.884231567382813</v>
      </c>
      <c r="Q445" s="50">
        <v>1.5043040737509727E-2</v>
      </c>
      <c r="S445" s="50">
        <v>17.40998649597168</v>
      </c>
      <c r="T445" s="50">
        <v>7.8988291323184967E-2</v>
      </c>
      <c r="U445" s="50">
        <v>4.5603912323713303E-2</v>
      </c>
      <c r="V445" s="50">
        <v>0</v>
      </c>
      <c r="W445" t="s">
        <v>210</v>
      </c>
      <c r="X445" s="50">
        <v>0.55945591071446665</v>
      </c>
      <c r="Y445" t="s">
        <v>210</v>
      </c>
      <c r="Z445">
        <v>3</v>
      </c>
      <c r="AA445">
        <v>20</v>
      </c>
      <c r="AB445" t="s">
        <v>251</v>
      </c>
      <c r="AC445" t="s">
        <v>190</v>
      </c>
      <c r="AD445" s="50">
        <v>0.97590751847100188</v>
      </c>
      <c r="AE445" t="s">
        <v>252</v>
      </c>
      <c r="AF445" t="s">
        <v>252</v>
      </c>
      <c r="AG445" t="s">
        <v>252</v>
      </c>
      <c r="AH445" t="s">
        <v>252</v>
      </c>
      <c r="AI445" t="s">
        <v>252</v>
      </c>
      <c r="AJ445" t="s">
        <v>252</v>
      </c>
      <c r="AK445" t="s">
        <v>252</v>
      </c>
    </row>
    <row r="446" spans="1:37" x14ac:dyDescent="0.35">
      <c r="A446">
        <v>70</v>
      </c>
      <c r="B446" t="s">
        <v>346</v>
      </c>
      <c r="C446" t="s">
        <v>246</v>
      </c>
      <c r="D446" t="s">
        <v>402</v>
      </c>
      <c r="E446" t="s">
        <v>336</v>
      </c>
      <c r="F446" t="s">
        <v>248</v>
      </c>
      <c r="G446" t="s">
        <v>249</v>
      </c>
      <c r="H446" t="s">
        <v>250</v>
      </c>
      <c r="L446" s="50">
        <v>1</v>
      </c>
      <c r="M446" s="50">
        <v>0.90918570756912231</v>
      </c>
      <c r="N446" s="50">
        <v>1.0998853445053101</v>
      </c>
      <c r="O446" s="50">
        <v>27.284105</v>
      </c>
      <c r="P446" s="50">
        <v>27.252685546875</v>
      </c>
      <c r="Q446" s="50">
        <v>3.6458674818277359E-2</v>
      </c>
      <c r="S446" s="50">
        <v>17.778438568115234</v>
      </c>
      <c r="T446" s="50">
        <v>8.5686013102531433E-2</v>
      </c>
      <c r="U446" s="50">
        <v>4.9470841884613037E-2</v>
      </c>
      <c r="V446" s="50">
        <v>0</v>
      </c>
      <c r="W446" t="s">
        <v>210</v>
      </c>
      <c r="X446" s="50">
        <v>0.56852351065389928</v>
      </c>
      <c r="Y446" t="s">
        <v>210</v>
      </c>
      <c r="Z446">
        <v>3</v>
      </c>
      <c r="AA446">
        <v>21</v>
      </c>
      <c r="AB446" t="s">
        <v>251</v>
      </c>
      <c r="AC446" t="s">
        <v>190</v>
      </c>
      <c r="AD446" s="50">
        <v>0.95485867990715145</v>
      </c>
      <c r="AE446" t="s">
        <v>252</v>
      </c>
      <c r="AF446" t="s">
        <v>252</v>
      </c>
      <c r="AG446" t="s">
        <v>252</v>
      </c>
      <c r="AH446" t="s">
        <v>252</v>
      </c>
      <c r="AI446" t="s">
        <v>252</v>
      </c>
      <c r="AJ446" t="s">
        <v>252</v>
      </c>
      <c r="AK446" t="s">
        <v>252</v>
      </c>
    </row>
    <row r="447" spans="1:37" x14ac:dyDescent="0.35">
      <c r="A447">
        <v>71</v>
      </c>
      <c r="B447" t="s">
        <v>347</v>
      </c>
      <c r="C447" t="s">
        <v>246</v>
      </c>
      <c r="D447" t="s">
        <v>402</v>
      </c>
      <c r="E447" t="s">
        <v>338</v>
      </c>
      <c r="F447" t="s">
        <v>248</v>
      </c>
      <c r="G447" t="s">
        <v>249</v>
      </c>
      <c r="H447" t="s">
        <v>250</v>
      </c>
      <c r="L447" s="50">
        <v>1</v>
      </c>
      <c r="M447" s="50">
        <v>0.88568520545959473</v>
      </c>
      <c r="N447" s="50">
        <v>1.1290693283081055</v>
      </c>
      <c r="O447" s="50">
        <v>28.833432999999999</v>
      </c>
      <c r="P447" s="50">
        <v>28.744855880737305</v>
      </c>
      <c r="Q447" s="50">
        <v>7.6966553926467896E-2</v>
      </c>
      <c r="S447" s="50">
        <v>19.270610809326172</v>
      </c>
      <c r="T447" s="50">
        <v>0.10925524681806564</v>
      </c>
      <c r="U447" s="50">
        <v>6.3078545033931732E-2</v>
      </c>
      <c r="V447" s="50">
        <v>0</v>
      </c>
      <c r="W447" t="s">
        <v>210</v>
      </c>
      <c r="X447" s="50">
        <v>0.56502670979031699</v>
      </c>
      <c r="Y447" t="s">
        <v>210</v>
      </c>
      <c r="Z447">
        <v>3</v>
      </c>
      <c r="AA447">
        <v>22</v>
      </c>
      <c r="AB447" t="s">
        <v>251</v>
      </c>
      <c r="AC447" t="s">
        <v>190</v>
      </c>
      <c r="AD447" s="50">
        <v>0.9222402464365983</v>
      </c>
      <c r="AE447" t="s">
        <v>252</v>
      </c>
      <c r="AF447" t="s">
        <v>252</v>
      </c>
      <c r="AG447" t="s">
        <v>252</v>
      </c>
      <c r="AH447" t="s">
        <v>252</v>
      </c>
      <c r="AI447" t="s">
        <v>252</v>
      </c>
      <c r="AJ447" t="s">
        <v>252</v>
      </c>
      <c r="AK447" t="s">
        <v>252</v>
      </c>
    </row>
    <row r="448" spans="1:37" x14ac:dyDescent="0.35">
      <c r="A448">
        <v>72</v>
      </c>
      <c r="B448" t="s">
        <v>348</v>
      </c>
      <c r="C448" t="s">
        <v>246</v>
      </c>
      <c r="D448" t="s">
        <v>402</v>
      </c>
      <c r="E448" t="s">
        <v>340</v>
      </c>
      <c r="F448" t="s">
        <v>248</v>
      </c>
      <c r="G448" t="s">
        <v>249</v>
      </c>
      <c r="H448" t="s">
        <v>250</v>
      </c>
      <c r="L448" s="50">
        <v>1</v>
      </c>
      <c r="M448" s="50">
        <v>0.89722669124603271</v>
      </c>
      <c r="N448" s="50">
        <v>1.114545464515686</v>
      </c>
      <c r="O448" s="50">
        <v>31.98085</v>
      </c>
      <c r="P448" s="50">
        <v>31.921899795532227</v>
      </c>
      <c r="Q448" s="50">
        <v>5.9274427592754364E-2</v>
      </c>
      <c r="S448" s="50">
        <v>22.447654724121094</v>
      </c>
      <c r="T448" s="50">
        <v>9.760284423828125E-2</v>
      </c>
      <c r="U448" s="50">
        <v>5.6351028382778168E-2</v>
      </c>
      <c r="V448" s="50">
        <v>0</v>
      </c>
      <c r="W448" t="s">
        <v>210</v>
      </c>
      <c r="X448" s="50">
        <v>0.69644332868239078</v>
      </c>
      <c r="Y448" t="s">
        <v>210</v>
      </c>
      <c r="Z448">
        <v>3</v>
      </c>
      <c r="AA448">
        <v>25</v>
      </c>
      <c r="AB448" t="s">
        <v>251</v>
      </c>
      <c r="AC448" t="s">
        <v>190</v>
      </c>
      <c r="AD448" s="50">
        <v>0.96458109926798008</v>
      </c>
      <c r="AE448" t="s">
        <v>252</v>
      </c>
      <c r="AF448" t="s">
        <v>252</v>
      </c>
      <c r="AG448" t="s">
        <v>252</v>
      </c>
      <c r="AH448" t="s">
        <v>252</v>
      </c>
      <c r="AI448" t="s">
        <v>252</v>
      </c>
      <c r="AJ448" t="s">
        <v>252</v>
      </c>
      <c r="AK448" t="s">
        <v>252</v>
      </c>
    </row>
    <row r="449" spans="1:37" x14ac:dyDescent="0.35">
      <c r="A449">
        <v>73</v>
      </c>
      <c r="B449" t="s">
        <v>349</v>
      </c>
      <c r="C449" t="s">
        <v>246</v>
      </c>
      <c r="D449" t="s">
        <v>402</v>
      </c>
      <c r="E449" t="s">
        <v>350</v>
      </c>
      <c r="F449" t="s">
        <v>248</v>
      </c>
      <c r="G449" t="s">
        <v>249</v>
      </c>
      <c r="H449" t="s">
        <v>250</v>
      </c>
      <c r="L449" s="50">
        <v>1</v>
      </c>
      <c r="M449" s="50">
        <v>0.91015887260437012</v>
      </c>
      <c r="N449" s="50">
        <v>1.0987092256546021</v>
      </c>
      <c r="O449" s="50">
        <v>24.368459999999999</v>
      </c>
      <c r="P449" s="50">
        <v>24.403196334838867</v>
      </c>
      <c r="Q449" s="50">
        <v>3.4134432673454285E-2</v>
      </c>
      <c r="S449" s="50">
        <v>14.928948402404785</v>
      </c>
      <c r="T449" s="50">
        <v>8.4723182022571564E-2</v>
      </c>
      <c r="U449" s="50">
        <v>4.8914950340986252E-2</v>
      </c>
      <c r="V449" s="50">
        <v>0</v>
      </c>
      <c r="W449" t="s">
        <v>210</v>
      </c>
      <c r="X449" s="50">
        <v>0.3344777013749044</v>
      </c>
      <c r="Y449" t="s">
        <v>210</v>
      </c>
      <c r="Z449">
        <v>3</v>
      </c>
      <c r="AA449">
        <v>19</v>
      </c>
      <c r="AB449" t="s">
        <v>251</v>
      </c>
      <c r="AC449" t="s">
        <v>190</v>
      </c>
      <c r="AD449" s="50">
        <v>0.97522614643760963</v>
      </c>
      <c r="AE449" t="s">
        <v>252</v>
      </c>
      <c r="AF449" t="s">
        <v>252</v>
      </c>
      <c r="AG449" t="s">
        <v>252</v>
      </c>
      <c r="AH449" t="s">
        <v>252</v>
      </c>
      <c r="AI449" t="s">
        <v>252</v>
      </c>
      <c r="AJ449" t="s">
        <v>252</v>
      </c>
      <c r="AK449" t="s">
        <v>252</v>
      </c>
    </row>
    <row r="450" spans="1:37" x14ac:dyDescent="0.35">
      <c r="A450">
        <v>74</v>
      </c>
      <c r="B450" t="s">
        <v>351</v>
      </c>
      <c r="C450" t="s">
        <v>246</v>
      </c>
      <c r="D450" t="s">
        <v>402</v>
      </c>
      <c r="E450" t="s">
        <v>352</v>
      </c>
      <c r="F450" t="s">
        <v>248</v>
      </c>
      <c r="G450" t="s">
        <v>249</v>
      </c>
      <c r="H450" t="s">
        <v>250</v>
      </c>
      <c r="L450" s="50">
        <v>1</v>
      </c>
      <c r="M450" s="50">
        <v>0.54163932800292969</v>
      </c>
      <c r="N450" s="50">
        <v>1.8462470769882202</v>
      </c>
      <c r="O450" s="50">
        <v>33.334693999999999</v>
      </c>
      <c r="P450" s="50">
        <v>33.633884429931641</v>
      </c>
      <c r="Q450" s="50">
        <v>0.54636889696121216</v>
      </c>
      <c r="S450" s="50">
        <v>24.159635543823242</v>
      </c>
      <c r="T450" s="50">
        <v>0.55184400081634521</v>
      </c>
      <c r="U450" s="50">
        <v>0.31860730051994324</v>
      </c>
      <c r="V450" s="50">
        <v>0</v>
      </c>
      <c r="W450" t="s">
        <v>210</v>
      </c>
      <c r="X450" s="50">
        <v>5.1990786119066684E-2</v>
      </c>
      <c r="Y450" t="s">
        <v>210</v>
      </c>
      <c r="Z450">
        <v>3</v>
      </c>
      <c r="AA450">
        <v>30</v>
      </c>
      <c r="AB450" t="s">
        <v>251</v>
      </c>
      <c r="AC450" t="s">
        <v>190</v>
      </c>
      <c r="AD450" s="50">
        <v>0.92171736335735366</v>
      </c>
      <c r="AE450" t="s">
        <v>252</v>
      </c>
      <c r="AF450" t="s">
        <v>252</v>
      </c>
      <c r="AG450" t="s">
        <v>252</v>
      </c>
      <c r="AH450" t="s">
        <v>274</v>
      </c>
      <c r="AI450" t="s">
        <v>252</v>
      </c>
      <c r="AJ450" t="s">
        <v>252</v>
      </c>
      <c r="AK450" t="s">
        <v>252</v>
      </c>
    </row>
    <row r="451" spans="1:37" x14ac:dyDescent="0.35">
      <c r="A451">
        <v>75</v>
      </c>
      <c r="B451" t="s">
        <v>353</v>
      </c>
      <c r="C451" t="s">
        <v>246</v>
      </c>
      <c r="D451" t="s">
        <v>402</v>
      </c>
      <c r="E451" t="s">
        <v>354</v>
      </c>
      <c r="F451" t="s">
        <v>248</v>
      </c>
      <c r="G451" t="s">
        <v>249</v>
      </c>
      <c r="H451" t="s">
        <v>250</v>
      </c>
      <c r="L451" s="50">
        <v>1</v>
      </c>
      <c r="M451" s="50">
        <v>0.86692875623703003</v>
      </c>
      <c r="N451" s="50">
        <v>1.1534973382949829</v>
      </c>
      <c r="O451" s="50">
        <v>25.713145999999998</v>
      </c>
      <c r="P451" s="50">
        <v>25.826852798461914</v>
      </c>
      <c r="Q451" s="50">
        <v>0.10249122232198715</v>
      </c>
      <c r="S451" s="50">
        <v>16.352609634399414</v>
      </c>
      <c r="T451" s="50">
        <v>0.1285196840763092</v>
      </c>
      <c r="U451" s="50">
        <v>7.4200868606567383E-2</v>
      </c>
      <c r="V451" s="50">
        <v>0</v>
      </c>
      <c r="W451" t="s">
        <v>210</v>
      </c>
      <c r="X451" s="50">
        <v>0.11521940957920254</v>
      </c>
      <c r="Y451" t="s">
        <v>210</v>
      </c>
      <c r="Z451">
        <v>3</v>
      </c>
      <c r="AA451">
        <v>21</v>
      </c>
      <c r="AB451" t="s">
        <v>251</v>
      </c>
      <c r="AC451" t="s">
        <v>190</v>
      </c>
      <c r="AD451" s="50">
        <v>0.93535692605063492</v>
      </c>
      <c r="AE451" t="s">
        <v>252</v>
      </c>
      <c r="AF451" t="s">
        <v>252</v>
      </c>
      <c r="AG451" t="s">
        <v>252</v>
      </c>
      <c r="AH451" t="s">
        <v>252</v>
      </c>
      <c r="AI451" t="s">
        <v>252</v>
      </c>
      <c r="AJ451" t="s">
        <v>252</v>
      </c>
      <c r="AK451" t="s">
        <v>252</v>
      </c>
    </row>
    <row r="452" spans="1:37" x14ac:dyDescent="0.35">
      <c r="A452">
        <v>76</v>
      </c>
      <c r="B452" t="s">
        <v>355</v>
      </c>
      <c r="C452" t="s">
        <v>246</v>
      </c>
      <c r="D452" t="s">
        <v>402</v>
      </c>
      <c r="E452" t="s">
        <v>356</v>
      </c>
      <c r="F452" t="s">
        <v>248</v>
      </c>
      <c r="G452" t="s">
        <v>249</v>
      </c>
      <c r="H452" t="s">
        <v>250</v>
      </c>
      <c r="L452" s="50">
        <v>1</v>
      </c>
      <c r="M452" s="50">
        <v>0.82687878608703613</v>
      </c>
      <c r="N452" s="50">
        <v>1.209367036819458</v>
      </c>
      <c r="O452" s="50">
        <v>20.926603</v>
      </c>
      <c r="P452" s="50">
        <v>21.0147705078125</v>
      </c>
      <c r="Q452" s="50">
        <v>0.1525074690580368</v>
      </c>
      <c r="S452" s="50">
        <v>11.540524482727051</v>
      </c>
      <c r="T452" s="50">
        <v>0.17108882963657379</v>
      </c>
      <c r="U452" s="50">
        <v>9.8778180778026581E-2</v>
      </c>
      <c r="V452" s="50">
        <v>0</v>
      </c>
      <c r="W452" t="s">
        <v>210</v>
      </c>
      <c r="X452" s="50">
        <v>0.2833717065394617</v>
      </c>
      <c r="Y452" t="s">
        <v>210</v>
      </c>
      <c r="Z452">
        <v>3</v>
      </c>
      <c r="AA452">
        <v>15</v>
      </c>
      <c r="AB452" t="s">
        <v>251</v>
      </c>
      <c r="AC452" t="s">
        <v>190</v>
      </c>
      <c r="AD452" s="50">
        <v>0.80981742772092091</v>
      </c>
      <c r="AE452" t="s">
        <v>252</v>
      </c>
      <c r="AF452" t="s">
        <v>252</v>
      </c>
      <c r="AG452" t="s">
        <v>252</v>
      </c>
      <c r="AH452" t="s">
        <v>252</v>
      </c>
      <c r="AI452" t="s">
        <v>252</v>
      </c>
      <c r="AJ452" t="s">
        <v>252</v>
      </c>
      <c r="AK452" t="s">
        <v>252</v>
      </c>
    </row>
    <row r="453" spans="1:37" x14ac:dyDescent="0.35">
      <c r="A453">
        <v>77</v>
      </c>
      <c r="B453" t="s">
        <v>357</v>
      </c>
      <c r="C453" t="s">
        <v>246</v>
      </c>
      <c r="D453" t="s">
        <v>402</v>
      </c>
      <c r="E453" t="s">
        <v>350</v>
      </c>
      <c r="F453" t="s">
        <v>248</v>
      </c>
      <c r="G453" t="s">
        <v>249</v>
      </c>
      <c r="H453" t="s">
        <v>250</v>
      </c>
      <c r="L453" s="50">
        <v>1</v>
      </c>
      <c r="M453" s="50">
        <v>0.91015887260437012</v>
      </c>
      <c r="N453" s="50">
        <v>1.0987092256546021</v>
      </c>
      <c r="O453" s="50">
        <v>24.436695</v>
      </c>
      <c r="P453" s="50">
        <v>24.403196334838867</v>
      </c>
      <c r="Q453" s="50">
        <v>3.4134432673454285E-2</v>
      </c>
      <c r="S453" s="50">
        <v>14.928948402404785</v>
      </c>
      <c r="T453" s="50">
        <v>8.4723182022571564E-2</v>
      </c>
      <c r="U453" s="50">
        <v>4.8914950340986252E-2</v>
      </c>
      <c r="V453" s="50">
        <v>0</v>
      </c>
      <c r="W453" t="s">
        <v>210</v>
      </c>
      <c r="X453" s="50">
        <v>0.3344777013749044</v>
      </c>
      <c r="Y453" t="s">
        <v>210</v>
      </c>
      <c r="Z453">
        <v>3</v>
      </c>
      <c r="AA453">
        <v>18</v>
      </c>
      <c r="AB453" t="s">
        <v>251</v>
      </c>
      <c r="AC453" t="s">
        <v>190</v>
      </c>
      <c r="AD453" s="50">
        <v>0.96973430471155864</v>
      </c>
      <c r="AE453" t="s">
        <v>252</v>
      </c>
      <c r="AF453" t="s">
        <v>252</v>
      </c>
      <c r="AG453" t="s">
        <v>252</v>
      </c>
      <c r="AH453" t="s">
        <v>252</v>
      </c>
      <c r="AI453" t="s">
        <v>252</v>
      </c>
      <c r="AJ453" t="s">
        <v>252</v>
      </c>
      <c r="AK453" t="s">
        <v>252</v>
      </c>
    </row>
    <row r="454" spans="1:37" x14ac:dyDescent="0.35">
      <c r="A454">
        <v>78</v>
      </c>
      <c r="B454" t="s">
        <v>358</v>
      </c>
      <c r="C454" t="s">
        <v>246</v>
      </c>
      <c r="D454" t="s">
        <v>402</v>
      </c>
      <c r="E454" t="s">
        <v>352</v>
      </c>
      <c r="F454" t="s">
        <v>248</v>
      </c>
      <c r="G454" t="s">
        <v>249</v>
      </c>
      <c r="H454" t="s">
        <v>250</v>
      </c>
      <c r="L454" s="50">
        <v>1</v>
      </c>
      <c r="M454" s="50">
        <v>0.54163932800292969</v>
      </c>
      <c r="N454" s="50">
        <v>1.8462470769882202</v>
      </c>
      <c r="O454" s="50">
        <v>33.302452000000002</v>
      </c>
      <c r="P454" s="50">
        <v>33.633884429931641</v>
      </c>
      <c r="Q454" s="50">
        <v>0.54636889696121216</v>
      </c>
      <c r="S454" s="50">
        <v>24.159635543823242</v>
      </c>
      <c r="T454" s="50">
        <v>0.55184400081634521</v>
      </c>
      <c r="U454" s="50">
        <v>0.31860730051994324</v>
      </c>
      <c r="V454" s="50">
        <v>0</v>
      </c>
      <c r="W454" t="s">
        <v>210</v>
      </c>
      <c r="X454" s="50">
        <v>5.1990786119066684E-2</v>
      </c>
      <c r="Y454" t="s">
        <v>210</v>
      </c>
      <c r="Z454">
        <v>3</v>
      </c>
      <c r="AA454">
        <v>30</v>
      </c>
      <c r="AB454" t="s">
        <v>251</v>
      </c>
      <c r="AC454" t="s">
        <v>190</v>
      </c>
      <c r="AD454" s="50">
        <v>0.95635935370037417</v>
      </c>
      <c r="AE454" t="s">
        <v>252</v>
      </c>
      <c r="AF454" t="s">
        <v>252</v>
      </c>
      <c r="AG454" t="s">
        <v>252</v>
      </c>
      <c r="AH454" t="s">
        <v>274</v>
      </c>
      <c r="AI454" t="s">
        <v>252</v>
      </c>
      <c r="AJ454" t="s">
        <v>252</v>
      </c>
      <c r="AK454" t="s">
        <v>252</v>
      </c>
    </row>
    <row r="455" spans="1:37" x14ac:dyDescent="0.35">
      <c r="A455">
        <v>79</v>
      </c>
      <c r="B455" t="s">
        <v>359</v>
      </c>
      <c r="C455" t="s">
        <v>246</v>
      </c>
      <c r="D455" t="s">
        <v>402</v>
      </c>
      <c r="E455" t="s">
        <v>354</v>
      </c>
      <c r="F455" t="s">
        <v>248</v>
      </c>
      <c r="G455" t="s">
        <v>249</v>
      </c>
      <c r="H455" t="s">
        <v>250</v>
      </c>
      <c r="L455" s="50">
        <v>1</v>
      </c>
      <c r="M455" s="50">
        <v>0.86692875623703003</v>
      </c>
      <c r="N455" s="50">
        <v>1.1534973382949829</v>
      </c>
      <c r="O455" s="50">
        <v>25.912120000000002</v>
      </c>
      <c r="P455" s="50">
        <v>25.826852798461914</v>
      </c>
      <c r="Q455" s="50">
        <v>0.10249122232198715</v>
      </c>
      <c r="S455" s="50">
        <v>16.352609634399414</v>
      </c>
      <c r="T455" s="50">
        <v>0.1285196840763092</v>
      </c>
      <c r="U455" s="50">
        <v>7.4200868606567383E-2</v>
      </c>
      <c r="V455" s="50">
        <v>0</v>
      </c>
      <c r="W455" t="s">
        <v>210</v>
      </c>
      <c r="X455" s="50">
        <v>0.11521940957920254</v>
      </c>
      <c r="Y455" t="s">
        <v>210</v>
      </c>
      <c r="Z455">
        <v>3</v>
      </c>
      <c r="AA455">
        <v>21</v>
      </c>
      <c r="AB455" t="s">
        <v>251</v>
      </c>
      <c r="AC455" t="s">
        <v>190</v>
      </c>
      <c r="AD455" s="50">
        <v>0.84968765654631273</v>
      </c>
      <c r="AE455" t="s">
        <v>252</v>
      </c>
      <c r="AF455" t="s">
        <v>252</v>
      </c>
      <c r="AG455" t="s">
        <v>252</v>
      </c>
      <c r="AH455" t="s">
        <v>252</v>
      </c>
      <c r="AI455" t="s">
        <v>252</v>
      </c>
      <c r="AJ455" t="s">
        <v>252</v>
      </c>
      <c r="AK455" t="s">
        <v>252</v>
      </c>
    </row>
    <row r="456" spans="1:37" x14ac:dyDescent="0.35">
      <c r="A456">
        <v>80</v>
      </c>
      <c r="B456" t="s">
        <v>360</v>
      </c>
      <c r="C456" t="s">
        <v>246</v>
      </c>
      <c r="D456" t="s">
        <v>402</v>
      </c>
      <c r="E456" t="s">
        <v>356</v>
      </c>
      <c r="F456" t="s">
        <v>248</v>
      </c>
      <c r="G456" t="s">
        <v>249</v>
      </c>
      <c r="H456" t="s">
        <v>250</v>
      </c>
      <c r="L456" s="50">
        <v>1</v>
      </c>
      <c r="M456" s="50">
        <v>0.82687878608703613</v>
      </c>
      <c r="N456" s="50">
        <v>1.209367036819458</v>
      </c>
      <c r="O456" s="50">
        <v>21.19087</v>
      </c>
      <c r="P456" s="50">
        <v>21.0147705078125</v>
      </c>
      <c r="Q456" s="50">
        <v>0.1525074690580368</v>
      </c>
      <c r="S456" s="50">
        <v>11.540524482727051</v>
      </c>
      <c r="T456" s="50">
        <v>0.17108882963657379</v>
      </c>
      <c r="U456" s="50">
        <v>9.8778180778026581E-2</v>
      </c>
      <c r="V456" s="50">
        <v>0</v>
      </c>
      <c r="W456" t="s">
        <v>210</v>
      </c>
      <c r="X456" s="50">
        <v>0.2833717065394617</v>
      </c>
      <c r="Y456" t="s">
        <v>210</v>
      </c>
      <c r="Z456">
        <v>3</v>
      </c>
      <c r="AA456">
        <v>16</v>
      </c>
      <c r="AB456" t="s">
        <v>251</v>
      </c>
      <c r="AC456" t="s">
        <v>190</v>
      </c>
      <c r="AD456" s="50">
        <v>0.77127096777880555</v>
      </c>
      <c r="AE456" t="s">
        <v>274</v>
      </c>
      <c r="AF456" t="s">
        <v>252</v>
      </c>
      <c r="AG456" t="s">
        <v>252</v>
      </c>
      <c r="AH456" t="s">
        <v>252</v>
      </c>
      <c r="AI456" t="s">
        <v>252</v>
      </c>
      <c r="AJ456" t="s">
        <v>252</v>
      </c>
      <c r="AK456" t="s">
        <v>252</v>
      </c>
    </row>
    <row r="457" spans="1:37" x14ac:dyDescent="0.35">
      <c r="A457">
        <v>81</v>
      </c>
      <c r="B457" t="s">
        <v>361</v>
      </c>
      <c r="C457" t="s">
        <v>246</v>
      </c>
      <c r="D457" t="s">
        <v>402</v>
      </c>
      <c r="E457" t="s">
        <v>350</v>
      </c>
      <c r="F457" t="s">
        <v>248</v>
      </c>
      <c r="G457" t="s">
        <v>249</v>
      </c>
      <c r="H457" t="s">
        <v>250</v>
      </c>
      <c r="L457" s="50">
        <v>1</v>
      </c>
      <c r="M457" s="50">
        <v>0.91015887260437012</v>
      </c>
      <c r="N457" s="50">
        <v>1.0987092256546021</v>
      </c>
      <c r="O457" s="50">
        <v>24.404427999999999</v>
      </c>
      <c r="P457" s="50">
        <v>24.403196334838867</v>
      </c>
      <c r="Q457" s="50">
        <v>3.4134432673454285E-2</v>
      </c>
      <c r="S457" s="50">
        <v>14.928948402404785</v>
      </c>
      <c r="T457" s="50">
        <v>8.4723182022571564E-2</v>
      </c>
      <c r="U457" s="50">
        <v>4.8914950340986252E-2</v>
      </c>
      <c r="V457" s="50">
        <v>0</v>
      </c>
      <c r="W457" t="s">
        <v>210</v>
      </c>
      <c r="X457" s="50">
        <v>0.3344777013749044</v>
      </c>
      <c r="Y457" t="s">
        <v>210</v>
      </c>
      <c r="Z457">
        <v>3</v>
      </c>
      <c r="AA457">
        <v>19</v>
      </c>
      <c r="AB457" t="s">
        <v>251</v>
      </c>
      <c r="AC457" t="s">
        <v>190</v>
      </c>
      <c r="AD457" s="50">
        <v>0.95504641325863704</v>
      </c>
      <c r="AE457" t="s">
        <v>252</v>
      </c>
      <c r="AF457" t="s">
        <v>252</v>
      </c>
      <c r="AG457" t="s">
        <v>252</v>
      </c>
      <c r="AH457" t="s">
        <v>252</v>
      </c>
      <c r="AI457" t="s">
        <v>252</v>
      </c>
      <c r="AJ457" t="s">
        <v>252</v>
      </c>
      <c r="AK457" t="s">
        <v>252</v>
      </c>
    </row>
    <row r="458" spans="1:37" x14ac:dyDescent="0.35">
      <c r="A458">
        <v>82</v>
      </c>
      <c r="B458" t="s">
        <v>362</v>
      </c>
      <c r="C458" t="s">
        <v>246</v>
      </c>
      <c r="D458" t="s">
        <v>402</v>
      </c>
      <c r="E458" t="s">
        <v>352</v>
      </c>
      <c r="F458" t="s">
        <v>248</v>
      </c>
      <c r="G458" t="s">
        <v>249</v>
      </c>
      <c r="H458" t="s">
        <v>250</v>
      </c>
      <c r="L458" s="50">
        <v>1</v>
      </c>
      <c r="M458" s="50">
        <v>0.54163932800292969</v>
      </c>
      <c r="N458" s="50">
        <v>1.8462470769882202</v>
      </c>
      <c r="O458" s="50">
        <v>34.264499999999998</v>
      </c>
      <c r="P458" s="50">
        <v>33.633884429931641</v>
      </c>
      <c r="Q458" s="50">
        <v>0.54636889696121216</v>
      </c>
      <c r="S458" s="50">
        <v>24.159635543823242</v>
      </c>
      <c r="T458" s="50">
        <v>0.55184400081634521</v>
      </c>
      <c r="U458" s="50">
        <v>0.31860730051994324</v>
      </c>
      <c r="V458" s="50">
        <v>0</v>
      </c>
      <c r="W458" t="s">
        <v>210</v>
      </c>
      <c r="X458" s="50">
        <v>5.1990786119066684E-2</v>
      </c>
      <c r="Y458" t="s">
        <v>210</v>
      </c>
      <c r="Z458">
        <v>3</v>
      </c>
      <c r="AA458">
        <v>31</v>
      </c>
      <c r="AB458" t="s">
        <v>251</v>
      </c>
      <c r="AC458" t="s">
        <v>190</v>
      </c>
      <c r="AD458" s="50">
        <v>0.81395685332055434</v>
      </c>
      <c r="AE458" t="s">
        <v>252</v>
      </c>
      <c r="AF458" t="s">
        <v>252</v>
      </c>
      <c r="AG458" t="s">
        <v>252</v>
      </c>
      <c r="AH458" t="s">
        <v>274</v>
      </c>
      <c r="AI458" t="s">
        <v>252</v>
      </c>
      <c r="AJ458" t="s">
        <v>252</v>
      </c>
      <c r="AK458" t="s">
        <v>252</v>
      </c>
    </row>
    <row r="459" spans="1:37" x14ac:dyDescent="0.35">
      <c r="A459">
        <v>83</v>
      </c>
      <c r="B459" t="s">
        <v>363</v>
      </c>
      <c r="C459" t="s">
        <v>246</v>
      </c>
      <c r="D459" t="s">
        <v>402</v>
      </c>
      <c r="E459" t="s">
        <v>354</v>
      </c>
      <c r="F459" t="s">
        <v>248</v>
      </c>
      <c r="G459" t="s">
        <v>249</v>
      </c>
      <c r="H459" t="s">
        <v>250</v>
      </c>
      <c r="L459" s="50">
        <v>1</v>
      </c>
      <c r="M459" s="50">
        <v>0.86692875623703003</v>
      </c>
      <c r="N459" s="50">
        <v>1.1534973382949829</v>
      </c>
      <c r="O459" s="50">
        <v>25.855297</v>
      </c>
      <c r="P459" s="50">
        <v>25.826852798461914</v>
      </c>
      <c r="Q459" s="50">
        <v>0.10249122232198715</v>
      </c>
      <c r="S459" s="50">
        <v>16.352609634399414</v>
      </c>
      <c r="T459" s="50">
        <v>0.1285196840763092</v>
      </c>
      <c r="U459" s="50">
        <v>7.4200868606567383E-2</v>
      </c>
      <c r="V459" s="50">
        <v>0</v>
      </c>
      <c r="W459" t="s">
        <v>210</v>
      </c>
      <c r="X459" s="50">
        <v>0.11521940957920254</v>
      </c>
      <c r="Y459" t="s">
        <v>210</v>
      </c>
      <c r="Z459">
        <v>3</v>
      </c>
      <c r="AA459">
        <v>20</v>
      </c>
      <c r="AB459" t="s">
        <v>251</v>
      </c>
      <c r="AC459" t="s">
        <v>190</v>
      </c>
      <c r="AD459" s="50">
        <v>0.88463288403851437</v>
      </c>
      <c r="AE459" t="s">
        <v>252</v>
      </c>
      <c r="AF459" t="s">
        <v>252</v>
      </c>
      <c r="AG459" t="s">
        <v>252</v>
      </c>
      <c r="AH459" t="s">
        <v>252</v>
      </c>
      <c r="AI459" t="s">
        <v>252</v>
      </c>
      <c r="AJ459" t="s">
        <v>252</v>
      </c>
      <c r="AK459" t="s">
        <v>252</v>
      </c>
    </row>
    <row r="460" spans="1:37" x14ac:dyDescent="0.35">
      <c r="A460">
        <v>84</v>
      </c>
      <c r="B460" t="s">
        <v>364</v>
      </c>
      <c r="C460" t="s">
        <v>246</v>
      </c>
      <c r="D460" t="s">
        <v>402</v>
      </c>
      <c r="E460" t="s">
        <v>356</v>
      </c>
      <c r="F460" t="s">
        <v>248</v>
      </c>
      <c r="G460" t="s">
        <v>249</v>
      </c>
      <c r="H460" t="s">
        <v>250</v>
      </c>
      <c r="L460" s="50">
        <v>1</v>
      </c>
      <c r="M460" s="50">
        <v>0.82687878608703613</v>
      </c>
      <c r="N460" s="50">
        <v>1.209367036819458</v>
      </c>
      <c r="O460" s="50">
        <v>20.926836000000002</v>
      </c>
      <c r="P460" s="50">
        <v>21.0147705078125</v>
      </c>
      <c r="Q460" s="50">
        <v>0.1525074690580368</v>
      </c>
      <c r="S460" s="50">
        <v>11.540524482727051</v>
      </c>
      <c r="T460" s="50">
        <v>0.17108882963657379</v>
      </c>
      <c r="U460" s="50">
        <v>9.8778180778026581E-2</v>
      </c>
      <c r="V460" s="50">
        <v>0</v>
      </c>
      <c r="W460" t="s">
        <v>210</v>
      </c>
      <c r="X460" s="50">
        <v>0.2833717065394617</v>
      </c>
      <c r="Y460" t="s">
        <v>210</v>
      </c>
      <c r="Z460">
        <v>3</v>
      </c>
      <c r="AA460">
        <v>16</v>
      </c>
      <c r="AB460" t="s">
        <v>251</v>
      </c>
      <c r="AC460" t="s">
        <v>190</v>
      </c>
      <c r="AD460" s="50">
        <v>0.79898475175354866</v>
      </c>
      <c r="AE460" t="s">
        <v>274</v>
      </c>
      <c r="AF460" t="s">
        <v>252</v>
      </c>
      <c r="AG460" t="s">
        <v>252</v>
      </c>
      <c r="AH460" t="s">
        <v>252</v>
      </c>
      <c r="AI460" t="s">
        <v>252</v>
      </c>
      <c r="AJ460" t="s">
        <v>252</v>
      </c>
      <c r="AK460" t="s">
        <v>252</v>
      </c>
    </row>
    <row r="461" spans="1:37" x14ac:dyDescent="0.35">
      <c r="A461">
        <v>85</v>
      </c>
      <c r="B461" t="s">
        <v>365</v>
      </c>
      <c r="C461" t="s">
        <v>246</v>
      </c>
      <c r="D461" t="s">
        <v>402</v>
      </c>
      <c r="E461" t="s">
        <v>366</v>
      </c>
      <c r="F461" t="s">
        <v>248</v>
      </c>
      <c r="G461" t="s">
        <v>249</v>
      </c>
      <c r="H461" t="s">
        <v>250</v>
      </c>
      <c r="L461" s="50">
        <v>1</v>
      </c>
      <c r="M461" s="50">
        <v>0.86333614587783813</v>
      </c>
      <c r="N461" s="50">
        <v>1.1582974195480347</v>
      </c>
      <c r="O461" s="50">
        <v>34.641285000000003</v>
      </c>
      <c r="P461" s="50">
        <v>34.7529296875</v>
      </c>
      <c r="Q461" s="50">
        <v>0.10714054852724075</v>
      </c>
      <c r="S461" s="50">
        <v>25.278682708740234</v>
      </c>
      <c r="T461" s="50">
        <v>0.13225714862346649</v>
      </c>
      <c r="U461" s="50">
        <v>7.6358705759048462E-2</v>
      </c>
      <c r="V461" s="50">
        <v>0</v>
      </c>
      <c r="W461" t="s">
        <v>210</v>
      </c>
      <c r="X461" s="50">
        <v>3.9999999105930328E-2</v>
      </c>
      <c r="Y461" t="s">
        <v>210</v>
      </c>
      <c r="Z461">
        <v>3</v>
      </c>
      <c r="AA461">
        <v>31</v>
      </c>
      <c r="AB461" t="s">
        <v>251</v>
      </c>
      <c r="AC461" t="s">
        <v>190</v>
      </c>
      <c r="AD461" s="50">
        <v>0.89681567074924329</v>
      </c>
      <c r="AE461" t="s">
        <v>252</v>
      </c>
      <c r="AF461" t="s">
        <v>252</v>
      </c>
      <c r="AG461" t="s">
        <v>274</v>
      </c>
      <c r="AH461" t="s">
        <v>252</v>
      </c>
      <c r="AI461" t="s">
        <v>252</v>
      </c>
      <c r="AJ461" t="s">
        <v>252</v>
      </c>
      <c r="AK461" t="s">
        <v>252</v>
      </c>
    </row>
    <row r="462" spans="1:37" x14ac:dyDescent="0.35">
      <c r="A462">
        <v>86</v>
      </c>
      <c r="B462" t="s">
        <v>367</v>
      </c>
      <c r="C462" t="s">
        <v>246</v>
      </c>
      <c r="D462" t="s">
        <v>402</v>
      </c>
      <c r="E462" t="s">
        <v>368</v>
      </c>
      <c r="F462" t="s">
        <v>248</v>
      </c>
      <c r="G462" t="s">
        <v>249</v>
      </c>
      <c r="H462" t="s">
        <v>250</v>
      </c>
      <c r="L462" s="50">
        <v>1</v>
      </c>
      <c r="M462" s="50">
        <v>0.8307502269744873</v>
      </c>
      <c r="N462" s="50">
        <v>1.2037311792373657</v>
      </c>
      <c r="O462" s="50">
        <v>32.531779999999998</v>
      </c>
      <c r="P462" s="50">
        <v>32.519710540771484</v>
      </c>
      <c r="Q462" s="50">
        <v>0.14777584373950958</v>
      </c>
      <c r="S462" s="50">
        <v>23.045463562011719</v>
      </c>
      <c r="T462" s="50">
        <v>0.16688485443592072</v>
      </c>
      <c r="U462" s="50">
        <v>9.6351020038127899E-2</v>
      </c>
      <c r="V462" s="50">
        <v>0</v>
      </c>
      <c r="W462" t="s">
        <v>210</v>
      </c>
      <c r="X462" s="50">
        <v>0.60983127532890102</v>
      </c>
      <c r="Y462" t="s">
        <v>210</v>
      </c>
      <c r="Z462">
        <v>3</v>
      </c>
      <c r="AA462">
        <v>25</v>
      </c>
      <c r="AB462" t="s">
        <v>251</v>
      </c>
      <c r="AC462" t="s">
        <v>190</v>
      </c>
      <c r="AD462" s="50">
        <v>0.97281993144637358</v>
      </c>
      <c r="AE462" t="s">
        <v>252</v>
      </c>
      <c r="AF462" t="s">
        <v>252</v>
      </c>
      <c r="AG462" t="s">
        <v>252</v>
      </c>
      <c r="AH462" t="s">
        <v>252</v>
      </c>
      <c r="AI462" t="s">
        <v>252</v>
      </c>
      <c r="AJ462" t="s">
        <v>252</v>
      </c>
      <c r="AK462" t="s">
        <v>252</v>
      </c>
    </row>
    <row r="463" spans="1:37" x14ac:dyDescent="0.35">
      <c r="A463">
        <v>87</v>
      </c>
      <c r="B463" t="s">
        <v>369</v>
      </c>
      <c r="C463" t="s">
        <v>246</v>
      </c>
      <c r="D463" t="s">
        <v>402</v>
      </c>
      <c r="E463" t="s">
        <v>370</v>
      </c>
      <c r="F463" t="s">
        <v>248</v>
      </c>
      <c r="G463" t="s">
        <v>249</v>
      </c>
      <c r="H463" t="s">
        <v>250</v>
      </c>
      <c r="L463" s="50">
        <v>1</v>
      </c>
      <c r="M463" s="50">
        <v>0.90493738651275635</v>
      </c>
      <c r="N463" s="50">
        <v>1.1050487756729126</v>
      </c>
      <c r="O463" s="50">
        <v>22.789224999999998</v>
      </c>
      <c r="P463" s="50">
        <v>22.792268753051758</v>
      </c>
      <c r="Q463" s="50">
        <v>4.5490488409996033E-2</v>
      </c>
      <c r="S463" s="50">
        <v>13.318024635314941</v>
      </c>
      <c r="T463" s="50">
        <v>8.9901290833950043E-2</v>
      </c>
      <c r="U463" s="50">
        <v>5.1904533058404922E-2</v>
      </c>
      <c r="V463" s="50">
        <v>0</v>
      </c>
      <c r="W463" t="s">
        <v>210</v>
      </c>
      <c r="X463" s="50">
        <v>0.68322023310229851</v>
      </c>
      <c r="Y463" t="s">
        <v>210</v>
      </c>
      <c r="Z463">
        <v>3</v>
      </c>
      <c r="AA463">
        <v>15</v>
      </c>
      <c r="AB463" t="s">
        <v>251</v>
      </c>
      <c r="AC463" t="s">
        <v>190</v>
      </c>
      <c r="AD463" s="50">
        <v>0.96685030622887147</v>
      </c>
      <c r="AE463" t="s">
        <v>252</v>
      </c>
      <c r="AF463" t="s">
        <v>252</v>
      </c>
      <c r="AG463" t="s">
        <v>252</v>
      </c>
      <c r="AH463" t="s">
        <v>252</v>
      </c>
      <c r="AI463" t="s">
        <v>252</v>
      </c>
      <c r="AJ463" t="s">
        <v>252</v>
      </c>
      <c r="AK463" t="s">
        <v>252</v>
      </c>
    </row>
    <row r="464" spans="1:37" x14ac:dyDescent="0.35">
      <c r="A464">
        <v>88</v>
      </c>
      <c r="B464" t="s">
        <v>371</v>
      </c>
      <c r="C464" t="s">
        <v>246</v>
      </c>
      <c r="D464" t="s">
        <v>402</v>
      </c>
      <c r="E464" t="s">
        <v>372</v>
      </c>
      <c r="F464" t="s">
        <v>248</v>
      </c>
      <c r="G464" t="s">
        <v>249</v>
      </c>
      <c r="H464" t="s">
        <v>250</v>
      </c>
      <c r="L464" s="50">
        <v>1</v>
      </c>
      <c r="M464" s="50">
        <v>0.89793157577514648</v>
      </c>
      <c r="N464" s="50">
        <v>1.1136705875396729</v>
      </c>
      <c r="O464" s="50">
        <v>25.925602000000001</v>
      </c>
      <c r="P464" s="50">
        <v>25.913253784179688</v>
      </c>
      <c r="Q464" s="50">
        <v>5.8103255927562714E-2</v>
      </c>
      <c r="S464" s="50">
        <v>16.439008712768555</v>
      </c>
      <c r="T464" s="50">
        <v>9.6896059811115265E-2</v>
      </c>
      <c r="U464" s="50">
        <v>5.5942963808774948E-2</v>
      </c>
      <c r="V464" s="50">
        <v>0</v>
      </c>
      <c r="W464" t="s">
        <v>210</v>
      </c>
      <c r="X464" s="50">
        <v>0.96314698331029691</v>
      </c>
      <c r="Y464" t="s">
        <v>210</v>
      </c>
      <c r="Z464">
        <v>3</v>
      </c>
      <c r="AA464">
        <v>19</v>
      </c>
      <c r="AB464" t="s">
        <v>251</v>
      </c>
      <c r="AC464" t="s">
        <v>190</v>
      </c>
      <c r="AD464" s="50">
        <v>0.9619738092929051</v>
      </c>
      <c r="AE464" t="s">
        <v>252</v>
      </c>
      <c r="AF464" t="s">
        <v>252</v>
      </c>
      <c r="AG464" t="s">
        <v>252</v>
      </c>
      <c r="AH464" t="s">
        <v>252</v>
      </c>
      <c r="AI464" t="s">
        <v>252</v>
      </c>
      <c r="AJ464" t="s">
        <v>274</v>
      </c>
      <c r="AK464" t="s">
        <v>252</v>
      </c>
    </row>
    <row r="465" spans="1:37" x14ac:dyDescent="0.35">
      <c r="A465">
        <v>89</v>
      </c>
      <c r="B465" t="s">
        <v>373</v>
      </c>
      <c r="C465" t="s">
        <v>246</v>
      </c>
      <c r="D465" t="s">
        <v>402</v>
      </c>
      <c r="E465" t="s">
        <v>366</v>
      </c>
      <c r="F465" t="s">
        <v>248</v>
      </c>
      <c r="G465" t="s">
        <v>249</v>
      </c>
      <c r="H465" t="s">
        <v>250</v>
      </c>
      <c r="L465" s="50">
        <v>1</v>
      </c>
      <c r="M465" s="50">
        <v>0.86333614587783813</v>
      </c>
      <c r="N465" s="50">
        <v>1.1582974195480347</v>
      </c>
      <c r="O465" s="50">
        <v>34.762590000000003</v>
      </c>
      <c r="P465" s="50">
        <v>34.7529296875</v>
      </c>
      <c r="Q465" s="50">
        <v>0.10714054852724075</v>
      </c>
      <c r="S465" s="50">
        <v>25.278682708740234</v>
      </c>
      <c r="T465" s="50">
        <v>0.13225714862346649</v>
      </c>
      <c r="U465" s="50">
        <v>7.6358705759048462E-2</v>
      </c>
      <c r="V465" s="50">
        <v>0</v>
      </c>
      <c r="W465" t="s">
        <v>210</v>
      </c>
      <c r="X465" s="50">
        <v>3.9999999105930328E-2</v>
      </c>
      <c r="Y465" t="s">
        <v>210</v>
      </c>
      <c r="Z465">
        <v>3</v>
      </c>
      <c r="AA465">
        <v>32</v>
      </c>
      <c r="AB465" t="s">
        <v>251</v>
      </c>
      <c r="AC465" t="s">
        <v>190</v>
      </c>
      <c r="AD465" s="50">
        <v>0.85472484490857903</v>
      </c>
      <c r="AE465" t="s">
        <v>252</v>
      </c>
      <c r="AF465" t="s">
        <v>252</v>
      </c>
      <c r="AG465" t="s">
        <v>274</v>
      </c>
      <c r="AH465" t="s">
        <v>252</v>
      </c>
      <c r="AI465" t="s">
        <v>252</v>
      </c>
      <c r="AJ465" t="s">
        <v>252</v>
      </c>
      <c r="AK465" t="s">
        <v>252</v>
      </c>
    </row>
    <row r="466" spans="1:37" x14ac:dyDescent="0.35">
      <c r="A466">
        <v>90</v>
      </c>
      <c r="B466" t="s">
        <v>374</v>
      </c>
      <c r="C466" t="s">
        <v>246</v>
      </c>
      <c r="D466" t="s">
        <v>402</v>
      </c>
      <c r="E466" t="s">
        <v>368</v>
      </c>
      <c r="F466" t="s">
        <v>248</v>
      </c>
      <c r="G466" t="s">
        <v>249</v>
      </c>
      <c r="H466" t="s">
        <v>250</v>
      </c>
      <c r="L466" s="50">
        <v>1</v>
      </c>
      <c r="M466" s="50">
        <v>0.8307502269744873</v>
      </c>
      <c r="N466" s="50">
        <v>1.2037311792373657</v>
      </c>
      <c r="O466" s="50">
        <v>32.36627</v>
      </c>
      <c r="P466" s="50">
        <v>32.519710540771484</v>
      </c>
      <c r="Q466" s="50">
        <v>0.14777584373950958</v>
      </c>
      <c r="S466" s="50">
        <v>23.045463562011719</v>
      </c>
      <c r="T466" s="50">
        <v>0.16688485443592072</v>
      </c>
      <c r="U466" s="50">
        <v>9.6351020038127899E-2</v>
      </c>
      <c r="V466" s="50">
        <v>0</v>
      </c>
      <c r="W466" t="s">
        <v>210</v>
      </c>
      <c r="X466" s="50">
        <v>0.60983127532890102</v>
      </c>
      <c r="Y466" t="s">
        <v>210</v>
      </c>
      <c r="Z466">
        <v>3</v>
      </c>
      <c r="AA466">
        <v>24</v>
      </c>
      <c r="AB466" t="s">
        <v>251</v>
      </c>
      <c r="AC466" t="s">
        <v>190</v>
      </c>
      <c r="AD466" s="50">
        <v>0.97625673090496135</v>
      </c>
      <c r="AE466" t="s">
        <v>252</v>
      </c>
      <c r="AF466" t="s">
        <v>252</v>
      </c>
      <c r="AG466" t="s">
        <v>252</v>
      </c>
      <c r="AH466" t="s">
        <v>252</v>
      </c>
      <c r="AI466" t="s">
        <v>252</v>
      </c>
      <c r="AJ466" t="s">
        <v>252</v>
      </c>
      <c r="AK466" t="s">
        <v>252</v>
      </c>
    </row>
    <row r="467" spans="1:37" x14ac:dyDescent="0.35">
      <c r="A467">
        <v>91</v>
      </c>
      <c r="B467" t="s">
        <v>375</v>
      </c>
      <c r="C467" t="s">
        <v>246</v>
      </c>
      <c r="D467" t="s">
        <v>402</v>
      </c>
      <c r="E467" t="s">
        <v>370</v>
      </c>
      <c r="F467" t="s">
        <v>248</v>
      </c>
      <c r="G467" t="s">
        <v>249</v>
      </c>
      <c r="H467" t="s">
        <v>250</v>
      </c>
      <c r="L467" s="50">
        <v>1</v>
      </c>
      <c r="M467" s="50">
        <v>0.90493738651275635</v>
      </c>
      <c r="N467" s="50">
        <v>1.1050487756729126</v>
      </c>
      <c r="O467" s="50">
        <v>22.839206999999998</v>
      </c>
      <c r="P467" s="50">
        <v>22.792268753051758</v>
      </c>
      <c r="Q467" s="50">
        <v>4.5490488409996033E-2</v>
      </c>
      <c r="S467" s="50">
        <v>13.318024635314941</v>
      </c>
      <c r="T467" s="50">
        <v>8.9901290833950043E-2</v>
      </c>
      <c r="U467" s="50">
        <v>5.1904533058404922E-2</v>
      </c>
      <c r="V467" s="50">
        <v>0</v>
      </c>
      <c r="W467" t="s">
        <v>210</v>
      </c>
      <c r="X467" s="50">
        <v>0.68322023310229851</v>
      </c>
      <c r="Y467" t="s">
        <v>210</v>
      </c>
      <c r="Z467">
        <v>3</v>
      </c>
      <c r="AA467">
        <v>16</v>
      </c>
      <c r="AB467" t="s">
        <v>251</v>
      </c>
      <c r="AC467" t="s">
        <v>190</v>
      </c>
      <c r="AD467" s="50">
        <v>0.97181737799011592</v>
      </c>
      <c r="AE467" t="s">
        <v>252</v>
      </c>
      <c r="AF467" t="s">
        <v>252</v>
      </c>
      <c r="AG467" t="s">
        <v>252</v>
      </c>
      <c r="AH467" t="s">
        <v>252</v>
      </c>
      <c r="AI467" t="s">
        <v>252</v>
      </c>
      <c r="AJ467" t="s">
        <v>252</v>
      </c>
      <c r="AK467" t="s">
        <v>252</v>
      </c>
    </row>
    <row r="468" spans="1:37" x14ac:dyDescent="0.35">
      <c r="A468">
        <v>92</v>
      </c>
      <c r="B468" t="s">
        <v>376</v>
      </c>
      <c r="C468" t="s">
        <v>246</v>
      </c>
      <c r="D468" t="s">
        <v>402</v>
      </c>
      <c r="E468" t="s">
        <v>372</v>
      </c>
      <c r="F468" t="s">
        <v>248</v>
      </c>
      <c r="G468" t="s">
        <v>249</v>
      </c>
      <c r="H468" t="s">
        <v>250</v>
      </c>
      <c r="L468" s="50">
        <v>1</v>
      </c>
      <c r="M468" s="50">
        <v>0.89793157577514648</v>
      </c>
      <c r="N468" s="50">
        <v>1.1136705875396729</v>
      </c>
      <c r="O468" s="50">
        <v>25.964191</v>
      </c>
      <c r="P468" s="50">
        <v>25.913253784179688</v>
      </c>
      <c r="Q468" s="50">
        <v>5.8103255927562714E-2</v>
      </c>
      <c r="S468" s="50">
        <v>16.439008712768555</v>
      </c>
      <c r="T468" s="50">
        <v>9.6896059811115265E-2</v>
      </c>
      <c r="U468" s="50">
        <v>5.5942963808774948E-2</v>
      </c>
      <c r="V468" s="50">
        <v>0</v>
      </c>
      <c r="W468" t="s">
        <v>210</v>
      </c>
      <c r="X468" s="50">
        <v>0.96314698331029691</v>
      </c>
      <c r="Y468" t="s">
        <v>210</v>
      </c>
      <c r="Z468">
        <v>3</v>
      </c>
      <c r="AA468">
        <v>18</v>
      </c>
      <c r="AB468" t="s">
        <v>251</v>
      </c>
      <c r="AC468" t="s">
        <v>190</v>
      </c>
      <c r="AD468" s="50">
        <v>0.96390369032200185</v>
      </c>
      <c r="AE468" t="s">
        <v>252</v>
      </c>
      <c r="AF468" t="s">
        <v>252</v>
      </c>
      <c r="AG468" t="s">
        <v>252</v>
      </c>
      <c r="AH468" t="s">
        <v>252</v>
      </c>
      <c r="AI468" t="s">
        <v>252</v>
      </c>
      <c r="AJ468" t="s">
        <v>274</v>
      </c>
      <c r="AK468" t="s">
        <v>252</v>
      </c>
    </row>
    <row r="469" spans="1:37" x14ac:dyDescent="0.35">
      <c r="A469">
        <v>93</v>
      </c>
      <c r="B469" t="s">
        <v>377</v>
      </c>
      <c r="C469" t="s">
        <v>246</v>
      </c>
      <c r="D469" t="s">
        <v>402</v>
      </c>
      <c r="E469" t="s">
        <v>366</v>
      </c>
      <c r="F469" t="s">
        <v>248</v>
      </c>
      <c r="G469" t="s">
        <v>249</v>
      </c>
      <c r="H469" t="s">
        <v>250</v>
      </c>
      <c r="L469" s="50">
        <v>1</v>
      </c>
      <c r="M469" s="50">
        <v>0.86333614587783813</v>
      </c>
      <c r="N469" s="50">
        <v>1.1582974195480347</v>
      </c>
      <c r="O469" s="50">
        <v>34.854909999999997</v>
      </c>
      <c r="P469" s="50">
        <v>34.7529296875</v>
      </c>
      <c r="Q469" s="50">
        <v>0.10714054852724075</v>
      </c>
      <c r="S469" s="50">
        <v>25.278682708740234</v>
      </c>
      <c r="T469" s="50">
        <v>0.13225714862346649</v>
      </c>
      <c r="U469" s="50">
        <v>7.6358705759048462E-2</v>
      </c>
      <c r="V469" s="50">
        <v>0</v>
      </c>
      <c r="W469" t="s">
        <v>210</v>
      </c>
      <c r="X469" s="50">
        <v>3.9999999105930328E-2</v>
      </c>
      <c r="Y469" t="s">
        <v>210</v>
      </c>
      <c r="Z469">
        <v>3</v>
      </c>
      <c r="AA469">
        <v>32</v>
      </c>
      <c r="AB469" t="s">
        <v>251</v>
      </c>
      <c r="AC469" t="s">
        <v>190</v>
      </c>
      <c r="AD469" s="50">
        <v>0.8806991071730812</v>
      </c>
      <c r="AE469" t="s">
        <v>252</v>
      </c>
      <c r="AF469" t="s">
        <v>252</v>
      </c>
      <c r="AG469" t="s">
        <v>274</v>
      </c>
      <c r="AH469" t="s">
        <v>252</v>
      </c>
      <c r="AI469" t="s">
        <v>252</v>
      </c>
      <c r="AJ469" t="s">
        <v>252</v>
      </c>
      <c r="AK469" t="s">
        <v>252</v>
      </c>
    </row>
    <row r="470" spans="1:37" x14ac:dyDescent="0.35">
      <c r="A470">
        <v>94</v>
      </c>
      <c r="B470" t="s">
        <v>378</v>
      </c>
      <c r="C470" t="s">
        <v>246</v>
      </c>
      <c r="D470" t="s">
        <v>402</v>
      </c>
      <c r="E470" t="s">
        <v>368</v>
      </c>
      <c r="F470" t="s">
        <v>248</v>
      </c>
      <c r="G470" t="s">
        <v>249</v>
      </c>
      <c r="H470" t="s">
        <v>250</v>
      </c>
      <c r="L470" s="50">
        <v>1</v>
      </c>
      <c r="M470" s="50">
        <v>0.8307502269744873</v>
      </c>
      <c r="N470" s="50">
        <v>1.2037311792373657</v>
      </c>
      <c r="O470" s="50">
        <v>32.661079999999998</v>
      </c>
      <c r="P470" s="50">
        <v>32.519710540771484</v>
      </c>
      <c r="Q470" s="50">
        <v>0.14777584373950958</v>
      </c>
      <c r="S470" s="50">
        <v>23.045463562011719</v>
      </c>
      <c r="T470" s="50">
        <v>0.16688485443592072</v>
      </c>
      <c r="U470" s="50">
        <v>9.6351020038127899E-2</v>
      </c>
      <c r="V470" s="50">
        <v>0</v>
      </c>
      <c r="W470" t="s">
        <v>210</v>
      </c>
      <c r="X470" s="50">
        <v>0.60983127532890102</v>
      </c>
      <c r="Y470" t="s">
        <v>210</v>
      </c>
      <c r="Z470">
        <v>3</v>
      </c>
      <c r="AA470">
        <v>25</v>
      </c>
      <c r="AB470" t="s">
        <v>251</v>
      </c>
      <c r="AC470" t="s">
        <v>190</v>
      </c>
      <c r="AD470" s="50">
        <v>0.97320799274166836</v>
      </c>
      <c r="AE470" t="s">
        <v>252</v>
      </c>
      <c r="AF470" t="s">
        <v>252</v>
      </c>
      <c r="AG470" t="s">
        <v>252</v>
      </c>
      <c r="AH470" t="s">
        <v>252</v>
      </c>
      <c r="AI470" t="s">
        <v>252</v>
      </c>
      <c r="AJ470" t="s">
        <v>252</v>
      </c>
      <c r="AK470" t="s">
        <v>252</v>
      </c>
    </row>
    <row r="471" spans="1:37" x14ac:dyDescent="0.35">
      <c r="A471">
        <v>95</v>
      </c>
      <c r="B471" t="s">
        <v>379</v>
      </c>
      <c r="C471" t="s">
        <v>246</v>
      </c>
      <c r="D471" t="s">
        <v>402</v>
      </c>
      <c r="E471" t="s">
        <v>370</v>
      </c>
      <c r="F471" t="s">
        <v>248</v>
      </c>
      <c r="G471" t="s">
        <v>249</v>
      </c>
      <c r="H471" t="s">
        <v>250</v>
      </c>
      <c r="L471" s="50">
        <v>1</v>
      </c>
      <c r="M471" s="50">
        <v>0.90493738651275635</v>
      </c>
      <c r="N471" s="50">
        <v>1.1050487756729126</v>
      </c>
      <c r="O471" s="50">
        <v>22.748379</v>
      </c>
      <c r="P471" s="50">
        <v>22.792268753051758</v>
      </c>
      <c r="Q471" s="50">
        <v>4.5490488409996033E-2</v>
      </c>
      <c r="S471" s="50">
        <v>13.318024635314941</v>
      </c>
      <c r="T471" s="50">
        <v>8.9901290833950043E-2</v>
      </c>
      <c r="U471" s="50">
        <v>5.1904533058404922E-2</v>
      </c>
      <c r="V471" s="50">
        <v>0</v>
      </c>
      <c r="W471" t="s">
        <v>210</v>
      </c>
      <c r="X471" s="50">
        <v>0.68322023310229851</v>
      </c>
      <c r="Y471" t="s">
        <v>210</v>
      </c>
      <c r="Z471">
        <v>3</v>
      </c>
      <c r="AA471">
        <v>16</v>
      </c>
      <c r="AB471" t="s">
        <v>251</v>
      </c>
      <c r="AC471" t="s">
        <v>190</v>
      </c>
      <c r="AD471" s="50">
        <v>0.96404479732864323</v>
      </c>
      <c r="AE471" t="s">
        <v>252</v>
      </c>
      <c r="AF471" t="s">
        <v>252</v>
      </c>
      <c r="AG471" t="s">
        <v>252</v>
      </c>
      <c r="AH471" t="s">
        <v>252</v>
      </c>
      <c r="AI471" t="s">
        <v>252</v>
      </c>
      <c r="AJ471" t="s">
        <v>252</v>
      </c>
      <c r="AK471" t="s">
        <v>252</v>
      </c>
    </row>
    <row r="472" spans="1:37" x14ac:dyDescent="0.35">
      <c r="A472">
        <v>96</v>
      </c>
      <c r="B472" t="s">
        <v>380</v>
      </c>
      <c r="C472" t="s">
        <v>246</v>
      </c>
      <c r="D472" t="s">
        <v>402</v>
      </c>
      <c r="E472" t="s">
        <v>372</v>
      </c>
      <c r="F472" t="s">
        <v>248</v>
      </c>
      <c r="G472" t="s">
        <v>249</v>
      </c>
      <c r="H472" t="s">
        <v>250</v>
      </c>
      <c r="L472" s="50">
        <v>1</v>
      </c>
      <c r="M472" s="50">
        <v>0.89793157577514648</v>
      </c>
      <c r="N472" s="50">
        <v>1.1136705875396729</v>
      </c>
      <c r="O472" s="50">
        <v>25.849969999999999</v>
      </c>
      <c r="P472" s="50">
        <v>25.913253784179688</v>
      </c>
      <c r="Q472" s="50">
        <v>5.8103255927562714E-2</v>
      </c>
      <c r="S472" s="50">
        <v>16.439008712768555</v>
      </c>
      <c r="T472" s="50">
        <v>9.6896059811115265E-2</v>
      </c>
      <c r="U472" s="50">
        <v>5.5942963808774948E-2</v>
      </c>
      <c r="V472" s="50">
        <v>0</v>
      </c>
      <c r="W472" t="s">
        <v>210</v>
      </c>
      <c r="X472" s="50">
        <v>0.96314698331029691</v>
      </c>
      <c r="Y472" t="s">
        <v>210</v>
      </c>
      <c r="Z472">
        <v>3</v>
      </c>
      <c r="AA472">
        <v>18</v>
      </c>
      <c r="AB472" t="s">
        <v>251</v>
      </c>
      <c r="AC472" t="s">
        <v>190</v>
      </c>
      <c r="AD472" s="50">
        <v>0.96696865392358156</v>
      </c>
      <c r="AE472" t="s">
        <v>252</v>
      </c>
      <c r="AF472" t="s">
        <v>252</v>
      </c>
      <c r="AG472" t="s">
        <v>252</v>
      </c>
      <c r="AH472" t="s">
        <v>252</v>
      </c>
      <c r="AI472" t="s">
        <v>252</v>
      </c>
      <c r="AJ472" t="s">
        <v>274</v>
      </c>
      <c r="AK472" t="s">
        <v>252</v>
      </c>
    </row>
    <row r="473" spans="1:37" x14ac:dyDescent="0.35">
      <c r="A473" t="s">
        <v>381</v>
      </c>
      <c r="B473" t="s">
        <v>382</v>
      </c>
    </row>
    <row r="474" spans="1:37" x14ac:dyDescent="0.35">
      <c r="A474" t="s">
        <v>383</v>
      </c>
      <c r="B474" t="s">
        <v>247</v>
      </c>
    </row>
    <row r="475" spans="1:37" x14ac:dyDescent="0.35">
      <c r="A475" t="s">
        <v>384</v>
      </c>
      <c r="B475" t="s">
        <v>385</v>
      </c>
    </row>
    <row r="476" spans="1:37" x14ac:dyDescent="0.35">
      <c r="A476" t="s">
        <v>386</v>
      </c>
      <c r="B476" t="s">
        <v>402</v>
      </c>
    </row>
    <row r="477" spans="1:37" x14ac:dyDescent="0.35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  <c r="AJ477" s="73"/>
      <c r="AK477" s="73"/>
    </row>
    <row r="478" spans="1:37" x14ac:dyDescent="0.35">
      <c r="A478" t="s">
        <v>174</v>
      </c>
      <c r="B478" t="s">
        <v>175</v>
      </c>
    </row>
    <row r="479" spans="1:37" x14ac:dyDescent="0.35">
      <c r="A479" t="s">
        <v>186</v>
      </c>
      <c r="B479" t="s">
        <v>187</v>
      </c>
    </row>
    <row r="480" spans="1:37" x14ac:dyDescent="0.35">
      <c r="A480" t="s">
        <v>188</v>
      </c>
      <c r="B480" t="s">
        <v>405</v>
      </c>
    </row>
    <row r="481" spans="1:36" x14ac:dyDescent="0.35">
      <c r="A481" t="s">
        <v>191</v>
      </c>
      <c r="B481" t="s">
        <v>406</v>
      </c>
    </row>
    <row r="482" spans="1:36" x14ac:dyDescent="0.35">
      <c r="A482" t="s">
        <v>193</v>
      </c>
      <c r="B482" t="s">
        <v>407</v>
      </c>
    </row>
    <row r="483" spans="1:36" x14ac:dyDescent="0.35">
      <c r="A483" t="s">
        <v>195</v>
      </c>
      <c r="B483" t="s">
        <v>408</v>
      </c>
    </row>
    <row r="484" spans="1:36" x14ac:dyDescent="0.35">
      <c r="A484" t="s">
        <v>197</v>
      </c>
      <c r="B484" t="s">
        <v>198</v>
      </c>
    </row>
    <row r="485" spans="1:36" x14ac:dyDescent="0.35">
      <c r="A485" t="s">
        <v>199</v>
      </c>
      <c r="B485" t="s">
        <v>200</v>
      </c>
    </row>
    <row r="486" spans="1:36" x14ac:dyDescent="0.35">
      <c r="A486" t="s">
        <v>201</v>
      </c>
      <c r="B486" t="s">
        <v>202</v>
      </c>
    </row>
    <row r="487" spans="1:36" x14ac:dyDescent="0.35">
      <c r="A487" t="s">
        <v>203</v>
      </c>
      <c r="B487" t="s">
        <v>204</v>
      </c>
    </row>
    <row r="488" spans="1:36" x14ac:dyDescent="0.35">
      <c r="A488" t="s">
        <v>205</v>
      </c>
      <c r="B488" t="s">
        <v>206</v>
      </c>
    </row>
    <row r="489" spans="1:36" x14ac:dyDescent="0.35">
      <c r="A489" t="s">
        <v>207</v>
      </c>
      <c r="B489" t="s">
        <v>208</v>
      </c>
    </row>
    <row r="490" spans="1:36" x14ac:dyDescent="0.35">
      <c r="A490" t="s">
        <v>209</v>
      </c>
      <c r="B490" t="s">
        <v>210</v>
      </c>
    </row>
    <row r="491" spans="1:36" x14ac:dyDescent="0.35">
      <c r="A491" t="s">
        <v>211</v>
      </c>
      <c r="B491" t="s">
        <v>212</v>
      </c>
    </row>
    <row r="493" spans="1:36" x14ac:dyDescent="0.35">
      <c r="A493" t="s">
        <v>213</v>
      </c>
      <c r="B493" t="s">
        <v>214</v>
      </c>
      <c r="C493" t="s">
        <v>215</v>
      </c>
      <c r="D493" t="s">
        <v>216</v>
      </c>
      <c r="E493" t="s">
        <v>217</v>
      </c>
      <c r="F493" t="s">
        <v>218</v>
      </c>
      <c r="G493" t="s">
        <v>219</v>
      </c>
      <c r="H493" t="s">
        <v>220</v>
      </c>
      <c r="I493" t="s">
        <v>221</v>
      </c>
      <c r="J493" t="s">
        <v>222</v>
      </c>
      <c r="K493" t="s">
        <v>223</v>
      </c>
      <c r="L493" t="s">
        <v>112</v>
      </c>
      <c r="M493" t="s">
        <v>224</v>
      </c>
      <c r="N493" t="s">
        <v>225</v>
      </c>
      <c r="O493" t="s">
        <v>45</v>
      </c>
      <c r="P493" t="s">
        <v>226</v>
      </c>
      <c r="Q493" t="s">
        <v>227</v>
      </c>
      <c r="R493" t="s">
        <v>228</v>
      </c>
      <c r="S493" t="s">
        <v>229</v>
      </c>
      <c r="T493" t="s">
        <v>230</v>
      </c>
      <c r="U493" t="s">
        <v>231</v>
      </c>
      <c r="V493" t="s">
        <v>232</v>
      </c>
      <c r="W493" t="s">
        <v>233</v>
      </c>
      <c r="X493" t="s">
        <v>234</v>
      </c>
      <c r="Y493" t="s">
        <v>235</v>
      </c>
      <c r="Z493" t="s">
        <v>236</v>
      </c>
      <c r="AA493" t="s">
        <v>237</v>
      </c>
      <c r="AB493" t="s">
        <v>238</v>
      </c>
      <c r="AC493" t="s">
        <v>239</v>
      </c>
      <c r="AD493" t="s">
        <v>240</v>
      </c>
      <c r="AE493" t="s">
        <v>241</v>
      </c>
      <c r="AF493" t="s">
        <v>399</v>
      </c>
      <c r="AG493" t="s">
        <v>242</v>
      </c>
      <c r="AH493" t="s">
        <v>243</v>
      </c>
      <c r="AI493" t="s">
        <v>244</v>
      </c>
      <c r="AJ493" t="s">
        <v>401</v>
      </c>
    </row>
    <row r="494" spans="1:36" x14ac:dyDescent="0.35">
      <c r="A494">
        <v>1</v>
      </c>
      <c r="B494" t="s">
        <v>245</v>
      </c>
      <c r="C494" t="s">
        <v>246</v>
      </c>
      <c r="D494" t="s">
        <v>409</v>
      </c>
      <c r="E494" t="s">
        <v>247</v>
      </c>
      <c r="F494" t="s">
        <v>248</v>
      </c>
      <c r="G494" t="s">
        <v>249</v>
      </c>
      <c r="H494" t="s">
        <v>250</v>
      </c>
      <c r="O494" s="50">
        <v>9.1581659999999996</v>
      </c>
      <c r="P494" s="50">
        <v>9.2586774826049805</v>
      </c>
      <c r="Q494" s="50">
        <v>9.0234778821468353E-2</v>
      </c>
      <c r="W494" t="s">
        <v>210</v>
      </c>
      <c r="X494" s="50">
        <v>0.45264763205534336</v>
      </c>
      <c r="Y494" t="s">
        <v>210</v>
      </c>
      <c r="Z494">
        <v>3</v>
      </c>
      <c r="AA494">
        <v>4</v>
      </c>
      <c r="AB494" t="s">
        <v>251</v>
      </c>
      <c r="AC494" t="s">
        <v>190</v>
      </c>
      <c r="AD494" s="50">
        <v>0.91681981195793327</v>
      </c>
      <c r="AE494" t="s">
        <v>252</v>
      </c>
      <c r="AF494" t="s">
        <v>252</v>
      </c>
      <c r="AG494" t="s">
        <v>252</v>
      </c>
      <c r="AH494" t="s">
        <v>252</v>
      </c>
      <c r="AI494" t="s">
        <v>252</v>
      </c>
      <c r="AJ494" t="s">
        <v>252</v>
      </c>
    </row>
    <row r="495" spans="1:36" x14ac:dyDescent="0.35">
      <c r="A495">
        <v>2</v>
      </c>
      <c r="B495" t="s">
        <v>253</v>
      </c>
      <c r="C495" t="s">
        <v>246</v>
      </c>
      <c r="D495" t="s">
        <v>409</v>
      </c>
      <c r="E495" t="s">
        <v>254</v>
      </c>
      <c r="F495" t="s">
        <v>248</v>
      </c>
      <c r="G495" t="s">
        <v>249</v>
      </c>
      <c r="H495" t="s">
        <v>250</v>
      </c>
      <c r="L495" s="50">
        <v>1</v>
      </c>
      <c r="M495" s="50">
        <v>0.90313398838043213</v>
      </c>
      <c r="N495" s="50">
        <v>1.1072554588317871</v>
      </c>
      <c r="O495" s="50">
        <v>20.407022000000001</v>
      </c>
      <c r="P495" s="50">
        <v>20.409652709960938</v>
      </c>
      <c r="Q495" s="50">
        <v>1.6308428719639778E-2</v>
      </c>
      <c r="S495" s="50">
        <v>11.150976181030273</v>
      </c>
      <c r="T495" s="50">
        <v>9.1696672141551971E-2</v>
      </c>
      <c r="U495" s="50">
        <v>5.2941098809242249E-2</v>
      </c>
      <c r="V495" s="50">
        <v>0</v>
      </c>
      <c r="W495" t="s">
        <v>210</v>
      </c>
      <c r="X495" s="50">
        <v>0.38903827558295767</v>
      </c>
      <c r="Y495" t="s">
        <v>210</v>
      </c>
      <c r="Z495">
        <v>3</v>
      </c>
      <c r="AA495">
        <v>14</v>
      </c>
      <c r="AB495" t="s">
        <v>251</v>
      </c>
      <c r="AC495" t="s">
        <v>190</v>
      </c>
      <c r="AD495" s="50">
        <v>0.95901193654082162</v>
      </c>
      <c r="AE495" t="s">
        <v>252</v>
      </c>
      <c r="AF495" t="s">
        <v>252</v>
      </c>
      <c r="AG495" t="s">
        <v>252</v>
      </c>
      <c r="AH495" t="s">
        <v>252</v>
      </c>
      <c r="AI495" t="s">
        <v>252</v>
      </c>
      <c r="AJ495" t="s">
        <v>252</v>
      </c>
    </row>
    <row r="496" spans="1:36" x14ac:dyDescent="0.35">
      <c r="A496">
        <v>3</v>
      </c>
      <c r="B496" t="s">
        <v>255</v>
      </c>
      <c r="C496" t="s">
        <v>246</v>
      </c>
      <c r="D496" t="s">
        <v>409</v>
      </c>
      <c r="E496" t="s">
        <v>256</v>
      </c>
      <c r="F496" t="s">
        <v>248</v>
      </c>
      <c r="G496" t="s">
        <v>249</v>
      </c>
      <c r="H496" t="s">
        <v>250</v>
      </c>
      <c r="L496" s="50">
        <v>1</v>
      </c>
      <c r="M496" s="50">
        <v>0.89439672231674194</v>
      </c>
      <c r="N496" s="50">
        <v>1.1180720329284668</v>
      </c>
      <c r="O496" s="50">
        <v>30.256869999999999</v>
      </c>
      <c r="P496" s="50">
        <v>30.269805908203125</v>
      </c>
      <c r="Q496" s="50">
        <v>4.412594810128212E-2</v>
      </c>
      <c r="S496" s="50">
        <v>21.011131286621094</v>
      </c>
      <c r="T496" s="50">
        <v>0.10044607520103455</v>
      </c>
      <c r="U496" s="50">
        <v>5.7992570102214813E-2</v>
      </c>
      <c r="V496" s="50">
        <v>0</v>
      </c>
      <c r="W496" t="s">
        <v>210</v>
      </c>
      <c r="X496" s="50">
        <v>0.36793766632747127</v>
      </c>
      <c r="Y496" t="s">
        <v>210</v>
      </c>
      <c r="Z496">
        <v>3</v>
      </c>
      <c r="AA496">
        <v>24</v>
      </c>
      <c r="AB496" t="s">
        <v>251</v>
      </c>
      <c r="AC496" t="s">
        <v>190</v>
      </c>
      <c r="AD496" s="50">
        <v>0.97185289476480963</v>
      </c>
      <c r="AE496" t="s">
        <v>252</v>
      </c>
      <c r="AF496" t="s">
        <v>252</v>
      </c>
      <c r="AG496" t="s">
        <v>252</v>
      </c>
      <c r="AH496" t="s">
        <v>252</v>
      </c>
      <c r="AI496" t="s">
        <v>252</v>
      </c>
      <c r="AJ496" t="s">
        <v>252</v>
      </c>
    </row>
    <row r="497" spans="1:36" x14ac:dyDescent="0.35">
      <c r="A497">
        <v>4</v>
      </c>
      <c r="B497" t="s">
        <v>257</v>
      </c>
      <c r="C497" t="s">
        <v>246</v>
      </c>
      <c r="D497" t="s">
        <v>409</v>
      </c>
      <c r="E497" t="s">
        <v>258</v>
      </c>
      <c r="F497" t="s">
        <v>248</v>
      </c>
      <c r="G497" t="s">
        <v>249</v>
      </c>
      <c r="H497" t="s">
        <v>250</v>
      </c>
      <c r="L497" s="50">
        <v>1</v>
      </c>
      <c r="M497" s="50">
        <v>0.90037131309509277</v>
      </c>
      <c r="N497" s="50">
        <v>1.1106529235839844</v>
      </c>
      <c r="O497" s="50">
        <v>27.741015999999998</v>
      </c>
      <c r="P497" s="50">
        <v>27.71552848815918</v>
      </c>
      <c r="Q497" s="50">
        <v>2.7914989739656448E-2</v>
      </c>
      <c r="S497" s="50">
        <v>18.456851959228516</v>
      </c>
      <c r="T497" s="50">
        <v>9.4454020261764526E-2</v>
      </c>
      <c r="U497" s="50">
        <v>5.4533053189516068E-2</v>
      </c>
      <c r="V497" s="50">
        <v>0</v>
      </c>
      <c r="W497" t="s">
        <v>210</v>
      </c>
      <c r="X497" s="50">
        <v>0.50304744447653549</v>
      </c>
      <c r="Y497" t="s">
        <v>210</v>
      </c>
      <c r="Z497">
        <v>3</v>
      </c>
      <c r="AA497">
        <v>21</v>
      </c>
      <c r="AB497" t="s">
        <v>251</v>
      </c>
      <c r="AC497" t="s">
        <v>190</v>
      </c>
      <c r="AD497" s="50">
        <v>0.96865073144368474</v>
      </c>
      <c r="AE497" t="s">
        <v>252</v>
      </c>
      <c r="AF497" t="s">
        <v>252</v>
      </c>
      <c r="AG497" t="s">
        <v>252</v>
      </c>
      <c r="AH497" t="s">
        <v>252</v>
      </c>
      <c r="AI497" t="s">
        <v>252</v>
      </c>
      <c r="AJ497" t="s">
        <v>252</v>
      </c>
    </row>
    <row r="498" spans="1:36" x14ac:dyDescent="0.35">
      <c r="A498">
        <v>5</v>
      </c>
      <c r="B498" t="s">
        <v>259</v>
      </c>
      <c r="C498" t="s">
        <v>246</v>
      </c>
      <c r="D498" t="s">
        <v>409</v>
      </c>
      <c r="E498" t="s">
        <v>247</v>
      </c>
      <c r="F498" t="s">
        <v>248</v>
      </c>
      <c r="G498" t="s">
        <v>249</v>
      </c>
      <c r="H498" t="s">
        <v>250</v>
      </c>
      <c r="O498" s="50">
        <v>9.3327120000000008</v>
      </c>
      <c r="P498" s="50">
        <v>9.2586774826049805</v>
      </c>
      <c r="Q498" s="50">
        <v>9.0234778821468353E-2</v>
      </c>
      <c r="W498" t="s">
        <v>210</v>
      </c>
      <c r="X498" s="50">
        <v>0.45264763205534336</v>
      </c>
      <c r="Y498" t="s">
        <v>210</v>
      </c>
      <c r="Z498">
        <v>3</v>
      </c>
      <c r="AA498">
        <v>5</v>
      </c>
      <c r="AB498" t="s">
        <v>251</v>
      </c>
      <c r="AC498" t="s">
        <v>190</v>
      </c>
      <c r="AD498" s="50">
        <v>0.92699456577307182</v>
      </c>
      <c r="AE498" t="s">
        <v>252</v>
      </c>
      <c r="AF498" t="s">
        <v>252</v>
      </c>
      <c r="AG498" t="s">
        <v>252</v>
      </c>
      <c r="AH498" t="s">
        <v>252</v>
      </c>
      <c r="AI498" t="s">
        <v>252</v>
      </c>
      <c r="AJ498" t="s">
        <v>252</v>
      </c>
    </row>
    <row r="499" spans="1:36" x14ac:dyDescent="0.35">
      <c r="A499">
        <v>6</v>
      </c>
      <c r="B499" t="s">
        <v>260</v>
      </c>
      <c r="C499" t="s">
        <v>246</v>
      </c>
      <c r="D499" t="s">
        <v>409</v>
      </c>
      <c r="E499" t="s">
        <v>254</v>
      </c>
      <c r="F499" t="s">
        <v>248</v>
      </c>
      <c r="G499" t="s">
        <v>249</v>
      </c>
      <c r="H499" t="s">
        <v>250</v>
      </c>
      <c r="L499" s="50">
        <v>1</v>
      </c>
      <c r="M499" s="50">
        <v>0.90313398838043213</v>
      </c>
      <c r="N499" s="50">
        <v>1.1072554588317871</v>
      </c>
      <c r="O499" s="50">
        <v>20.427116000000002</v>
      </c>
      <c r="P499" s="50">
        <v>20.409652709960938</v>
      </c>
      <c r="Q499" s="50">
        <v>1.6308428719639778E-2</v>
      </c>
      <c r="S499" s="50">
        <v>11.150976181030273</v>
      </c>
      <c r="T499" s="50">
        <v>9.1696672141551971E-2</v>
      </c>
      <c r="U499" s="50">
        <v>5.2941098809242249E-2</v>
      </c>
      <c r="V499" s="50">
        <v>0</v>
      </c>
      <c r="W499" t="s">
        <v>210</v>
      </c>
      <c r="X499" s="50">
        <v>0.38903827558295767</v>
      </c>
      <c r="Y499" t="s">
        <v>210</v>
      </c>
      <c r="Z499">
        <v>3</v>
      </c>
      <c r="AA499">
        <v>14</v>
      </c>
      <c r="AB499" t="s">
        <v>251</v>
      </c>
      <c r="AC499" t="s">
        <v>190</v>
      </c>
      <c r="AD499" s="50">
        <v>0.96950190227662625</v>
      </c>
      <c r="AE499" t="s">
        <v>252</v>
      </c>
      <c r="AF499" t="s">
        <v>252</v>
      </c>
      <c r="AG499" t="s">
        <v>252</v>
      </c>
      <c r="AH499" t="s">
        <v>252</v>
      </c>
      <c r="AI499" t="s">
        <v>252</v>
      </c>
      <c r="AJ499" t="s">
        <v>252</v>
      </c>
    </row>
    <row r="500" spans="1:36" x14ac:dyDescent="0.35">
      <c r="A500">
        <v>7</v>
      </c>
      <c r="B500" t="s">
        <v>261</v>
      </c>
      <c r="C500" t="s">
        <v>246</v>
      </c>
      <c r="D500" t="s">
        <v>409</v>
      </c>
      <c r="E500" t="s">
        <v>256</v>
      </c>
      <c r="F500" t="s">
        <v>248</v>
      </c>
      <c r="G500" t="s">
        <v>249</v>
      </c>
      <c r="H500" t="s">
        <v>250</v>
      </c>
      <c r="L500" s="50">
        <v>1</v>
      </c>
      <c r="M500" s="50">
        <v>0.89439672231674194</v>
      </c>
      <c r="N500" s="50">
        <v>1.1180720329284668</v>
      </c>
      <c r="O500" s="50">
        <v>30.233597</v>
      </c>
      <c r="P500" s="50">
        <v>30.269805908203125</v>
      </c>
      <c r="Q500" s="50">
        <v>4.412594810128212E-2</v>
      </c>
      <c r="S500" s="50">
        <v>21.011131286621094</v>
      </c>
      <c r="T500" s="50">
        <v>0.10044607520103455</v>
      </c>
      <c r="U500" s="50">
        <v>5.7992570102214813E-2</v>
      </c>
      <c r="V500" s="50">
        <v>0</v>
      </c>
      <c r="W500" t="s">
        <v>210</v>
      </c>
      <c r="X500" s="50">
        <v>0.36793766632747127</v>
      </c>
      <c r="Y500" t="s">
        <v>210</v>
      </c>
      <c r="Z500">
        <v>3</v>
      </c>
      <c r="AA500">
        <v>24</v>
      </c>
      <c r="AB500" t="s">
        <v>251</v>
      </c>
      <c r="AC500" t="s">
        <v>190</v>
      </c>
      <c r="AD500" s="50">
        <v>0.97786726023160164</v>
      </c>
      <c r="AE500" t="s">
        <v>252</v>
      </c>
      <c r="AF500" t="s">
        <v>252</v>
      </c>
      <c r="AG500" t="s">
        <v>252</v>
      </c>
      <c r="AH500" t="s">
        <v>252</v>
      </c>
      <c r="AI500" t="s">
        <v>252</v>
      </c>
      <c r="AJ500" t="s">
        <v>252</v>
      </c>
    </row>
    <row r="501" spans="1:36" x14ac:dyDescent="0.35">
      <c r="A501">
        <v>8</v>
      </c>
      <c r="B501" t="s">
        <v>262</v>
      </c>
      <c r="C501" t="s">
        <v>246</v>
      </c>
      <c r="D501" t="s">
        <v>409</v>
      </c>
      <c r="E501" t="s">
        <v>258</v>
      </c>
      <c r="F501" t="s">
        <v>248</v>
      </c>
      <c r="G501" t="s">
        <v>249</v>
      </c>
      <c r="H501" t="s">
        <v>250</v>
      </c>
      <c r="L501" s="50">
        <v>1</v>
      </c>
      <c r="M501" s="50">
        <v>0.90037131309509277</v>
      </c>
      <c r="N501" s="50">
        <v>1.1106529235839844</v>
      </c>
      <c r="O501" s="50">
        <v>27.719871999999999</v>
      </c>
      <c r="P501" s="50">
        <v>27.71552848815918</v>
      </c>
      <c r="Q501" s="50">
        <v>2.7914989739656448E-2</v>
      </c>
      <c r="S501" s="50">
        <v>18.456851959228516</v>
      </c>
      <c r="T501" s="50">
        <v>9.4454020261764526E-2</v>
      </c>
      <c r="U501" s="50">
        <v>5.4533053189516068E-2</v>
      </c>
      <c r="V501" s="50">
        <v>0</v>
      </c>
      <c r="W501" t="s">
        <v>210</v>
      </c>
      <c r="X501" s="50">
        <v>0.50304744447653549</v>
      </c>
      <c r="Y501" t="s">
        <v>210</v>
      </c>
      <c r="Z501">
        <v>3</v>
      </c>
      <c r="AA501">
        <v>20</v>
      </c>
      <c r="AB501" t="s">
        <v>251</v>
      </c>
      <c r="AC501" t="s">
        <v>190</v>
      </c>
      <c r="AD501" s="50">
        <v>0.97648563593193749</v>
      </c>
      <c r="AE501" t="s">
        <v>252</v>
      </c>
      <c r="AF501" t="s">
        <v>252</v>
      </c>
      <c r="AG501" t="s">
        <v>252</v>
      </c>
      <c r="AH501" t="s">
        <v>252</v>
      </c>
      <c r="AI501" t="s">
        <v>252</v>
      </c>
      <c r="AJ501" t="s">
        <v>252</v>
      </c>
    </row>
    <row r="502" spans="1:36" x14ac:dyDescent="0.35">
      <c r="A502">
        <v>9</v>
      </c>
      <c r="B502" t="s">
        <v>263</v>
      </c>
      <c r="C502" t="s">
        <v>246</v>
      </c>
      <c r="D502" t="s">
        <v>409</v>
      </c>
      <c r="E502" t="s">
        <v>247</v>
      </c>
      <c r="F502" t="s">
        <v>248</v>
      </c>
      <c r="G502" t="s">
        <v>249</v>
      </c>
      <c r="H502" t="s">
        <v>250</v>
      </c>
      <c r="O502" s="50">
        <v>9.2851520000000001</v>
      </c>
      <c r="P502" s="50">
        <v>9.2586774826049805</v>
      </c>
      <c r="Q502" s="50">
        <v>9.0234778821468353E-2</v>
      </c>
      <c r="W502" t="s">
        <v>210</v>
      </c>
      <c r="X502" s="50">
        <v>0.45264763205534336</v>
      </c>
      <c r="Y502" t="s">
        <v>210</v>
      </c>
      <c r="Z502">
        <v>3</v>
      </c>
      <c r="AA502">
        <v>5</v>
      </c>
      <c r="AB502" t="s">
        <v>251</v>
      </c>
      <c r="AC502" t="s">
        <v>190</v>
      </c>
      <c r="AD502" s="50">
        <v>0.90651908659242575</v>
      </c>
      <c r="AE502" t="s">
        <v>252</v>
      </c>
      <c r="AF502" t="s">
        <v>252</v>
      </c>
      <c r="AG502" t="s">
        <v>252</v>
      </c>
      <c r="AH502" t="s">
        <v>252</v>
      </c>
      <c r="AI502" t="s">
        <v>252</v>
      </c>
      <c r="AJ502" t="s">
        <v>252</v>
      </c>
    </row>
    <row r="503" spans="1:36" x14ac:dyDescent="0.35">
      <c r="A503">
        <v>10</v>
      </c>
      <c r="B503" t="s">
        <v>264</v>
      </c>
      <c r="C503" t="s">
        <v>246</v>
      </c>
      <c r="D503" t="s">
        <v>409</v>
      </c>
      <c r="E503" t="s">
        <v>254</v>
      </c>
      <c r="F503" t="s">
        <v>248</v>
      </c>
      <c r="G503" t="s">
        <v>249</v>
      </c>
      <c r="H503" t="s">
        <v>250</v>
      </c>
      <c r="L503" s="50">
        <v>1</v>
      </c>
      <c r="M503" s="50">
        <v>0.90313398838043213</v>
      </c>
      <c r="N503" s="50">
        <v>1.1072554588317871</v>
      </c>
      <c r="O503" s="50">
        <v>20.394819999999999</v>
      </c>
      <c r="P503" s="50">
        <v>20.409652709960938</v>
      </c>
      <c r="Q503" s="50">
        <v>1.6308428719639778E-2</v>
      </c>
      <c r="S503" s="50">
        <v>11.150976181030273</v>
      </c>
      <c r="T503" s="50">
        <v>9.1696672141551971E-2</v>
      </c>
      <c r="U503" s="50">
        <v>5.2941098809242249E-2</v>
      </c>
      <c r="V503" s="50">
        <v>0</v>
      </c>
      <c r="W503" t="s">
        <v>210</v>
      </c>
      <c r="X503" s="50">
        <v>0.38903827558295767</v>
      </c>
      <c r="Y503" t="s">
        <v>210</v>
      </c>
      <c r="Z503">
        <v>3</v>
      </c>
      <c r="AA503">
        <v>14</v>
      </c>
      <c r="AB503" t="s">
        <v>251</v>
      </c>
      <c r="AC503" t="s">
        <v>190</v>
      </c>
      <c r="AD503" s="50">
        <v>0.96786904738357649</v>
      </c>
      <c r="AE503" t="s">
        <v>252</v>
      </c>
      <c r="AF503" t="s">
        <v>252</v>
      </c>
      <c r="AG503" t="s">
        <v>252</v>
      </c>
      <c r="AH503" t="s">
        <v>252</v>
      </c>
      <c r="AI503" t="s">
        <v>252</v>
      </c>
      <c r="AJ503" t="s">
        <v>252</v>
      </c>
    </row>
    <row r="504" spans="1:36" x14ac:dyDescent="0.35">
      <c r="A504">
        <v>11</v>
      </c>
      <c r="B504" t="s">
        <v>265</v>
      </c>
      <c r="C504" t="s">
        <v>246</v>
      </c>
      <c r="D504" t="s">
        <v>409</v>
      </c>
      <c r="E504" t="s">
        <v>256</v>
      </c>
      <c r="F504" t="s">
        <v>248</v>
      </c>
      <c r="G504" t="s">
        <v>249</v>
      </c>
      <c r="H504" t="s">
        <v>250</v>
      </c>
      <c r="L504" s="50">
        <v>1</v>
      </c>
      <c r="M504" s="50">
        <v>0.89439672231674194</v>
      </c>
      <c r="N504" s="50">
        <v>1.1180720329284668</v>
      </c>
      <c r="O504" s="50">
        <v>30.318956</v>
      </c>
      <c r="P504" s="50">
        <v>30.269805908203125</v>
      </c>
      <c r="Q504" s="50">
        <v>4.412594810128212E-2</v>
      </c>
      <c r="S504" s="50">
        <v>21.011131286621094</v>
      </c>
      <c r="T504" s="50">
        <v>0.10044607520103455</v>
      </c>
      <c r="U504" s="50">
        <v>5.7992570102214813E-2</v>
      </c>
      <c r="V504" s="50">
        <v>0</v>
      </c>
      <c r="W504" t="s">
        <v>210</v>
      </c>
      <c r="X504" s="50">
        <v>0.36793766632747127</v>
      </c>
      <c r="Y504" t="s">
        <v>210</v>
      </c>
      <c r="Z504">
        <v>3</v>
      </c>
      <c r="AA504">
        <v>24</v>
      </c>
      <c r="AB504" t="s">
        <v>251</v>
      </c>
      <c r="AC504" t="s">
        <v>190</v>
      </c>
      <c r="AD504" s="50">
        <v>0.97559827071645389</v>
      </c>
      <c r="AE504" t="s">
        <v>252</v>
      </c>
      <c r="AF504" t="s">
        <v>252</v>
      </c>
      <c r="AG504" t="s">
        <v>252</v>
      </c>
      <c r="AH504" t="s">
        <v>252</v>
      </c>
      <c r="AI504" t="s">
        <v>252</v>
      </c>
      <c r="AJ504" t="s">
        <v>252</v>
      </c>
    </row>
    <row r="505" spans="1:36" x14ac:dyDescent="0.35">
      <c r="A505">
        <v>12</v>
      </c>
      <c r="B505" t="s">
        <v>266</v>
      </c>
      <c r="C505" t="s">
        <v>246</v>
      </c>
      <c r="D505" t="s">
        <v>409</v>
      </c>
      <c r="E505" t="s">
        <v>258</v>
      </c>
      <c r="F505" t="s">
        <v>248</v>
      </c>
      <c r="G505" t="s">
        <v>249</v>
      </c>
      <c r="H505" t="s">
        <v>250</v>
      </c>
      <c r="L505" s="50">
        <v>1</v>
      </c>
      <c r="M505" s="50">
        <v>0.90037131309509277</v>
      </c>
      <c r="N505" s="50">
        <v>1.1106529235839844</v>
      </c>
      <c r="O505" s="50">
        <v>27.685696</v>
      </c>
      <c r="P505" s="50">
        <v>27.71552848815918</v>
      </c>
      <c r="Q505" s="50">
        <v>2.7914989739656448E-2</v>
      </c>
      <c r="S505" s="50">
        <v>18.456851959228516</v>
      </c>
      <c r="T505" s="50">
        <v>9.4454020261764526E-2</v>
      </c>
      <c r="U505" s="50">
        <v>5.4533053189516068E-2</v>
      </c>
      <c r="V505" s="50">
        <v>0</v>
      </c>
      <c r="W505" t="s">
        <v>210</v>
      </c>
      <c r="X505" s="50">
        <v>0.50304744447653549</v>
      </c>
      <c r="Y505" t="s">
        <v>210</v>
      </c>
      <c r="Z505">
        <v>3</v>
      </c>
      <c r="AA505">
        <v>20</v>
      </c>
      <c r="AB505" t="s">
        <v>251</v>
      </c>
      <c r="AC505" t="s">
        <v>190</v>
      </c>
      <c r="AD505" s="50">
        <v>0.98208866260023098</v>
      </c>
      <c r="AE505" t="s">
        <v>252</v>
      </c>
      <c r="AF505" t="s">
        <v>252</v>
      </c>
      <c r="AG505" t="s">
        <v>252</v>
      </c>
      <c r="AH505" t="s">
        <v>252</v>
      </c>
      <c r="AI505" t="s">
        <v>252</v>
      </c>
      <c r="AJ505" t="s">
        <v>252</v>
      </c>
    </row>
    <row r="506" spans="1:36" x14ac:dyDescent="0.35">
      <c r="A506">
        <v>13</v>
      </c>
      <c r="B506" t="s">
        <v>267</v>
      </c>
      <c r="C506" t="s">
        <v>246</v>
      </c>
      <c r="D506" t="s">
        <v>409</v>
      </c>
      <c r="E506" t="s">
        <v>268</v>
      </c>
      <c r="F506" t="s">
        <v>248</v>
      </c>
      <c r="G506" t="s">
        <v>249</v>
      </c>
      <c r="H506" t="s">
        <v>250</v>
      </c>
      <c r="O506" t="s">
        <v>403</v>
      </c>
      <c r="W506" t="s">
        <v>210</v>
      </c>
      <c r="X506" s="50">
        <v>0.2</v>
      </c>
      <c r="Y506" t="s">
        <v>210</v>
      </c>
      <c r="Z506">
        <v>3</v>
      </c>
      <c r="AA506">
        <v>39</v>
      </c>
      <c r="AB506" t="s">
        <v>404</v>
      </c>
      <c r="AC506" t="s">
        <v>190</v>
      </c>
      <c r="AD506" s="50">
        <v>0</v>
      </c>
      <c r="AE506" t="s">
        <v>274</v>
      </c>
      <c r="AF506" t="s">
        <v>274</v>
      </c>
      <c r="AG506" t="s">
        <v>274</v>
      </c>
      <c r="AH506" t="s">
        <v>252</v>
      </c>
      <c r="AI506" t="s">
        <v>252</v>
      </c>
      <c r="AJ506" t="s">
        <v>274</v>
      </c>
    </row>
    <row r="507" spans="1:36" x14ac:dyDescent="0.35">
      <c r="A507">
        <v>14</v>
      </c>
      <c r="B507" t="s">
        <v>269</v>
      </c>
      <c r="C507" t="s">
        <v>246</v>
      </c>
      <c r="D507" t="s">
        <v>409</v>
      </c>
      <c r="E507" t="s">
        <v>270</v>
      </c>
      <c r="F507" t="s">
        <v>248</v>
      </c>
      <c r="G507" t="s">
        <v>249</v>
      </c>
      <c r="H507" t="s">
        <v>250</v>
      </c>
      <c r="O507" t="s">
        <v>403</v>
      </c>
      <c r="W507" t="s">
        <v>210</v>
      </c>
      <c r="X507" s="50">
        <v>0.2</v>
      </c>
      <c r="Y507" t="s">
        <v>210</v>
      </c>
      <c r="Z507">
        <v>3</v>
      </c>
      <c r="AA507">
        <v>39</v>
      </c>
      <c r="AB507" t="s">
        <v>273</v>
      </c>
      <c r="AC507" t="s">
        <v>190</v>
      </c>
      <c r="AD507" s="50">
        <v>0</v>
      </c>
      <c r="AE507" t="s">
        <v>274</v>
      </c>
      <c r="AF507" t="s">
        <v>274</v>
      </c>
      <c r="AG507" t="s">
        <v>274</v>
      </c>
      <c r="AH507" t="s">
        <v>252</v>
      </c>
      <c r="AI507" t="s">
        <v>252</v>
      </c>
      <c r="AJ507" t="s">
        <v>274</v>
      </c>
    </row>
    <row r="508" spans="1:36" x14ac:dyDescent="0.35">
      <c r="A508">
        <v>15</v>
      </c>
      <c r="B508" t="s">
        <v>271</v>
      </c>
      <c r="C508" t="s">
        <v>246</v>
      </c>
      <c r="D508" t="s">
        <v>409</v>
      </c>
      <c r="E508" t="s">
        <v>272</v>
      </c>
      <c r="F508" t="s">
        <v>248</v>
      </c>
      <c r="G508" t="s">
        <v>249</v>
      </c>
      <c r="H508" t="s">
        <v>250</v>
      </c>
      <c r="O508" t="s">
        <v>403</v>
      </c>
      <c r="W508" t="s">
        <v>210</v>
      </c>
      <c r="X508" s="50">
        <v>0.2</v>
      </c>
      <c r="Y508" t="s">
        <v>210</v>
      </c>
      <c r="Z508">
        <v>3</v>
      </c>
      <c r="AA508">
        <v>23</v>
      </c>
      <c r="AB508" t="s">
        <v>273</v>
      </c>
      <c r="AC508" t="s">
        <v>190</v>
      </c>
      <c r="AD508" s="50">
        <v>0</v>
      </c>
      <c r="AE508" t="s">
        <v>274</v>
      </c>
      <c r="AF508" t="s">
        <v>252</v>
      </c>
      <c r="AG508" t="s">
        <v>274</v>
      </c>
      <c r="AH508" t="s">
        <v>252</v>
      </c>
      <c r="AI508" t="s">
        <v>252</v>
      </c>
      <c r="AJ508" t="s">
        <v>252</v>
      </c>
    </row>
    <row r="509" spans="1:36" x14ac:dyDescent="0.35">
      <c r="A509">
        <v>16</v>
      </c>
      <c r="B509" t="s">
        <v>275</v>
      </c>
      <c r="C509" t="s">
        <v>246</v>
      </c>
      <c r="D509" t="s">
        <v>409</v>
      </c>
      <c r="E509" t="s">
        <v>276</v>
      </c>
      <c r="F509" t="s">
        <v>248</v>
      </c>
      <c r="G509" t="s">
        <v>249</v>
      </c>
      <c r="H509" t="s">
        <v>250</v>
      </c>
      <c r="O509" t="s">
        <v>403</v>
      </c>
      <c r="W509" t="s">
        <v>210</v>
      </c>
      <c r="X509" s="50">
        <v>0.2</v>
      </c>
      <c r="Y509" t="s">
        <v>210</v>
      </c>
      <c r="Z509">
        <v>3</v>
      </c>
      <c r="AA509">
        <v>39</v>
      </c>
      <c r="AB509" t="s">
        <v>251</v>
      </c>
      <c r="AC509" t="s">
        <v>190</v>
      </c>
      <c r="AD509" s="50">
        <v>0</v>
      </c>
      <c r="AE509" t="s">
        <v>274</v>
      </c>
      <c r="AF509" t="s">
        <v>274</v>
      </c>
      <c r="AG509" t="s">
        <v>274</v>
      </c>
      <c r="AH509" t="s">
        <v>252</v>
      </c>
      <c r="AI509" t="s">
        <v>252</v>
      </c>
      <c r="AJ509" t="s">
        <v>274</v>
      </c>
    </row>
    <row r="510" spans="1:36" x14ac:dyDescent="0.35">
      <c r="A510">
        <v>17</v>
      </c>
      <c r="B510" t="s">
        <v>277</v>
      </c>
      <c r="C510" t="s">
        <v>246</v>
      </c>
      <c r="D510" t="s">
        <v>409</v>
      </c>
      <c r="E510" t="s">
        <v>268</v>
      </c>
      <c r="F510" t="s">
        <v>248</v>
      </c>
      <c r="G510" t="s">
        <v>249</v>
      </c>
      <c r="H510" t="s">
        <v>250</v>
      </c>
      <c r="O510" t="s">
        <v>403</v>
      </c>
      <c r="W510" t="s">
        <v>210</v>
      </c>
      <c r="X510" s="50">
        <v>0.2</v>
      </c>
      <c r="Y510" t="s">
        <v>210</v>
      </c>
      <c r="Z510">
        <v>3</v>
      </c>
      <c r="AA510">
        <v>39</v>
      </c>
      <c r="AB510" t="s">
        <v>404</v>
      </c>
      <c r="AC510" t="s">
        <v>190</v>
      </c>
      <c r="AD510" s="50">
        <v>0</v>
      </c>
      <c r="AE510" t="s">
        <v>274</v>
      </c>
      <c r="AF510" t="s">
        <v>274</v>
      </c>
      <c r="AG510" t="s">
        <v>274</v>
      </c>
      <c r="AH510" t="s">
        <v>252</v>
      </c>
      <c r="AI510" t="s">
        <v>252</v>
      </c>
      <c r="AJ510" t="s">
        <v>252</v>
      </c>
    </row>
    <row r="511" spans="1:36" x14ac:dyDescent="0.35">
      <c r="A511">
        <v>18</v>
      </c>
      <c r="B511" t="s">
        <v>278</v>
      </c>
      <c r="C511" t="s">
        <v>246</v>
      </c>
      <c r="D511" t="s">
        <v>409</v>
      </c>
      <c r="E511" t="s">
        <v>270</v>
      </c>
      <c r="F511" t="s">
        <v>248</v>
      </c>
      <c r="G511" t="s">
        <v>249</v>
      </c>
      <c r="H511" t="s">
        <v>250</v>
      </c>
      <c r="O511" t="s">
        <v>403</v>
      </c>
      <c r="W511" t="s">
        <v>210</v>
      </c>
      <c r="X511" s="50">
        <v>0.2</v>
      </c>
      <c r="Y511" t="s">
        <v>210</v>
      </c>
      <c r="Z511">
        <v>3</v>
      </c>
      <c r="AA511">
        <v>39</v>
      </c>
      <c r="AB511" t="s">
        <v>404</v>
      </c>
      <c r="AC511" t="s">
        <v>190</v>
      </c>
      <c r="AD511" s="50">
        <v>0</v>
      </c>
      <c r="AE511" t="s">
        <v>274</v>
      </c>
      <c r="AF511" t="s">
        <v>274</v>
      </c>
      <c r="AG511" t="s">
        <v>274</v>
      </c>
      <c r="AH511" t="s">
        <v>252</v>
      </c>
      <c r="AI511" t="s">
        <v>252</v>
      </c>
      <c r="AJ511" t="s">
        <v>274</v>
      </c>
    </row>
    <row r="512" spans="1:36" x14ac:dyDescent="0.35">
      <c r="A512">
        <v>19</v>
      </c>
      <c r="B512" t="s">
        <v>279</v>
      </c>
      <c r="C512" t="s">
        <v>246</v>
      </c>
      <c r="D512" t="s">
        <v>409</v>
      </c>
      <c r="E512" t="s">
        <v>272</v>
      </c>
      <c r="F512" t="s">
        <v>248</v>
      </c>
      <c r="G512" t="s">
        <v>249</v>
      </c>
      <c r="H512" t="s">
        <v>250</v>
      </c>
      <c r="O512" t="s">
        <v>403</v>
      </c>
      <c r="W512" t="s">
        <v>210</v>
      </c>
      <c r="X512" s="50">
        <v>0.2</v>
      </c>
      <c r="Y512" t="s">
        <v>210</v>
      </c>
      <c r="Z512">
        <v>3</v>
      </c>
      <c r="AA512">
        <v>39</v>
      </c>
      <c r="AB512" t="s">
        <v>273</v>
      </c>
      <c r="AC512" t="s">
        <v>190</v>
      </c>
      <c r="AD512" s="50">
        <v>0</v>
      </c>
      <c r="AE512" t="s">
        <v>274</v>
      </c>
      <c r="AF512" t="s">
        <v>274</v>
      </c>
      <c r="AG512" t="s">
        <v>274</v>
      </c>
      <c r="AH512" t="s">
        <v>252</v>
      </c>
      <c r="AI512" t="s">
        <v>252</v>
      </c>
      <c r="AJ512" t="s">
        <v>274</v>
      </c>
    </row>
    <row r="513" spans="1:36" x14ac:dyDescent="0.35">
      <c r="A513">
        <v>20</v>
      </c>
      <c r="B513" t="s">
        <v>280</v>
      </c>
      <c r="C513" t="s">
        <v>246</v>
      </c>
      <c r="D513" t="s">
        <v>409</v>
      </c>
      <c r="E513" t="s">
        <v>276</v>
      </c>
      <c r="F513" t="s">
        <v>248</v>
      </c>
      <c r="G513" t="s">
        <v>249</v>
      </c>
      <c r="H513" t="s">
        <v>250</v>
      </c>
      <c r="O513" t="s">
        <v>403</v>
      </c>
      <c r="W513" t="s">
        <v>210</v>
      </c>
      <c r="X513" s="50">
        <v>0.2</v>
      </c>
      <c r="Y513" t="s">
        <v>210</v>
      </c>
      <c r="Z513">
        <v>3</v>
      </c>
      <c r="AA513">
        <v>39</v>
      </c>
      <c r="AB513" t="s">
        <v>404</v>
      </c>
      <c r="AC513" t="s">
        <v>190</v>
      </c>
      <c r="AD513" s="50">
        <v>0</v>
      </c>
      <c r="AE513" t="s">
        <v>274</v>
      </c>
      <c r="AF513" t="s">
        <v>274</v>
      </c>
      <c r="AG513" t="s">
        <v>274</v>
      </c>
      <c r="AH513" t="s">
        <v>252</v>
      </c>
      <c r="AI513" t="s">
        <v>252</v>
      </c>
      <c r="AJ513" t="s">
        <v>274</v>
      </c>
    </row>
    <row r="514" spans="1:36" x14ac:dyDescent="0.35">
      <c r="A514">
        <v>21</v>
      </c>
      <c r="B514" t="s">
        <v>281</v>
      </c>
      <c r="C514" t="s">
        <v>246</v>
      </c>
      <c r="D514" t="s">
        <v>409</v>
      </c>
      <c r="E514" t="s">
        <v>268</v>
      </c>
      <c r="F514" t="s">
        <v>248</v>
      </c>
      <c r="G514" t="s">
        <v>249</v>
      </c>
      <c r="H514" t="s">
        <v>250</v>
      </c>
      <c r="O514" t="s">
        <v>403</v>
      </c>
      <c r="W514" t="s">
        <v>210</v>
      </c>
      <c r="X514" s="50">
        <v>0.2</v>
      </c>
      <c r="Y514" t="s">
        <v>210</v>
      </c>
      <c r="Z514">
        <v>3</v>
      </c>
      <c r="AA514">
        <v>39</v>
      </c>
      <c r="AB514" t="s">
        <v>404</v>
      </c>
      <c r="AC514" t="s">
        <v>190</v>
      </c>
      <c r="AD514" s="50">
        <v>0</v>
      </c>
      <c r="AE514" t="s">
        <v>274</v>
      </c>
      <c r="AF514" t="s">
        <v>274</v>
      </c>
      <c r="AG514" t="s">
        <v>274</v>
      </c>
      <c r="AH514" t="s">
        <v>252</v>
      </c>
      <c r="AI514" t="s">
        <v>252</v>
      </c>
      <c r="AJ514" t="s">
        <v>274</v>
      </c>
    </row>
    <row r="515" spans="1:36" x14ac:dyDescent="0.35">
      <c r="A515">
        <v>22</v>
      </c>
      <c r="B515" t="s">
        <v>282</v>
      </c>
      <c r="C515" t="s">
        <v>246</v>
      </c>
      <c r="D515" t="s">
        <v>409</v>
      </c>
      <c r="E515" t="s">
        <v>270</v>
      </c>
      <c r="F515" t="s">
        <v>248</v>
      </c>
      <c r="G515" t="s">
        <v>249</v>
      </c>
      <c r="H515" t="s">
        <v>250</v>
      </c>
      <c r="O515" t="s">
        <v>403</v>
      </c>
      <c r="W515" t="s">
        <v>210</v>
      </c>
      <c r="X515" s="50">
        <v>0.2</v>
      </c>
      <c r="Y515" t="s">
        <v>210</v>
      </c>
      <c r="Z515">
        <v>3</v>
      </c>
      <c r="AA515">
        <v>39</v>
      </c>
      <c r="AB515" t="s">
        <v>404</v>
      </c>
      <c r="AC515" t="s">
        <v>190</v>
      </c>
      <c r="AD515" s="50">
        <v>0</v>
      </c>
      <c r="AE515" t="s">
        <v>274</v>
      </c>
      <c r="AF515" t="s">
        <v>274</v>
      </c>
      <c r="AG515" t="s">
        <v>274</v>
      </c>
      <c r="AH515" t="s">
        <v>252</v>
      </c>
      <c r="AI515" t="s">
        <v>252</v>
      </c>
      <c r="AJ515" t="s">
        <v>274</v>
      </c>
    </row>
    <row r="516" spans="1:36" x14ac:dyDescent="0.35">
      <c r="A516">
        <v>23</v>
      </c>
      <c r="B516" t="s">
        <v>283</v>
      </c>
      <c r="C516" t="s">
        <v>246</v>
      </c>
      <c r="D516" t="s">
        <v>409</v>
      </c>
      <c r="E516" t="s">
        <v>272</v>
      </c>
      <c r="F516" t="s">
        <v>248</v>
      </c>
      <c r="G516" t="s">
        <v>249</v>
      </c>
      <c r="H516" t="s">
        <v>250</v>
      </c>
      <c r="O516" t="s">
        <v>403</v>
      </c>
      <c r="W516" t="s">
        <v>210</v>
      </c>
      <c r="X516" s="50">
        <v>0.2</v>
      </c>
      <c r="Y516" t="s">
        <v>210</v>
      </c>
      <c r="Z516">
        <v>3</v>
      </c>
      <c r="AA516">
        <v>39</v>
      </c>
      <c r="AB516" t="s">
        <v>404</v>
      </c>
      <c r="AC516" t="s">
        <v>190</v>
      </c>
      <c r="AD516" s="50">
        <v>0</v>
      </c>
      <c r="AE516" t="s">
        <v>274</v>
      </c>
      <c r="AF516" t="s">
        <v>274</v>
      </c>
      <c r="AG516" t="s">
        <v>274</v>
      </c>
      <c r="AH516" t="s">
        <v>252</v>
      </c>
      <c r="AI516" t="s">
        <v>252</v>
      </c>
      <c r="AJ516" t="s">
        <v>274</v>
      </c>
    </row>
    <row r="517" spans="1:36" x14ac:dyDescent="0.35">
      <c r="A517">
        <v>24</v>
      </c>
      <c r="B517" t="s">
        <v>284</v>
      </c>
      <c r="C517" t="s">
        <v>246</v>
      </c>
      <c r="D517" t="s">
        <v>409</v>
      </c>
      <c r="E517" t="s">
        <v>276</v>
      </c>
      <c r="F517" t="s">
        <v>248</v>
      </c>
      <c r="G517" t="s">
        <v>249</v>
      </c>
      <c r="H517" t="s">
        <v>250</v>
      </c>
      <c r="O517" t="s">
        <v>403</v>
      </c>
      <c r="W517" t="s">
        <v>210</v>
      </c>
      <c r="X517" s="50">
        <v>0.2</v>
      </c>
      <c r="Y517" t="s">
        <v>210</v>
      </c>
      <c r="Z517">
        <v>3</v>
      </c>
      <c r="AA517">
        <v>39</v>
      </c>
      <c r="AB517" t="s">
        <v>404</v>
      </c>
      <c r="AC517" t="s">
        <v>190</v>
      </c>
      <c r="AD517" s="50">
        <v>0</v>
      </c>
      <c r="AE517" t="s">
        <v>274</v>
      </c>
      <c r="AF517" t="s">
        <v>274</v>
      </c>
      <c r="AG517" t="s">
        <v>274</v>
      </c>
      <c r="AH517" t="s">
        <v>252</v>
      </c>
      <c r="AI517" t="s">
        <v>252</v>
      </c>
      <c r="AJ517" t="s">
        <v>252</v>
      </c>
    </row>
    <row r="518" spans="1:36" x14ac:dyDescent="0.35">
      <c r="A518">
        <v>25</v>
      </c>
      <c r="B518" t="s">
        <v>285</v>
      </c>
      <c r="C518" t="s">
        <v>246</v>
      </c>
      <c r="D518" t="s">
        <v>409</v>
      </c>
      <c r="E518" t="s">
        <v>286</v>
      </c>
      <c r="F518" t="s">
        <v>248</v>
      </c>
      <c r="G518" t="s">
        <v>249</v>
      </c>
      <c r="H518" t="s">
        <v>250</v>
      </c>
      <c r="O518" t="s">
        <v>403</v>
      </c>
      <c r="W518" t="s">
        <v>210</v>
      </c>
      <c r="X518" s="50">
        <v>0.2</v>
      </c>
      <c r="Y518" t="s">
        <v>210</v>
      </c>
      <c r="Z518">
        <v>3</v>
      </c>
      <c r="AA518">
        <v>35</v>
      </c>
      <c r="AB518" t="s">
        <v>273</v>
      </c>
      <c r="AC518" t="s">
        <v>190</v>
      </c>
      <c r="AD518" s="50">
        <v>0</v>
      </c>
      <c r="AE518" t="s">
        <v>274</v>
      </c>
      <c r="AF518" t="s">
        <v>252</v>
      </c>
      <c r="AG518" t="s">
        <v>274</v>
      </c>
      <c r="AH518" t="s">
        <v>252</v>
      </c>
      <c r="AI518" t="s">
        <v>252</v>
      </c>
      <c r="AJ518" t="s">
        <v>252</v>
      </c>
    </row>
    <row r="519" spans="1:36" x14ac:dyDescent="0.35">
      <c r="A519">
        <v>26</v>
      </c>
      <c r="B519" t="s">
        <v>287</v>
      </c>
      <c r="C519" t="s">
        <v>246</v>
      </c>
      <c r="D519" t="s">
        <v>409</v>
      </c>
      <c r="E519" t="s">
        <v>288</v>
      </c>
      <c r="F519" t="s">
        <v>248</v>
      </c>
      <c r="G519" t="s">
        <v>249</v>
      </c>
      <c r="H519" t="s">
        <v>250</v>
      </c>
      <c r="O519" t="s">
        <v>403</v>
      </c>
      <c r="W519" t="s">
        <v>210</v>
      </c>
      <c r="X519" s="50">
        <v>0.2</v>
      </c>
      <c r="Y519" t="s">
        <v>210</v>
      </c>
      <c r="Z519">
        <v>3</v>
      </c>
      <c r="AA519">
        <v>39</v>
      </c>
      <c r="AB519" t="s">
        <v>404</v>
      </c>
      <c r="AC519" t="s">
        <v>190</v>
      </c>
      <c r="AD519" s="50">
        <v>0</v>
      </c>
      <c r="AE519" t="s">
        <v>274</v>
      </c>
      <c r="AF519" t="s">
        <v>274</v>
      </c>
      <c r="AG519" t="s">
        <v>274</v>
      </c>
      <c r="AH519" t="s">
        <v>252</v>
      </c>
      <c r="AI519" t="s">
        <v>252</v>
      </c>
      <c r="AJ519" t="s">
        <v>274</v>
      </c>
    </row>
    <row r="520" spans="1:36" x14ac:dyDescent="0.35">
      <c r="A520">
        <v>27</v>
      </c>
      <c r="B520" t="s">
        <v>289</v>
      </c>
      <c r="C520" t="s">
        <v>246</v>
      </c>
      <c r="D520" t="s">
        <v>409</v>
      </c>
      <c r="E520" t="s">
        <v>290</v>
      </c>
      <c r="F520" t="s">
        <v>248</v>
      </c>
      <c r="G520" t="s">
        <v>249</v>
      </c>
      <c r="H520" t="s">
        <v>250</v>
      </c>
      <c r="O520" t="s">
        <v>403</v>
      </c>
      <c r="W520" t="s">
        <v>210</v>
      </c>
      <c r="X520" s="50">
        <v>0.2</v>
      </c>
      <c r="Y520" t="s">
        <v>210</v>
      </c>
      <c r="Z520">
        <v>3</v>
      </c>
      <c r="AA520">
        <v>39</v>
      </c>
      <c r="AB520" t="s">
        <v>404</v>
      </c>
      <c r="AC520" t="s">
        <v>190</v>
      </c>
      <c r="AD520" s="50">
        <v>0</v>
      </c>
      <c r="AE520" t="s">
        <v>274</v>
      </c>
      <c r="AF520" t="s">
        <v>274</v>
      </c>
      <c r="AG520" t="s">
        <v>274</v>
      </c>
      <c r="AH520" t="s">
        <v>252</v>
      </c>
      <c r="AI520" t="s">
        <v>252</v>
      </c>
      <c r="AJ520" t="s">
        <v>274</v>
      </c>
    </row>
    <row r="521" spans="1:36" x14ac:dyDescent="0.35">
      <c r="A521">
        <v>28</v>
      </c>
      <c r="B521" t="s">
        <v>291</v>
      </c>
      <c r="C521" t="s">
        <v>246</v>
      </c>
      <c r="D521" t="s">
        <v>409</v>
      </c>
      <c r="E521" t="s">
        <v>292</v>
      </c>
      <c r="F521" t="s">
        <v>248</v>
      </c>
      <c r="G521" t="s">
        <v>249</v>
      </c>
      <c r="H521" t="s">
        <v>250</v>
      </c>
      <c r="O521" t="s">
        <v>403</v>
      </c>
      <c r="W521" t="s">
        <v>210</v>
      </c>
      <c r="X521" s="50">
        <v>0.2</v>
      </c>
      <c r="Y521" t="s">
        <v>210</v>
      </c>
      <c r="Z521">
        <v>3</v>
      </c>
      <c r="AA521">
        <v>11</v>
      </c>
      <c r="AB521" t="s">
        <v>404</v>
      </c>
      <c r="AC521" t="s">
        <v>190</v>
      </c>
      <c r="AD521" s="50">
        <v>0</v>
      </c>
      <c r="AE521" t="s">
        <v>274</v>
      </c>
      <c r="AF521" t="s">
        <v>252</v>
      </c>
      <c r="AG521" t="s">
        <v>274</v>
      </c>
      <c r="AH521" t="s">
        <v>252</v>
      </c>
      <c r="AI521" t="s">
        <v>252</v>
      </c>
      <c r="AJ521" t="s">
        <v>252</v>
      </c>
    </row>
    <row r="522" spans="1:36" x14ac:dyDescent="0.35">
      <c r="A522">
        <v>29</v>
      </c>
      <c r="B522" t="s">
        <v>293</v>
      </c>
      <c r="C522" t="s">
        <v>246</v>
      </c>
      <c r="D522" t="s">
        <v>409</v>
      </c>
      <c r="E522" t="s">
        <v>286</v>
      </c>
      <c r="F522" t="s">
        <v>248</v>
      </c>
      <c r="G522" t="s">
        <v>249</v>
      </c>
      <c r="H522" t="s">
        <v>250</v>
      </c>
      <c r="O522" t="s">
        <v>403</v>
      </c>
      <c r="W522" t="s">
        <v>210</v>
      </c>
      <c r="X522" s="50">
        <v>0.2</v>
      </c>
      <c r="Y522" t="s">
        <v>210</v>
      </c>
      <c r="Z522">
        <v>3</v>
      </c>
      <c r="AA522">
        <v>39</v>
      </c>
      <c r="AB522" t="s">
        <v>404</v>
      </c>
      <c r="AC522" t="s">
        <v>190</v>
      </c>
      <c r="AD522" s="50">
        <v>0</v>
      </c>
      <c r="AE522" t="s">
        <v>274</v>
      </c>
      <c r="AF522" t="s">
        <v>274</v>
      </c>
      <c r="AG522" t="s">
        <v>274</v>
      </c>
      <c r="AH522" t="s">
        <v>252</v>
      </c>
      <c r="AI522" t="s">
        <v>252</v>
      </c>
      <c r="AJ522" t="s">
        <v>252</v>
      </c>
    </row>
    <row r="523" spans="1:36" x14ac:dyDescent="0.35">
      <c r="A523">
        <v>30</v>
      </c>
      <c r="B523" t="s">
        <v>294</v>
      </c>
      <c r="C523" t="s">
        <v>246</v>
      </c>
      <c r="D523" t="s">
        <v>409</v>
      </c>
      <c r="E523" t="s">
        <v>288</v>
      </c>
      <c r="F523" t="s">
        <v>248</v>
      </c>
      <c r="G523" t="s">
        <v>249</v>
      </c>
      <c r="H523" t="s">
        <v>250</v>
      </c>
      <c r="O523" t="s">
        <v>403</v>
      </c>
      <c r="W523" t="s">
        <v>210</v>
      </c>
      <c r="X523" s="50">
        <v>0.2</v>
      </c>
      <c r="Y523" t="s">
        <v>210</v>
      </c>
      <c r="Z523">
        <v>3</v>
      </c>
      <c r="AA523">
        <v>26</v>
      </c>
      <c r="AB523" t="s">
        <v>404</v>
      </c>
      <c r="AC523" t="s">
        <v>190</v>
      </c>
      <c r="AD523" s="50">
        <v>0</v>
      </c>
      <c r="AE523" t="s">
        <v>274</v>
      </c>
      <c r="AF523" t="s">
        <v>252</v>
      </c>
      <c r="AG523" t="s">
        <v>274</v>
      </c>
      <c r="AH523" t="s">
        <v>252</v>
      </c>
      <c r="AI523" t="s">
        <v>252</v>
      </c>
      <c r="AJ523" t="s">
        <v>274</v>
      </c>
    </row>
    <row r="524" spans="1:36" x14ac:dyDescent="0.35">
      <c r="A524">
        <v>31</v>
      </c>
      <c r="B524" t="s">
        <v>295</v>
      </c>
      <c r="C524" t="s">
        <v>246</v>
      </c>
      <c r="D524" t="s">
        <v>409</v>
      </c>
      <c r="E524" t="s">
        <v>290</v>
      </c>
      <c r="F524" t="s">
        <v>248</v>
      </c>
      <c r="G524" t="s">
        <v>249</v>
      </c>
      <c r="H524" t="s">
        <v>250</v>
      </c>
      <c r="O524" t="s">
        <v>403</v>
      </c>
      <c r="W524" t="s">
        <v>210</v>
      </c>
      <c r="X524" s="50">
        <v>0.2</v>
      </c>
      <c r="Y524" t="s">
        <v>210</v>
      </c>
      <c r="Z524">
        <v>3</v>
      </c>
      <c r="AA524">
        <v>39</v>
      </c>
      <c r="AB524" t="s">
        <v>404</v>
      </c>
      <c r="AC524" t="s">
        <v>190</v>
      </c>
      <c r="AD524" s="50">
        <v>0</v>
      </c>
      <c r="AE524" t="s">
        <v>274</v>
      </c>
      <c r="AF524" t="s">
        <v>274</v>
      </c>
      <c r="AG524" t="s">
        <v>274</v>
      </c>
      <c r="AH524" t="s">
        <v>252</v>
      </c>
      <c r="AI524" t="s">
        <v>252</v>
      </c>
      <c r="AJ524" t="s">
        <v>252</v>
      </c>
    </row>
    <row r="525" spans="1:36" x14ac:dyDescent="0.35">
      <c r="A525">
        <v>32</v>
      </c>
      <c r="B525" t="s">
        <v>296</v>
      </c>
      <c r="C525" t="s">
        <v>246</v>
      </c>
      <c r="D525" t="s">
        <v>409</v>
      </c>
      <c r="E525" t="s">
        <v>292</v>
      </c>
      <c r="F525" t="s">
        <v>248</v>
      </c>
      <c r="G525" t="s">
        <v>249</v>
      </c>
      <c r="H525" t="s">
        <v>250</v>
      </c>
      <c r="O525" t="s">
        <v>403</v>
      </c>
      <c r="W525" t="s">
        <v>210</v>
      </c>
      <c r="X525" s="50">
        <v>0.2</v>
      </c>
      <c r="Y525" t="s">
        <v>210</v>
      </c>
      <c r="Z525">
        <v>3</v>
      </c>
      <c r="AA525">
        <v>39</v>
      </c>
      <c r="AB525" t="s">
        <v>404</v>
      </c>
      <c r="AC525" t="s">
        <v>190</v>
      </c>
      <c r="AD525" s="50">
        <v>0</v>
      </c>
      <c r="AE525" t="s">
        <v>274</v>
      </c>
      <c r="AF525" t="s">
        <v>274</v>
      </c>
      <c r="AG525" t="s">
        <v>274</v>
      </c>
      <c r="AH525" t="s">
        <v>252</v>
      </c>
      <c r="AI525" t="s">
        <v>252</v>
      </c>
      <c r="AJ525" t="s">
        <v>252</v>
      </c>
    </row>
    <row r="526" spans="1:36" x14ac:dyDescent="0.35">
      <c r="A526">
        <v>33</v>
      </c>
      <c r="B526" t="s">
        <v>297</v>
      </c>
      <c r="C526" t="s">
        <v>246</v>
      </c>
      <c r="D526" t="s">
        <v>409</v>
      </c>
      <c r="E526" t="s">
        <v>286</v>
      </c>
      <c r="F526" t="s">
        <v>248</v>
      </c>
      <c r="G526" t="s">
        <v>249</v>
      </c>
      <c r="H526" t="s">
        <v>250</v>
      </c>
      <c r="O526" t="s">
        <v>403</v>
      </c>
      <c r="W526" t="s">
        <v>210</v>
      </c>
      <c r="X526" s="50">
        <v>0.2</v>
      </c>
      <c r="Y526" t="s">
        <v>210</v>
      </c>
      <c r="Z526">
        <v>3</v>
      </c>
      <c r="AA526">
        <v>39</v>
      </c>
      <c r="AB526" t="s">
        <v>404</v>
      </c>
      <c r="AC526" t="s">
        <v>190</v>
      </c>
      <c r="AD526" s="50">
        <v>0</v>
      </c>
      <c r="AE526" t="s">
        <v>274</v>
      </c>
      <c r="AF526" t="s">
        <v>274</v>
      </c>
      <c r="AG526" t="s">
        <v>274</v>
      </c>
      <c r="AH526" t="s">
        <v>252</v>
      </c>
      <c r="AI526" t="s">
        <v>252</v>
      </c>
      <c r="AJ526" t="s">
        <v>252</v>
      </c>
    </row>
    <row r="527" spans="1:36" x14ac:dyDescent="0.35">
      <c r="A527">
        <v>34</v>
      </c>
      <c r="B527" t="s">
        <v>298</v>
      </c>
      <c r="C527" t="s">
        <v>246</v>
      </c>
      <c r="D527" t="s">
        <v>409</v>
      </c>
      <c r="E527" t="s">
        <v>288</v>
      </c>
      <c r="F527" t="s">
        <v>248</v>
      </c>
      <c r="G527" t="s">
        <v>249</v>
      </c>
      <c r="H527" t="s">
        <v>250</v>
      </c>
      <c r="O527" t="s">
        <v>403</v>
      </c>
      <c r="W527" t="s">
        <v>210</v>
      </c>
      <c r="X527" s="50">
        <v>0.2</v>
      </c>
      <c r="Y527" t="s">
        <v>210</v>
      </c>
      <c r="Z527">
        <v>3</v>
      </c>
      <c r="AA527">
        <v>39</v>
      </c>
      <c r="AB527" t="s">
        <v>404</v>
      </c>
      <c r="AC527" t="s">
        <v>190</v>
      </c>
      <c r="AD527" s="50">
        <v>0</v>
      </c>
      <c r="AE527" t="s">
        <v>274</v>
      </c>
      <c r="AF527" t="s">
        <v>274</v>
      </c>
      <c r="AG527" t="s">
        <v>274</v>
      </c>
      <c r="AH527" t="s">
        <v>252</v>
      </c>
      <c r="AI527" t="s">
        <v>252</v>
      </c>
      <c r="AJ527" t="s">
        <v>252</v>
      </c>
    </row>
    <row r="528" spans="1:36" x14ac:dyDescent="0.35">
      <c r="A528">
        <v>35</v>
      </c>
      <c r="B528" t="s">
        <v>299</v>
      </c>
      <c r="C528" t="s">
        <v>246</v>
      </c>
      <c r="D528" t="s">
        <v>409</v>
      </c>
      <c r="E528" t="s">
        <v>290</v>
      </c>
      <c r="F528" t="s">
        <v>248</v>
      </c>
      <c r="G528" t="s">
        <v>249</v>
      </c>
      <c r="H528" t="s">
        <v>250</v>
      </c>
      <c r="O528" t="s">
        <v>403</v>
      </c>
      <c r="W528" t="s">
        <v>210</v>
      </c>
      <c r="X528" s="50">
        <v>0.2</v>
      </c>
      <c r="Y528" t="s">
        <v>210</v>
      </c>
      <c r="Z528">
        <v>3</v>
      </c>
      <c r="AA528">
        <v>39</v>
      </c>
      <c r="AB528" t="s">
        <v>404</v>
      </c>
      <c r="AC528" t="s">
        <v>190</v>
      </c>
      <c r="AD528" s="50">
        <v>0</v>
      </c>
      <c r="AE528" t="s">
        <v>274</v>
      </c>
      <c r="AF528" t="s">
        <v>274</v>
      </c>
      <c r="AG528" t="s">
        <v>274</v>
      </c>
      <c r="AH528" t="s">
        <v>252</v>
      </c>
      <c r="AI528" t="s">
        <v>252</v>
      </c>
      <c r="AJ528" t="s">
        <v>252</v>
      </c>
    </row>
    <row r="529" spans="1:36" x14ac:dyDescent="0.35">
      <c r="A529">
        <v>36</v>
      </c>
      <c r="B529" t="s">
        <v>300</v>
      </c>
      <c r="C529" t="s">
        <v>246</v>
      </c>
      <c r="D529" t="s">
        <v>409</v>
      </c>
      <c r="E529" t="s">
        <v>292</v>
      </c>
      <c r="F529" t="s">
        <v>248</v>
      </c>
      <c r="G529" t="s">
        <v>249</v>
      </c>
      <c r="H529" t="s">
        <v>250</v>
      </c>
      <c r="O529" t="s">
        <v>403</v>
      </c>
      <c r="W529" t="s">
        <v>210</v>
      </c>
      <c r="X529" s="50">
        <v>0.2</v>
      </c>
      <c r="Y529" t="s">
        <v>210</v>
      </c>
      <c r="Z529">
        <v>3</v>
      </c>
      <c r="AA529">
        <v>39</v>
      </c>
      <c r="AB529" t="s">
        <v>404</v>
      </c>
      <c r="AC529" t="s">
        <v>190</v>
      </c>
      <c r="AD529" s="50">
        <v>0</v>
      </c>
      <c r="AE529" t="s">
        <v>274</v>
      </c>
      <c r="AF529" t="s">
        <v>274</v>
      </c>
      <c r="AG529" t="s">
        <v>274</v>
      </c>
      <c r="AH529" t="s">
        <v>252</v>
      </c>
      <c r="AI529" t="s">
        <v>252</v>
      </c>
      <c r="AJ529" t="s">
        <v>252</v>
      </c>
    </row>
    <row r="530" spans="1:36" x14ac:dyDescent="0.35">
      <c r="A530">
        <v>37</v>
      </c>
      <c r="B530" t="s">
        <v>301</v>
      </c>
      <c r="C530" t="s">
        <v>246</v>
      </c>
      <c r="D530" t="s">
        <v>409</v>
      </c>
      <c r="E530" t="s">
        <v>302</v>
      </c>
      <c r="F530" t="s">
        <v>248</v>
      </c>
      <c r="G530" t="s">
        <v>249</v>
      </c>
      <c r="H530" t="s">
        <v>250</v>
      </c>
      <c r="O530" t="s">
        <v>403</v>
      </c>
      <c r="W530" t="s">
        <v>210</v>
      </c>
      <c r="X530" s="50">
        <v>0.2</v>
      </c>
      <c r="Y530" t="s">
        <v>210</v>
      </c>
      <c r="Z530">
        <v>3</v>
      </c>
      <c r="AA530">
        <v>39</v>
      </c>
      <c r="AB530" t="s">
        <v>404</v>
      </c>
      <c r="AC530" t="s">
        <v>190</v>
      </c>
      <c r="AD530" s="50">
        <v>0</v>
      </c>
      <c r="AE530" t="s">
        <v>274</v>
      </c>
      <c r="AF530" t="s">
        <v>274</v>
      </c>
      <c r="AG530" t="s">
        <v>274</v>
      </c>
      <c r="AH530" t="s">
        <v>252</v>
      </c>
      <c r="AI530" t="s">
        <v>252</v>
      </c>
      <c r="AJ530" t="s">
        <v>274</v>
      </c>
    </row>
    <row r="531" spans="1:36" x14ac:dyDescent="0.35">
      <c r="A531">
        <v>38</v>
      </c>
      <c r="B531" t="s">
        <v>303</v>
      </c>
      <c r="C531" t="s">
        <v>246</v>
      </c>
      <c r="D531" t="s">
        <v>409</v>
      </c>
      <c r="E531" t="s">
        <v>304</v>
      </c>
      <c r="F531" t="s">
        <v>248</v>
      </c>
      <c r="G531" t="s">
        <v>249</v>
      </c>
      <c r="H531" t="s">
        <v>250</v>
      </c>
      <c r="O531" t="s">
        <v>403</v>
      </c>
      <c r="P531" s="50">
        <v>23.576177597045898</v>
      </c>
      <c r="W531" t="s">
        <v>210</v>
      </c>
      <c r="X531" s="50">
        <v>3.9999999105930328E-2</v>
      </c>
      <c r="Y531" t="s">
        <v>210</v>
      </c>
      <c r="Z531">
        <v>3</v>
      </c>
      <c r="AA531">
        <v>39</v>
      </c>
      <c r="AB531" t="s">
        <v>251</v>
      </c>
      <c r="AC531" t="s">
        <v>190</v>
      </c>
      <c r="AD531" s="50">
        <v>0</v>
      </c>
      <c r="AE531" t="s">
        <v>274</v>
      </c>
      <c r="AF531" t="s">
        <v>274</v>
      </c>
      <c r="AG531" t="s">
        <v>274</v>
      </c>
      <c r="AH531" t="s">
        <v>252</v>
      </c>
      <c r="AI531" t="s">
        <v>252</v>
      </c>
      <c r="AJ531" t="s">
        <v>274</v>
      </c>
    </row>
    <row r="532" spans="1:36" x14ac:dyDescent="0.35">
      <c r="A532">
        <v>39</v>
      </c>
      <c r="B532" t="s">
        <v>305</v>
      </c>
      <c r="C532" t="s">
        <v>246</v>
      </c>
      <c r="D532" t="s">
        <v>409</v>
      </c>
      <c r="E532" t="s">
        <v>306</v>
      </c>
      <c r="F532" t="s">
        <v>248</v>
      </c>
      <c r="G532" t="s">
        <v>249</v>
      </c>
      <c r="H532" t="s">
        <v>250</v>
      </c>
      <c r="L532" s="50">
        <v>1</v>
      </c>
      <c r="M532" s="50">
        <v>0.88716423511505127</v>
      </c>
      <c r="N532" s="50">
        <v>1.1271870136260986</v>
      </c>
      <c r="O532" s="50">
        <v>28.313874999999999</v>
      </c>
      <c r="P532" s="50">
        <v>28.381853103637695</v>
      </c>
      <c r="Q532" s="50">
        <v>5.8894027024507523E-2</v>
      </c>
      <c r="S532" s="50">
        <v>19.123176574707031</v>
      </c>
      <c r="T532" s="50">
        <v>0.10775352269411087</v>
      </c>
      <c r="U532" s="50">
        <v>6.2211524695158005E-2</v>
      </c>
      <c r="V532" s="50">
        <v>0</v>
      </c>
      <c r="W532" t="s">
        <v>210</v>
      </c>
      <c r="X532" s="50">
        <v>0.44123026624419787</v>
      </c>
      <c r="Y532" t="s">
        <v>210</v>
      </c>
      <c r="Z532">
        <v>3</v>
      </c>
      <c r="AA532">
        <v>22</v>
      </c>
      <c r="AB532" t="s">
        <v>251</v>
      </c>
      <c r="AC532" t="s">
        <v>190</v>
      </c>
      <c r="AD532" s="50">
        <v>0.98222223460397562</v>
      </c>
      <c r="AE532" t="s">
        <v>252</v>
      </c>
      <c r="AF532" t="s">
        <v>252</v>
      </c>
      <c r="AG532" t="s">
        <v>252</v>
      </c>
      <c r="AH532" t="s">
        <v>252</v>
      </c>
      <c r="AI532" t="s">
        <v>252</v>
      </c>
      <c r="AJ532" t="s">
        <v>252</v>
      </c>
    </row>
    <row r="533" spans="1:36" x14ac:dyDescent="0.35">
      <c r="A533">
        <v>40</v>
      </c>
      <c r="B533" t="s">
        <v>307</v>
      </c>
      <c r="C533" t="s">
        <v>246</v>
      </c>
      <c r="D533" t="s">
        <v>409</v>
      </c>
      <c r="E533" t="s">
        <v>308</v>
      </c>
      <c r="F533" t="s">
        <v>248</v>
      </c>
      <c r="G533" t="s">
        <v>249</v>
      </c>
      <c r="H533" t="s">
        <v>250</v>
      </c>
      <c r="O533" t="s">
        <v>403</v>
      </c>
      <c r="W533" t="s">
        <v>210</v>
      </c>
      <c r="X533" s="50">
        <v>0.2</v>
      </c>
      <c r="Y533" t="s">
        <v>210</v>
      </c>
      <c r="Z533">
        <v>3</v>
      </c>
      <c r="AA533">
        <v>39</v>
      </c>
      <c r="AB533" t="s">
        <v>404</v>
      </c>
      <c r="AC533" t="s">
        <v>190</v>
      </c>
      <c r="AD533" s="50">
        <v>0</v>
      </c>
      <c r="AE533" t="s">
        <v>274</v>
      </c>
      <c r="AF533" t="s">
        <v>274</v>
      </c>
      <c r="AG533" t="s">
        <v>274</v>
      </c>
      <c r="AH533" t="s">
        <v>252</v>
      </c>
      <c r="AI533" t="s">
        <v>252</v>
      </c>
      <c r="AJ533" t="s">
        <v>252</v>
      </c>
    </row>
    <row r="534" spans="1:36" x14ac:dyDescent="0.35">
      <c r="A534">
        <v>41</v>
      </c>
      <c r="B534" t="s">
        <v>309</v>
      </c>
      <c r="C534" t="s">
        <v>246</v>
      </c>
      <c r="D534" t="s">
        <v>409</v>
      </c>
      <c r="E534" t="s">
        <v>302</v>
      </c>
      <c r="F534" t="s">
        <v>248</v>
      </c>
      <c r="G534" t="s">
        <v>249</v>
      </c>
      <c r="H534" t="s">
        <v>250</v>
      </c>
      <c r="O534" t="s">
        <v>403</v>
      </c>
      <c r="W534" t="s">
        <v>210</v>
      </c>
      <c r="X534" s="50">
        <v>0.2</v>
      </c>
      <c r="Y534" t="s">
        <v>210</v>
      </c>
      <c r="Z534">
        <v>3</v>
      </c>
      <c r="AA534">
        <v>13</v>
      </c>
      <c r="AB534" t="s">
        <v>404</v>
      </c>
      <c r="AC534" t="s">
        <v>190</v>
      </c>
      <c r="AD534" s="50">
        <v>0</v>
      </c>
      <c r="AE534" t="s">
        <v>274</v>
      </c>
      <c r="AF534" t="s">
        <v>252</v>
      </c>
      <c r="AG534" t="s">
        <v>274</v>
      </c>
      <c r="AH534" t="s">
        <v>252</v>
      </c>
      <c r="AI534" t="s">
        <v>252</v>
      </c>
      <c r="AJ534" t="s">
        <v>252</v>
      </c>
    </row>
    <row r="535" spans="1:36" x14ac:dyDescent="0.35">
      <c r="A535">
        <v>42</v>
      </c>
      <c r="B535" t="s">
        <v>310</v>
      </c>
      <c r="C535" t="s">
        <v>246</v>
      </c>
      <c r="D535" t="s">
        <v>409</v>
      </c>
      <c r="E535" t="s">
        <v>304</v>
      </c>
      <c r="F535" t="s">
        <v>248</v>
      </c>
      <c r="G535" t="s">
        <v>249</v>
      </c>
      <c r="H535" t="s">
        <v>250</v>
      </c>
      <c r="L535" s="50">
        <v>1</v>
      </c>
      <c r="O535" s="50">
        <v>23.576177999999999</v>
      </c>
      <c r="P535" s="50">
        <v>23.576177597045898</v>
      </c>
      <c r="S535" s="50">
        <v>14.317501068115234</v>
      </c>
      <c r="V535" s="50">
        <v>0</v>
      </c>
      <c r="W535" t="s">
        <v>210</v>
      </c>
      <c r="X535" s="50">
        <v>3.9999999105930328E-2</v>
      </c>
      <c r="Y535" t="s">
        <v>210</v>
      </c>
      <c r="Z535">
        <v>3</v>
      </c>
      <c r="AA535">
        <v>12</v>
      </c>
      <c r="AB535" t="s">
        <v>251</v>
      </c>
      <c r="AC535" t="s">
        <v>190</v>
      </c>
      <c r="AD535" s="50">
        <v>0.16759305691054813</v>
      </c>
      <c r="AE535" t="s">
        <v>274</v>
      </c>
      <c r="AF535" t="s">
        <v>252</v>
      </c>
      <c r="AG535" t="s">
        <v>274</v>
      </c>
      <c r="AH535" t="s">
        <v>252</v>
      </c>
      <c r="AI535" t="s">
        <v>252</v>
      </c>
      <c r="AJ535" t="s">
        <v>252</v>
      </c>
    </row>
    <row r="536" spans="1:36" x14ac:dyDescent="0.35">
      <c r="A536">
        <v>43</v>
      </c>
      <c r="B536" t="s">
        <v>311</v>
      </c>
      <c r="C536" t="s">
        <v>246</v>
      </c>
      <c r="D536" t="s">
        <v>409</v>
      </c>
      <c r="E536" t="s">
        <v>306</v>
      </c>
      <c r="F536" t="s">
        <v>248</v>
      </c>
      <c r="G536" t="s">
        <v>249</v>
      </c>
      <c r="H536" t="s">
        <v>250</v>
      </c>
      <c r="L536" s="50">
        <v>1</v>
      </c>
      <c r="M536" s="50">
        <v>0.88716423511505127</v>
      </c>
      <c r="N536" s="50">
        <v>1.1271870136260986</v>
      </c>
      <c r="O536" s="50">
        <v>28.414180000000002</v>
      </c>
      <c r="P536" s="50">
        <v>28.381853103637695</v>
      </c>
      <c r="Q536" s="50">
        <v>5.8894027024507523E-2</v>
      </c>
      <c r="S536" s="50">
        <v>19.123176574707031</v>
      </c>
      <c r="T536" s="50">
        <v>0.10775352269411087</v>
      </c>
      <c r="U536" s="50">
        <v>6.2211524695158005E-2</v>
      </c>
      <c r="V536" s="50">
        <v>0</v>
      </c>
      <c r="W536" t="s">
        <v>210</v>
      </c>
      <c r="X536" s="50">
        <v>0.44123026624419787</v>
      </c>
      <c r="Y536" t="s">
        <v>210</v>
      </c>
      <c r="Z536">
        <v>3</v>
      </c>
      <c r="AA536">
        <v>22</v>
      </c>
      <c r="AB536" t="s">
        <v>251</v>
      </c>
      <c r="AC536" t="s">
        <v>190</v>
      </c>
      <c r="AD536" s="50">
        <v>0.97657404977407747</v>
      </c>
      <c r="AE536" t="s">
        <v>252</v>
      </c>
      <c r="AF536" t="s">
        <v>252</v>
      </c>
      <c r="AG536" t="s">
        <v>252</v>
      </c>
      <c r="AH536" t="s">
        <v>252</v>
      </c>
      <c r="AI536" t="s">
        <v>252</v>
      </c>
      <c r="AJ536" t="s">
        <v>252</v>
      </c>
    </row>
    <row r="537" spans="1:36" x14ac:dyDescent="0.35">
      <c r="A537">
        <v>44</v>
      </c>
      <c r="B537" t="s">
        <v>312</v>
      </c>
      <c r="C537" t="s">
        <v>246</v>
      </c>
      <c r="D537" t="s">
        <v>409</v>
      </c>
      <c r="E537" t="s">
        <v>308</v>
      </c>
      <c r="F537" t="s">
        <v>248</v>
      </c>
      <c r="G537" t="s">
        <v>249</v>
      </c>
      <c r="H537" t="s">
        <v>250</v>
      </c>
      <c r="O537" t="s">
        <v>403</v>
      </c>
      <c r="W537" t="s">
        <v>210</v>
      </c>
      <c r="X537" s="50">
        <v>0.2</v>
      </c>
      <c r="Y537" t="s">
        <v>210</v>
      </c>
      <c r="Z537">
        <v>3</v>
      </c>
      <c r="AA537">
        <v>39</v>
      </c>
      <c r="AB537" t="s">
        <v>404</v>
      </c>
      <c r="AC537" t="s">
        <v>190</v>
      </c>
      <c r="AD537" s="50">
        <v>0</v>
      </c>
      <c r="AE537" t="s">
        <v>274</v>
      </c>
      <c r="AF537" t="s">
        <v>274</v>
      </c>
      <c r="AG537" t="s">
        <v>274</v>
      </c>
      <c r="AH537" t="s">
        <v>252</v>
      </c>
      <c r="AI537" t="s">
        <v>252</v>
      </c>
      <c r="AJ537" t="s">
        <v>252</v>
      </c>
    </row>
    <row r="538" spans="1:36" x14ac:dyDescent="0.35">
      <c r="A538">
        <v>45</v>
      </c>
      <c r="B538" t="s">
        <v>313</v>
      </c>
      <c r="C538" t="s">
        <v>246</v>
      </c>
      <c r="D538" t="s">
        <v>409</v>
      </c>
      <c r="E538" t="s">
        <v>302</v>
      </c>
      <c r="F538" t="s">
        <v>248</v>
      </c>
      <c r="G538" t="s">
        <v>249</v>
      </c>
      <c r="H538" t="s">
        <v>250</v>
      </c>
      <c r="O538" t="s">
        <v>403</v>
      </c>
      <c r="W538" t="s">
        <v>210</v>
      </c>
      <c r="X538" s="50">
        <v>0.2</v>
      </c>
      <c r="Y538" t="s">
        <v>210</v>
      </c>
      <c r="Z538">
        <v>3</v>
      </c>
      <c r="AA538">
        <v>39</v>
      </c>
      <c r="AB538" t="s">
        <v>404</v>
      </c>
      <c r="AC538" t="s">
        <v>190</v>
      </c>
      <c r="AD538" s="50">
        <v>0</v>
      </c>
      <c r="AE538" t="s">
        <v>274</v>
      </c>
      <c r="AF538" t="s">
        <v>274</v>
      </c>
      <c r="AG538" t="s">
        <v>274</v>
      </c>
      <c r="AH538" t="s">
        <v>252</v>
      </c>
      <c r="AI538" t="s">
        <v>252</v>
      </c>
      <c r="AJ538" t="s">
        <v>252</v>
      </c>
    </row>
    <row r="539" spans="1:36" x14ac:dyDescent="0.35">
      <c r="A539">
        <v>46</v>
      </c>
      <c r="B539" t="s">
        <v>314</v>
      </c>
      <c r="C539" t="s">
        <v>246</v>
      </c>
      <c r="D539" t="s">
        <v>409</v>
      </c>
      <c r="E539" t="s">
        <v>304</v>
      </c>
      <c r="F539" t="s">
        <v>248</v>
      </c>
      <c r="G539" t="s">
        <v>249</v>
      </c>
      <c r="H539" t="s">
        <v>250</v>
      </c>
      <c r="O539" t="s">
        <v>403</v>
      </c>
      <c r="P539" s="50">
        <v>23.576177597045898</v>
      </c>
      <c r="W539" t="s">
        <v>210</v>
      </c>
      <c r="X539" s="50">
        <v>3.9999999105930328E-2</v>
      </c>
      <c r="Y539" t="s">
        <v>210</v>
      </c>
      <c r="Z539">
        <v>3</v>
      </c>
      <c r="AA539">
        <v>39</v>
      </c>
      <c r="AB539" t="s">
        <v>251</v>
      </c>
      <c r="AC539" t="s">
        <v>190</v>
      </c>
      <c r="AD539" s="50">
        <v>0</v>
      </c>
      <c r="AE539" t="s">
        <v>274</v>
      </c>
      <c r="AF539" t="s">
        <v>274</v>
      </c>
      <c r="AG539" t="s">
        <v>274</v>
      </c>
      <c r="AH539" t="s">
        <v>252</v>
      </c>
      <c r="AI539" t="s">
        <v>252</v>
      </c>
      <c r="AJ539" t="s">
        <v>274</v>
      </c>
    </row>
    <row r="540" spans="1:36" x14ac:dyDescent="0.35">
      <c r="A540">
        <v>47</v>
      </c>
      <c r="B540" t="s">
        <v>315</v>
      </c>
      <c r="C540" t="s">
        <v>246</v>
      </c>
      <c r="D540" t="s">
        <v>409</v>
      </c>
      <c r="E540" t="s">
        <v>306</v>
      </c>
      <c r="F540" t="s">
        <v>248</v>
      </c>
      <c r="G540" t="s">
        <v>249</v>
      </c>
      <c r="H540" t="s">
        <v>250</v>
      </c>
      <c r="L540" s="50">
        <v>1</v>
      </c>
      <c r="M540" s="50">
        <v>0.88716423511505127</v>
      </c>
      <c r="N540" s="50">
        <v>1.1271870136260986</v>
      </c>
      <c r="O540" s="50">
        <v>28.417503</v>
      </c>
      <c r="P540" s="50">
        <v>28.381853103637695</v>
      </c>
      <c r="Q540" s="50">
        <v>5.8894027024507523E-2</v>
      </c>
      <c r="S540" s="50">
        <v>19.123176574707031</v>
      </c>
      <c r="T540" s="50">
        <v>0.10775352269411087</v>
      </c>
      <c r="U540" s="50">
        <v>6.2211524695158005E-2</v>
      </c>
      <c r="V540" s="50">
        <v>0</v>
      </c>
      <c r="W540" t="s">
        <v>210</v>
      </c>
      <c r="X540" s="50">
        <v>0.44123026624419787</v>
      </c>
      <c r="Y540" t="s">
        <v>210</v>
      </c>
      <c r="Z540">
        <v>3</v>
      </c>
      <c r="AA540">
        <v>22</v>
      </c>
      <c r="AB540" t="s">
        <v>251</v>
      </c>
      <c r="AC540" t="s">
        <v>190</v>
      </c>
      <c r="AD540" s="50">
        <v>0.9763620072687097</v>
      </c>
      <c r="AE540" t="s">
        <v>252</v>
      </c>
      <c r="AF540" t="s">
        <v>252</v>
      </c>
      <c r="AG540" t="s">
        <v>252</v>
      </c>
      <c r="AH540" t="s">
        <v>252</v>
      </c>
      <c r="AI540" t="s">
        <v>252</v>
      </c>
      <c r="AJ540" t="s">
        <v>252</v>
      </c>
    </row>
    <row r="541" spans="1:36" x14ac:dyDescent="0.35">
      <c r="A541">
        <v>48</v>
      </c>
      <c r="B541" t="s">
        <v>316</v>
      </c>
      <c r="C541" t="s">
        <v>246</v>
      </c>
      <c r="D541" t="s">
        <v>409</v>
      </c>
      <c r="E541" t="s">
        <v>308</v>
      </c>
      <c r="F541" t="s">
        <v>248</v>
      </c>
      <c r="G541" t="s">
        <v>249</v>
      </c>
      <c r="H541" t="s">
        <v>250</v>
      </c>
      <c r="O541" t="s">
        <v>403</v>
      </c>
      <c r="W541" t="s">
        <v>210</v>
      </c>
      <c r="X541" s="50">
        <v>0.2</v>
      </c>
      <c r="Y541" t="s">
        <v>210</v>
      </c>
      <c r="Z541">
        <v>3</v>
      </c>
      <c r="AA541">
        <v>39</v>
      </c>
      <c r="AB541" t="s">
        <v>404</v>
      </c>
      <c r="AC541" t="s">
        <v>190</v>
      </c>
      <c r="AD541" s="50">
        <v>0</v>
      </c>
      <c r="AE541" t="s">
        <v>274</v>
      </c>
      <c r="AF541" t="s">
        <v>274</v>
      </c>
      <c r="AG541" t="s">
        <v>274</v>
      </c>
      <c r="AH541" t="s">
        <v>252</v>
      </c>
      <c r="AI541" t="s">
        <v>252</v>
      </c>
      <c r="AJ541" t="s">
        <v>274</v>
      </c>
    </row>
    <row r="542" spans="1:36" x14ac:dyDescent="0.35">
      <c r="A542">
        <v>49</v>
      </c>
      <c r="B542" t="s">
        <v>317</v>
      </c>
      <c r="C542" t="s">
        <v>246</v>
      </c>
      <c r="D542" t="s">
        <v>409</v>
      </c>
      <c r="E542" t="s">
        <v>318</v>
      </c>
      <c r="F542" t="s">
        <v>248</v>
      </c>
      <c r="G542" t="s">
        <v>249</v>
      </c>
      <c r="H542" t="s">
        <v>250</v>
      </c>
      <c r="L542" s="50">
        <v>1</v>
      </c>
      <c r="M542" s="50">
        <v>0.90274447202682495</v>
      </c>
      <c r="N542" s="50">
        <v>1.1077331304550171</v>
      </c>
      <c r="O542" s="50">
        <v>26.422203</v>
      </c>
      <c r="P542" s="50">
        <v>26.426118850708008</v>
      </c>
      <c r="Q542" s="50">
        <v>1.8366191536188126E-2</v>
      </c>
      <c r="S542" s="50">
        <v>17.167442321777344</v>
      </c>
      <c r="T542" s="50">
        <v>9.2084921896457672E-2</v>
      </c>
      <c r="U542" s="50">
        <v>5.3165253251791E-2</v>
      </c>
      <c r="V542" s="50">
        <v>0</v>
      </c>
      <c r="W542" t="s">
        <v>210</v>
      </c>
      <c r="X542" s="50">
        <v>0.45053030421579665</v>
      </c>
      <c r="Y542" t="s">
        <v>210</v>
      </c>
      <c r="Z542">
        <v>3</v>
      </c>
      <c r="AA542">
        <v>20</v>
      </c>
      <c r="AB542" t="s">
        <v>251</v>
      </c>
      <c r="AC542" t="s">
        <v>190</v>
      </c>
      <c r="AD542" s="50">
        <v>0.96938185413826128</v>
      </c>
      <c r="AE542" t="s">
        <v>252</v>
      </c>
      <c r="AF542" t="s">
        <v>252</v>
      </c>
      <c r="AG542" t="s">
        <v>252</v>
      </c>
      <c r="AH542" t="s">
        <v>252</v>
      </c>
      <c r="AI542" t="s">
        <v>252</v>
      </c>
      <c r="AJ542" t="s">
        <v>252</v>
      </c>
    </row>
    <row r="543" spans="1:36" x14ac:dyDescent="0.35">
      <c r="A543">
        <v>50</v>
      </c>
      <c r="B543" t="s">
        <v>319</v>
      </c>
      <c r="C543" t="s">
        <v>246</v>
      </c>
      <c r="D543" t="s">
        <v>409</v>
      </c>
      <c r="E543" t="s">
        <v>320</v>
      </c>
      <c r="F543" t="s">
        <v>248</v>
      </c>
      <c r="G543" t="s">
        <v>249</v>
      </c>
      <c r="H543" t="s">
        <v>250</v>
      </c>
      <c r="L543" s="50">
        <v>1</v>
      </c>
      <c r="M543" s="50">
        <v>0.89500093460083008</v>
      </c>
      <c r="N543" s="50">
        <v>1.1173173189163208</v>
      </c>
      <c r="O543" s="50">
        <v>29.179333</v>
      </c>
      <c r="P543" s="50">
        <v>29.135187149047852</v>
      </c>
      <c r="Q543" s="50">
        <v>4.2724400758743286E-2</v>
      </c>
      <c r="S543" s="50">
        <v>19.876510620117188</v>
      </c>
      <c r="T543" s="50">
        <v>9.9838316440582275E-2</v>
      </c>
      <c r="U543" s="50">
        <v>5.7641681283712387E-2</v>
      </c>
      <c r="V543" s="50">
        <v>0</v>
      </c>
      <c r="W543" t="s">
        <v>210</v>
      </c>
      <c r="X543" s="50">
        <v>0.45281366421644603</v>
      </c>
      <c r="Y543" t="s">
        <v>210</v>
      </c>
      <c r="Z543">
        <v>3</v>
      </c>
      <c r="AA543">
        <v>22</v>
      </c>
      <c r="AB543" t="s">
        <v>251</v>
      </c>
      <c r="AC543" t="s">
        <v>190</v>
      </c>
      <c r="AD543" s="50">
        <v>0.98541096874035883</v>
      </c>
      <c r="AE543" t="s">
        <v>252</v>
      </c>
      <c r="AF543" t="s">
        <v>252</v>
      </c>
      <c r="AG543" t="s">
        <v>252</v>
      </c>
      <c r="AH543" t="s">
        <v>252</v>
      </c>
      <c r="AI543" t="s">
        <v>252</v>
      </c>
      <c r="AJ543" t="s">
        <v>252</v>
      </c>
    </row>
    <row r="544" spans="1:36" x14ac:dyDescent="0.35">
      <c r="A544">
        <v>51</v>
      </c>
      <c r="B544" t="s">
        <v>321</v>
      </c>
      <c r="C544" t="s">
        <v>246</v>
      </c>
      <c r="D544" t="s">
        <v>409</v>
      </c>
      <c r="E544" t="s">
        <v>322</v>
      </c>
      <c r="F544" t="s">
        <v>248</v>
      </c>
      <c r="G544" t="s">
        <v>249</v>
      </c>
      <c r="H544" t="s">
        <v>250</v>
      </c>
      <c r="L544" s="50">
        <v>1</v>
      </c>
      <c r="M544" s="50">
        <v>0.63710188865661621</v>
      </c>
      <c r="N544" s="50">
        <v>1.5696076154708862</v>
      </c>
      <c r="O544" s="50">
        <v>35.582380000000001</v>
      </c>
      <c r="P544" s="50">
        <v>35.42730712890625</v>
      </c>
      <c r="Q544" s="50">
        <v>0.39558544754981995</v>
      </c>
      <c r="S544" s="50">
        <v>26.168628692626953</v>
      </c>
      <c r="T544" s="50">
        <v>0.40574643015861511</v>
      </c>
      <c r="U544" s="50">
        <v>0.23425780236721039</v>
      </c>
      <c r="V544" s="50">
        <v>0</v>
      </c>
      <c r="W544" t="s">
        <v>210</v>
      </c>
      <c r="X544" s="50">
        <v>0.29772542239084099</v>
      </c>
      <c r="Y544" t="s">
        <v>210</v>
      </c>
      <c r="Z544">
        <v>3</v>
      </c>
      <c r="AA544">
        <v>29</v>
      </c>
      <c r="AB544" t="s">
        <v>251</v>
      </c>
      <c r="AC544" t="s">
        <v>190</v>
      </c>
      <c r="AD544" s="50">
        <v>0.94830458326988498</v>
      </c>
      <c r="AE544" t="s">
        <v>252</v>
      </c>
      <c r="AF544" t="s">
        <v>252</v>
      </c>
      <c r="AG544" t="s">
        <v>252</v>
      </c>
      <c r="AH544" t="s">
        <v>252</v>
      </c>
      <c r="AI544" t="s">
        <v>252</v>
      </c>
      <c r="AJ544" t="s">
        <v>252</v>
      </c>
    </row>
    <row r="545" spans="1:36" x14ac:dyDescent="0.35">
      <c r="A545">
        <v>52</v>
      </c>
      <c r="B545" t="s">
        <v>323</v>
      </c>
      <c r="C545" t="s">
        <v>246</v>
      </c>
      <c r="D545" t="s">
        <v>409</v>
      </c>
      <c r="E545" t="s">
        <v>324</v>
      </c>
      <c r="F545" t="s">
        <v>248</v>
      </c>
      <c r="G545" t="s">
        <v>249</v>
      </c>
      <c r="H545" t="s">
        <v>250</v>
      </c>
      <c r="O545" t="s">
        <v>403</v>
      </c>
      <c r="W545" t="s">
        <v>210</v>
      </c>
      <c r="X545" s="50">
        <v>0.2</v>
      </c>
      <c r="Y545" t="s">
        <v>210</v>
      </c>
      <c r="Z545">
        <v>3</v>
      </c>
      <c r="AA545">
        <v>39</v>
      </c>
      <c r="AB545" t="s">
        <v>251</v>
      </c>
      <c r="AC545" t="s">
        <v>190</v>
      </c>
      <c r="AD545" s="50">
        <v>0</v>
      </c>
      <c r="AE545" t="s">
        <v>274</v>
      </c>
      <c r="AF545" t="s">
        <v>274</v>
      </c>
      <c r="AG545" t="s">
        <v>274</v>
      </c>
      <c r="AH545" t="s">
        <v>252</v>
      </c>
      <c r="AI545" t="s">
        <v>252</v>
      </c>
      <c r="AJ545" t="s">
        <v>274</v>
      </c>
    </row>
    <row r="546" spans="1:36" x14ac:dyDescent="0.35">
      <c r="A546">
        <v>53</v>
      </c>
      <c r="B546" t="s">
        <v>325</v>
      </c>
      <c r="C546" t="s">
        <v>246</v>
      </c>
      <c r="D546" t="s">
        <v>409</v>
      </c>
      <c r="E546" t="s">
        <v>318</v>
      </c>
      <c r="F546" t="s">
        <v>248</v>
      </c>
      <c r="G546" t="s">
        <v>249</v>
      </c>
      <c r="H546" t="s">
        <v>250</v>
      </c>
      <c r="L546" s="50">
        <v>1</v>
      </c>
      <c r="M546" s="50">
        <v>0.90274447202682495</v>
      </c>
      <c r="N546" s="50">
        <v>1.1077331304550171</v>
      </c>
      <c r="O546" s="50">
        <v>26.446128999999999</v>
      </c>
      <c r="P546" s="50">
        <v>26.426118850708008</v>
      </c>
      <c r="Q546" s="50">
        <v>1.8366191536188126E-2</v>
      </c>
      <c r="S546" s="50">
        <v>17.167442321777344</v>
      </c>
      <c r="T546" s="50">
        <v>9.2084921896457672E-2</v>
      </c>
      <c r="U546" s="50">
        <v>5.3165253251791E-2</v>
      </c>
      <c r="V546" s="50">
        <v>0</v>
      </c>
      <c r="W546" t="s">
        <v>210</v>
      </c>
      <c r="X546" s="50">
        <v>0.45053030421579665</v>
      </c>
      <c r="Y546" t="s">
        <v>210</v>
      </c>
      <c r="Z546">
        <v>3</v>
      </c>
      <c r="AA546">
        <v>20</v>
      </c>
      <c r="AB546" t="s">
        <v>251</v>
      </c>
      <c r="AC546" t="s">
        <v>190</v>
      </c>
      <c r="AD546" s="50">
        <v>0.97985477713594393</v>
      </c>
      <c r="AE546" t="s">
        <v>252</v>
      </c>
      <c r="AF546" t="s">
        <v>252</v>
      </c>
      <c r="AG546" t="s">
        <v>252</v>
      </c>
      <c r="AH546" t="s">
        <v>252</v>
      </c>
      <c r="AI546" t="s">
        <v>252</v>
      </c>
      <c r="AJ546" t="s">
        <v>252</v>
      </c>
    </row>
    <row r="547" spans="1:36" x14ac:dyDescent="0.35">
      <c r="A547">
        <v>54</v>
      </c>
      <c r="B547" t="s">
        <v>326</v>
      </c>
      <c r="C547" t="s">
        <v>246</v>
      </c>
      <c r="D547" t="s">
        <v>409</v>
      </c>
      <c r="E547" t="s">
        <v>320</v>
      </c>
      <c r="F547" t="s">
        <v>248</v>
      </c>
      <c r="G547" t="s">
        <v>249</v>
      </c>
      <c r="H547" t="s">
        <v>250</v>
      </c>
      <c r="L547" s="50">
        <v>1</v>
      </c>
      <c r="M547" s="50">
        <v>0.89500093460083008</v>
      </c>
      <c r="N547" s="50">
        <v>1.1173173189163208</v>
      </c>
      <c r="O547" s="50">
        <v>29.094042000000002</v>
      </c>
      <c r="P547" s="50">
        <v>29.135187149047852</v>
      </c>
      <c r="Q547" s="50">
        <v>4.2724400758743286E-2</v>
      </c>
      <c r="S547" s="50">
        <v>19.876510620117188</v>
      </c>
      <c r="T547" s="50">
        <v>9.9838316440582275E-2</v>
      </c>
      <c r="U547" s="50">
        <v>5.7641681283712387E-2</v>
      </c>
      <c r="V547" s="50">
        <v>0</v>
      </c>
      <c r="W547" t="s">
        <v>210</v>
      </c>
      <c r="X547" s="50">
        <v>0.45281366421644603</v>
      </c>
      <c r="Y547" t="s">
        <v>210</v>
      </c>
      <c r="Z547">
        <v>3</v>
      </c>
      <c r="AA547">
        <v>22</v>
      </c>
      <c r="AB547" t="s">
        <v>251</v>
      </c>
      <c r="AC547" t="s">
        <v>190</v>
      </c>
      <c r="AD547" s="50">
        <v>0.9698587259513366</v>
      </c>
      <c r="AE547" t="s">
        <v>252</v>
      </c>
      <c r="AF547" t="s">
        <v>252</v>
      </c>
      <c r="AG547" t="s">
        <v>252</v>
      </c>
      <c r="AH547" t="s">
        <v>252</v>
      </c>
      <c r="AI547" t="s">
        <v>252</v>
      </c>
      <c r="AJ547" t="s">
        <v>252</v>
      </c>
    </row>
    <row r="548" spans="1:36" x14ac:dyDescent="0.35">
      <c r="A548">
        <v>55</v>
      </c>
      <c r="B548" t="s">
        <v>327</v>
      </c>
      <c r="C548" t="s">
        <v>246</v>
      </c>
      <c r="D548" t="s">
        <v>409</v>
      </c>
      <c r="E548" t="s">
        <v>322</v>
      </c>
      <c r="F548" t="s">
        <v>248</v>
      </c>
      <c r="G548" t="s">
        <v>249</v>
      </c>
      <c r="H548" t="s">
        <v>250</v>
      </c>
      <c r="L548" s="50">
        <v>1</v>
      </c>
      <c r="M548" s="50">
        <v>0.63710188865661621</v>
      </c>
      <c r="N548" s="50">
        <v>1.5696076154708862</v>
      </c>
      <c r="O548" s="50">
        <v>35.72186</v>
      </c>
      <c r="P548" s="50">
        <v>35.42730712890625</v>
      </c>
      <c r="Q548" s="50">
        <v>0.39558544754981995</v>
      </c>
      <c r="S548" s="50">
        <v>26.168628692626953</v>
      </c>
      <c r="T548" s="50">
        <v>0.40574643015861511</v>
      </c>
      <c r="U548" s="50">
        <v>0.23425780236721039</v>
      </c>
      <c r="V548" s="50">
        <v>0</v>
      </c>
      <c r="W548" t="s">
        <v>210</v>
      </c>
      <c r="X548" s="50">
        <v>0.29772542239084099</v>
      </c>
      <c r="Y548" t="s">
        <v>210</v>
      </c>
      <c r="Z548">
        <v>3</v>
      </c>
      <c r="AA548">
        <v>29</v>
      </c>
      <c r="AB548" t="s">
        <v>251</v>
      </c>
      <c r="AC548" t="s">
        <v>190</v>
      </c>
      <c r="AD548" s="50">
        <v>0.94192005304100435</v>
      </c>
      <c r="AE548" t="s">
        <v>252</v>
      </c>
      <c r="AF548" t="s">
        <v>252</v>
      </c>
      <c r="AG548" t="s">
        <v>252</v>
      </c>
      <c r="AH548" t="s">
        <v>252</v>
      </c>
      <c r="AI548" t="s">
        <v>252</v>
      </c>
      <c r="AJ548" t="s">
        <v>252</v>
      </c>
    </row>
    <row r="549" spans="1:36" x14ac:dyDescent="0.35">
      <c r="A549">
        <v>56</v>
      </c>
      <c r="B549" t="s">
        <v>328</v>
      </c>
      <c r="C549" t="s">
        <v>246</v>
      </c>
      <c r="D549" t="s">
        <v>409</v>
      </c>
      <c r="E549" t="s">
        <v>324</v>
      </c>
      <c r="F549" t="s">
        <v>248</v>
      </c>
      <c r="G549" t="s">
        <v>249</v>
      </c>
      <c r="H549" t="s">
        <v>250</v>
      </c>
      <c r="O549" t="s">
        <v>403</v>
      </c>
      <c r="W549" t="s">
        <v>210</v>
      </c>
      <c r="X549" s="50">
        <v>0.2</v>
      </c>
      <c r="Y549" t="s">
        <v>210</v>
      </c>
      <c r="Z549">
        <v>3</v>
      </c>
      <c r="AA549">
        <v>25</v>
      </c>
      <c r="AB549" t="s">
        <v>404</v>
      </c>
      <c r="AC549" t="s">
        <v>190</v>
      </c>
      <c r="AD549" s="50">
        <v>0</v>
      </c>
      <c r="AE549" t="s">
        <v>274</v>
      </c>
      <c r="AF549" t="s">
        <v>252</v>
      </c>
      <c r="AG549" t="s">
        <v>274</v>
      </c>
      <c r="AH549" t="s">
        <v>252</v>
      </c>
      <c r="AI549" t="s">
        <v>252</v>
      </c>
      <c r="AJ549" t="s">
        <v>252</v>
      </c>
    </row>
    <row r="550" spans="1:36" x14ac:dyDescent="0.35">
      <c r="A550">
        <v>57</v>
      </c>
      <c r="B550" t="s">
        <v>329</v>
      </c>
      <c r="C550" t="s">
        <v>246</v>
      </c>
      <c r="D550" t="s">
        <v>409</v>
      </c>
      <c r="E550" t="s">
        <v>318</v>
      </c>
      <c r="F550" t="s">
        <v>248</v>
      </c>
      <c r="G550" t="s">
        <v>249</v>
      </c>
      <c r="H550" t="s">
        <v>250</v>
      </c>
      <c r="L550" s="50">
        <v>1</v>
      </c>
      <c r="M550" s="50">
        <v>0.90274447202682495</v>
      </c>
      <c r="N550" s="50">
        <v>1.1077331304550171</v>
      </c>
      <c r="O550" s="50">
        <v>26.410028000000001</v>
      </c>
      <c r="P550" s="50">
        <v>26.426118850708008</v>
      </c>
      <c r="Q550" s="50">
        <v>1.8366191536188126E-2</v>
      </c>
      <c r="S550" s="50">
        <v>17.167442321777344</v>
      </c>
      <c r="T550" s="50">
        <v>9.2084921896457672E-2</v>
      </c>
      <c r="U550" s="50">
        <v>5.3165253251791E-2</v>
      </c>
      <c r="V550" s="50">
        <v>0</v>
      </c>
      <c r="W550" t="s">
        <v>210</v>
      </c>
      <c r="X550" s="50">
        <v>0.45053030421579665</v>
      </c>
      <c r="Y550" t="s">
        <v>210</v>
      </c>
      <c r="Z550">
        <v>3</v>
      </c>
      <c r="AA550">
        <v>20</v>
      </c>
      <c r="AB550" t="s">
        <v>251</v>
      </c>
      <c r="AC550" t="s">
        <v>190</v>
      </c>
      <c r="AD550" s="50">
        <v>0.97619075424816082</v>
      </c>
      <c r="AE550" t="s">
        <v>252</v>
      </c>
      <c r="AF550" t="s">
        <v>252</v>
      </c>
      <c r="AG550" t="s">
        <v>252</v>
      </c>
      <c r="AH550" t="s">
        <v>252</v>
      </c>
      <c r="AI550" t="s">
        <v>252</v>
      </c>
      <c r="AJ550" t="s">
        <v>252</v>
      </c>
    </row>
    <row r="551" spans="1:36" x14ac:dyDescent="0.35">
      <c r="A551">
        <v>58</v>
      </c>
      <c r="B551" t="s">
        <v>330</v>
      </c>
      <c r="C551" t="s">
        <v>246</v>
      </c>
      <c r="D551" t="s">
        <v>409</v>
      </c>
      <c r="E551" t="s">
        <v>320</v>
      </c>
      <c r="F551" t="s">
        <v>248</v>
      </c>
      <c r="G551" t="s">
        <v>249</v>
      </c>
      <c r="H551" t="s">
        <v>250</v>
      </c>
      <c r="L551" s="50">
        <v>1</v>
      </c>
      <c r="M551" s="50">
        <v>0.89500093460083008</v>
      </c>
      <c r="N551" s="50">
        <v>1.1173173189163208</v>
      </c>
      <c r="O551" s="50">
        <v>29.132190000000001</v>
      </c>
      <c r="P551" s="50">
        <v>29.135187149047852</v>
      </c>
      <c r="Q551" s="50">
        <v>4.2724400758743286E-2</v>
      </c>
      <c r="S551" s="50">
        <v>19.876510620117188</v>
      </c>
      <c r="T551" s="50">
        <v>9.9838316440582275E-2</v>
      </c>
      <c r="U551" s="50">
        <v>5.7641681283712387E-2</v>
      </c>
      <c r="V551" s="50">
        <v>0</v>
      </c>
      <c r="W551" t="s">
        <v>210</v>
      </c>
      <c r="X551" s="50">
        <v>0.45281366421644603</v>
      </c>
      <c r="Y551" t="s">
        <v>210</v>
      </c>
      <c r="Z551">
        <v>3</v>
      </c>
      <c r="AA551">
        <v>23</v>
      </c>
      <c r="AB551" t="s">
        <v>251</v>
      </c>
      <c r="AC551" t="s">
        <v>190</v>
      </c>
      <c r="AD551" s="50">
        <v>0.96286956998955475</v>
      </c>
      <c r="AE551" t="s">
        <v>252</v>
      </c>
      <c r="AF551" t="s">
        <v>252</v>
      </c>
      <c r="AG551" t="s">
        <v>252</v>
      </c>
      <c r="AH551" t="s">
        <v>252</v>
      </c>
      <c r="AI551" t="s">
        <v>252</v>
      </c>
      <c r="AJ551" t="s">
        <v>252</v>
      </c>
    </row>
    <row r="552" spans="1:36" x14ac:dyDescent="0.35">
      <c r="A552">
        <v>59</v>
      </c>
      <c r="B552" t="s">
        <v>331</v>
      </c>
      <c r="C552" t="s">
        <v>246</v>
      </c>
      <c r="D552" t="s">
        <v>409</v>
      </c>
      <c r="E552" t="s">
        <v>322</v>
      </c>
      <c r="F552" t="s">
        <v>248</v>
      </c>
      <c r="G552" t="s">
        <v>249</v>
      </c>
      <c r="H552" t="s">
        <v>250</v>
      </c>
      <c r="L552" s="50">
        <v>1</v>
      </c>
      <c r="M552" s="50">
        <v>0.63710188865661621</v>
      </c>
      <c r="N552" s="50">
        <v>1.5696076154708862</v>
      </c>
      <c r="O552" s="50">
        <v>34.977676000000002</v>
      </c>
      <c r="P552" s="50">
        <v>35.42730712890625</v>
      </c>
      <c r="Q552" s="50">
        <v>0.39558544754981995</v>
      </c>
      <c r="S552" s="50">
        <v>26.168628692626953</v>
      </c>
      <c r="T552" s="50">
        <v>0.40574643015861511</v>
      </c>
      <c r="U552" s="50">
        <v>0.23425780236721039</v>
      </c>
      <c r="V552" s="50">
        <v>0</v>
      </c>
      <c r="W552" t="s">
        <v>210</v>
      </c>
      <c r="X552" s="50">
        <v>0.29772542239084099</v>
      </c>
      <c r="Y552" t="s">
        <v>210</v>
      </c>
      <c r="Z552">
        <v>3</v>
      </c>
      <c r="AA552">
        <v>29</v>
      </c>
      <c r="AB552" t="s">
        <v>251</v>
      </c>
      <c r="AC552" t="s">
        <v>190</v>
      </c>
      <c r="AD552" s="50">
        <v>0.95421665068638395</v>
      </c>
      <c r="AE552" t="s">
        <v>252</v>
      </c>
      <c r="AF552" t="s">
        <v>252</v>
      </c>
      <c r="AG552" t="s">
        <v>252</v>
      </c>
      <c r="AH552" t="s">
        <v>252</v>
      </c>
      <c r="AI552" t="s">
        <v>252</v>
      </c>
      <c r="AJ552" t="s">
        <v>252</v>
      </c>
    </row>
    <row r="553" spans="1:36" x14ac:dyDescent="0.35">
      <c r="A553">
        <v>60</v>
      </c>
      <c r="B553" t="s">
        <v>332</v>
      </c>
      <c r="C553" t="s">
        <v>246</v>
      </c>
      <c r="D553" t="s">
        <v>409</v>
      </c>
      <c r="E553" t="s">
        <v>324</v>
      </c>
      <c r="F553" t="s">
        <v>248</v>
      </c>
      <c r="G553" t="s">
        <v>249</v>
      </c>
      <c r="H553" t="s">
        <v>250</v>
      </c>
      <c r="O553" t="s">
        <v>403</v>
      </c>
      <c r="W553" t="s">
        <v>210</v>
      </c>
      <c r="X553" s="50">
        <v>0.2</v>
      </c>
      <c r="Y553" t="s">
        <v>210</v>
      </c>
      <c r="Z553">
        <v>3</v>
      </c>
      <c r="AA553">
        <v>35</v>
      </c>
      <c r="AB553" t="s">
        <v>404</v>
      </c>
      <c r="AC553" t="s">
        <v>190</v>
      </c>
      <c r="AD553" s="50">
        <v>0</v>
      </c>
      <c r="AE553" t="s">
        <v>274</v>
      </c>
      <c r="AF553" t="s">
        <v>252</v>
      </c>
      <c r="AG553" t="s">
        <v>274</v>
      </c>
      <c r="AH553" t="s">
        <v>252</v>
      </c>
      <c r="AI553" t="s">
        <v>252</v>
      </c>
      <c r="AJ553" t="s">
        <v>274</v>
      </c>
    </row>
    <row r="554" spans="1:36" x14ac:dyDescent="0.35">
      <c r="A554">
        <v>61</v>
      </c>
      <c r="B554" t="s">
        <v>333</v>
      </c>
      <c r="C554" t="s">
        <v>246</v>
      </c>
      <c r="D554" t="s">
        <v>409</v>
      </c>
      <c r="E554" t="s">
        <v>334</v>
      </c>
      <c r="F554" t="s">
        <v>248</v>
      </c>
      <c r="G554" t="s">
        <v>249</v>
      </c>
      <c r="H554" t="s">
        <v>250</v>
      </c>
      <c r="L554" s="50">
        <v>1</v>
      </c>
      <c r="M554" s="50">
        <v>0.90079677104949951</v>
      </c>
      <c r="N554" s="50">
        <v>1.1101282835006714</v>
      </c>
      <c r="O554" s="50">
        <v>27.226109999999998</v>
      </c>
      <c r="P554" s="50">
        <v>27.255414962768555</v>
      </c>
      <c r="Q554" s="50">
        <v>2.644054964184761E-2</v>
      </c>
      <c r="S554" s="50">
        <v>17.996736526489258</v>
      </c>
      <c r="T554" s="50">
        <v>9.4028815627098083E-2</v>
      </c>
      <c r="U554" s="50">
        <v>5.4287560284137726E-2</v>
      </c>
      <c r="V554" s="50">
        <v>0</v>
      </c>
      <c r="W554" t="s">
        <v>210</v>
      </c>
      <c r="X554" s="50">
        <v>0.55631379598307473</v>
      </c>
      <c r="Y554" t="s">
        <v>210</v>
      </c>
      <c r="Z554">
        <v>3</v>
      </c>
      <c r="AA554">
        <v>20</v>
      </c>
      <c r="AB554" t="s">
        <v>251</v>
      </c>
      <c r="AC554" t="s">
        <v>190</v>
      </c>
      <c r="AD554" s="50">
        <v>0.98345921592905716</v>
      </c>
      <c r="AE554" t="s">
        <v>252</v>
      </c>
      <c r="AF554" t="s">
        <v>252</v>
      </c>
      <c r="AG554" t="s">
        <v>252</v>
      </c>
      <c r="AH554" t="s">
        <v>252</v>
      </c>
      <c r="AI554" t="s">
        <v>252</v>
      </c>
      <c r="AJ554" t="s">
        <v>252</v>
      </c>
    </row>
    <row r="555" spans="1:36" x14ac:dyDescent="0.35">
      <c r="A555">
        <v>62</v>
      </c>
      <c r="B555" t="s">
        <v>335</v>
      </c>
      <c r="C555" t="s">
        <v>246</v>
      </c>
      <c r="D555" t="s">
        <v>409</v>
      </c>
      <c r="E555" t="s">
        <v>336</v>
      </c>
      <c r="F555" t="s">
        <v>248</v>
      </c>
      <c r="G555" t="s">
        <v>249</v>
      </c>
      <c r="H555" t="s">
        <v>250</v>
      </c>
      <c r="L555" s="50">
        <v>1</v>
      </c>
      <c r="M555" s="50">
        <v>0.88589948415756226</v>
      </c>
      <c r="N555" s="50">
        <v>1.1287962198257446</v>
      </c>
      <c r="O555" s="50">
        <v>27.216474999999999</v>
      </c>
      <c r="P555" s="50">
        <v>27.145950317382813</v>
      </c>
      <c r="Q555" s="50">
        <v>6.1211578547954559E-2</v>
      </c>
      <c r="S555" s="50">
        <v>17.887273788452148</v>
      </c>
      <c r="T555" s="50">
        <v>0.10903748124837875</v>
      </c>
      <c r="U555" s="50">
        <v>6.295282393693924E-2</v>
      </c>
      <c r="V555" s="50">
        <v>0</v>
      </c>
      <c r="W555" t="s">
        <v>210</v>
      </c>
      <c r="X555" s="50">
        <v>0.58705484136186792</v>
      </c>
      <c r="Y555" t="s">
        <v>210</v>
      </c>
      <c r="Z555">
        <v>3</v>
      </c>
      <c r="AA555">
        <v>20</v>
      </c>
      <c r="AB555" t="s">
        <v>251</v>
      </c>
      <c r="AC555" t="s">
        <v>190</v>
      </c>
      <c r="AD555" s="50">
        <v>0.96835721888067083</v>
      </c>
      <c r="AE555" t="s">
        <v>252</v>
      </c>
      <c r="AF555" t="s">
        <v>252</v>
      </c>
      <c r="AG555" t="s">
        <v>252</v>
      </c>
      <c r="AH555" t="s">
        <v>252</v>
      </c>
      <c r="AI555" t="s">
        <v>252</v>
      </c>
      <c r="AJ555" t="s">
        <v>252</v>
      </c>
    </row>
    <row r="556" spans="1:36" x14ac:dyDescent="0.35">
      <c r="A556">
        <v>63</v>
      </c>
      <c r="B556" t="s">
        <v>337</v>
      </c>
      <c r="C556" t="s">
        <v>246</v>
      </c>
      <c r="D556" t="s">
        <v>409</v>
      </c>
      <c r="E556" t="s">
        <v>338</v>
      </c>
      <c r="F556" t="s">
        <v>248</v>
      </c>
      <c r="G556" t="s">
        <v>249</v>
      </c>
      <c r="H556" t="s">
        <v>250</v>
      </c>
      <c r="L556" s="50">
        <v>1</v>
      </c>
      <c r="M556" s="50">
        <v>0.86805433034896851</v>
      </c>
      <c r="N556" s="50">
        <v>1.1520016193389893</v>
      </c>
      <c r="O556" s="50">
        <v>28.502548000000001</v>
      </c>
      <c r="P556" s="50">
        <v>28.445709228515625</v>
      </c>
      <c r="Q556" s="50">
        <v>8.9867629110813141E-2</v>
      </c>
      <c r="S556" s="50">
        <v>19.187032699584961</v>
      </c>
      <c r="T556" s="50">
        <v>0.12735189497470856</v>
      </c>
      <c r="U556" s="50">
        <v>7.3526650667190552E-2</v>
      </c>
      <c r="V556" s="50">
        <v>0</v>
      </c>
      <c r="W556" t="s">
        <v>210</v>
      </c>
      <c r="X556" s="50">
        <v>0.57323865414899622</v>
      </c>
      <c r="Y556" t="s">
        <v>210</v>
      </c>
      <c r="Z556">
        <v>3</v>
      </c>
      <c r="AA556">
        <v>22</v>
      </c>
      <c r="AB556" t="s">
        <v>251</v>
      </c>
      <c r="AC556" t="s">
        <v>190</v>
      </c>
      <c r="AD556" s="50">
        <v>0.97800904894861274</v>
      </c>
      <c r="AE556" t="s">
        <v>252</v>
      </c>
      <c r="AF556" t="s">
        <v>252</v>
      </c>
      <c r="AG556" t="s">
        <v>252</v>
      </c>
      <c r="AH556" t="s">
        <v>252</v>
      </c>
      <c r="AI556" t="s">
        <v>252</v>
      </c>
      <c r="AJ556" t="s">
        <v>252</v>
      </c>
    </row>
    <row r="557" spans="1:36" x14ac:dyDescent="0.35">
      <c r="A557">
        <v>64</v>
      </c>
      <c r="B557" t="s">
        <v>339</v>
      </c>
      <c r="C557" t="s">
        <v>246</v>
      </c>
      <c r="D557" t="s">
        <v>409</v>
      </c>
      <c r="E557" t="s">
        <v>340</v>
      </c>
      <c r="F557" t="s">
        <v>248</v>
      </c>
      <c r="G557" t="s">
        <v>249</v>
      </c>
      <c r="H557" t="s">
        <v>250</v>
      </c>
      <c r="L557" s="50">
        <v>1</v>
      </c>
      <c r="M557" s="50">
        <v>0.87394362688064575</v>
      </c>
      <c r="N557" s="50">
        <v>1.1442384719848633</v>
      </c>
      <c r="O557" s="50">
        <v>31.566248000000002</v>
      </c>
      <c r="P557" s="50">
        <v>31.594009399414063</v>
      </c>
      <c r="Q557" s="50">
        <v>8.1013791263103485E-2</v>
      </c>
      <c r="S557" s="50">
        <v>22.335332870483398</v>
      </c>
      <c r="T557" s="50">
        <v>0.1212664395570755</v>
      </c>
      <c r="U557" s="50">
        <v>7.001321017742157E-2</v>
      </c>
      <c r="V557" s="50">
        <v>0</v>
      </c>
      <c r="W557" t="s">
        <v>210</v>
      </c>
      <c r="X557" s="50">
        <v>0.69156393351732859</v>
      </c>
      <c r="Y557" t="s">
        <v>210</v>
      </c>
      <c r="Z557">
        <v>3</v>
      </c>
      <c r="AA557">
        <v>24</v>
      </c>
      <c r="AB557" t="s">
        <v>251</v>
      </c>
      <c r="AC557" t="s">
        <v>190</v>
      </c>
      <c r="AD557" s="50">
        <v>0.96838928333108465</v>
      </c>
      <c r="AE557" t="s">
        <v>252</v>
      </c>
      <c r="AF557" t="s">
        <v>252</v>
      </c>
      <c r="AG557" t="s">
        <v>252</v>
      </c>
      <c r="AH557" t="s">
        <v>252</v>
      </c>
      <c r="AI557" t="s">
        <v>252</v>
      </c>
      <c r="AJ557" t="s">
        <v>252</v>
      </c>
    </row>
    <row r="558" spans="1:36" x14ac:dyDescent="0.35">
      <c r="A558">
        <v>65</v>
      </c>
      <c r="B558" t="s">
        <v>341</v>
      </c>
      <c r="C558" t="s">
        <v>246</v>
      </c>
      <c r="D558" t="s">
        <v>409</v>
      </c>
      <c r="E558" t="s">
        <v>334</v>
      </c>
      <c r="F558" t="s">
        <v>248</v>
      </c>
      <c r="G558" t="s">
        <v>249</v>
      </c>
      <c r="H558" t="s">
        <v>250</v>
      </c>
      <c r="L558" s="50">
        <v>1</v>
      </c>
      <c r="M558" s="50">
        <v>0.90079677104949951</v>
      </c>
      <c r="N558" s="50">
        <v>1.1101282835006714</v>
      </c>
      <c r="O558" s="50">
        <v>27.262640000000001</v>
      </c>
      <c r="P558" s="50">
        <v>27.255414962768555</v>
      </c>
      <c r="Q558" s="50">
        <v>2.644054964184761E-2</v>
      </c>
      <c r="S558" s="50">
        <v>17.996736526489258</v>
      </c>
      <c r="T558" s="50">
        <v>9.4028815627098083E-2</v>
      </c>
      <c r="U558" s="50">
        <v>5.4287560284137726E-2</v>
      </c>
      <c r="V558" s="50">
        <v>0</v>
      </c>
      <c r="W558" t="s">
        <v>210</v>
      </c>
      <c r="X558" s="50">
        <v>0.55631379598307473</v>
      </c>
      <c r="Y558" t="s">
        <v>210</v>
      </c>
      <c r="Z558">
        <v>3</v>
      </c>
      <c r="AA558">
        <v>20</v>
      </c>
      <c r="AB558" t="s">
        <v>251</v>
      </c>
      <c r="AC558" t="s">
        <v>190</v>
      </c>
      <c r="AD558" s="50">
        <v>0.97739686124246972</v>
      </c>
      <c r="AE558" t="s">
        <v>252</v>
      </c>
      <c r="AF558" t="s">
        <v>252</v>
      </c>
      <c r="AG558" t="s">
        <v>252</v>
      </c>
      <c r="AH558" t="s">
        <v>252</v>
      </c>
      <c r="AI558" t="s">
        <v>252</v>
      </c>
      <c r="AJ558" t="s">
        <v>252</v>
      </c>
    </row>
    <row r="559" spans="1:36" x14ac:dyDescent="0.35">
      <c r="A559">
        <v>66</v>
      </c>
      <c r="B559" t="s">
        <v>342</v>
      </c>
      <c r="C559" t="s">
        <v>246</v>
      </c>
      <c r="D559" t="s">
        <v>409</v>
      </c>
      <c r="E559" t="s">
        <v>336</v>
      </c>
      <c r="F559" t="s">
        <v>248</v>
      </c>
      <c r="G559" t="s">
        <v>249</v>
      </c>
      <c r="H559" t="s">
        <v>250</v>
      </c>
      <c r="L559" s="50">
        <v>1</v>
      </c>
      <c r="M559" s="50">
        <v>0.88589948415756226</v>
      </c>
      <c r="N559" s="50">
        <v>1.1287962198257446</v>
      </c>
      <c r="O559" s="50">
        <v>27.114773</v>
      </c>
      <c r="P559" s="50">
        <v>27.145950317382813</v>
      </c>
      <c r="Q559" s="50">
        <v>6.1211578547954559E-2</v>
      </c>
      <c r="S559" s="50">
        <v>17.887273788452148</v>
      </c>
      <c r="T559" s="50">
        <v>0.10903748124837875</v>
      </c>
      <c r="U559" s="50">
        <v>6.295282393693924E-2</v>
      </c>
      <c r="V559" s="50">
        <v>0</v>
      </c>
      <c r="W559" t="s">
        <v>210</v>
      </c>
      <c r="X559" s="50">
        <v>0.58705484136186792</v>
      </c>
      <c r="Y559" t="s">
        <v>210</v>
      </c>
      <c r="Z559">
        <v>3</v>
      </c>
      <c r="AA559">
        <v>20</v>
      </c>
      <c r="AB559" t="s">
        <v>251</v>
      </c>
      <c r="AC559" t="s">
        <v>190</v>
      </c>
      <c r="AD559" s="50">
        <v>0.97663085308715925</v>
      </c>
      <c r="AE559" t="s">
        <v>252</v>
      </c>
      <c r="AF559" t="s">
        <v>252</v>
      </c>
      <c r="AG559" t="s">
        <v>252</v>
      </c>
      <c r="AH559" t="s">
        <v>252</v>
      </c>
      <c r="AI559" t="s">
        <v>252</v>
      </c>
      <c r="AJ559" t="s">
        <v>252</v>
      </c>
    </row>
    <row r="560" spans="1:36" x14ac:dyDescent="0.35">
      <c r="A560">
        <v>67</v>
      </c>
      <c r="B560" t="s">
        <v>343</v>
      </c>
      <c r="C560" t="s">
        <v>246</v>
      </c>
      <c r="D560" t="s">
        <v>409</v>
      </c>
      <c r="E560" t="s">
        <v>338</v>
      </c>
      <c r="F560" t="s">
        <v>248</v>
      </c>
      <c r="G560" t="s">
        <v>249</v>
      </c>
      <c r="H560" t="s">
        <v>250</v>
      </c>
      <c r="L560" s="50">
        <v>1</v>
      </c>
      <c r="M560" s="50">
        <v>0.86805433034896851</v>
      </c>
      <c r="N560" s="50">
        <v>1.1520016193389893</v>
      </c>
      <c r="O560" s="50">
        <v>28.492477000000001</v>
      </c>
      <c r="P560" s="50">
        <v>28.445709228515625</v>
      </c>
      <c r="Q560" s="50">
        <v>8.9867629110813141E-2</v>
      </c>
      <c r="S560" s="50">
        <v>19.187032699584961</v>
      </c>
      <c r="T560" s="50">
        <v>0.12735189497470856</v>
      </c>
      <c r="U560" s="50">
        <v>7.3526650667190552E-2</v>
      </c>
      <c r="V560" s="50">
        <v>0</v>
      </c>
      <c r="W560" t="s">
        <v>210</v>
      </c>
      <c r="X560" s="50">
        <v>0.57323865414899622</v>
      </c>
      <c r="Y560" t="s">
        <v>210</v>
      </c>
      <c r="Z560">
        <v>3</v>
      </c>
      <c r="AA560">
        <v>22</v>
      </c>
      <c r="AB560" t="s">
        <v>251</v>
      </c>
      <c r="AC560" t="s">
        <v>190</v>
      </c>
      <c r="AD560" s="50">
        <v>0.97118093889200652</v>
      </c>
      <c r="AE560" t="s">
        <v>252</v>
      </c>
      <c r="AF560" t="s">
        <v>252</v>
      </c>
      <c r="AG560" t="s">
        <v>252</v>
      </c>
      <c r="AH560" t="s">
        <v>252</v>
      </c>
      <c r="AI560" t="s">
        <v>252</v>
      </c>
      <c r="AJ560" t="s">
        <v>252</v>
      </c>
    </row>
    <row r="561" spans="1:36" x14ac:dyDescent="0.35">
      <c r="A561">
        <v>68</v>
      </c>
      <c r="B561" t="s">
        <v>344</v>
      </c>
      <c r="C561" t="s">
        <v>246</v>
      </c>
      <c r="D561" t="s">
        <v>409</v>
      </c>
      <c r="E561" t="s">
        <v>340</v>
      </c>
      <c r="F561" t="s">
        <v>248</v>
      </c>
      <c r="G561" t="s">
        <v>249</v>
      </c>
      <c r="H561" t="s">
        <v>250</v>
      </c>
      <c r="L561" s="50">
        <v>1</v>
      </c>
      <c r="M561" s="50">
        <v>0.87394362688064575</v>
      </c>
      <c r="N561" s="50">
        <v>1.1442384719848633</v>
      </c>
      <c r="O561" s="50">
        <v>31.685255000000002</v>
      </c>
      <c r="P561" s="50">
        <v>31.594009399414063</v>
      </c>
      <c r="Q561" s="50">
        <v>8.1013791263103485E-2</v>
      </c>
      <c r="S561" s="50">
        <v>22.335332870483398</v>
      </c>
      <c r="T561" s="50">
        <v>0.1212664395570755</v>
      </c>
      <c r="U561" s="50">
        <v>7.001321017742157E-2</v>
      </c>
      <c r="V561" s="50">
        <v>0</v>
      </c>
      <c r="W561" t="s">
        <v>210</v>
      </c>
      <c r="X561" s="50">
        <v>0.69156393351732859</v>
      </c>
      <c r="Y561" t="s">
        <v>210</v>
      </c>
      <c r="Z561">
        <v>3</v>
      </c>
      <c r="AA561">
        <v>24</v>
      </c>
      <c r="AB561" t="s">
        <v>251</v>
      </c>
      <c r="AC561" t="s">
        <v>190</v>
      </c>
      <c r="AD561" s="50">
        <v>0.97574588623396297</v>
      </c>
      <c r="AE561" t="s">
        <v>252</v>
      </c>
      <c r="AF561" t="s">
        <v>252</v>
      </c>
      <c r="AG561" t="s">
        <v>252</v>
      </c>
      <c r="AH561" t="s">
        <v>252</v>
      </c>
      <c r="AI561" t="s">
        <v>252</v>
      </c>
      <c r="AJ561" t="s">
        <v>252</v>
      </c>
    </row>
    <row r="562" spans="1:36" x14ac:dyDescent="0.35">
      <c r="A562">
        <v>69</v>
      </c>
      <c r="B562" t="s">
        <v>345</v>
      </c>
      <c r="C562" t="s">
        <v>246</v>
      </c>
      <c r="D562" t="s">
        <v>409</v>
      </c>
      <c r="E562" t="s">
        <v>334</v>
      </c>
      <c r="F562" t="s">
        <v>248</v>
      </c>
      <c r="G562" t="s">
        <v>249</v>
      </c>
      <c r="H562" t="s">
        <v>250</v>
      </c>
      <c r="L562" s="50">
        <v>1</v>
      </c>
      <c r="M562" s="50">
        <v>0.90079677104949951</v>
      </c>
      <c r="N562" s="50">
        <v>1.1101282835006714</v>
      </c>
      <c r="O562" s="50">
        <v>27.277488999999999</v>
      </c>
      <c r="P562" s="50">
        <v>27.255414962768555</v>
      </c>
      <c r="Q562" s="50">
        <v>2.644054964184761E-2</v>
      </c>
      <c r="S562" s="50">
        <v>17.996736526489258</v>
      </c>
      <c r="T562" s="50">
        <v>9.4028815627098083E-2</v>
      </c>
      <c r="U562" s="50">
        <v>5.4287560284137726E-2</v>
      </c>
      <c r="V562" s="50">
        <v>0</v>
      </c>
      <c r="W562" t="s">
        <v>210</v>
      </c>
      <c r="X562" s="50">
        <v>0.55631379598307473</v>
      </c>
      <c r="Y562" t="s">
        <v>210</v>
      </c>
      <c r="Z562">
        <v>3</v>
      </c>
      <c r="AA562">
        <v>20</v>
      </c>
      <c r="AB562" t="s">
        <v>251</v>
      </c>
      <c r="AC562" t="s">
        <v>190</v>
      </c>
      <c r="AD562" s="50">
        <v>0.97655974948928903</v>
      </c>
      <c r="AE562" t="s">
        <v>252</v>
      </c>
      <c r="AF562" t="s">
        <v>252</v>
      </c>
      <c r="AG562" t="s">
        <v>252</v>
      </c>
      <c r="AH562" t="s">
        <v>252</v>
      </c>
      <c r="AI562" t="s">
        <v>252</v>
      </c>
      <c r="AJ562" t="s">
        <v>252</v>
      </c>
    </row>
    <row r="563" spans="1:36" x14ac:dyDescent="0.35">
      <c r="A563">
        <v>70</v>
      </c>
      <c r="B563" t="s">
        <v>346</v>
      </c>
      <c r="C563" t="s">
        <v>246</v>
      </c>
      <c r="D563" t="s">
        <v>409</v>
      </c>
      <c r="E563" t="s">
        <v>336</v>
      </c>
      <c r="F563" t="s">
        <v>248</v>
      </c>
      <c r="G563" t="s">
        <v>249</v>
      </c>
      <c r="H563" t="s">
        <v>250</v>
      </c>
      <c r="L563" s="50">
        <v>1</v>
      </c>
      <c r="M563" s="50">
        <v>0.88589948415756226</v>
      </c>
      <c r="N563" s="50">
        <v>1.1287962198257446</v>
      </c>
      <c r="O563" s="50">
        <v>27.106605999999999</v>
      </c>
      <c r="P563" s="50">
        <v>27.145950317382813</v>
      </c>
      <c r="Q563" s="50">
        <v>6.1211578547954559E-2</v>
      </c>
      <c r="S563" s="50">
        <v>17.887273788452148</v>
      </c>
      <c r="T563" s="50">
        <v>0.10903748124837875</v>
      </c>
      <c r="U563" s="50">
        <v>6.295282393693924E-2</v>
      </c>
      <c r="V563" s="50">
        <v>0</v>
      </c>
      <c r="W563" t="s">
        <v>210</v>
      </c>
      <c r="X563" s="50">
        <v>0.58705484136186792</v>
      </c>
      <c r="Y563" t="s">
        <v>210</v>
      </c>
      <c r="Z563">
        <v>3</v>
      </c>
      <c r="AA563">
        <v>19</v>
      </c>
      <c r="AB563" t="s">
        <v>251</v>
      </c>
      <c r="AC563" t="s">
        <v>190</v>
      </c>
      <c r="AD563" s="50">
        <v>0.9856044899676405</v>
      </c>
      <c r="AE563" t="s">
        <v>252</v>
      </c>
      <c r="AF563" t="s">
        <v>252</v>
      </c>
      <c r="AG563" t="s">
        <v>252</v>
      </c>
      <c r="AH563" t="s">
        <v>252</v>
      </c>
      <c r="AI563" t="s">
        <v>252</v>
      </c>
      <c r="AJ563" t="s">
        <v>252</v>
      </c>
    </row>
    <row r="564" spans="1:36" x14ac:dyDescent="0.35">
      <c r="A564">
        <v>71</v>
      </c>
      <c r="B564" t="s">
        <v>347</v>
      </c>
      <c r="C564" t="s">
        <v>246</v>
      </c>
      <c r="D564" t="s">
        <v>409</v>
      </c>
      <c r="E564" t="s">
        <v>338</v>
      </c>
      <c r="F564" t="s">
        <v>248</v>
      </c>
      <c r="G564" t="s">
        <v>249</v>
      </c>
      <c r="H564" t="s">
        <v>250</v>
      </c>
      <c r="L564" s="50">
        <v>1</v>
      </c>
      <c r="M564" s="50">
        <v>0.86805433034896851</v>
      </c>
      <c r="N564" s="50">
        <v>1.1520016193389893</v>
      </c>
      <c r="O564" s="50">
        <v>28.342102000000001</v>
      </c>
      <c r="P564" s="50">
        <v>28.445709228515625</v>
      </c>
      <c r="Q564" s="50">
        <v>8.9867629110813141E-2</v>
      </c>
      <c r="S564" s="50">
        <v>19.187032699584961</v>
      </c>
      <c r="T564" s="50">
        <v>0.12735189497470856</v>
      </c>
      <c r="U564" s="50">
        <v>7.3526650667190552E-2</v>
      </c>
      <c r="V564" s="50">
        <v>0</v>
      </c>
      <c r="W564" t="s">
        <v>210</v>
      </c>
      <c r="X564" s="50">
        <v>0.57323865414899622</v>
      </c>
      <c r="Y564" t="s">
        <v>210</v>
      </c>
      <c r="Z564">
        <v>3</v>
      </c>
      <c r="AA564">
        <v>21</v>
      </c>
      <c r="AB564" t="s">
        <v>251</v>
      </c>
      <c r="AC564" t="s">
        <v>190</v>
      </c>
      <c r="AD564" s="50">
        <v>0.98680025530959437</v>
      </c>
      <c r="AE564" t="s">
        <v>252</v>
      </c>
      <c r="AF564" t="s">
        <v>252</v>
      </c>
      <c r="AG564" t="s">
        <v>252</v>
      </c>
      <c r="AH564" t="s">
        <v>252</v>
      </c>
      <c r="AI564" t="s">
        <v>252</v>
      </c>
      <c r="AJ564" t="s">
        <v>252</v>
      </c>
    </row>
    <row r="565" spans="1:36" x14ac:dyDescent="0.35">
      <c r="A565">
        <v>72</v>
      </c>
      <c r="B565" t="s">
        <v>348</v>
      </c>
      <c r="C565" t="s">
        <v>246</v>
      </c>
      <c r="D565" t="s">
        <v>409</v>
      </c>
      <c r="E565" t="s">
        <v>340</v>
      </c>
      <c r="F565" t="s">
        <v>248</v>
      </c>
      <c r="G565" t="s">
        <v>249</v>
      </c>
      <c r="H565" t="s">
        <v>250</v>
      </c>
      <c r="L565" s="50">
        <v>1</v>
      </c>
      <c r="M565" s="50">
        <v>0.87394362688064575</v>
      </c>
      <c r="N565" s="50">
        <v>1.1442384719848633</v>
      </c>
      <c r="O565" s="50">
        <v>31.530526999999999</v>
      </c>
      <c r="P565" s="50">
        <v>31.594009399414063</v>
      </c>
      <c r="Q565" s="50">
        <v>8.1013791263103485E-2</v>
      </c>
      <c r="S565" s="50">
        <v>22.335332870483398</v>
      </c>
      <c r="T565" s="50">
        <v>0.1212664395570755</v>
      </c>
      <c r="U565" s="50">
        <v>7.001321017742157E-2</v>
      </c>
      <c r="V565" s="50">
        <v>0</v>
      </c>
      <c r="W565" t="s">
        <v>210</v>
      </c>
      <c r="X565" s="50">
        <v>0.69156393351732859</v>
      </c>
      <c r="Y565" t="s">
        <v>210</v>
      </c>
      <c r="Z565">
        <v>3</v>
      </c>
      <c r="AA565">
        <v>25</v>
      </c>
      <c r="AB565" t="s">
        <v>251</v>
      </c>
      <c r="AC565" t="s">
        <v>190</v>
      </c>
      <c r="AD565" s="50">
        <v>0.97276279638795382</v>
      </c>
      <c r="AE565" t="s">
        <v>252</v>
      </c>
      <c r="AF565" t="s">
        <v>252</v>
      </c>
      <c r="AG565" t="s">
        <v>252</v>
      </c>
      <c r="AH565" t="s">
        <v>252</v>
      </c>
      <c r="AI565" t="s">
        <v>252</v>
      </c>
      <c r="AJ565" t="s">
        <v>252</v>
      </c>
    </row>
    <row r="566" spans="1:36" x14ac:dyDescent="0.35">
      <c r="A566">
        <v>73</v>
      </c>
      <c r="B566" t="s">
        <v>349</v>
      </c>
      <c r="C566" t="s">
        <v>246</v>
      </c>
      <c r="D566" t="s">
        <v>409</v>
      </c>
      <c r="E566" t="s">
        <v>350</v>
      </c>
      <c r="F566" t="s">
        <v>248</v>
      </c>
      <c r="G566" t="s">
        <v>249</v>
      </c>
      <c r="H566" t="s">
        <v>250</v>
      </c>
      <c r="L566" s="50">
        <v>1</v>
      </c>
      <c r="M566" s="50">
        <v>0.89290165901184082</v>
      </c>
      <c r="N566" s="50">
        <v>1.1199442148208618</v>
      </c>
      <c r="O566" s="50">
        <v>24.625015000000001</v>
      </c>
      <c r="P566" s="50">
        <v>24.661840438842773</v>
      </c>
      <c r="Q566" s="50">
        <v>4.7453708946704865E-2</v>
      </c>
      <c r="S566" s="50">
        <v>15.403162002563477</v>
      </c>
      <c r="T566" s="50">
        <v>0.10195180028676987</v>
      </c>
      <c r="U566" s="50">
        <v>5.8861900120973587E-2</v>
      </c>
      <c r="V566" s="50">
        <v>0</v>
      </c>
      <c r="W566" t="s">
        <v>210</v>
      </c>
      <c r="X566" s="50">
        <v>0.37727071356607589</v>
      </c>
      <c r="Y566" t="s">
        <v>210</v>
      </c>
      <c r="Z566">
        <v>3</v>
      </c>
      <c r="AA566">
        <v>18</v>
      </c>
      <c r="AB566" t="s">
        <v>251</v>
      </c>
      <c r="AC566" t="s">
        <v>190</v>
      </c>
      <c r="AD566" s="50">
        <v>0.98277340350456721</v>
      </c>
      <c r="AE566" t="s">
        <v>252</v>
      </c>
      <c r="AF566" t="s">
        <v>252</v>
      </c>
      <c r="AG566" t="s">
        <v>252</v>
      </c>
      <c r="AH566" t="s">
        <v>252</v>
      </c>
      <c r="AI566" t="s">
        <v>252</v>
      </c>
      <c r="AJ566" t="s">
        <v>252</v>
      </c>
    </row>
    <row r="567" spans="1:36" x14ac:dyDescent="0.35">
      <c r="A567">
        <v>74</v>
      </c>
      <c r="B567" t="s">
        <v>351</v>
      </c>
      <c r="C567" t="s">
        <v>246</v>
      </c>
      <c r="D567" t="s">
        <v>409</v>
      </c>
      <c r="E567" t="s">
        <v>352</v>
      </c>
      <c r="F567" t="s">
        <v>248</v>
      </c>
      <c r="G567" t="s">
        <v>249</v>
      </c>
      <c r="H567" t="s">
        <v>250</v>
      </c>
      <c r="L567" s="50">
        <v>1</v>
      </c>
      <c r="M567" s="50">
        <v>0.1938403993844986</v>
      </c>
      <c r="N567" s="50">
        <v>5.1588830947875977</v>
      </c>
      <c r="O567" s="50">
        <v>34.944580000000002</v>
      </c>
      <c r="P567" s="50">
        <v>35.53240966796875</v>
      </c>
      <c r="Q567" s="50">
        <v>1.4739006757736206</v>
      </c>
      <c r="S567" s="50">
        <v>26.273733139038086</v>
      </c>
      <c r="T567" s="50">
        <v>1.4766602516174316</v>
      </c>
      <c r="U567" s="50">
        <v>0.852550208568573</v>
      </c>
      <c r="V567" s="50">
        <v>0</v>
      </c>
      <c r="W567" t="s">
        <v>210</v>
      </c>
      <c r="X567" s="50">
        <v>6.817672369112987E-2</v>
      </c>
      <c r="Y567" t="s">
        <v>210</v>
      </c>
      <c r="Z567">
        <v>3</v>
      </c>
      <c r="AA567">
        <v>31</v>
      </c>
      <c r="AB567" t="s">
        <v>251</v>
      </c>
      <c r="AC567" t="s">
        <v>190</v>
      </c>
      <c r="AD567" s="50">
        <v>0.95680315290780893</v>
      </c>
      <c r="AE567" t="s">
        <v>252</v>
      </c>
      <c r="AF567" t="s">
        <v>252</v>
      </c>
      <c r="AG567" t="s">
        <v>252</v>
      </c>
      <c r="AH567" t="s">
        <v>274</v>
      </c>
      <c r="AI567" t="s">
        <v>252</v>
      </c>
      <c r="AJ567" t="s">
        <v>252</v>
      </c>
    </row>
    <row r="568" spans="1:36" x14ac:dyDescent="0.35">
      <c r="A568">
        <v>75</v>
      </c>
      <c r="B568" t="s">
        <v>353</v>
      </c>
      <c r="C568" t="s">
        <v>246</v>
      </c>
      <c r="D568" t="s">
        <v>409</v>
      </c>
      <c r="E568" t="s">
        <v>354</v>
      </c>
      <c r="F568" t="s">
        <v>248</v>
      </c>
      <c r="G568" t="s">
        <v>249</v>
      </c>
      <c r="H568" t="s">
        <v>250</v>
      </c>
      <c r="L568" s="50">
        <v>1</v>
      </c>
      <c r="M568" s="50">
        <v>0.83005654811859131</v>
      </c>
      <c r="N568" s="50">
        <v>1.2047371864318848</v>
      </c>
      <c r="O568" s="50">
        <v>25.504750000000001</v>
      </c>
      <c r="P568" s="50">
        <v>25.374114990234375</v>
      </c>
      <c r="Q568" s="50">
        <v>0.1412789523601532</v>
      </c>
      <c r="S568" s="50">
        <v>16.115436553955078</v>
      </c>
      <c r="T568" s="50">
        <v>0.1676366776227951</v>
      </c>
      <c r="U568" s="50">
        <v>9.6785083413124084E-2</v>
      </c>
      <c r="V568" s="50">
        <v>0</v>
      </c>
      <c r="W568" t="s">
        <v>210</v>
      </c>
      <c r="X568" s="50">
        <v>0.13116415563994407</v>
      </c>
      <c r="Y568" t="s">
        <v>210</v>
      </c>
      <c r="Z568">
        <v>3</v>
      </c>
      <c r="AA568">
        <v>20</v>
      </c>
      <c r="AB568" t="s">
        <v>251</v>
      </c>
      <c r="AC568" t="s">
        <v>190</v>
      </c>
      <c r="AD568" s="50">
        <v>0.89683776136792059</v>
      </c>
      <c r="AE568" t="s">
        <v>252</v>
      </c>
      <c r="AF568" t="s">
        <v>252</v>
      </c>
      <c r="AG568" t="s">
        <v>252</v>
      </c>
      <c r="AH568" t="s">
        <v>252</v>
      </c>
      <c r="AI568" t="s">
        <v>252</v>
      </c>
      <c r="AJ568" t="s">
        <v>252</v>
      </c>
    </row>
    <row r="569" spans="1:36" x14ac:dyDescent="0.35">
      <c r="A569">
        <v>76</v>
      </c>
      <c r="B569" t="s">
        <v>355</v>
      </c>
      <c r="C569" t="s">
        <v>246</v>
      </c>
      <c r="D569" t="s">
        <v>409</v>
      </c>
      <c r="E569" t="s">
        <v>356</v>
      </c>
      <c r="F569" t="s">
        <v>248</v>
      </c>
      <c r="G569" t="s">
        <v>249</v>
      </c>
      <c r="H569" t="s">
        <v>250</v>
      </c>
      <c r="L569" s="50">
        <v>1</v>
      </c>
      <c r="M569" s="50">
        <v>0.87328416109085083</v>
      </c>
      <c r="N569" s="50">
        <v>1.1451026201248169</v>
      </c>
      <c r="O569" s="50">
        <v>21.301456000000002</v>
      </c>
      <c r="P569" s="50">
        <v>21.394922256469727</v>
      </c>
      <c r="Q569" s="50">
        <v>8.2027286291122437E-2</v>
      </c>
      <c r="S569" s="50">
        <v>12.13624382019043</v>
      </c>
      <c r="T569" s="50">
        <v>0.12194585055112839</v>
      </c>
      <c r="U569" s="50">
        <v>7.0405468344688416E-2</v>
      </c>
      <c r="V569" s="50">
        <v>0</v>
      </c>
      <c r="W569" t="s">
        <v>210</v>
      </c>
      <c r="X569" s="50">
        <v>0.35369067428974321</v>
      </c>
      <c r="Y569" t="s">
        <v>210</v>
      </c>
      <c r="Z569">
        <v>3</v>
      </c>
      <c r="AA569">
        <v>14</v>
      </c>
      <c r="AB569" t="s">
        <v>251</v>
      </c>
      <c r="AC569" t="s">
        <v>190</v>
      </c>
      <c r="AD569" s="50">
        <v>0.85205876894322774</v>
      </c>
      <c r="AE569" t="s">
        <v>252</v>
      </c>
      <c r="AF569" t="s">
        <v>252</v>
      </c>
      <c r="AG569" t="s">
        <v>252</v>
      </c>
      <c r="AH569" t="s">
        <v>252</v>
      </c>
      <c r="AI569" t="s">
        <v>252</v>
      </c>
      <c r="AJ569" t="s">
        <v>252</v>
      </c>
    </row>
    <row r="570" spans="1:36" x14ac:dyDescent="0.35">
      <c r="A570">
        <v>77</v>
      </c>
      <c r="B570" t="s">
        <v>357</v>
      </c>
      <c r="C570" t="s">
        <v>246</v>
      </c>
      <c r="D570" t="s">
        <v>409</v>
      </c>
      <c r="E570" t="s">
        <v>350</v>
      </c>
      <c r="F570" t="s">
        <v>248</v>
      </c>
      <c r="G570" t="s">
        <v>249</v>
      </c>
      <c r="H570" t="s">
        <v>250</v>
      </c>
      <c r="L570" s="50">
        <v>1</v>
      </c>
      <c r="M570" s="50">
        <v>0.89290165901184082</v>
      </c>
      <c r="N570" s="50">
        <v>1.1199442148208618</v>
      </c>
      <c r="O570" s="50">
        <v>24.715391</v>
      </c>
      <c r="P570" s="50">
        <v>24.661840438842773</v>
      </c>
      <c r="Q570" s="50">
        <v>4.7453708946704865E-2</v>
      </c>
      <c r="S570" s="50">
        <v>15.403162002563477</v>
      </c>
      <c r="T570" s="50">
        <v>0.10195180028676987</v>
      </c>
      <c r="U570" s="50">
        <v>5.8861900120973587E-2</v>
      </c>
      <c r="V570" s="50">
        <v>0</v>
      </c>
      <c r="W570" t="s">
        <v>210</v>
      </c>
      <c r="X570" s="50">
        <v>0.37727071356607589</v>
      </c>
      <c r="Y570" t="s">
        <v>210</v>
      </c>
      <c r="Z570">
        <v>3</v>
      </c>
      <c r="AA570">
        <v>19</v>
      </c>
      <c r="AB570" t="s">
        <v>251</v>
      </c>
      <c r="AC570" t="s">
        <v>190</v>
      </c>
      <c r="AD570" s="50">
        <v>0.96568072451681486</v>
      </c>
      <c r="AE570" t="s">
        <v>252</v>
      </c>
      <c r="AF570" t="s">
        <v>252</v>
      </c>
      <c r="AG570" t="s">
        <v>252</v>
      </c>
      <c r="AH570" t="s">
        <v>252</v>
      </c>
      <c r="AI570" t="s">
        <v>252</v>
      </c>
      <c r="AJ570" t="s">
        <v>252</v>
      </c>
    </row>
    <row r="571" spans="1:36" x14ac:dyDescent="0.35">
      <c r="A571">
        <v>78</v>
      </c>
      <c r="B571" t="s">
        <v>358</v>
      </c>
      <c r="C571" t="s">
        <v>246</v>
      </c>
      <c r="D571" t="s">
        <v>409</v>
      </c>
      <c r="E571" t="s">
        <v>352</v>
      </c>
      <c r="F571" t="s">
        <v>248</v>
      </c>
      <c r="G571" t="s">
        <v>249</v>
      </c>
      <c r="H571" t="s">
        <v>250</v>
      </c>
      <c r="L571" s="50">
        <v>1</v>
      </c>
      <c r="M571" s="50">
        <v>0.1938403993844986</v>
      </c>
      <c r="N571" s="50">
        <v>5.1588830947875977</v>
      </c>
      <c r="O571" s="50">
        <v>37.209519999999998</v>
      </c>
      <c r="P571" s="50">
        <v>35.53240966796875</v>
      </c>
      <c r="Q571" s="50">
        <v>1.4739006757736206</v>
      </c>
      <c r="S571" s="50">
        <v>26.273733139038086</v>
      </c>
      <c r="T571" s="50">
        <v>1.4766602516174316</v>
      </c>
      <c r="U571" s="50">
        <v>0.852550208568573</v>
      </c>
      <c r="V571" s="50">
        <v>0</v>
      </c>
      <c r="W571" t="s">
        <v>210</v>
      </c>
      <c r="X571" s="50">
        <v>6.817672369112987E-2</v>
      </c>
      <c r="Y571" t="s">
        <v>210</v>
      </c>
      <c r="Z571">
        <v>3</v>
      </c>
      <c r="AA571">
        <v>33</v>
      </c>
      <c r="AB571" t="s">
        <v>273</v>
      </c>
      <c r="AC571" t="s">
        <v>190</v>
      </c>
      <c r="AD571" s="50">
        <v>0.88349169398426275</v>
      </c>
      <c r="AE571" t="s">
        <v>252</v>
      </c>
      <c r="AF571" t="s">
        <v>252</v>
      </c>
      <c r="AG571" t="s">
        <v>252</v>
      </c>
      <c r="AH571" t="s">
        <v>274</v>
      </c>
      <c r="AI571" t="s">
        <v>252</v>
      </c>
      <c r="AJ571" t="s">
        <v>252</v>
      </c>
    </row>
    <row r="572" spans="1:36" x14ac:dyDescent="0.35">
      <c r="A572">
        <v>79</v>
      </c>
      <c r="B572" t="s">
        <v>359</v>
      </c>
      <c r="C572" t="s">
        <v>246</v>
      </c>
      <c r="D572" t="s">
        <v>409</v>
      </c>
      <c r="E572" t="s">
        <v>354</v>
      </c>
      <c r="F572" t="s">
        <v>248</v>
      </c>
      <c r="G572" t="s">
        <v>249</v>
      </c>
      <c r="H572" t="s">
        <v>250</v>
      </c>
      <c r="L572" s="50">
        <v>1</v>
      </c>
      <c r="M572" s="50">
        <v>0.83005654811859131</v>
      </c>
      <c r="N572" s="50">
        <v>1.2047371864318848</v>
      </c>
      <c r="O572" s="50">
        <v>25.224176</v>
      </c>
      <c r="P572" s="50">
        <v>25.374114990234375</v>
      </c>
      <c r="Q572" s="50">
        <v>0.1412789523601532</v>
      </c>
      <c r="S572" s="50">
        <v>16.115436553955078</v>
      </c>
      <c r="T572" s="50">
        <v>0.1676366776227951</v>
      </c>
      <c r="U572" s="50">
        <v>9.6785083413124084E-2</v>
      </c>
      <c r="V572" s="50">
        <v>0</v>
      </c>
      <c r="W572" t="s">
        <v>210</v>
      </c>
      <c r="X572" s="50">
        <v>0.13116415563994407</v>
      </c>
      <c r="Y572" t="s">
        <v>210</v>
      </c>
      <c r="Z572">
        <v>3</v>
      </c>
      <c r="AA572">
        <v>20</v>
      </c>
      <c r="AB572" t="s">
        <v>251</v>
      </c>
      <c r="AC572" t="s">
        <v>190</v>
      </c>
      <c r="AD572" s="50">
        <v>0.93808605706096937</v>
      </c>
      <c r="AE572" t="s">
        <v>252</v>
      </c>
      <c r="AF572" t="s">
        <v>252</v>
      </c>
      <c r="AG572" t="s">
        <v>252</v>
      </c>
      <c r="AH572" t="s">
        <v>252</v>
      </c>
      <c r="AI572" t="s">
        <v>252</v>
      </c>
      <c r="AJ572" t="s">
        <v>252</v>
      </c>
    </row>
    <row r="573" spans="1:36" x14ac:dyDescent="0.35">
      <c r="A573">
        <v>80</v>
      </c>
      <c r="B573" t="s">
        <v>360</v>
      </c>
      <c r="C573" t="s">
        <v>246</v>
      </c>
      <c r="D573" t="s">
        <v>409</v>
      </c>
      <c r="E573" t="s">
        <v>356</v>
      </c>
      <c r="F573" t="s">
        <v>248</v>
      </c>
      <c r="G573" t="s">
        <v>249</v>
      </c>
      <c r="H573" t="s">
        <v>250</v>
      </c>
      <c r="L573" s="50">
        <v>1</v>
      </c>
      <c r="M573" s="50">
        <v>0.87328416109085083</v>
      </c>
      <c r="N573" s="50">
        <v>1.1451026201248169</v>
      </c>
      <c r="O573" s="50">
        <v>21.428357999999999</v>
      </c>
      <c r="P573" s="50">
        <v>21.394922256469727</v>
      </c>
      <c r="Q573" s="50">
        <v>8.2027286291122437E-2</v>
      </c>
      <c r="S573" s="50">
        <v>12.13624382019043</v>
      </c>
      <c r="T573" s="50">
        <v>0.12194585055112839</v>
      </c>
      <c r="U573" s="50">
        <v>7.0405468344688416E-2</v>
      </c>
      <c r="V573" s="50">
        <v>0</v>
      </c>
      <c r="W573" t="s">
        <v>210</v>
      </c>
      <c r="X573" s="50">
        <v>0.35369067428974321</v>
      </c>
      <c r="Y573" t="s">
        <v>210</v>
      </c>
      <c r="Z573">
        <v>3</v>
      </c>
      <c r="AA573">
        <v>15</v>
      </c>
      <c r="AB573" t="s">
        <v>251</v>
      </c>
      <c r="AC573" t="s">
        <v>190</v>
      </c>
      <c r="AD573" s="50">
        <v>0.83860190654253819</v>
      </c>
      <c r="AE573" t="s">
        <v>252</v>
      </c>
      <c r="AF573" t="s">
        <v>252</v>
      </c>
      <c r="AG573" t="s">
        <v>252</v>
      </c>
      <c r="AH573" t="s">
        <v>252</v>
      </c>
      <c r="AI573" t="s">
        <v>252</v>
      </c>
      <c r="AJ573" t="s">
        <v>252</v>
      </c>
    </row>
    <row r="574" spans="1:36" x14ac:dyDescent="0.35">
      <c r="A574">
        <v>81</v>
      </c>
      <c r="B574" t="s">
        <v>361</v>
      </c>
      <c r="C574" t="s">
        <v>246</v>
      </c>
      <c r="D574" t="s">
        <v>409</v>
      </c>
      <c r="E574" t="s">
        <v>350</v>
      </c>
      <c r="F574" t="s">
        <v>248</v>
      </c>
      <c r="G574" t="s">
        <v>249</v>
      </c>
      <c r="H574" t="s">
        <v>250</v>
      </c>
      <c r="L574" s="50">
        <v>1</v>
      </c>
      <c r="M574" s="50">
        <v>0.89290165901184082</v>
      </c>
      <c r="N574" s="50">
        <v>1.1199442148208618</v>
      </c>
      <c r="O574" s="50">
        <v>24.645109999999999</v>
      </c>
      <c r="P574" s="50">
        <v>24.661840438842773</v>
      </c>
      <c r="Q574" s="50">
        <v>4.7453708946704865E-2</v>
      </c>
      <c r="S574" s="50">
        <v>15.403162002563477</v>
      </c>
      <c r="T574" s="50">
        <v>0.10195180028676987</v>
      </c>
      <c r="U574" s="50">
        <v>5.8861900120973587E-2</v>
      </c>
      <c r="V574" s="50">
        <v>0</v>
      </c>
      <c r="W574" t="s">
        <v>210</v>
      </c>
      <c r="X574" s="50">
        <v>0.37727071356607589</v>
      </c>
      <c r="Y574" t="s">
        <v>210</v>
      </c>
      <c r="Z574">
        <v>3</v>
      </c>
      <c r="AA574">
        <v>17</v>
      </c>
      <c r="AB574" t="s">
        <v>251</v>
      </c>
      <c r="AC574" t="s">
        <v>190</v>
      </c>
      <c r="AD574" s="50">
        <v>0.98667525772065079</v>
      </c>
      <c r="AE574" t="s">
        <v>252</v>
      </c>
      <c r="AF574" t="s">
        <v>252</v>
      </c>
      <c r="AG574" t="s">
        <v>252</v>
      </c>
      <c r="AH574" t="s">
        <v>252</v>
      </c>
      <c r="AI574" t="s">
        <v>252</v>
      </c>
      <c r="AJ574" t="s">
        <v>252</v>
      </c>
    </row>
    <row r="575" spans="1:36" x14ac:dyDescent="0.35">
      <c r="A575">
        <v>82</v>
      </c>
      <c r="B575" t="s">
        <v>362</v>
      </c>
      <c r="C575" t="s">
        <v>246</v>
      </c>
      <c r="D575" t="s">
        <v>409</v>
      </c>
      <c r="E575" t="s">
        <v>352</v>
      </c>
      <c r="F575" t="s">
        <v>248</v>
      </c>
      <c r="G575" t="s">
        <v>249</v>
      </c>
      <c r="H575" t="s">
        <v>250</v>
      </c>
      <c r="L575" s="50">
        <v>1</v>
      </c>
      <c r="M575" s="50">
        <v>0.1938403993844986</v>
      </c>
      <c r="N575" s="50">
        <v>5.1588830947875977</v>
      </c>
      <c r="O575" s="50">
        <v>34.443129999999996</v>
      </c>
      <c r="P575" s="50">
        <v>35.53240966796875</v>
      </c>
      <c r="Q575" s="50">
        <v>1.4739006757736206</v>
      </c>
      <c r="S575" s="50">
        <v>26.273733139038086</v>
      </c>
      <c r="T575" s="50">
        <v>1.4766602516174316</v>
      </c>
      <c r="U575" s="50">
        <v>0.852550208568573</v>
      </c>
      <c r="V575" s="50">
        <v>0</v>
      </c>
      <c r="W575" t="s">
        <v>210</v>
      </c>
      <c r="X575" s="50">
        <v>6.817672369112987E-2</v>
      </c>
      <c r="Y575" t="s">
        <v>210</v>
      </c>
      <c r="Z575">
        <v>3</v>
      </c>
      <c r="AA575">
        <v>31</v>
      </c>
      <c r="AB575" t="s">
        <v>251</v>
      </c>
      <c r="AC575" t="s">
        <v>190</v>
      </c>
      <c r="AD575" s="50">
        <v>0.89613887728305575</v>
      </c>
      <c r="AE575" t="s">
        <v>252</v>
      </c>
      <c r="AF575" t="s">
        <v>252</v>
      </c>
      <c r="AG575" t="s">
        <v>252</v>
      </c>
      <c r="AH575" t="s">
        <v>274</v>
      </c>
      <c r="AI575" t="s">
        <v>252</v>
      </c>
      <c r="AJ575" t="s">
        <v>252</v>
      </c>
    </row>
    <row r="576" spans="1:36" x14ac:dyDescent="0.35">
      <c r="A576">
        <v>83</v>
      </c>
      <c r="B576" t="s">
        <v>363</v>
      </c>
      <c r="C576" t="s">
        <v>246</v>
      </c>
      <c r="D576" t="s">
        <v>409</v>
      </c>
      <c r="E576" t="s">
        <v>354</v>
      </c>
      <c r="F576" t="s">
        <v>248</v>
      </c>
      <c r="G576" t="s">
        <v>249</v>
      </c>
      <c r="H576" t="s">
        <v>250</v>
      </c>
      <c r="L576" s="50">
        <v>1</v>
      </c>
      <c r="M576" s="50">
        <v>0.83005654811859131</v>
      </c>
      <c r="N576" s="50">
        <v>1.2047371864318848</v>
      </c>
      <c r="O576" s="50">
        <v>25.393416999999999</v>
      </c>
      <c r="P576" s="50">
        <v>25.374114990234375</v>
      </c>
      <c r="Q576" s="50">
        <v>0.1412789523601532</v>
      </c>
      <c r="S576" s="50">
        <v>16.115436553955078</v>
      </c>
      <c r="T576" s="50">
        <v>0.1676366776227951</v>
      </c>
      <c r="U576" s="50">
        <v>9.6785083413124084E-2</v>
      </c>
      <c r="V576" s="50">
        <v>0</v>
      </c>
      <c r="W576" t="s">
        <v>210</v>
      </c>
      <c r="X576" s="50">
        <v>0.13116415563994407</v>
      </c>
      <c r="Y576" t="s">
        <v>210</v>
      </c>
      <c r="Z576">
        <v>3</v>
      </c>
      <c r="AA576">
        <v>20</v>
      </c>
      <c r="AB576" t="s">
        <v>251</v>
      </c>
      <c r="AC576" t="s">
        <v>190</v>
      </c>
      <c r="AD576" s="50">
        <v>0.8992629897373402</v>
      </c>
      <c r="AE576" t="s">
        <v>252</v>
      </c>
      <c r="AF576" t="s">
        <v>252</v>
      </c>
      <c r="AG576" t="s">
        <v>252</v>
      </c>
      <c r="AH576" t="s">
        <v>252</v>
      </c>
      <c r="AI576" t="s">
        <v>252</v>
      </c>
      <c r="AJ576" t="s">
        <v>252</v>
      </c>
    </row>
    <row r="577" spans="1:36" x14ac:dyDescent="0.35">
      <c r="A577">
        <v>84</v>
      </c>
      <c r="B577" t="s">
        <v>364</v>
      </c>
      <c r="C577" t="s">
        <v>246</v>
      </c>
      <c r="D577" t="s">
        <v>409</v>
      </c>
      <c r="E577" t="s">
        <v>356</v>
      </c>
      <c r="F577" t="s">
        <v>248</v>
      </c>
      <c r="G577" t="s">
        <v>249</v>
      </c>
      <c r="H577" t="s">
        <v>250</v>
      </c>
      <c r="L577" s="50">
        <v>1</v>
      </c>
      <c r="M577" s="50">
        <v>0.87328416109085083</v>
      </c>
      <c r="N577" s="50">
        <v>1.1451026201248169</v>
      </c>
      <c r="O577" s="50">
        <v>21.454948000000002</v>
      </c>
      <c r="P577" s="50">
        <v>21.394922256469727</v>
      </c>
      <c r="Q577" s="50">
        <v>8.2027286291122437E-2</v>
      </c>
      <c r="S577" s="50">
        <v>12.13624382019043</v>
      </c>
      <c r="T577" s="50">
        <v>0.12194585055112839</v>
      </c>
      <c r="U577" s="50">
        <v>7.0405468344688416E-2</v>
      </c>
      <c r="V577" s="50">
        <v>0</v>
      </c>
      <c r="W577" t="s">
        <v>210</v>
      </c>
      <c r="X577" s="50">
        <v>0.35369067428974321</v>
      </c>
      <c r="Y577" t="s">
        <v>210</v>
      </c>
      <c r="Z577">
        <v>3</v>
      </c>
      <c r="AA577">
        <v>15</v>
      </c>
      <c r="AB577" t="s">
        <v>251</v>
      </c>
      <c r="AC577" t="s">
        <v>190</v>
      </c>
      <c r="AD577" s="50">
        <v>0.82825590862267284</v>
      </c>
      <c r="AE577" t="s">
        <v>252</v>
      </c>
      <c r="AF577" t="s">
        <v>252</v>
      </c>
      <c r="AG577" t="s">
        <v>252</v>
      </c>
      <c r="AH577" t="s">
        <v>252</v>
      </c>
      <c r="AI577" t="s">
        <v>252</v>
      </c>
      <c r="AJ577" t="s">
        <v>252</v>
      </c>
    </row>
    <row r="578" spans="1:36" x14ac:dyDescent="0.35">
      <c r="A578">
        <v>85</v>
      </c>
      <c r="B578" t="s">
        <v>365</v>
      </c>
      <c r="C578" t="s">
        <v>246</v>
      </c>
      <c r="D578" t="s">
        <v>409</v>
      </c>
      <c r="E578" t="s">
        <v>366</v>
      </c>
      <c r="F578" t="s">
        <v>248</v>
      </c>
      <c r="G578" t="s">
        <v>249</v>
      </c>
      <c r="H578" t="s">
        <v>250</v>
      </c>
      <c r="L578" s="50">
        <v>1</v>
      </c>
      <c r="M578" s="50">
        <v>0.81900721788406372</v>
      </c>
      <c r="N578" s="50">
        <v>1.2209904193878174</v>
      </c>
      <c r="O578" s="50">
        <v>34.611564999999999</v>
      </c>
      <c r="P578" s="50">
        <v>34.444210052490234</v>
      </c>
      <c r="Q578" s="50">
        <v>0.15539920330047607</v>
      </c>
      <c r="S578" s="50">
        <v>25.185535430908203</v>
      </c>
      <c r="T578" s="50">
        <v>0.17969760298728943</v>
      </c>
      <c r="U578" s="50">
        <v>0.10374845564365387</v>
      </c>
      <c r="V578" s="50">
        <v>0</v>
      </c>
      <c r="W578" t="s">
        <v>210</v>
      </c>
      <c r="X578" s="50">
        <v>4.4181268000804477E-2</v>
      </c>
      <c r="Y578" t="s">
        <v>210</v>
      </c>
      <c r="Z578">
        <v>3</v>
      </c>
      <c r="AA578">
        <v>31</v>
      </c>
      <c r="AB578" t="s">
        <v>251</v>
      </c>
      <c r="AC578" t="s">
        <v>190</v>
      </c>
      <c r="AD578" s="50">
        <v>0.91635844687249657</v>
      </c>
      <c r="AE578" t="s">
        <v>252</v>
      </c>
      <c r="AF578" t="s">
        <v>252</v>
      </c>
      <c r="AG578" t="s">
        <v>252</v>
      </c>
      <c r="AH578" t="s">
        <v>252</v>
      </c>
      <c r="AI578" t="s">
        <v>252</v>
      </c>
      <c r="AJ578" t="s">
        <v>252</v>
      </c>
    </row>
    <row r="579" spans="1:36" x14ac:dyDescent="0.35">
      <c r="A579">
        <v>86</v>
      </c>
      <c r="B579" t="s">
        <v>367</v>
      </c>
      <c r="C579" t="s">
        <v>246</v>
      </c>
      <c r="D579" t="s">
        <v>409</v>
      </c>
      <c r="E579" t="s">
        <v>368</v>
      </c>
      <c r="F579" t="s">
        <v>248</v>
      </c>
      <c r="G579" t="s">
        <v>249</v>
      </c>
      <c r="H579" t="s">
        <v>250</v>
      </c>
      <c r="L579" s="50">
        <v>1</v>
      </c>
      <c r="M579" s="50">
        <v>0.86436617374420166</v>
      </c>
      <c r="N579" s="50">
        <v>1.1569170951843262</v>
      </c>
      <c r="O579" s="50">
        <v>32.228009999999998</v>
      </c>
      <c r="P579" s="50">
        <v>32.147323608398438</v>
      </c>
      <c r="Q579" s="50">
        <v>9.5220379531383514E-2</v>
      </c>
      <c r="S579" s="50">
        <v>22.888645172119141</v>
      </c>
      <c r="T579" s="50">
        <v>0.13118398189544678</v>
      </c>
      <c r="U579" s="50">
        <v>7.5739100575447083E-2</v>
      </c>
      <c r="V579" s="50">
        <v>0</v>
      </c>
      <c r="W579" t="s">
        <v>210</v>
      </c>
      <c r="X579" s="50">
        <v>0.59533728985590306</v>
      </c>
      <c r="Y579" t="s">
        <v>210</v>
      </c>
      <c r="Z579">
        <v>3</v>
      </c>
      <c r="AA579">
        <v>25</v>
      </c>
      <c r="AB579" t="s">
        <v>251</v>
      </c>
      <c r="AC579" t="s">
        <v>190</v>
      </c>
      <c r="AD579" s="50">
        <v>0.96801055381590606</v>
      </c>
      <c r="AE579" t="s">
        <v>252</v>
      </c>
      <c r="AF579" t="s">
        <v>252</v>
      </c>
      <c r="AG579" t="s">
        <v>252</v>
      </c>
      <c r="AH579" t="s">
        <v>252</v>
      </c>
      <c r="AI579" t="s">
        <v>252</v>
      </c>
      <c r="AJ579" t="s">
        <v>252</v>
      </c>
    </row>
    <row r="580" spans="1:36" x14ac:dyDescent="0.35">
      <c r="A580">
        <v>87</v>
      </c>
      <c r="B580" t="s">
        <v>369</v>
      </c>
      <c r="C580" t="s">
        <v>246</v>
      </c>
      <c r="D580" t="s">
        <v>409</v>
      </c>
      <c r="E580" t="s">
        <v>370</v>
      </c>
      <c r="F580" t="s">
        <v>248</v>
      </c>
      <c r="G580" t="s">
        <v>249</v>
      </c>
      <c r="H580" t="s">
        <v>250</v>
      </c>
      <c r="L580" s="50">
        <v>1</v>
      </c>
      <c r="M580" s="50">
        <v>0.83783036470413208</v>
      </c>
      <c r="N580" s="50">
        <v>1.1935590505599976</v>
      </c>
      <c r="O580" s="50">
        <v>22.530546000000001</v>
      </c>
      <c r="P580" s="50">
        <v>22.588037490844727</v>
      </c>
      <c r="Q580" s="50">
        <v>0.13121461868286133</v>
      </c>
      <c r="S580" s="50">
        <v>13.329360008239746</v>
      </c>
      <c r="T580" s="50">
        <v>0.15924695134162903</v>
      </c>
      <c r="U580" s="50">
        <v>9.1941267251968384E-2</v>
      </c>
      <c r="V580" s="50">
        <v>0</v>
      </c>
      <c r="W580" t="s">
        <v>210</v>
      </c>
      <c r="X580" s="50">
        <v>0.63674375805007</v>
      </c>
      <c r="Y580" t="s">
        <v>210</v>
      </c>
      <c r="Z580">
        <v>3</v>
      </c>
      <c r="AA580">
        <v>14</v>
      </c>
      <c r="AB580" t="s">
        <v>251</v>
      </c>
      <c r="AC580" t="s">
        <v>190</v>
      </c>
      <c r="AD580" s="50">
        <v>0.97626120340553224</v>
      </c>
      <c r="AE580" t="s">
        <v>252</v>
      </c>
      <c r="AF580" t="s">
        <v>252</v>
      </c>
      <c r="AG580" t="s">
        <v>252</v>
      </c>
      <c r="AH580" t="s">
        <v>252</v>
      </c>
      <c r="AI580" t="s">
        <v>252</v>
      </c>
      <c r="AJ580" t="s">
        <v>252</v>
      </c>
    </row>
    <row r="581" spans="1:36" x14ac:dyDescent="0.35">
      <c r="A581">
        <v>88</v>
      </c>
      <c r="B581" t="s">
        <v>371</v>
      </c>
      <c r="C581" t="s">
        <v>246</v>
      </c>
      <c r="D581" t="s">
        <v>409</v>
      </c>
      <c r="E581" t="s">
        <v>372</v>
      </c>
      <c r="F581" t="s">
        <v>248</v>
      </c>
      <c r="G581" t="s">
        <v>249</v>
      </c>
      <c r="H581" t="s">
        <v>250</v>
      </c>
      <c r="L581" s="50">
        <v>1</v>
      </c>
      <c r="M581" s="50">
        <v>0.85953903198242188</v>
      </c>
      <c r="N581" s="50">
        <v>1.1634143590927124</v>
      </c>
      <c r="O581" s="50">
        <v>25.825230000000001</v>
      </c>
      <c r="P581" s="50">
        <v>25.854043960571289</v>
      </c>
      <c r="Q581" s="50">
        <v>0.10205264389514923</v>
      </c>
      <c r="S581" s="50">
        <v>16.595369338989258</v>
      </c>
      <c r="T581" s="50">
        <v>0.13622428476810455</v>
      </c>
      <c r="U581" s="50">
        <v>7.8649133443832397E-2</v>
      </c>
      <c r="V581" s="50">
        <v>0</v>
      </c>
      <c r="W581" t="s">
        <v>210</v>
      </c>
      <c r="X581" s="50">
        <v>0.9500535540230256</v>
      </c>
      <c r="Y581" t="s">
        <v>210</v>
      </c>
      <c r="Z581">
        <v>3</v>
      </c>
      <c r="AA581">
        <v>17</v>
      </c>
      <c r="AB581" t="s">
        <v>251</v>
      </c>
      <c r="AC581" t="s">
        <v>190</v>
      </c>
      <c r="AD581" s="50">
        <v>0.9889218682086881</v>
      </c>
      <c r="AE581" t="s">
        <v>252</v>
      </c>
      <c r="AF581" t="s">
        <v>252</v>
      </c>
      <c r="AG581" t="s">
        <v>252</v>
      </c>
      <c r="AH581" t="s">
        <v>252</v>
      </c>
      <c r="AI581" t="s">
        <v>274</v>
      </c>
      <c r="AJ581" t="s">
        <v>252</v>
      </c>
    </row>
    <row r="582" spans="1:36" x14ac:dyDescent="0.35">
      <c r="A582">
        <v>89</v>
      </c>
      <c r="B582" t="s">
        <v>373</v>
      </c>
      <c r="C582" t="s">
        <v>246</v>
      </c>
      <c r="D582" t="s">
        <v>409</v>
      </c>
      <c r="E582" t="s">
        <v>366</v>
      </c>
      <c r="F582" t="s">
        <v>248</v>
      </c>
      <c r="G582" t="s">
        <v>249</v>
      </c>
      <c r="H582" t="s">
        <v>250</v>
      </c>
      <c r="L582" s="50">
        <v>1</v>
      </c>
      <c r="M582" s="50">
        <v>0.81900721788406372</v>
      </c>
      <c r="N582" s="50">
        <v>1.2209904193878174</v>
      </c>
      <c r="O582" s="50">
        <v>34.304465999999998</v>
      </c>
      <c r="P582" s="50">
        <v>34.444210052490234</v>
      </c>
      <c r="Q582" s="50">
        <v>0.15539920330047607</v>
      </c>
      <c r="S582" s="50">
        <v>25.185535430908203</v>
      </c>
      <c r="T582" s="50">
        <v>0.17969760298728943</v>
      </c>
      <c r="U582" s="50">
        <v>0.10374845564365387</v>
      </c>
      <c r="V582" s="50">
        <v>0</v>
      </c>
      <c r="W582" t="s">
        <v>210</v>
      </c>
      <c r="X582" s="50">
        <v>4.4181268000804477E-2</v>
      </c>
      <c r="Y582" t="s">
        <v>210</v>
      </c>
      <c r="Z582">
        <v>3</v>
      </c>
      <c r="AA582">
        <v>31</v>
      </c>
      <c r="AB582" t="s">
        <v>251</v>
      </c>
      <c r="AC582" t="s">
        <v>190</v>
      </c>
      <c r="AD582" s="50">
        <v>0.91075322967767725</v>
      </c>
      <c r="AE582" t="s">
        <v>252</v>
      </c>
      <c r="AF582" t="s">
        <v>252</v>
      </c>
      <c r="AG582" t="s">
        <v>252</v>
      </c>
      <c r="AH582" t="s">
        <v>252</v>
      </c>
      <c r="AI582" t="s">
        <v>252</v>
      </c>
      <c r="AJ582" t="s">
        <v>252</v>
      </c>
    </row>
    <row r="583" spans="1:36" x14ac:dyDescent="0.35">
      <c r="A583">
        <v>90</v>
      </c>
      <c r="B583" t="s">
        <v>374</v>
      </c>
      <c r="C583" t="s">
        <v>246</v>
      </c>
      <c r="D583" t="s">
        <v>409</v>
      </c>
      <c r="E583" t="s">
        <v>368</v>
      </c>
      <c r="F583" t="s">
        <v>248</v>
      </c>
      <c r="G583" t="s">
        <v>249</v>
      </c>
      <c r="H583" t="s">
        <v>250</v>
      </c>
      <c r="L583" s="50">
        <v>1</v>
      </c>
      <c r="M583" s="50">
        <v>0.86436617374420166</v>
      </c>
      <c r="N583" s="50">
        <v>1.1569170951843262</v>
      </c>
      <c r="O583" s="50">
        <v>32.171664999999997</v>
      </c>
      <c r="P583" s="50">
        <v>32.147323608398438</v>
      </c>
      <c r="Q583" s="50">
        <v>9.5220379531383514E-2</v>
      </c>
      <c r="S583" s="50">
        <v>22.888645172119141</v>
      </c>
      <c r="T583" s="50">
        <v>0.13118398189544678</v>
      </c>
      <c r="U583" s="50">
        <v>7.5739100575447083E-2</v>
      </c>
      <c r="V583" s="50">
        <v>0</v>
      </c>
      <c r="W583" t="s">
        <v>210</v>
      </c>
      <c r="X583" s="50">
        <v>0.59533728985590306</v>
      </c>
      <c r="Y583" t="s">
        <v>210</v>
      </c>
      <c r="Z583">
        <v>3</v>
      </c>
      <c r="AA583">
        <v>25</v>
      </c>
      <c r="AB583" t="s">
        <v>251</v>
      </c>
      <c r="AC583" t="s">
        <v>190</v>
      </c>
      <c r="AD583" s="50">
        <v>0.98154041575234108</v>
      </c>
      <c r="AE583" t="s">
        <v>252</v>
      </c>
      <c r="AF583" t="s">
        <v>252</v>
      </c>
      <c r="AG583" t="s">
        <v>252</v>
      </c>
      <c r="AH583" t="s">
        <v>252</v>
      </c>
      <c r="AI583" t="s">
        <v>252</v>
      </c>
      <c r="AJ583" t="s">
        <v>252</v>
      </c>
    </row>
    <row r="584" spans="1:36" x14ac:dyDescent="0.35">
      <c r="A584">
        <v>91</v>
      </c>
      <c r="B584" t="s">
        <v>375</v>
      </c>
      <c r="C584" t="s">
        <v>246</v>
      </c>
      <c r="D584" t="s">
        <v>409</v>
      </c>
      <c r="E584" t="s">
        <v>370</v>
      </c>
      <c r="F584" t="s">
        <v>248</v>
      </c>
      <c r="G584" t="s">
        <v>249</v>
      </c>
      <c r="H584" t="s">
        <v>250</v>
      </c>
      <c r="L584" s="50">
        <v>1</v>
      </c>
      <c r="M584" s="50">
        <v>0.83783036470413208</v>
      </c>
      <c r="N584" s="50">
        <v>1.1935590505599976</v>
      </c>
      <c r="O584" s="50">
        <v>22.738184</v>
      </c>
      <c r="P584" s="50">
        <v>22.588037490844727</v>
      </c>
      <c r="Q584" s="50">
        <v>0.13121461868286133</v>
      </c>
      <c r="S584" s="50">
        <v>13.329360008239746</v>
      </c>
      <c r="T584" s="50">
        <v>0.15924695134162903</v>
      </c>
      <c r="U584" s="50">
        <v>9.1941267251968384E-2</v>
      </c>
      <c r="V584" s="50">
        <v>0</v>
      </c>
      <c r="W584" t="s">
        <v>210</v>
      </c>
      <c r="X584" s="50">
        <v>0.63674375805007</v>
      </c>
      <c r="Y584" t="s">
        <v>210</v>
      </c>
      <c r="Z584">
        <v>3</v>
      </c>
      <c r="AA584">
        <v>16</v>
      </c>
      <c r="AB584" t="s">
        <v>251</v>
      </c>
      <c r="AC584" t="s">
        <v>190</v>
      </c>
      <c r="AD584" s="50">
        <v>0.94219320990980915</v>
      </c>
      <c r="AE584" t="s">
        <v>252</v>
      </c>
      <c r="AF584" t="s">
        <v>252</v>
      </c>
      <c r="AG584" t="s">
        <v>252</v>
      </c>
      <c r="AH584" t="s">
        <v>252</v>
      </c>
      <c r="AI584" t="s">
        <v>252</v>
      </c>
      <c r="AJ584" t="s">
        <v>252</v>
      </c>
    </row>
    <row r="585" spans="1:36" x14ac:dyDescent="0.35">
      <c r="A585">
        <v>92</v>
      </c>
      <c r="B585" t="s">
        <v>376</v>
      </c>
      <c r="C585" t="s">
        <v>246</v>
      </c>
      <c r="D585" t="s">
        <v>409</v>
      </c>
      <c r="E585" t="s">
        <v>372</v>
      </c>
      <c r="F585" t="s">
        <v>248</v>
      </c>
      <c r="G585" t="s">
        <v>249</v>
      </c>
      <c r="H585" t="s">
        <v>250</v>
      </c>
      <c r="L585" s="50">
        <v>1</v>
      </c>
      <c r="M585" s="50">
        <v>0.85953903198242188</v>
      </c>
      <c r="N585" s="50">
        <v>1.1634143590927124</v>
      </c>
      <c r="O585" s="50">
        <v>25.967410000000001</v>
      </c>
      <c r="P585" s="50">
        <v>25.854043960571289</v>
      </c>
      <c r="Q585" s="50">
        <v>0.10205264389514923</v>
      </c>
      <c r="S585" s="50">
        <v>16.595369338989258</v>
      </c>
      <c r="T585" s="50">
        <v>0.13622428476810455</v>
      </c>
      <c r="U585" s="50">
        <v>7.8649133443832397E-2</v>
      </c>
      <c r="V585" s="50">
        <v>0</v>
      </c>
      <c r="W585" t="s">
        <v>210</v>
      </c>
      <c r="X585" s="50">
        <v>0.9500535540230256</v>
      </c>
      <c r="Y585" t="s">
        <v>210</v>
      </c>
      <c r="Z585">
        <v>3</v>
      </c>
      <c r="AA585">
        <v>19</v>
      </c>
      <c r="AB585" t="s">
        <v>251</v>
      </c>
      <c r="AC585" t="s">
        <v>190</v>
      </c>
      <c r="AD585" s="50">
        <v>0.97212768620340217</v>
      </c>
      <c r="AE585" t="s">
        <v>252</v>
      </c>
      <c r="AF585" t="s">
        <v>252</v>
      </c>
      <c r="AG585" t="s">
        <v>252</v>
      </c>
      <c r="AH585" t="s">
        <v>252</v>
      </c>
      <c r="AI585" t="s">
        <v>274</v>
      </c>
      <c r="AJ585" t="s">
        <v>252</v>
      </c>
    </row>
    <row r="586" spans="1:36" x14ac:dyDescent="0.35">
      <c r="A586">
        <v>93</v>
      </c>
      <c r="B586" t="s">
        <v>377</v>
      </c>
      <c r="C586" t="s">
        <v>246</v>
      </c>
      <c r="D586" t="s">
        <v>409</v>
      </c>
      <c r="E586" t="s">
        <v>366</v>
      </c>
      <c r="F586" t="s">
        <v>248</v>
      </c>
      <c r="G586" t="s">
        <v>249</v>
      </c>
      <c r="H586" t="s">
        <v>250</v>
      </c>
      <c r="L586" s="50">
        <v>1</v>
      </c>
      <c r="M586" s="50">
        <v>0.81900721788406372</v>
      </c>
      <c r="N586" s="50">
        <v>1.2209904193878174</v>
      </c>
      <c r="O586" s="50">
        <v>34.416606999999999</v>
      </c>
      <c r="P586" s="50">
        <v>34.444210052490234</v>
      </c>
      <c r="Q586" s="50">
        <v>0.15539920330047607</v>
      </c>
      <c r="S586" s="50">
        <v>25.185535430908203</v>
      </c>
      <c r="T586" s="50">
        <v>0.17969760298728943</v>
      </c>
      <c r="U586" s="50">
        <v>0.10374845564365387</v>
      </c>
      <c r="V586" s="50">
        <v>0</v>
      </c>
      <c r="W586" t="s">
        <v>210</v>
      </c>
      <c r="X586" s="50">
        <v>4.4181268000804477E-2</v>
      </c>
      <c r="Y586" t="s">
        <v>210</v>
      </c>
      <c r="Z586">
        <v>3</v>
      </c>
      <c r="AA586">
        <v>31</v>
      </c>
      <c r="AB586" t="s">
        <v>251</v>
      </c>
      <c r="AC586" t="s">
        <v>190</v>
      </c>
      <c r="AD586" s="50">
        <v>0.90344775178133285</v>
      </c>
      <c r="AE586" t="s">
        <v>252</v>
      </c>
      <c r="AF586" t="s">
        <v>252</v>
      </c>
      <c r="AG586" t="s">
        <v>252</v>
      </c>
      <c r="AH586" t="s">
        <v>252</v>
      </c>
      <c r="AI586" t="s">
        <v>252</v>
      </c>
      <c r="AJ586" t="s">
        <v>252</v>
      </c>
    </row>
    <row r="587" spans="1:36" x14ac:dyDescent="0.35">
      <c r="A587">
        <v>94</v>
      </c>
      <c r="B587" t="s">
        <v>378</v>
      </c>
      <c r="C587" t="s">
        <v>246</v>
      </c>
      <c r="D587" t="s">
        <v>409</v>
      </c>
      <c r="E587" t="s">
        <v>368</v>
      </c>
      <c r="F587" t="s">
        <v>248</v>
      </c>
      <c r="G587" t="s">
        <v>249</v>
      </c>
      <c r="H587" t="s">
        <v>250</v>
      </c>
      <c r="L587" s="50">
        <v>1</v>
      </c>
      <c r="M587" s="50">
        <v>0.86436617374420166</v>
      </c>
      <c r="N587" s="50">
        <v>1.1569170951843262</v>
      </c>
      <c r="O587" s="50">
        <v>32.042293999999998</v>
      </c>
      <c r="P587" s="50">
        <v>32.147323608398438</v>
      </c>
      <c r="Q587" s="50">
        <v>9.5220379531383514E-2</v>
      </c>
      <c r="S587" s="50">
        <v>22.888645172119141</v>
      </c>
      <c r="T587" s="50">
        <v>0.13118398189544678</v>
      </c>
      <c r="U587" s="50">
        <v>7.5739100575447083E-2</v>
      </c>
      <c r="V587" s="50">
        <v>0</v>
      </c>
      <c r="W587" t="s">
        <v>210</v>
      </c>
      <c r="X587" s="50">
        <v>0.59533728985590306</v>
      </c>
      <c r="Y587" t="s">
        <v>210</v>
      </c>
      <c r="Z587">
        <v>3</v>
      </c>
      <c r="AA587">
        <v>24</v>
      </c>
      <c r="AB587" t="s">
        <v>251</v>
      </c>
      <c r="AC587" t="s">
        <v>190</v>
      </c>
      <c r="AD587" s="50">
        <v>0.96675351229610151</v>
      </c>
      <c r="AE587" t="s">
        <v>252</v>
      </c>
      <c r="AF587" t="s">
        <v>252</v>
      </c>
      <c r="AG587" t="s">
        <v>252</v>
      </c>
      <c r="AH587" t="s">
        <v>252</v>
      </c>
      <c r="AI587" t="s">
        <v>252</v>
      </c>
      <c r="AJ587" t="s">
        <v>252</v>
      </c>
    </row>
    <row r="588" spans="1:36" x14ac:dyDescent="0.35">
      <c r="A588">
        <v>95</v>
      </c>
      <c r="B588" t="s">
        <v>379</v>
      </c>
      <c r="C588" t="s">
        <v>246</v>
      </c>
      <c r="D588" t="s">
        <v>409</v>
      </c>
      <c r="E588" t="s">
        <v>370</v>
      </c>
      <c r="F588" t="s">
        <v>248</v>
      </c>
      <c r="G588" t="s">
        <v>249</v>
      </c>
      <c r="H588" t="s">
        <v>250</v>
      </c>
      <c r="L588" s="50">
        <v>1</v>
      </c>
      <c r="M588" s="50">
        <v>0.83783036470413208</v>
      </c>
      <c r="N588" s="50">
        <v>1.1935590505599976</v>
      </c>
      <c r="O588" s="50">
        <v>22.495380000000001</v>
      </c>
      <c r="P588" s="50">
        <v>22.588037490844727</v>
      </c>
      <c r="Q588" s="50">
        <v>0.13121461868286133</v>
      </c>
      <c r="S588" s="50">
        <v>13.329360008239746</v>
      </c>
      <c r="T588" s="50">
        <v>0.15924695134162903</v>
      </c>
      <c r="U588" s="50">
        <v>9.1941267251968384E-2</v>
      </c>
      <c r="V588" s="50">
        <v>0</v>
      </c>
      <c r="W588" t="s">
        <v>210</v>
      </c>
      <c r="X588" s="50">
        <v>0.63674375805007</v>
      </c>
      <c r="Y588" t="s">
        <v>210</v>
      </c>
      <c r="Z588">
        <v>3</v>
      </c>
      <c r="AA588">
        <v>15</v>
      </c>
      <c r="AB588" t="s">
        <v>251</v>
      </c>
      <c r="AC588" t="s">
        <v>190</v>
      </c>
      <c r="AD588" s="50">
        <v>0.97291913082855697</v>
      </c>
      <c r="AE588" t="s">
        <v>252</v>
      </c>
      <c r="AF588" t="s">
        <v>252</v>
      </c>
      <c r="AG588" t="s">
        <v>252</v>
      </c>
      <c r="AH588" t="s">
        <v>252</v>
      </c>
      <c r="AI588" t="s">
        <v>252</v>
      </c>
      <c r="AJ588" t="s">
        <v>252</v>
      </c>
    </row>
    <row r="589" spans="1:36" x14ac:dyDescent="0.35">
      <c r="A589">
        <v>96</v>
      </c>
      <c r="B589" t="s">
        <v>380</v>
      </c>
      <c r="C589" t="s">
        <v>246</v>
      </c>
      <c r="D589" t="s">
        <v>409</v>
      </c>
      <c r="E589" t="s">
        <v>372</v>
      </c>
      <c r="F589" t="s">
        <v>248</v>
      </c>
      <c r="G589" t="s">
        <v>249</v>
      </c>
      <c r="H589" t="s">
        <v>250</v>
      </c>
      <c r="L589" s="50">
        <v>1</v>
      </c>
      <c r="M589" s="50">
        <v>0.85953903198242188</v>
      </c>
      <c r="N589" s="50">
        <v>1.1634143590927124</v>
      </c>
      <c r="O589" s="50">
        <v>25.769500000000001</v>
      </c>
      <c r="P589" s="50">
        <v>25.854043960571289</v>
      </c>
      <c r="Q589" s="50">
        <v>0.10205264389514923</v>
      </c>
      <c r="S589" s="50">
        <v>16.595369338989258</v>
      </c>
      <c r="T589" s="50">
        <v>0.13622428476810455</v>
      </c>
      <c r="U589" s="50">
        <v>7.8649133443832397E-2</v>
      </c>
      <c r="V589" s="50">
        <v>0</v>
      </c>
      <c r="W589" t="s">
        <v>210</v>
      </c>
      <c r="X589" s="50">
        <v>0.9500535540230256</v>
      </c>
      <c r="Y589" t="s">
        <v>210</v>
      </c>
      <c r="Z589">
        <v>3</v>
      </c>
      <c r="AA589">
        <v>18</v>
      </c>
      <c r="AB589" t="s">
        <v>251</v>
      </c>
      <c r="AC589" t="s">
        <v>190</v>
      </c>
      <c r="AD589" s="50">
        <v>0.97389139372493849</v>
      </c>
      <c r="AE589" t="s">
        <v>252</v>
      </c>
      <c r="AF589" t="s">
        <v>252</v>
      </c>
      <c r="AG589" t="s">
        <v>252</v>
      </c>
      <c r="AH589" t="s">
        <v>252</v>
      </c>
      <c r="AI589" t="s">
        <v>274</v>
      </c>
      <c r="AJ589" t="s">
        <v>252</v>
      </c>
    </row>
    <row r="590" spans="1:36" x14ac:dyDescent="0.35">
      <c r="A590" t="s">
        <v>381</v>
      </c>
      <c r="B590" t="s">
        <v>382</v>
      </c>
    </row>
    <row r="591" spans="1:36" x14ac:dyDescent="0.35">
      <c r="A591" t="s">
        <v>383</v>
      </c>
      <c r="B591" t="s">
        <v>247</v>
      </c>
    </row>
    <row r="592" spans="1:36" x14ac:dyDescent="0.35">
      <c r="A592" t="s">
        <v>384</v>
      </c>
      <c r="B592" t="s">
        <v>385</v>
      </c>
    </row>
    <row r="593" spans="1:37" x14ac:dyDescent="0.35">
      <c r="A593" t="s">
        <v>386</v>
      </c>
      <c r="B593" t="s">
        <v>409</v>
      </c>
    </row>
    <row r="594" spans="1:37" x14ac:dyDescent="0.35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  <c r="AJ594" s="73"/>
      <c r="AK594" s="73"/>
    </row>
    <row r="595" spans="1:37" x14ac:dyDescent="0.35">
      <c r="A595" t="s">
        <v>174</v>
      </c>
      <c r="B595" t="s">
        <v>175</v>
      </c>
    </row>
    <row r="596" spans="1:37" x14ac:dyDescent="0.35">
      <c r="A596" t="s">
        <v>186</v>
      </c>
      <c r="B596" t="s">
        <v>187</v>
      </c>
    </row>
    <row r="597" spans="1:37" x14ac:dyDescent="0.35">
      <c r="A597" t="s">
        <v>188</v>
      </c>
      <c r="B597" t="s">
        <v>410</v>
      </c>
    </row>
    <row r="598" spans="1:37" x14ac:dyDescent="0.35">
      <c r="A598" t="s">
        <v>191</v>
      </c>
      <c r="B598" t="s">
        <v>411</v>
      </c>
    </row>
    <row r="599" spans="1:37" x14ac:dyDescent="0.35">
      <c r="A599" t="s">
        <v>193</v>
      </c>
      <c r="B599" t="s">
        <v>412</v>
      </c>
    </row>
    <row r="600" spans="1:37" x14ac:dyDescent="0.35">
      <c r="A600" t="s">
        <v>195</v>
      </c>
      <c r="B600" t="s">
        <v>413</v>
      </c>
    </row>
    <row r="601" spans="1:37" x14ac:dyDescent="0.35">
      <c r="A601" t="s">
        <v>197</v>
      </c>
      <c r="B601" t="s">
        <v>198</v>
      </c>
    </row>
    <row r="602" spans="1:37" x14ac:dyDescent="0.35">
      <c r="A602" t="s">
        <v>199</v>
      </c>
      <c r="B602" t="s">
        <v>200</v>
      </c>
    </row>
    <row r="603" spans="1:37" x14ac:dyDescent="0.35">
      <c r="A603" t="s">
        <v>201</v>
      </c>
      <c r="B603" t="s">
        <v>202</v>
      </c>
    </row>
    <row r="604" spans="1:37" x14ac:dyDescent="0.35">
      <c r="A604" t="s">
        <v>203</v>
      </c>
      <c r="B604" t="s">
        <v>204</v>
      </c>
    </row>
    <row r="605" spans="1:37" x14ac:dyDescent="0.35">
      <c r="A605" t="s">
        <v>205</v>
      </c>
      <c r="B605" t="s">
        <v>206</v>
      </c>
    </row>
    <row r="606" spans="1:37" x14ac:dyDescent="0.35">
      <c r="A606" t="s">
        <v>207</v>
      </c>
      <c r="B606" t="s">
        <v>208</v>
      </c>
    </row>
    <row r="607" spans="1:37" x14ac:dyDescent="0.35">
      <c r="A607" t="s">
        <v>209</v>
      </c>
      <c r="B607" t="s">
        <v>210</v>
      </c>
    </row>
    <row r="608" spans="1:37" x14ac:dyDescent="0.35">
      <c r="A608" t="s">
        <v>211</v>
      </c>
      <c r="B608" t="s">
        <v>212</v>
      </c>
    </row>
    <row r="610" spans="1:36" x14ac:dyDescent="0.35">
      <c r="A610" t="s">
        <v>213</v>
      </c>
      <c r="B610" t="s">
        <v>214</v>
      </c>
      <c r="C610" t="s">
        <v>215</v>
      </c>
      <c r="D610" t="s">
        <v>216</v>
      </c>
      <c r="E610" t="s">
        <v>217</v>
      </c>
      <c r="F610" t="s">
        <v>218</v>
      </c>
      <c r="G610" t="s">
        <v>219</v>
      </c>
      <c r="H610" t="s">
        <v>220</v>
      </c>
      <c r="I610" t="s">
        <v>221</v>
      </c>
      <c r="J610" t="s">
        <v>222</v>
      </c>
      <c r="K610" t="s">
        <v>223</v>
      </c>
      <c r="L610" t="s">
        <v>112</v>
      </c>
      <c r="M610" t="s">
        <v>224</v>
      </c>
      <c r="N610" t="s">
        <v>225</v>
      </c>
      <c r="O610" t="s">
        <v>45</v>
      </c>
      <c r="P610" t="s">
        <v>226</v>
      </c>
      <c r="Q610" t="s">
        <v>227</v>
      </c>
      <c r="R610" t="s">
        <v>228</v>
      </c>
      <c r="S610" t="s">
        <v>229</v>
      </c>
      <c r="T610" t="s">
        <v>230</v>
      </c>
      <c r="U610" t="s">
        <v>231</v>
      </c>
      <c r="V610" t="s">
        <v>232</v>
      </c>
      <c r="W610" t="s">
        <v>233</v>
      </c>
      <c r="X610" t="s">
        <v>234</v>
      </c>
      <c r="Y610" t="s">
        <v>235</v>
      </c>
      <c r="Z610" t="s">
        <v>236</v>
      </c>
      <c r="AA610" t="s">
        <v>237</v>
      </c>
      <c r="AB610" t="s">
        <v>238</v>
      </c>
      <c r="AC610" t="s">
        <v>239</v>
      </c>
      <c r="AD610" t="s">
        <v>240</v>
      </c>
      <c r="AE610" t="s">
        <v>241</v>
      </c>
      <c r="AF610" t="s">
        <v>399</v>
      </c>
      <c r="AG610" t="s">
        <v>242</v>
      </c>
      <c r="AH610" t="s">
        <v>243</v>
      </c>
      <c r="AI610" t="s">
        <v>244</v>
      </c>
      <c r="AJ610" t="s">
        <v>401</v>
      </c>
    </row>
    <row r="611" spans="1:36" x14ac:dyDescent="0.35">
      <c r="A611">
        <v>1</v>
      </c>
      <c r="B611" t="s">
        <v>245</v>
      </c>
      <c r="C611" t="s">
        <v>246</v>
      </c>
      <c r="D611" t="s">
        <v>414</v>
      </c>
      <c r="E611" t="s">
        <v>247</v>
      </c>
      <c r="F611" t="s">
        <v>248</v>
      </c>
      <c r="G611" t="s">
        <v>249</v>
      </c>
      <c r="H611" t="s">
        <v>250</v>
      </c>
      <c r="O611" s="50">
        <v>9.1682790000000001</v>
      </c>
      <c r="P611" s="50">
        <v>9.2559919357299805</v>
      </c>
      <c r="Q611" s="50">
        <v>8.5966631770133972E-2</v>
      </c>
      <c r="W611" t="s">
        <v>210</v>
      </c>
      <c r="X611" s="50">
        <v>0.47533213837393223</v>
      </c>
      <c r="Y611" t="s">
        <v>210</v>
      </c>
      <c r="Z611">
        <v>3</v>
      </c>
      <c r="AA611">
        <v>4</v>
      </c>
      <c r="AB611" t="s">
        <v>251</v>
      </c>
      <c r="AC611" t="s">
        <v>190</v>
      </c>
      <c r="AD611" s="50">
        <v>0.95169990181353914</v>
      </c>
      <c r="AE611" t="s">
        <v>252</v>
      </c>
      <c r="AF611" t="s">
        <v>252</v>
      </c>
      <c r="AG611" t="s">
        <v>252</v>
      </c>
      <c r="AH611" t="s">
        <v>252</v>
      </c>
      <c r="AI611" t="s">
        <v>252</v>
      </c>
      <c r="AJ611" t="s">
        <v>252</v>
      </c>
    </row>
    <row r="612" spans="1:36" x14ac:dyDescent="0.35">
      <c r="A612">
        <v>2</v>
      </c>
      <c r="B612" t="s">
        <v>253</v>
      </c>
      <c r="C612" t="s">
        <v>246</v>
      </c>
      <c r="D612" t="s">
        <v>414</v>
      </c>
      <c r="E612" t="s">
        <v>254</v>
      </c>
      <c r="F612" t="s">
        <v>248</v>
      </c>
      <c r="G612" t="s">
        <v>249</v>
      </c>
      <c r="H612" t="s">
        <v>250</v>
      </c>
      <c r="L612" s="50">
        <v>1</v>
      </c>
      <c r="M612" s="50">
        <v>0.90046870708465576</v>
      </c>
      <c r="N612" s="50">
        <v>1.1105327606201172</v>
      </c>
      <c r="O612" s="50">
        <v>20.303239999999999</v>
      </c>
      <c r="P612" s="50">
        <v>20.274572372436523</v>
      </c>
      <c r="Q612" s="50">
        <v>3.8896255195140839E-2</v>
      </c>
      <c r="S612" s="50">
        <v>11.01857852935791</v>
      </c>
      <c r="T612" s="50">
        <v>9.4356663525104523E-2</v>
      </c>
      <c r="U612" s="50">
        <v>5.4476846009492874E-2</v>
      </c>
      <c r="V612" s="50">
        <v>0</v>
      </c>
      <c r="W612" t="s">
        <v>210</v>
      </c>
      <c r="X612" s="50">
        <v>0.37224260305922424</v>
      </c>
      <c r="Y612" t="s">
        <v>210</v>
      </c>
      <c r="Z612">
        <v>3</v>
      </c>
      <c r="AA612">
        <v>14</v>
      </c>
      <c r="AB612" t="s">
        <v>251</v>
      </c>
      <c r="AC612" t="s">
        <v>190</v>
      </c>
      <c r="AD612" s="50">
        <v>0.96579353600231477</v>
      </c>
      <c r="AE612" t="s">
        <v>252</v>
      </c>
      <c r="AF612" t="s">
        <v>252</v>
      </c>
      <c r="AG612" t="s">
        <v>252</v>
      </c>
      <c r="AH612" t="s">
        <v>252</v>
      </c>
      <c r="AI612" t="s">
        <v>252</v>
      </c>
      <c r="AJ612" t="s">
        <v>252</v>
      </c>
    </row>
    <row r="613" spans="1:36" x14ac:dyDescent="0.35">
      <c r="A613">
        <v>3</v>
      </c>
      <c r="B613" t="s">
        <v>255</v>
      </c>
      <c r="C613" t="s">
        <v>246</v>
      </c>
      <c r="D613" t="s">
        <v>414</v>
      </c>
      <c r="E613" t="s">
        <v>256</v>
      </c>
      <c r="F613" t="s">
        <v>248</v>
      </c>
      <c r="G613" t="s">
        <v>249</v>
      </c>
      <c r="H613" t="s">
        <v>250</v>
      </c>
      <c r="L613" s="50">
        <v>1</v>
      </c>
      <c r="M613" s="50">
        <v>0.89225292205810547</v>
      </c>
      <c r="N613" s="50">
        <v>1.1207585334777832</v>
      </c>
      <c r="O613" s="50">
        <v>30.977774</v>
      </c>
      <c r="P613" s="50">
        <v>30.977334976196289</v>
      </c>
      <c r="Q613" s="50">
        <v>5.6015346199274063E-2</v>
      </c>
      <c r="S613" s="50">
        <v>21.721343994140625</v>
      </c>
      <c r="T613" s="50">
        <v>0.10260594636201859</v>
      </c>
      <c r="U613" s="50">
        <v>5.9239570051431656E-2</v>
      </c>
      <c r="V613" s="50">
        <v>0</v>
      </c>
      <c r="W613" t="s">
        <v>210</v>
      </c>
      <c r="X613" s="50">
        <v>0.41805090470858536</v>
      </c>
      <c r="Y613" t="s">
        <v>210</v>
      </c>
      <c r="Z613">
        <v>3</v>
      </c>
      <c r="AA613">
        <v>24</v>
      </c>
      <c r="AB613" t="s">
        <v>251</v>
      </c>
      <c r="AC613" t="s">
        <v>190</v>
      </c>
      <c r="AD613" s="50">
        <v>0.96687514724331813</v>
      </c>
      <c r="AE613" t="s">
        <v>252</v>
      </c>
      <c r="AF613" t="s">
        <v>252</v>
      </c>
      <c r="AG613" t="s">
        <v>252</v>
      </c>
      <c r="AH613" t="s">
        <v>252</v>
      </c>
      <c r="AI613" t="s">
        <v>252</v>
      </c>
      <c r="AJ613" t="s">
        <v>252</v>
      </c>
    </row>
    <row r="614" spans="1:36" x14ac:dyDescent="0.35">
      <c r="A614">
        <v>4</v>
      </c>
      <c r="B614" t="s">
        <v>257</v>
      </c>
      <c r="C614" t="s">
        <v>246</v>
      </c>
      <c r="D614" t="s">
        <v>414</v>
      </c>
      <c r="E614" t="s">
        <v>258</v>
      </c>
      <c r="F614" t="s">
        <v>248</v>
      </c>
      <c r="G614" t="s">
        <v>249</v>
      </c>
      <c r="H614" t="s">
        <v>250</v>
      </c>
      <c r="L614" s="50">
        <v>1</v>
      </c>
      <c r="M614" s="50">
        <v>0.90455013513565063</v>
      </c>
      <c r="N614" s="50">
        <v>1.1055219173431396</v>
      </c>
      <c r="O614" s="50">
        <v>27.872161999999999</v>
      </c>
      <c r="P614" s="50">
        <v>27.856687545776367</v>
      </c>
      <c r="Q614" s="50">
        <v>2.7593405917286873E-2</v>
      </c>
      <c r="S614" s="50">
        <v>18.60069465637207</v>
      </c>
      <c r="T614" s="50">
        <v>9.0286530554294586E-2</v>
      </c>
      <c r="U614" s="50">
        <v>5.2126951515674591E-2</v>
      </c>
      <c r="V614" s="50">
        <v>0</v>
      </c>
      <c r="W614" t="s">
        <v>210</v>
      </c>
      <c r="X614" s="50">
        <v>0.51747356446050108</v>
      </c>
      <c r="Y614" t="s">
        <v>210</v>
      </c>
      <c r="Z614">
        <v>3</v>
      </c>
      <c r="AA614">
        <v>21</v>
      </c>
      <c r="AB614" t="s">
        <v>251</v>
      </c>
      <c r="AC614" t="s">
        <v>190</v>
      </c>
      <c r="AD614" s="50">
        <v>0.98611967964325631</v>
      </c>
      <c r="AE614" t="s">
        <v>252</v>
      </c>
      <c r="AF614" t="s">
        <v>252</v>
      </c>
      <c r="AG614" t="s">
        <v>252</v>
      </c>
      <c r="AH614" t="s">
        <v>252</v>
      </c>
      <c r="AI614" t="s">
        <v>252</v>
      </c>
      <c r="AJ614" t="s">
        <v>252</v>
      </c>
    </row>
    <row r="615" spans="1:36" x14ac:dyDescent="0.35">
      <c r="A615">
        <v>5</v>
      </c>
      <c r="B615" t="s">
        <v>259</v>
      </c>
      <c r="C615" t="s">
        <v>246</v>
      </c>
      <c r="D615" t="s">
        <v>414</v>
      </c>
      <c r="E615" t="s">
        <v>247</v>
      </c>
      <c r="F615" t="s">
        <v>248</v>
      </c>
      <c r="G615" t="s">
        <v>249</v>
      </c>
      <c r="H615" t="s">
        <v>250</v>
      </c>
      <c r="O615" s="50">
        <v>9.3400979999999993</v>
      </c>
      <c r="P615" s="50">
        <v>9.2559919357299805</v>
      </c>
      <c r="Q615" s="50">
        <v>8.5966631770133972E-2</v>
      </c>
      <c r="W615" t="s">
        <v>210</v>
      </c>
      <c r="X615" s="50">
        <v>0.47533213837393223</v>
      </c>
      <c r="Y615" t="s">
        <v>210</v>
      </c>
      <c r="Z615">
        <v>3</v>
      </c>
      <c r="AA615">
        <v>5</v>
      </c>
      <c r="AB615" t="s">
        <v>251</v>
      </c>
      <c r="AC615" t="s">
        <v>190</v>
      </c>
      <c r="AD615" s="50">
        <v>0.91039907150713639</v>
      </c>
      <c r="AE615" t="s">
        <v>252</v>
      </c>
      <c r="AF615" t="s">
        <v>252</v>
      </c>
      <c r="AG615" t="s">
        <v>252</v>
      </c>
      <c r="AH615" t="s">
        <v>252</v>
      </c>
      <c r="AI615" t="s">
        <v>252</v>
      </c>
      <c r="AJ615" t="s">
        <v>252</v>
      </c>
    </row>
    <row r="616" spans="1:36" x14ac:dyDescent="0.35">
      <c r="A616">
        <v>6</v>
      </c>
      <c r="B616" t="s">
        <v>260</v>
      </c>
      <c r="C616" t="s">
        <v>246</v>
      </c>
      <c r="D616" t="s">
        <v>414</v>
      </c>
      <c r="E616" t="s">
        <v>254</v>
      </c>
      <c r="F616" t="s">
        <v>248</v>
      </c>
      <c r="G616" t="s">
        <v>249</v>
      </c>
      <c r="H616" t="s">
        <v>250</v>
      </c>
      <c r="L616" s="50">
        <v>1</v>
      </c>
      <c r="M616" s="50">
        <v>0.90046870708465576</v>
      </c>
      <c r="N616" s="50">
        <v>1.1105327606201172</v>
      </c>
      <c r="O616" s="50">
        <v>20.290178000000001</v>
      </c>
      <c r="P616" s="50">
        <v>20.274572372436523</v>
      </c>
      <c r="Q616" s="50">
        <v>3.8896255195140839E-2</v>
      </c>
      <c r="S616" s="50">
        <v>11.01857852935791</v>
      </c>
      <c r="T616" s="50">
        <v>9.4356663525104523E-2</v>
      </c>
      <c r="U616" s="50">
        <v>5.4476846009492874E-2</v>
      </c>
      <c r="V616" s="50">
        <v>0</v>
      </c>
      <c r="W616" t="s">
        <v>210</v>
      </c>
      <c r="X616" s="50">
        <v>0.37224260305922424</v>
      </c>
      <c r="Y616" t="s">
        <v>210</v>
      </c>
      <c r="Z616">
        <v>3</v>
      </c>
      <c r="AA616">
        <v>14</v>
      </c>
      <c r="AB616" t="s">
        <v>251</v>
      </c>
      <c r="AC616" t="s">
        <v>190</v>
      </c>
      <c r="AD616" s="50">
        <v>0.96900741177950278</v>
      </c>
      <c r="AE616" t="s">
        <v>252</v>
      </c>
      <c r="AF616" t="s">
        <v>252</v>
      </c>
      <c r="AG616" t="s">
        <v>252</v>
      </c>
      <c r="AH616" t="s">
        <v>252</v>
      </c>
      <c r="AI616" t="s">
        <v>252</v>
      </c>
      <c r="AJ616" t="s">
        <v>252</v>
      </c>
    </row>
    <row r="617" spans="1:36" x14ac:dyDescent="0.35">
      <c r="A617">
        <v>7</v>
      </c>
      <c r="B617" t="s">
        <v>261</v>
      </c>
      <c r="C617" t="s">
        <v>246</v>
      </c>
      <c r="D617" t="s">
        <v>414</v>
      </c>
      <c r="E617" t="s">
        <v>256</v>
      </c>
      <c r="F617" t="s">
        <v>248</v>
      </c>
      <c r="G617" t="s">
        <v>249</v>
      </c>
      <c r="H617" t="s">
        <v>250</v>
      </c>
      <c r="L617" s="50">
        <v>1</v>
      </c>
      <c r="M617" s="50">
        <v>0.89225292205810547</v>
      </c>
      <c r="N617" s="50">
        <v>1.1207585334777832</v>
      </c>
      <c r="O617" s="50">
        <v>30.921102999999999</v>
      </c>
      <c r="P617" s="50">
        <v>30.977334976196289</v>
      </c>
      <c r="Q617" s="50">
        <v>5.6015346199274063E-2</v>
      </c>
      <c r="S617" s="50">
        <v>21.721343994140625</v>
      </c>
      <c r="T617" s="50">
        <v>0.10260594636201859</v>
      </c>
      <c r="U617" s="50">
        <v>5.9239570051431656E-2</v>
      </c>
      <c r="V617" s="50">
        <v>0</v>
      </c>
      <c r="W617" t="s">
        <v>210</v>
      </c>
      <c r="X617" s="50">
        <v>0.41805090470858536</v>
      </c>
      <c r="Y617" t="s">
        <v>210</v>
      </c>
      <c r="Z617">
        <v>3</v>
      </c>
      <c r="AA617">
        <v>24</v>
      </c>
      <c r="AB617" t="s">
        <v>251</v>
      </c>
      <c r="AC617" t="s">
        <v>190</v>
      </c>
      <c r="AD617" s="50">
        <v>0.98193284966372774</v>
      </c>
      <c r="AE617" t="s">
        <v>252</v>
      </c>
      <c r="AF617" t="s">
        <v>252</v>
      </c>
      <c r="AG617" t="s">
        <v>252</v>
      </c>
      <c r="AH617" t="s">
        <v>252</v>
      </c>
      <c r="AI617" t="s">
        <v>252</v>
      </c>
      <c r="AJ617" t="s">
        <v>252</v>
      </c>
    </row>
    <row r="618" spans="1:36" x14ac:dyDescent="0.35">
      <c r="A618">
        <v>8</v>
      </c>
      <c r="B618" t="s">
        <v>262</v>
      </c>
      <c r="C618" t="s">
        <v>246</v>
      </c>
      <c r="D618" t="s">
        <v>414</v>
      </c>
      <c r="E618" t="s">
        <v>258</v>
      </c>
      <c r="F618" t="s">
        <v>248</v>
      </c>
      <c r="G618" t="s">
        <v>249</v>
      </c>
      <c r="H618" t="s">
        <v>250</v>
      </c>
      <c r="L618" s="50">
        <v>1</v>
      </c>
      <c r="M618" s="50">
        <v>0.90455013513565063</v>
      </c>
      <c r="N618" s="50">
        <v>1.1055219173431396</v>
      </c>
      <c r="O618" s="50">
        <v>27.873069999999998</v>
      </c>
      <c r="P618" s="50">
        <v>27.856687545776367</v>
      </c>
      <c r="Q618" s="50">
        <v>2.7593405917286873E-2</v>
      </c>
      <c r="S618" s="50">
        <v>18.60069465637207</v>
      </c>
      <c r="T618" s="50">
        <v>9.0286530554294586E-2</v>
      </c>
      <c r="U618" s="50">
        <v>5.2126951515674591E-2</v>
      </c>
      <c r="V618" s="50">
        <v>0</v>
      </c>
      <c r="W618" t="s">
        <v>210</v>
      </c>
      <c r="X618" s="50">
        <v>0.51747356446050108</v>
      </c>
      <c r="Y618" t="s">
        <v>210</v>
      </c>
      <c r="Z618">
        <v>3</v>
      </c>
      <c r="AA618">
        <v>21</v>
      </c>
      <c r="AB618" t="s">
        <v>251</v>
      </c>
      <c r="AC618" t="s">
        <v>190</v>
      </c>
      <c r="AD618" s="50">
        <v>0.98457394471516979</v>
      </c>
      <c r="AE618" t="s">
        <v>252</v>
      </c>
      <c r="AF618" t="s">
        <v>252</v>
      </c>
      <c r="AG618" t="s">
        <v>252</v>
      </c>
      <c r="AH618" t="s">
        <v>252</v>
      </c>
      <c r="AI618" t="s">
        <v>252</v>
      </c>
      <c r="AJ618" t="s">
        <v>252</v>
      </c>
    </row>
    <row r="619" spans="1:36" x14ac:dyDescent="0.35">
      <c r="A619">
        <v>9</v>
      </c>
      <c r="B619" t="s">
        <v>263</v>
      </c>
      <c r="C619" t="s">
        <v>246</v>
      </c>
      <c r="D619" t="s">
        <v>414</v>
      </c>
      <c r="E619" t="s">
        <v>247</v>
      </c>
      <c r="F619" t="s">
        <v>248</v>
      </c>
      <c r="G619" t="s">
        <v>249</v>
      </c>
      <c r="H619" t="s">
        <v>250</v>
      </c>
      <c r="O619" s="50">
        <v>9.2596000000000007</v>
      </c>
      <c r="P619" s="50">
        <v>9.2559919357299805</v>
      </c>
      <c r="Q619" s="50">
        <v>8.5966631770133972E-2</v>
      </c>
      <c r="W619" t="s">
        <v>210</v>
      </c>
      <c r="X619" s="50">
        <v>0.47533213837393223</v>
      </c>
      <c r="Y619" t="s">
        <v>210</v>
      </c>
      <c r="Z619">
        <v>3</v>
      </c>
      <c r="AA619">
        <v>4</v>
      </c>
      <c r="AB619" t="s">
        <v>251</v>
      </c>
      <c r="AC619" t="s">
        <v>190</v>
      </c>
      <c r="AD619" s="50">
        <v>0.92176649237797326</v>
      </c>
      <c r="AE619" t="s">
        <v>252</v>
      </c>
      <c r="AF619" t="s">
        <v>252</v>
      </c>
      <c r="AG619" t="s">
        <v>252</v>
      </c>
      <c r="AH619" t="s">
        <v>252</v>
      </c>
      <c r="AI619" t="s">
        <v>252</v>
      </c>
      <c r="AJ619" t="s">
        <v>252</v>
      </c>
    </row>
    <row r="620" spans="1:36" x14ac:dyDescent="0.35">
      <c r="A620">
        <v>10</v>
      </c>
      <c r="B620" t="s">
        <v>264</v>
      </c>
      <c r="C620" t="s">
        <v>246</v>
      </c>
      <c r="D620" t="s">
        <v>414</v>
      </c>
      <c r="E620" t="s">
        <v>254</v>
      </c>
      <c r="F620" t="s">
        <v>248</v>
      </c>
      <c r="G620" t="s">
        <v>249</v>
      </c>
      <c r="H620" t="s">
        <v>250</v>
      </c>
      <c r="L620" s="50">
        <v>1</v>
      </c>
      <c r="M620" s="50">
        <v>0.90046870708465576</v>
      </c>
      <c r="N620" s="50">
        <v>1.1105327606201172</v>
      </c>
      <c r="O620" s="50">
        <v>20.230295000000002</v>
      </c>
      <c r="P620" s="50">
        <v>20.274572372436523</v>
      </c>
      <c r="Q620" s="50">
        <v>3.8896255195140839E-2</v>
      </c>
      <c r="S620" s="50">
        <v>11.01857852935791</v>
      </c>
      <c r="T620" s="50">
        <v>9.4356663525104523E-2</v>
      </c>
      <c r="U620" s="50">
        <v>5.4476846009492874E-2</v>
      </c>
      <c r="V620" s="50">
        <v>0</v>
      </c>
      <c r="W620" t="s">
        <v>210</v>
      </c>
      <c r="X620" s="50">
        <v>0.37224260305922424</v>
      </c>
      <c r="Y620" t="s">
        <v>210</v>
      </c>
      <c r="Z620">
        <v>3</v>
      </c>
      <c r="AA620">
        <v>13</v>
      </c>
      <c r="AB620" t="s">
        <v>251</v>
      </c>
      <c r="AC620" t="s">
        <v>190</v>
      </c>
      <c r="AD620" s="50">
        <v>0.96521174875433924</v>
      </c>
      <c r="AE620" t="s">
        <v>252</v>
      </c>
      <c r="AF620" t="s">
        <v>252</v>
      </c>
      <c r="AG620" t="s">
        <v>252</v>
      </c>
      <c r="AH620" t="s">
        <v>252</v>
      </c>
      <c r="AI620" t="s">
        <v>252</v>
      </c>
      <c r="AJ620" t="s">
        <v>252</v>
      </c>
    </row>
    <row r="621" spans="1:36" x14ac:dyDescent="0.35">
      <c r="A621">
        <v>11</v>
      </c>
      <c r="B621" t="s">
        <v>265</v>
      </c>
      <c r="C621" t="s">
        <v>246</v>
      </c>
      <c r="D621" t="s">
        <v>414</v>
      </c>
      <c r="E621" t="s">
        <v>256</v>
      </c>
      <c r="F621" t="s">
        <v>248</v>
      </c>
      <c r="G621" t="s">
        <v>249</v>
      </c>
      <c r="H621" t="s">
        <v>250</v>
      </c>
      <c r="L621" s="50">
        <v>1</v>
      </c>
      <c r="M621" s="50">
        <v>0.89225292205810547</v>
      </c>
      <c r="N621" s="50">
        <v>1.1207585334777832</v>
      </c>
      <c r="O621" s="50">
        <v>31.03313</v>
      </c>
      <c r="P621" s="50">
        <v>30.977334976196289</v>
      </c>
      <c r="Q621" s="50">
        <v>5.6015346199274063E-2</v>
      </c>
      <c r="S621" s="50">
        <v>21.721343994140625</v>
      </c>
      <c r="T621" s="50">
        <v>0.10260594636201859</v>
      </c>
      <c r="U621" s="50">
        <v>5.9239570051431656E-2</v>
      </c>
      <c r="V621" s="50">
        <v>0</v>
      </c>
      <c r="W621" t="s">
        <v>210</v>
      </c>
      <c r="X621" s="50">
        <v>0.41805090470858536</v>
      </c>
      <c r="Y621" t="s">
        <v>210</v>
      </c>
      <c r="Z621">
        <v>3</v>
      </c>
      <c r="AA621">
        <v>24</v>
      </c>
      <c r="AB621" t="s">
        <v>251</v>
      </c>
      <c r="AC621" t="s">
        <v>190</v>
      </c>
      <c r="AD621" s="50">
        <v>0.97036012580577524</v>
      </c>
      <c r="AE621" t="s">
        <v>252</v>
      </c>
      <c r="AF621" t="s">
        <v>252</v>
      </c>
      <c r="AG621" t="s">
        <v>252</v>
      </c>
      <c r="AH621" t="s">
        <v>252</v>
      </c>
      <c r="AI621" t="s">
        <v>252</v>
      </c>
      <c r="AJ621" t="s">
        <v>252</v>
      </c>
    </row>
    <row r="622" spans="1:36" x14ac:dyDescent="0.35">
      <c r="A622">
        <v>12</v>
      </c>
      <c r="B622" t="s">
        <v>266</v>
      </c>
      <c r="C622" t="s">
        <v>246</v>
      </c>
      <c r="D622" t="s">
        <v>414</v>
      </c>
      <c r="E622" t="s">
        <v>258</v>
      </c>
      <c r="F622" t="s">
        <v>248</v>
      </c>
      <c r="G622" t="s">
        <v>249</v>
      </c>
      <c r="H622" t="s">
        <v>250</v>
      </c>
      <c r="L622" s="50">
        <v>1</v>
      </c>
      <c r="M622" s="50">
        <v>0.90455013513565063</v>
      </c>
      <c r="N622" s="50">
        <v>1.1055219173431396</v>
      </c>
      <c r="O622" s="50">
        <v>27.824829999999999</v>
      </c>
      <c r="P622" s="50">
        <v>27.856687545776367</v>
      </c>
      <c r="Q622" s="50">
        <v>2.7593405917286873E-2</v>
      </c>
      <c r="S622" s="50">
        <v>18.60069465637207</v>
      </c>
      <c r="T622" s="50">
        <v>9.0286530554294586E-2</v>
      </c>
      <c r="U622" s="50">
        <v>5.2126951515674591E-2</v>
      </c>
      <c r="V622" s="50">
        <v>0</v>
      </c>
      <c r="W622" t="s">
        <v>210</v>
      </c>
      <c r="X622" s="50">
        <v>0.51747356446050108</v>
      </c>
      <c r="Y622" t="s">
        <v>210</v>
      </c>
      <c r="Z622">
        <v>3</v>
      </c>
      <c r="AA622">
        <v>21</v>
      </c>
      <c r="AB622" t="s">
        <v>251</v>
      </c>
      <c r="AC622" t="s">
        <v>190</v>
      </c>
      <c r="AD622" s="50">
        <v>0.98071996998384214</v>
      </c>
      <c r="AE622" t="s">
        <v>252</v>
      </c>
      <c r="AF622" t="s">
        <v>252</v>
      </c>
      <c r="AG622" t="s">
        <v>252</v>
      </c>
      <c r="AH622" t="s">
        <v>252</v>
      </c>
      <c r="AI622" t="s">
        <v>252</v>
      </c>
      <c r="AJ622" t="s">
        <v>252</v>
      </c>
    </row>
    <row r="623" spans="1:36" x14ac:dyDescent="0.35">
      <c r="A623">
        <v>13</v>
      </c>
      <c r="B623" t="s">
        <v>267</v>
      </c>
      <c r="C623" t="s">
        <v>246</v>
      </c>
      <c r="D623" t="s">
        <v>414</v>
      </c>
      <c r="E623" t="s">
        <v>268</v>
      </c>
      <c r="F623" t="s">
        <v>248</v>
      </c>
      <c r="G623" t="s">
        <v>249</v>
      </c>
      <c r="H623" t="s">
        <v>250</v>
      </c>
      <c r="O623" t="s">
        <v>403</v>
      </c>
      <c r="W623" t="s">
        <v>210</v>
      </c>
      <c r="X623" s="50">
        <v>0.2</v>
      </c>
      <c r="Y623" t="s">
        <v>210</v>
      </c>
      <c r="Z623">
        <v>3</v>
      </c>
      <c r="AA623">
        <v>14</v>
      </c>
      <c r="AB623" t="s">
        <v>404</v>
      </c>
      <c r="AC623" t="s">
        <v>190</v>
      </c>
      <c r="AD623" s="50">
        <v>0</v>
      </c>
      <c r="AE623" t="s">
        <v>274</v>
      </c>
      <c r="AF623" t="s">
        <v>252</v>
      </c>
      <c r="AG623" t="s">
        <v>274</v>
      </c>
      <c r="AH623" t="s">
        <v>252</v>
      </c>
      <c r="AI623" t="s">
        <v>252</v>
      </c>
      <c r="AJ623" t="s">
        <v>274</v>
      </c>
    </row>
    <row r="624" spans="1:36" x14ac:dyDescent="0.35">
      <c r="A624">
        <v>14</v>
      </c>
      <c r="B624" t="s">
        <v>269</v>
      </c>
      <c r="C624" t="s">
        <v>246</v>
      </c>
      <c r="D624" t="s">
        <v>414</v>
      </c>
      <c r="E624" t="s">
        <v>270</v>
      </c>
      <c r="F624" t="s">
        <v>248</v>
      </c>
      <c r="G624" t="s">
        <v>249</v>
      </c>
      <c r="H624" t="s">
        <v>250</v>
      </c>
      <c r="O624" t="s">
        <v>403</v>
      </c>
      <c r="W624" t="s">
        <v>210</v>
      </c>
      <c r="X624" s="50">
        <v>0.2</v>
      </c>
      <c r="Y624" t="s">
        <v>210</v>
      </c>
      <c r="Z624">
        <v>3</v>
      </c>
      <c r="AA624">
        <v>39</v>
      </c>
      <c r="AB624" t="s">
        <v>251</v>
      </c>
      <c r="AC624" t="s">
        <v>190</v>
      </c>
      <c r="AD624" s="50">
        <v>0</v>
      </c>
      <c r="AE624" t="s">
        <v>274</v>
      </c>
      <c r="AF624" t="s">
        <v>274</v>
      </c>
      <c r="AG624" t="s">
        <v>274</v>
      </c>
      <c r="AH624" t="s">
        <v>252</v>
      </c>
      <c r="AI624" t="s">
        <v>252</v>
      </c>
      <c r="AJ624" t="s">
        <v>274</v>
      </c>
    </row>
    <row r="625" spans="1:36" x14ac:dyDescent="0.35">
      <c r="A625">
        <v>15</v>
      </c>
      <c r="B625" t="s">
        <v>271</v>
      </c>
      <c r="C625" t="s">
        <v>246</v>
      </c>
      <c r="D625" t="s">
        <v>414</v>
      </c>
      <c r="E625" t="s">
        <v>272</v>
      </c>
      <c r="F625" t="s">
        <v>248</v>
      </c>
      <c r="G625" t="s">
        <v>249</v>
      </c>
      <c r="H625" t="s">
        <v>250</v>
      </c>
      <c r="O625" t="s">
        <v>403</v>
      </c>
      <c r="W625" t="s">
        <v>210</v>
      </c>
      <c r="X625" s="50">
        <v>0.2</v>
      </c>
      <c r="Y625" t="s">
        <v>210</v>
      </c>
      <c r="Z625">
        <v>3</v>
      </c>
      <c r="AA625">
        <v>39</v>
      </c>
      <c r="AB625" t="s">
        <v>251</v>
      </c>
      <c r="AC625" t="s">
        <v>190</v>
      </c>
      <c r="AD625" s="50">
        <v>0</v>
      </c>
      <c r="AE625" t="s">
        <v>274</v>
      </c>
      <c r="AF625" t="s">
        <v>274</v>
      </c>
      <c r="AG625" t="s">
        <v>274</v>
      </c>
      <c r="AH625" t="s">
        <v>252</v>
      </c>
      <c r="AI625" t="s">
        <v>252</v>
      </c>
      <c r="AJ625" t="s">
        <v>274</v>
      </c>
    </row>
    <row r="626" spans="1:36" x14ac:dyDescent="0.35">
      <c r="A626">
        <v>16</v>
      </c>
      <c r="B626" t="s">
        <v>275</v>
      </c>
      <c r="C626" t="s">
        <v>246</v>
      </c>
      <c r="D626" t="s">
        <v>414</v>
      </c>
      <c r="E626" t="s">
        <v>276</v>
      </c>
      <c r="F626" t="s">
        <v>248</v>
      </c>
      <c r="G626" t="s">
        <v>249</v>
      </c>
      <c r="H626" t="s">
        <v>250</v>
      </c>
      <c r="O626" t="s">
        <v>403</v>
      </c>
      <c r="P626" s="50">
        <v>37.563884735107422</v>
      </c>
      <c r="Q626" s="50">
        <v>1.0471947193145752</v>
      </c>
      <c r="W626" t="s">
        <v>210</v>
      </c>
      <c r="X626" s="50">
        <v>3.9999999105930328E-2</v>
      </c>
      <c r="Y626" t="s">
        <v>210</v>
      </c>
      <c r="Z626">
        <v>3</v>
      </c>
      <c r="AA626">
        <v>29</v>
      </c>
      <c r="AB626" t="s">
        <v>404</v>
      </c>
      <c r="AC626" t="s">
        <v>190</v>
      </c>
      <c r="AD626" s="50">
        <v>0</v>
      </c>
      <c r="AE626" t="s">
        <v>274</v>
      </c>
      <c r="AF626" t="s">
        <v>252</v>
      </c>
      <c r="AG626" t="s">
        <v>274</v>
      </c>
      <c r="AH626" t="s">
        <v>252</v>
      </c>
      <c r="AI626" t="s">
        <v>252</v>
      </c>
      <c r="AJ626" t="s">
        <v>274</v>
      </c>
    </row>
    <row r="627" spans="1:36" x14ac:dyDescent="0.35">
      <c r="A627">
        <v>17</v>
      </c>
      <c r="B627" t="s">
        <v>277</v>
      </c>
      <c r="C627" t="s">
        <v>246</v>
      </c>
      <c r="D627" t="s">
        <v>414</v>
      </c>
      <c r="E627" t="s">
        <v>268</v>
      </c>
      <c r="F627" t="s">
        <v>248</v>
      </c>
      <c r="G627" t="s">
        <v>249</v>
      </c>
      <c r="H627" t="s">
        <v>250</v>
      </c>
      <c r="O627" t="s">
        <v>403</v>
      </c>
      <c r="W627" t="s">
        <v>210</v>
      </c>
      <c r="X627" s="50">
        <v>0.2</v>
      </c>
      <c r="Y627" t="s">
        <v>210</v>
      </c>
      <c r="Z627">
        <v>3</v>
      </c>
      <c r="AA627">
        <v>39</v>
      </c>
      <c r="AB627" t="s">
        <v>404</v>
      </c>
      <c r="AC627" t="s">
        <v>190</v>
      </c>
      <c r="AD627" s="50">
        <v>0</v>
      </c>
      <c r="AE627" t="s">
        <v>274</v>
      </c>
      <c r="AF627" t="s">
        <v>274</v>
      </c>
      <c r="AG627" t="s">
        <v>274</v>
      </c>
      <c r="AH627" t="s">
        <v>252</v>
      </c>
      <c r="AI627" t="s">
        <v>252</v>
      </c>
      <c r="AJ627" t="s">
        <v>274</v>
      </c>
    </row>
    <row r="628" spans="1:36" x14ac:dyDescent="0.35">
      <c r="A628">
        <v>18</v>
      </c>
      <c r="B628" t="s">
        <v>278</v>
      </c>
      <c r="C628" t="s">
        <v>246</v>
      </c>
      <c r="D628" t="s">
        <v>414</v>
      </c>
      <c r="E628" t="s">
        <v>270</v>
      </c>
      <c r="F628" t="s">
        <v>248</v>
      </c>
      <c r="G628" t="s">
        <v>249</v>
      </c>
      <c r="H628" t="s">
        <v>250</v>
      </c>
      <c r="O628" t="s">
        <v>403</v>
      </c>
      <c r="W628" t="s">
        <v>210</v>
      </c>
      <c r="X628" s="50">
        <v>0.2</v>
      </c>
      <c r="Y628" t="s">
        <v>210</v>
      </c>
      <c r="Z628">
        <v>3</v>
      </c>
      <c r="AA628">
        <v>39</v>
      </c>
      <c r="AB628" t="s">
        <v>404</v>
      </c>
      <c r="AC628" t="s">
        <v>190</v>
      </c>
      <c r="AD628" s="50">
        <v>0</v>
      </c>
      <c r="AE628" t="s">
        <v>274</v>
      </c>
      <c r="AF628" t="s">
        <v>274</v>
      </c>
      <c r="AG628" t="s">
        <v>274</v>
      </c>
      <c r="AH628" t="s">
        <v>252</v>
      </c>
      <c r="AI628" t="s">
        <v>252</v>
      </c>
      <c r="AJ628" t="s">
        <v>274</v>
      </c>
    </row>
    <row r="629" spans="1:36" x14ac:dyDescent="0.35">
      <c r="A629">
        <v>19</v>
      </c>
      <c r="B629" t="s">
        <v>279</v>
      </c>
      <c r="C629" t="s">
        <v>246</v>
      </c>
      <c r="D629" t="s">
        <v>414</v>
      </c>
      <c r="E629" t="s">
        <v>272</v>
      </c>
      <c r="F629" t="s">
        <v>248</v>
      </c>
      <c r="G629" t="s">
        <v>249</v>
      </c>
      <c r="H629" t="s">
        <v>250</v>
      </c>
      <c r="O629" t="s">
        <v>403</v>
      </c>
      <c r="W629" t="s">
        <v>210</v>
      </c>
      <c r="X629" s="50">
        <v>0.2</v>
      </c>
      <c r="Y629" t="s">
        <v>210</v>
      </c>
      <c r="Z629">
        <v>3</v>
      </c>
      <c r="AA629">
        <v>39</v>
      </c>
      <c r="AB629" t="s">
        <v>251</v>
      </c>
      <c r="AC629" t="s">
        <v>190</v>
      </c>
      <c r="AD629" s="50">
        <v>0</v>
      </c>
      <c r="AE629" t="s">
        <v>274</v>
      </c>
      <c r="AF629" t="s">
        <v>274</v>
      </c>
      <c r="AG629" t="s">
        <v>274</v>
      </c>
      <c r="AH629" t="s">
        <v>252</v>
      </c>
      <c r="AI629" t="s">
        <v>252</v>
      </c>
      <c r="AJ629" t="s">
        <v>274</v>
      </c>
    </row>
    <row r="630" spans="1:36" x14ac:dyDescent="0.35">
      <c r="A630">
        <v>20</v>
      </c>
      <c r="B630" t="s">
        <v>280</v>
      </c>
      <c r="C630" t="s">
        <v>246</v>
      </c>
      <c r="D630" t="s">
        <v>414</v>
      </c>
      <c r="E630" t="s">
        <v>276</v>
      </c>
      <c r="F630" t="s">
        <v>248</v>
      </c>
      <c r="G630" t="s">
        <v>249</v>
      </c>
      <c r="H630" t="s">
        <v>250</v>
      </c>
      <c r="L630" s="50">
        <v>1</v>
      </c>
      <c r="M630" s="50">
        <v>0.19454547762870789</v>
      </c>
      <c r="N630" s="50">
        <v>5.1401863098144531</v>
      </c>
      <c r="O630" s="50">
        <v>36.823405999999999</v>
      </c>
      <c r="P630" s="50">
        <v>37.563884735107422</v>
      </c>
      <c r="Q630" s="50">
        <v>1.0471947193145752</v>
      </c>
      <c r="S630" s="50">
        <v>28.307891845703125</v>
      </c>
      <c r="T630" s="50">
        <v>1.0507174730300903</v>
      </c>
      <c r="U630" s="50">
        <v>0.74214005470275879</v>
      </c>
      <c r="V630" s="50">
        <v>0</v>
      </c>
      <c r="W630" t="s">
        <v>210</v>
      </c>
      <c r="X630" s="50">
        <v>3.9999999105930328E-2</v>
      </c>
      <c r="Y630" t="s">
        <v>210</v>
      </c>
      <c r="Z630">
        <v>3</v>
      </c>
      <c r="AA630">
        <v>34</v>
      </c>
      <c r="AB630" t="s">
        <v>273</v>
      </c>
      <c r="AC630" t="s">
        <v>190</v>
      </c>
      <c r="AD630" s="50">
        <v>0.75074622464505159</v>
      </c>
      <c r="AE630" t="s">
        <v>274</v>
      </c>
      <c r="AF630" t="s">
        <v>252</v>
      </c>
      <c r="AG630" t="s">
        <v>274</v>
      </c>
      <c r="AH630" t="s">
        <v>274</v>
      </c>
      <c r="AI630" t="s">
        <v>252</v>
      </c>
      <c r="AJ630" t="s">
        <v>252</v>
      </c>
    </row>
    <row r="631" spans="1:36" x14ac:dyDescent="0.35">
      <c r="A631">
        <v>21</v>
      </c>
      <c r="B631" t="s">
        <v>281</v>
      </c>
      <c r="C631" t="s">
        <v>246</v>
      </c>
      <c r="D631" t="s">
        <v>414</v>
      </c>
      <c r="E631" t="s">
        <v>268</v>
      </c>
      <c r="F631" t="s">
        <v>248</v>
      </c>
      <c r="G631" t="s">
        <v>249</v>
      </c>
      <c r="H631" t="s">
        <v>250</v>
      </c>
      <c r="O631" t="s">
        <v>403</v>
      </c>
      <c r="W631" t="s">
        <v>210</v>
      </c>
      <c r="X631" s="50">
        <v>0.2</v>
      </c>
      <c r="Y631" t="s">
        <v>210</v>
      </c>
      <c r="Z631">
        <v>3</v>
      </c>
      <c r="AA631">
        <v>39</v>
      </c>
      <c r="AB631" t="s">
        <v>404</v>
      </c>
      <c r="AC631" t="s">
        <v>190</v>
      </c>
      <c r="AD631" s="50">
        <v>0</v>
      </c>
      <c r="AE631" t="s">
        <v>274</v>
      </c>
      <c r="AF631" t="s">
        <v>274</v>
      </c>
      <c r="AG631" t="s">
        <v>274</v>
      </c>
      <c r="AH631" t="s">
        <v>252</v>
      </c>
      <c r="AI631" t="s">
        <v>252</v>
      </c>
      <c r="AJ631" t="s">
        <v>252</v>
      </c>
    </row>
    <row r="632" spans="1:36" x14ac:dyDescent="0.35">
      <c r="A632">
        <v>22</v>
      </c>
      <c r="B632" t="s">
        <v>282</v>
      </c>
      <c r="C632" t="s">
        <v>246</v>
      </c>
      <c r="D632" t="s">
        <v>414</v>
      </c>
      <c r="E632" t="s">
        <v>270</v>
      </c>
      <c r="F632" t="s">
        <v>248</v>
      </c>
      <c r="G632" t="s">
        <v>249</v>
      </c>
      <c r="H632" t="s">
        <v>250</v>
      </c>
      <c r="O632" t="s">
        <v>403</v>
      </c>
      <c r="W632" t="s">
        <v>210</v>
      </c>
      <c r="X632" s="50">
        <v>0.2</v>
      </c>
      <c r="Y632" t="s">
        <v>210</v>
      </c>
      <c r="Z632">
        <v>3</v>
      </c>
      <c r="AA632">
        <v>39</v>
      </c>
      <c r="AB632" t="s">
        <v>404</v>
      </c>
      <c r="AC632" t="s">
        <v>190</v>
      </c>
      <c r="AD632" s="50">
        <v>0</v>
      </c>
      <c r="AE632" t="s">
        <v>274</v>
      </c>
      <c r="AF632" t="s">
        <v>274</v>
      </c>
      <c r="AG632" t="s">
        <v>274</v>
      </c>
      <c r="AH632" t="s">
        <v>252</v>
      </c>
      <c r="AI632" t="s">
        <v>252</v>
      </c>
      <c r="AJ632" t="s">
        <v>274</v>
      </c>
    </row>
    <row r="633" spans="1:36" x14ac:dyDescent="0.35">
      <c r="A633">
        <v>23</v>
      </c>
      <c r="B633" t="s">
        <v>283</v>
      </c>
      <c r="C633" t="s">
        <v>246</v>
      </c>
      <c r="D633" t="s">
        <v>414</v>
      </c>
      <c r="E633" t="s">
        <v>272</v>
      </c>
      <c r="F633" t="s">
        <v>248</v>
      </c>
      <c r="G633" t="s">
        <v>249</v>
      </c>
      <c r="H633" t="s">
        <v>250</v>
      </c>
      <c r="O633" t="s">
        <v>403</v>
      </c>
      <c r="W633" t="s">
        <v>210</v>
      </c>
      <c r="X633" s="50">
        <v>0.2</v>
      </c>
      <c r="Y633" t="s">
        <v>210</v>
      </c>
      <c r="Z633">
        <v>3</v>
      </c>
      <c r="AA633">
        <v>39</v>
      </c>
      <c r="AB633" t="s">
        <v>404</v>
      </c>
      <c r="AC633" t="s">
        <v>190</v>
      </c>
      <c r="AD633" s="50">
        <v>0</v>
      </c>
      <c r="AE633" t="s">
        <v>274</v>
      </c>
      <c r="AF633" t="s">
        <v>274</v>
      </c>
      <c r="AG633" t="s">
        <v>274</v>
      </c>
      <c r="AH633" t="s">
        <v>252</v>
      </c>
      <c r="AI633" t="s">
        <v>252</v>
      </c>
      <c r="AJ633" t="s">
        <v>274</v>
      </c>
    </row>
    <row r="634" spans="1:36" x14ac:dyDescent="0.35">
      <c r="A634">
        <v>24</v>
      </c>
      <c r="B634" t="s">
        <v>284</v>
      </c>
      <c r="C634" t="s">
        <v>246</v>
      </c>
      <c r="D634" t="s">
        <v>414</v>
      </c>
      <c r="E634" t="s">
        <v>276</v>
      </c>
      <c r="F634" t="s">
        <v>248</v>
      </c>
      <c r="G634" t="s">
        <v>249</v>
      </c>
      <c r="H634" t="s">
        <v>250</v>
      </c>
      <c r="L634" s="50">
        <v>1</v>
      </c>
      <c r="M634" s="50">
        <v>0.19454547762870789</v>
      </c>
      <c r="N634" s="50">
        <v>5.1401863098144531</v>
      </c>
      <c r="O634" s="50">
        <v>38.304363000000002</v>
      </c>
      <c r="P634" s="50">
        <v>37.563884735107422</v>
      </c>
      <c r="Q634" s="50">
        <v>1.0471947193145752</v>
      </c>
      <c r="S634" s="50">
        <v>28.307891845703125</v>
      </c>
      <c r="T634" s="50">
        <v>1.0507174730300903</v>
      </c>
      <c r="U634" s="50">
        <v>0.74214005470275879</v>
      </c>
      <c r="V634" s="50">
        <v>0</v>
      </c>
      <c r="W634" t="s">
        <v>210</v>
      </c>
      <c r="X634" s="50">
        <v>3.9999999105930328E-2</v>
      </c>
      <c r="Y634" t="s">
        <v>210</v>
      </c>
      <c r="Z634">
        <v>3</v>
      </c>
      <c r="AA634">
        <v>35</v>
      </c>
      <c r="AB634" t="s">
        <v>273</v>
      </c>
      <c r="AC634" t="s">
        <v>190</v>
      </c>
      <c r="AD634" s="50">
        <v>0.36647492310172253</v>
      </c>
      <c r="AE634" t="s">
        <v>274</v>
      </c>
      <c r="AF634" t="s">
        <v>252</v>
      </c>
      <c r="AG634" t="s">
        <v>274</v>
      </c>
      <c r="AH634" t="s">
        <v>274</v>
      </c>
      <c r="AI634" t="s">
        <v>252</v>
      </c>
      <c r="AJ634" t="s">
        <v>252</v>
      </c>
    </row>
    <row r="635" spans="1:36" x14ac:dyDescent="0.35">
      <c r="A635">
        <v>25</v>
      </c>
      <c r="B635" t="s">
        <v>285</v>
      </c>
      <c r="C635" t="s">
        <v>246</v>
      </c>
      <c r="D635" t="s">
        <v>414</v>
      </c>
      <c r="E635" t="s">
        <v>286</v>
      </c>
      <c r="F635" t="s">
        <v>248</v>
      </c>
      <c r="G635" t="s">
        <v>249</v>
      </c>
      <c r="H635" t="s">
        <v>250</v>
      </c>
      <c r="O635" t="s">
        <v>403</v>
      </c>
      <c r="W635" t="s">
        <v>210</v>
      </c>
      <c r="X635" s="50">
        <v>0.2</v>
      </c>
      <c r="Y635" t="s">
        <v>210</v>
      </c>
      <c r="Z635">
        <v>3</v>
      </c>
      <c r="AA635">
        <v>22</v>
      </c>
      <c r="AB635" t="s">
        <v>251</v>
      </c>
      <c r="AC635" t="s">
        <v>190</v>
      </c>
      <c r="AD635" s="50">
        <v>0</v>
      </c>
      <c r="AE635" t="s">
        <v>274</v>
      </c>
      <c r="AF635" t="s">
        <v>252</v>
      </c>
      <c r="AG635" t="s">
        <v>274</v>
      </c>
      <c r="AH635" t="s">
        <v>252</v>
      </c>
      <c r="AI635" t="s">
        <v>252</v>
      </c>
      <c r="AJ635" t="s">
        <v>252</v>
      </c>
    </row>
    <row r="636" spans="1:36" x14ac:dyDescent="0.35">
      <c r="A636">
        <v>26</v>
      </c>
      <c r="B636" t="s">
        <v>287</v>
      </c>
      <c r="C636" t="s">
        <v>246</v>
      </c>
      <c r="D636" t="s">
        <v>414</v>
      </c>
      <c r="E636" t="s">
        <v>288</v>
      </c>
      <c r="F636" t="s">
        <v>248</v>
      </c>
      <c r="G636" t="s">
        <v>249</v>
      </c>
      <c r="H636" t="s">
        <v>250</v>
      </c>
      <c r="O636" t="s">
        <v>403</v>
      </c>
      <c r="W636" t="s">
        <v>210</v>
      </c>
      <c r="X636" s="50">
        <v>0.2</v>
      </c>
      <c r="Y636" t="s">
        <v>210</v>
      </c>
      <c r="Z636">
        <v>3</v>
      </c>
      <c r="AA636">
        <v>39</v>
      </c>
      <c r="AB636" t="s">
        <v>404</v>
      </c>
      <c r="AC636" t="s">
        <v>190</v>
      </c>
      <c r="AD636" s="50">
        <v>0</v>
      </c>
      <c r="AE636" t="s">
        <v>274</v>
      </c>
      <c r="AF636" t="s">
        <v>274</v>
      </c>
      <c r="AG636" t="s">
        <v>274</v>
      </c>
      <c r="AH636" t="s">
        <v>252</v>
      </c>
      <c r="AI636" t="s">
        <v>252</v>
      </c>
      <c r="AJ636" t="s">
        <v>252</v>
      </c>
    </row>
    <row r="637" spans="1:36" x14ac:dyDescent="0.35">
      <c r="A637">
        <v>27</v>
      </c>
      <c r="B637" t="s">
        <v>289</v>
      </c>
      <c r="C637" t="s">
        <v>246</v>
      </c>
      <c r="D637" t="s">
        <v>414</v>
      </c>
      <c r="E637" t="s">
        <v>290</v>
      </c>
      <c r="F637" t="s">
        <v>248</v>
      </c>
      <c r="G637" t="s">
        <v>249</v>
      </c>
      <c r="H637" t="s">
        <v>250</v>
      </c>
      <c r="O637" t="s">
        <v>403</v>
      </c>
      <c r="W637" t="s">
        <v>210</v>
      </c>
      <c r="X637" s="50">
        <v>0.2</v>
      </c>
      <c r="Y637" t="s">
        <v>210</v>
      </c>
      <c r="Z637">
        <v>3</v>
      </c>
      <c r="AA637">
        <v>39</v>
      </c>
      <c r="AB637" t="s">
        <v>404</v>
      </c>
      <c r="AC637" t="s">
        <v>190</v>
      </c>
      <c r="AD637" s="50">
        <v>0</v>
      </c>
      <c r="AE637" t="s">
        <v>274</v>
      </c>
      <c r="AF637" t="s">
        <v>274</v>
      </c>
      <c r="AG637" t="s">
        <v>274</v>
      </c>
      <c r="AH637" t="s">
        <v>252</v>
      </c>
      <c r="AI637" t="s">
        <v>252</v>
      </c>
      <c r="AJ637" t="s">
        <v>274</v>
      </c>
    </row>
    <row r="638" spans="1:36" x14ac:dyDescent="0.35">
      <c r="A638">
        <v>28</v>
      </c>
      <c r="B638" t="s">
        <v>291</v>
      </c>
      <c r="C638" t="s">
        <v>246</v>
      </c>
      <c r="D638" t="s">
        <v>414</v>
      </c>
      <c r="E638" t="s">
        <v>292</v>
      </c>
      <c r="F638" t="s">
        <v>248</v>
      </c>
      <c r="G638" t="s">
        <v>249</v>
      </c>
      <c r="H638" t="s">
        <v>250</v>
      </c>
      <c r="O638" t="s">
        <v>403</v>
      </c>
      <c r="W638" t="s">
        <v>210</v>
      </c>
      <c r="X638" s="50">
        <v>0.2</v>
      </c>
      <c r="Y638" t="s">
        <v>210</v>
      </c>
      <c r="Z638">
        <v>3</v>
      </c>
      <c r="AA638">
        <v>39</v>
      </c>
      <c r="AB638" t="s">
        <v>251</v>
      </c>
      <c r="AC638" t="s">
        <v>190</v>
      </c>
      <c r="AD638" s="50">
        <v>0</v>
      </c>
      <c r="AE638" t="s">
        <v>274</v>
      </c>
      <c r="AF638" t="s">
        <v>274</v>
      </c>
      <c r="AG638" t="s">
        <v>274</v>
      </c>
      <c r="AH638" t="s">
        <v>252</v>
      </c>
      <c r="AI638" t="s">
        <v>252</v>
      </c>
      <c r="AJ638" t="s">
        <v>274</v>
      </c>
    </row>
    <row r="639" spans="1:36" x14ac:dyDescent="0.35">
      <c r="A639">
        <v>29</v>
      </c>
      <c r="B639" t="s">
        <v>293</v>
      </c>
      <c r="C639" t="s">
        <v>246</v>
      </c>
      <c r="D639" t="s">
        <v>414</v>
      </c>
      <c r="E639" t="s">
        <v>286</v>
      </c>
      <c r="F639" t="s">
        <v>248</v>
      </c>
      <c r="G639" t="s">
        <v>249</v>
      </c>
      <c r="H639" t="s">
        <v>250</v>
      </c>
      <c r="O639" t="s">
        <v>403</v>
      </c>
      <c r="W639" t="s">
        <v>210</v>
      </c>
      <c r="X639" s="50">
        <v>0.2</v>
      </c>
      <c r="Y639" t="s">
        <v>210</v>
      </c>
      <c r="Z639">
        <v>3</v>
      </c>
      <c r="AA639">
        <v>21</v>
      </c>
      <c r="AB639" t="s">
        <v>251</v>
      </c>
      <c r="AC639" t="s">
        <v>190</v>
      </c>
      <c r="AD639" s="50">
        <v>0</v>
      </c>
      <c r="AE639" t="s">
        <v>274</v>
      </c>
      <c r="AF639" t="s">
        <v>252</v>
      </c>
      <c r="AG639" t="s">
        <v>274</v>
      </c>
      <c r="AH639" t="s">
        <v>252</v>
      </c>
      <c r="AI639" t="s">
        <v>252</v>
      </c>
      <c r="AJ639" t="s">
        <v>274</v>
      </c>
    </row>
    <row r="640" spans="1:36" x14ac:dyDescent="0.35">
      <c r="A640">
        <v>30</v>
      </c>
      <c r="B640" t="s">
        <v>294</v>
      </c>
      <c r="C640" t="s">
        <v>246</v>
      </c>
      <c r="D640" t="s">
        <v>414</v>
      </c>
      <c r="E640" t="s">
        <v>288</v>
      </c>
      <c r="F640" t="s">
        <v>248</v>
      </c>
      <c r="G640" t="s">
        <v>249</v>
      </c>
      <c r="H640" t="s">
        <v>250</v>
      </c>
      <c r="O640" t="s">
        <v>403</v>
      </c>
      <c r="W640" t="s">
        <v>210</v>
      </c>
      <c r="X640" s="50">
        <v>0.2</v>
      </c>
      <c r="Y640" t="s">
        <v>210</v>
      </c>
      <c r="Z640">
        <v>3</v>
      </c>
      <c r="AA640">
        <v>39</v>
      </c>
      <c r="AB640" t="s">
        <v>404</v>
      </c>
      <c r="AC640" t="s">
        <v>190</v>
      </c>
      <c r="AD640" s="50">
        <v>0</v>
      </c>
      <c r="AE640" t="s">
        <v>274</v>
      </c>
      <c r="AF640" t="s">
        <v>274</v>
      </c>
      <c r="AG640" t="s">
        <v>274</v>
      </c>
      <c r="AH640" t="s">
        <v>252</v>
      </c>
      <c r="AI640" t="s">
        <v>252</v>
      </c>
      <c r="AJ640" t="s">
        <v>252</v>
      </c>
    </row>
    <row r="641" spans="1:36" x14ac:dyDescent="0.35">
      <c r="A641">
        <v>31</v>
      </c>
      <c r="B641" t="s">
        <v>295</v>
      </c>
      <c r="C641" t="s">
        <v>246</v>
      </c>
      <c r="D641" t="s">
        <v>414</v>
      </c>
      <c r="E641" t="s">
        <v>290</v>
      </c>
      <c r="F641" t="s">
        <v>248</v>
      </c>
      <c r="G641" t="s">
        <v>249</v>
      </c>
      <c r="H641" t="s">
        <v>250</v>
      </c>
      <c r="O641" t="s">
        <v>403</v>
      </c>
      <c r="W641" t="s">
        <v>210</v>
      </c>
      <c r="X641" s="50">
        <v>0.2</v>
      </c>
      <c r="Y641" t="s">
        <v>210</v>
      </c>
      <c r="Z641">
        <v>3</v>
      </c>
      <c r="AA641">
        <v>39</v>
      </c>
      <c r="AB641" t="s">
        <v>404</v>
      </c>
      <c r="AC641" t="s">
        <v>190</v>
      </c>
      <c r="AD641" s="50">
        <v>0</v>
      </c>
      <c r="AE641" t="s">
        <v>274</v>
      </c>
      <c r="AF641" t="s">
        <v>274</v>
      </c>
      <c r="AG641" t="s">
        <v>274</v>
      </c>
      <c r="AH641" t="s">
        <v>252</v>
      </c>
      <c r="AI641" t="s">
        <v>252</v>
      </c>
      <c r="AJ641" t="s">
        <v>252</v>
      </c>
    </row>
    <row r="642" spans="1:36" x14ac:dyDescent="0.35">
      <c r="A642">
        <v>32</v>
      </c>
      <c r="B642" t="s">
        <v>296</v>
      </c>
      <c r="C642" t="s">
        <v>246</v>
      </c>
      <c r="D642" t="s">
        <v>414</v>
      </c>
      <c r="E642" t="s">
        <v>292</v>
      </c>
      <c r="F642" t="s">
        <v>248</v>
      </c>
      <c r="G642" t="s">
        <v>249</v>
      </c>
      <c r="H642" t="s">
        <v>250</v>
      </c>
      <c r="O642" t="s">
        <v>403</v>
      </c>
      <c r="W642" t="s">
        <v>210</v>
      </c>
      <c r="X642" s="50">
        <v>0.2</v>
      </c>
      <c r="Y642" t="s">
        <v>210</v>
      </c>
      <c r="Z642">
        <v>3</v>
      </c>
      <c r="AA642">
        <v>39</v>
      </c>
      <c r="AB642" t="s">
        <v>404</v>
      </c>
      <c r="AC642" t="s">
        <v>190</v>
      </c>
      <c r="AD642" s="50">
        <v>0</v>
      </c>
      <c r="AE642" t="s">
        <v>274</v>
      </c>
      <c r="AF642" t="s">
        <v>274</v>
      </c>
      <c r="AG642" t="s">
        <v>274</v>
      </c>
      <c r="AH642" t="s">
        <v>252</v>
      </c>
      <c r="AI642" t="s">
        <v>252</v>
      </c>
      <c r="AJ642" t="s">
        <v>252</v>
      </c>
    </row>
    <row r="643" spans="1:36" x14ac:dyDescent="0.35">
      <c r="A643">
        <v>33</v>
      </c>
      <c r="B643" t="s">
        <v>297</v>
      </c>
      <c r="C643" t="s">
        <v>246</v>
      </c>
      <c r="D643" t="s">
        <v>414</v>
      </c>
      <c r="E643" t="s">
        <v>286</v>
      </c>
      <c r="F643" t="s">
        <v>248</v>
      </c>
      <c r="G643" t="s">
        <v>249</v>
      </c>
      <c r="H643" t="s">
        <v>250</v>
      </c>
      <c r="O643" t="s">
        <v>403</v>
      </c>
      <c r="W643" t="s">
        <v>210</v>
      </c>
      <c r="X643" s="50">
        <v>0.2</v>
      </c>
      <c r="Y643" t="s">
        <v>210</v>
      </c>
      <c r="Z643">
        <v>3</v>
      </c>
      <c r="AA643">
        <v>39</v>
      </c>
      <c r="AB643" t="s">
        <v>404</v>
      </c>
      <c r="AC643" t="s">
        <v>190</v>
      </c>
      <c r="AD643" s="50">
        <v>0</v>
      </c>
      <c r="AE643" t="s">
        <v>274</v>
      </c>
      <c r="AF643" t="s">
        <v>274</v>
      </c>
      <c r="AG643" t="s">
        <v>274</v>
      </c>
      <c r="AH643" t="s">
        <v>252</v>
      </c>
      <c r="AI643" t="s">
        <v>252</v>
      </c>
      <c r="AJ643" t="s">
        <v>252</v>
      </c>
    </row>
    <row r="644" spans="1:36" x14ac:dyDescent="0.35">
      <c r="A644">
        <v>34</v>
      </c>
      <c r="B644" t="s">
        <v>298</v>
      </c>
      <c r="C644" t="s">
        <v>246</v>
      </c>
      <c r="D644" t="s">
        <v>414</v>
      </c>
      <c r="E644" t="s">
        <v>288</v>
      </c>
      <c r="F644" t="s">
        <v>248</v>
      </c>
      <c r="G644" t="s">
        <v>249</v>
      </c>
      <c r="H644" t="s">
        <v>250</v>
      </c>
      <c r="O644" t="s">
        <v>403</v>
      </c>
      <c r="W644" t="s">
        <v>210</v>
      </c>
      <c r="X644" s="50">
        <v>0.2</v>
      </c>
      <c r="Y644" t="s">
        <v>210</v>
      </c>
      <c r="Z644">
        <v>3</v>
      </c>
      <c r="AA644">
        <v>39</v>
      </c>
      <c r="AB644" t="s">
        <v>404</v>
      </c>
      <c r="AC644" t="s">
        <v>190</v>
      </c>
      <c r="AD644" s="50">
        <v>0</v>
      </c>
      <c r="AE644" t="s">
        <v>274</v>
      </c>
      <c r="AF644" t="s">
        <v>274</v>
      </c>
      <c r="AG644" t="s">
        <v>274</v>
      </c>
      <c r="AH644" t="s">
        <v>252</v>
      </c>
      <c r="AI644" t="s">
        <v>252</v>
      </c>
      <c r="AJ644" t="s">
        <v>274</v>
      </c>
    </row>
    <row r="645" spans="1:36" x14ac:dyDescent="0.35">
      <c r="A645">
        <v>35</v>
      </c>
      <c r="B645" t="s">
        <v>299</v>
      </c>
      <c r="C645" t="s">
        <v>246</v>
      </c>
      <c r="D645" t="s">
        <v>414</v>
      </c>
      <c r="E645" t="s">
        <v>290</v>
      </c>
      <c r="F645" t="s">
        <v>248</v>
      </c>
      <c r="G645" t="s">
        <v>249</v>
      </c>
      <c r="H645" t="s">
        <v>250</v>
      </c>
      <c r="O645" t="s">
        <v>403</v>
      </c>
      <c r="W645" t="s">
        <v>210</v>
      </c>
      <c r="X645" s="50">
        <v>0.2</v>
      </c>
      <c r="Y645" t="s">
        <v>210</v>
      </c>
      <c r="Z645">
        <v>3</v>
      </c>
      <c r="AA645">
        <v>39</v>
      </c>
      <c r="AB645" t="s">
        <v>404</v>
      </c>
      <c r="AC645" t="s">
        <v>190</v>
      </c>
      <c r="AD645" s="50">
        <v>0</v>
      </c>
      <c r="AE645" t="s">
        <v>274</v>
      </c>
      <c r="AF645" t="s">
        <v>274</v>
      </c>
      <c r="AG645" t="s">
        <v>274</v>
      </c>
      <c r="AH645" t="s">
        <v>252</v>
      </c>
      <c r="AI645" t="s">
        <v>252</v>
      </c>
      <c r="AJ645" t="s">
        <v>274</v>
      </c>
    </row>
    <row r="646" spans="1:36" x14ac:dyDescent="0.35">
      <c r="A646">
        <v>36</v>
      </c>
      <c r="B646" t="s">
        <v>300</v>
      </c>
      <c r="C646" t="s">
        <v>246</v>
      </c>
      <c r="D646" t="s">
        <v>414</v>
      </c>
      <c r="E646" t="s">
        <v>292</v>
      </c>
      <c r="F646" t="s">
        <v>248</v>
      </c>
      <c r="G646" t="s">
        <v>249</v>
      </c>
      <c r="H646" t="s">
        <v>250</v>
      </c>
      <c r="O646" t="s">
        <v>403</v>
      </c>
      <c r="W646" t="s">
        <v>210</v>
      </c>
      <c r="X646" s="50">
        <v>0.2</v>
      </c>
      <c r="Y646" t="s">
        <v>210</v>
      </c>
      <c r="Z646">
        <v>3</v>
      </c>
      <c r="AA646">
        <v>39</v>
      </c>
      <c r="AB646" t="s">
        <v>404</v>
      </c>
      <c r="AC646" t="s">
        <v>190</v>
      </c>
      <c r="AD646" s="50">
        <v>0</v>
      </c>
      <c r="AE646" t="s">
        <v>274</v>
      </c>
      <c r="AF646" t="s">
        <v>274</v>
      </c>
      <c r="AG646" t="s">
        <v>274</v>
      </c>
      <c r="AH646" t="s">
        <v>252</v>
      </c>
      <c r="AI646" t="s">
        <v>252</v>
      </c>
      <c r="AJ646" t="s">
        <v>274</v>
      </c>
    </row>
    <row r="647" spans="1:36" x14ac:dyDescent="0.35">
      <c r="A647">
        <v>37</v>
      </c>
      <c r="B647" t="s">
        <v>301</v>
      </c>
      <c r="C647" t="s">
        <v>246</v>
      </c>
      <c r="D647" t="s">
        <v>414</v>
      </c>
      <c r="E647" t="s">
        <v>302</v>
      </c>
      <c r="F647" t="s">
        <v>248</v>
      </c>
      <c r="G647" t="s">
        <v>249</v>
      </c>
      <c r="H647" t="s">
        <v>250</v>
      </c>
      <c r="O647" t="s">
        <v>403</v>
      </c>
      <c r="W647" t="s">
        <v>210</v>
      </c>
      <c r="X647" s="50">
        <v>0.2</v>
      </c>
      <c r="Y647" t="s">
        <v>210</v>
      </c>
      <c r="Z647">
        <v>3</v>
      </c>
      <c r="AA647">
        <v>39</v>
      </c>
      <c r="AB647" t="s">
        <v>404</v>
      </c>
      <c r="AC647" t="s">
        <v>190</v>
      </c>
      <c r="AD647" s="50">
        <v>0</v>
      </c>
      <c r="AE647" t="s">
        <v>274</v>
      </c>
      <c r="AF647" t="s">
        <v>274</v>
      </c>
      <c r="AG647" t="s">
        <v>274</v>
      </c>
      <c r="AH647" t="s">
        <v>252</v>
      </c>
      <c r="AI647" t="s">
        <v>252</v>
      </c>
      <c r="AJ647" t="s">
        <v>274</v>
      </c>
    </row>
    <row r="648" spans="1:36" x14ac:dyDescent="0.35">
      <c r="A648">
        <v>38</v>
      </c>
      <c r="B648" t="s">
        <v>303</v>
      </c>
      <c r="C648" t="s">
        <v>246</v>
      </c>
      <c r="D648" t="s">
        <v>414</v>
      </c>
      <c r="E648" t="s">
        <v>304</v>
      </c>
      <c r="F648" t="s">
        <v>248</v>
      </c>
      <c r="G648" t="s">
        <v>249</v>
      </c>
      <c r="H648" t="s">
        <v>250</v>
      </c>
      <c r="L648" s="50">
        <v>1</v>
      </c>
      <c r="O648" s="50">
        <v>25.240631</v>
      </c>
      <c r="P648" s="50">
        <v>25.240631103515625</v>
      </c>
      <c r="S648" s="50">
        <v>15.984639167785645</v>
      </c>
      <c r="V648" s="50">
        <v>0</v>
      </c>
      <c r="W648" t="s">
        <v>210</v>
      </c>
      <c r="X648" s="50">
        <v>3.9999999105930328E-2</v>
      </c>
      <c r="Y648" t="s">
        <v>210</v>
      </c>
      <c r="Z648">
        <v>3</v>
      </c>
      <c r="AA648">
        <v>8</v>
      </c>
      <c r="AB648" t="s">
        <v>251</v>
      </c>
      <c r="AC648" t="s">
        <v>190</v>
      </c>
      <c r="AD648" s="50">
        <v>6.4378517461332191E-2</v>
      </c>
      <c r="AE648" t="s">
        <v>274</v>
      </c>
      <c r="AF648" t="s">
        <v>252</v>
      </c>
      <c r="AG648" t="s">
        <v>274</v>
      </c>
      <c r="AH648" t="s">
        <v>252</v>
      </c>
      <c r="AI648" t="s">
        <v>252</v>
      </c>
      <c r="AJ648" t="s">
        <v>274</v>
      </c>
    </row>
    <row r="649" spans="1:36" x14ac:dyDescent="0.35">
      <c r="A649">
        <v>39</v>
      </c>
      <c r="B649" t="s">
        <v>305</v>
      </c>
      <c r="C649" t="s">
        <v>246</v>
      </c>
      <c r="D649" t="s">
        <v>414</v>
      </c>
      <c r="E649" t="s">
        <v>306</v>
      </c>
      <c r="F649" t="s">
        <v>248</v>
      </c>
      <c r="G649" t="s">
        <v>249</v>
      </c>
      <c r="H649" t="s">
        <v>250</v>
      </c>
      <c r="L649" s="50">
        <v>1</v>
      </c>
      <c r="M649" s="50">
        <v>0.88706868886947632</v>
      </c>
      <c r="N649" s="50">
        <v>1.1273083686828613</v>
      </c>
      <c r="O649" s="50">
        <v>28.300115999999999</v>
      </c>
      <c r="P649" s="50">
        <v>28.349573135375977</v>
      </c>
      <c r="Q649" s="50">
        <v>6.51264488697052E-2</v>
      </c>
      <c r="S649" s="50">
        <v>19.093582153320313</v>
      </c>
      <c r="T649" s="50">
        <v>0.10785043239593506</v>
      </c>
      <c r="U649" s="50">
        <v>6.2267478555440903E-2</v>
      </c>
      <c r="V649" s="50">
        <v>0</v>
      </c>
      <c r="W649" t="s">
        <v>210</v>
      </c>
      <c r="X649" s="50">
        <v>0.44540374568590108</v>
      </c>
      <c r="Y649" t="s">
        <v>210</v>
      </c>
      <c r="Z649">
        <v>3</v>
      </c>
      <c r="AA649">
        <v>21</v>
      </c>
      <c r="AB649" t="s">
        <v>251</v>
      </c>
      <c r="AC649" t="s">
        <v>190</v>
      </c>
      <c r="AD649" s="50">
        <v>0.97915473052702462</v>
      </c>
      <c r="AE649" t="s">
        <v>252</v>
      </c>
      <c r="AF649" t="s">
        <v>252</v>
      </c>
      <c r="AG649" t="s">
        <v>252</v>
      </c>
      <c r="AH649" t="s">
        <v>252</v>
      </c>
      <c r="AI649" t="s">
        <v>252</v>
      </c>
      <c r="AJ649" t="s">
        <v>252</v>
      </c>
    </row>
    <row r="650" spans="1:36" x14ac:dyDescent="0.35">
      <c r="A650">
        <v>40</v>
      </c>
      <c r="B650" t="s">
        <v>307</v>
      </c>
      <c r="C650" t="s">
        <v>246</v>
      </c>
      <c r="D650" t="s">
        <v>414</v>
      </c>
      <c r="E650" t="s">
        <v>308</v>
      </c>
      <c r="F650" t="s">
        <v>248</v>
      </c>
      <c r="G650" t="s">
        <v>249</v>
      </c>
      <c r="H650" t="s">
        <v>250</v>
      </c>
      <c r="O650" t="s">
        <v>403</v>
      </c>
      <c r="W650" t="s">
        <v>210</v>
      </c>
      <c r="X650" s="50">
        <v>0.2</v>
      </c>
      <c r="Y650" t="s">
        <v>210</v>
      </c>
      <c r="Z650">
        <v>3</v>
      </c>
      <c r="AA650">
        <v>39</v>
      </c>
      <c r="AB650" t="s">
        <v>404</v>
      </c>
      <c r="AC650" t="s">
        <v>190</v>
      </c>
      <c r="AD650" s="50">
        <v>0</v>
      </c>
      <c r="AE650" t="s">
        <v>274</v>
      </c>
      <c r="AF650" t="s">
        <v>274</v>
      </c>
      <c r="AG650" t="s">
        <v>274</v>
      </c>
      <c r="AH650" t="s">
        <v>252</v>
      </c>
      <c r="AI650" t="s">
        <v>252</v>
      </c>
      <c r="AJ650" t="s">
        <v>252</v>
      </c>
    </row>
    <row r="651" spans="1:36" x14ac:dyDescent="0.35">
      <c r="A651">
        <v>41</v>
      </c>
      <c r="B651" t="s">
        <v>309</v>
      </c>
      <c r="C651" t="s">
        <v>246</v>
      </c>
      <c r="D651" t="s">
        <v>414</v>
      </c>
      <c r="E651" t="s">
        <v>302</v>
      </c>
      <c r="F651" t="s">
        <v>248</v>
      </c>
      <c r="G651" t="s">
        <v>249</v>
      </c>
      <c r="H651" t="s">
        <v>250</v>
      </c>
      <c r="O651" t="s">
        <v>403</v>
      </c>
      <c r="W651" t="s">
        <v>210</v>
      </c>
      <c r="X651" s="50">
        <v>0.2</v>
      </c>
      <c r="Y651" t="s">
        <v>210</v>
      </c>
      <c r="Z651">
        <v>3</v>
      </c>
      <c r="AA651">
        <v>39</v>
      </c>
      <c r="AB651" t="s">
        <v>404</v>
      </c>
      <c r="AC651" t="s">
        <v>190</v>
      </c>
      <c r="AD651" s="50">
        <v>0</v>
      </c>
      <c r="AE651" t="s">
        <v>274</v>
      </c>
      <c r="AF651" t="s">
        <v>274</v>
      </c>
      <c r="AG651" t="s">
        <v>274</v>
      </c>
      <c r="AH651" t="s">
        <v>252</v>
      </c>
      <c r="AI651" t="s">
        <v>252</v>
      </c>
      <c r="AJ651" t="s">
        <v>252</v>
      </c>
    </row>
    <row r="652" spans="1:36" x14ac:dyDescent="0.35">
      <c r="A652">
        <v>42</v>
      </c>
      <c r="B652" t="s">
        <v>310</v>
      </c>
      <c r="C652" t="s">
        <v>246</v>
      </c>
      <c r="D652" t="s">
        <v>414</v>
      </c>
      <c r="E652" t="s">
        <v>304</v>
      </c>
      <c r="F652" t="s">
        <v>248</v>
      </c>
      <c r="G652" t="s">
        <v>249</v>
      </c>
      <c r="H652" t="s">
        <v>250</v>
      </c>
      <c r="O652" t="s">
        <v>403</v>
      </c>
      <c r="P652" s="50">
        <v>25.240631103515625</v>
      </c>
      <c r="W652" t="s">
        <v>210</v>
      </c>
      <c r="X652" s="50">
        <v>3.9999999105930328E-2</v>
      </c>
      <c r="Y652" t="s">
        <v>210</v>
      </c>
      <c r="Z652">
        <v>3</v>
      </c>
      <c r="AA652">
        <v>12</v>
      </c>
      <c r="AB652" t="s">
        <v>404</v>
      </c>
      <c r="AC652" t="s">
        <v>190</v>
      </c>
      <c r="AD652" s="50">
        <v>0</v>
      </c>
      <c r="AE652" t="s">
        <v>274</v>
      </c>
      <c r="AF652" t="s">
        <v>252</v>
      </c>
      <c r="AG652" t="s">
        <v>274</v>
      </c>
      <c r="AH652" t="s">
        <v>252</v>
      </c>
      <c r="AI652" t="s">
        <v>252</v>
      </c>
      <c r="AJ652" t="s">
        <v>252</v>
      </c>
    </row>
    <row r="653" spans="1:36" x14ac:dyDescent="0.35">
      <c r="A653">
        <v>43</v>
      </c>
      <c r="B653" t="s">
        <v>311</v>
      </c>
      <c r="C653" t="s">
        <v>246</v>
      </c>
      <c r="D653" t="s">
        <v>414</v>
      </c>
      <c r="E653" t="s">
        <v>306</v>
      </c>
      <c r="F653" t="s">
        <v>248</v>
      </c>
      <c r="G653" t="s">
        <v>249</v>
      </c>
      <c r="H653" t="s">
        <v>250</v>
      </c>
      <c r="L653" s="50">
        <v>1</v>
      </c>
      <c r="M653" s="50">
        <v>0.88706868886947632</v>
      </c>
      <c r="N653" s="50">
        <v>1.1273083686828613</v>
      </c>
      <c r="O653" s="50">
        <v>28.325243</v>
      </c>
      <c r="P653" s="50">
        <v>28.349573135375977</v>
      </c>
      <c r="Q653" s="50">
        <v>6.51264488697052E-2</v>
      </c>
      <c r="S653" s="50">
        <v>19.093582153320313</v>
      </c>
      <c r="T653" s="50">
        <v>0.10785043239593506</v>
      </c>
      <c r="U653" s="50">
        <v>6.2267478555440903E-2</v>
      </c>
      <c r="V653" s="50">
        <v>0</v>
      </c>
      <c r="W653" t="s">
        <v>210</v>
      </c>
      <c r="X653" s="50">
        <v>0.44540374568590108</v>
      </c>
      <c r="Y653" t="s">
        <v>210</v>
      </c>
      <c r="Z653">
        <v>3</v>
      </c>
      <c r="AA653">
        <v>22</v>
      </c>
      <c r="AB653" t="s">
        <v>251</v>
      </c>
      <c r="AC653" t="s">
        <v>190</v>
      </c>
      <c r="AD653" s="50">
        <v>0.97320505295799487</v>
      </c>
      <c r="AE653" t="s">
        <v>252</v>
      </c>
      <c r="AF653" t="s">
        <v>252</v>
      </c>
      <c r="AG653" t="s">
        <v>252</v>
      </c>
      <c r="AH653" t="s">
        <v>252</v>
      </c>
      <c r="AI653" t="s">
        <v>252</v>
      </c>
      <c r="AJ653" t="s">
        <v>252</v>
      </c>
    </row>
    <row r="654" spans="1:36" x14ac:dyDescent="0.35">
      <c r="A654">
        <v>44</v>
      </c>
      <c r="B654" t="s">
        <v>312</v>
      </c>
      <c r="C654" t="s">
        <v>246</v>
      </c>
      <c r="D654" t="s">
        <v>414</v>
      </c>
      <c r="E654" t="s">
        <v>308</v>
      </c>
      <c r="F654" t="s">
        <v>248</v>
      </c>
      <c r="G654" t="s">
        <v>249</v>
      </c>
      <c r="H654" t="s">
        <v>250</v>
      </c>
      <c r="O654" t="s">
        <v>403</v>
      </c>
      <c r="W654" t="s">
        <v>210</v>
      </c>
      <c r="X654" s="50">
        <v>0.2</v>
      </c>
      <c r="Y654" t="s">
        <v>210</v>
      </c>
      <c r="Z654">
        <v>3</v>
      </c>
      <c r="AA654">
        <v>39</v>
      </c>
      <c r="AB654" t="s">
        <v>404</v>
      </c>
      <c r="AC654" t="s">
        <v>190</v>
      </c>
      <c r="AD654" s="50">
        <v>0</v>
      </c>
      <c r="AE654" t="s">
        <v>274</v>
      </c>
      <c r="AF654" t="s">
        <v>274</v>
      </c>
      <c r="AG654" t="s">
        <v>274</v>
      </c>
      <c r="AH654" t="s">
        <v>252</v>
      </c>
      <c r="AI654" t="s">
        <v>252</v>
      </c>
      <c r="AJ654" t="s">
        <v>252</v>
      </c>
    </row>
    <row r="655" spans="1:36" x14ac:dyDescent="0.35">
      <c r="A655">
        <v>45</v>
      </c>
      <c r="B655" t="s">
        <v>313</v>
      </c>
      <c r="C655" t="s">
        <v>246</v>
      </c>
      <c r="D655" t="s">
        <v>414</v>
      </c>
      <c r="E655" t="s">
        <v>302</v>
      </c>
      <c r="F655" t="s">
        <v>248</v>
      </c>
      <c r="G655" t="s">
        <v>249</v>
      </c>
      <c r="H655" t="s">
        <v>250</v>
      </c>
      <c r="O655" t="s">
        <v>403</v>
      </c>
      <c r="W655" t="s">
        <v>210</v>
      </c>
      <c r="X655" s="50">
        <v>0.2</v>
      </c>
      <c r="Y655" t="s">
        <v>210</v>
      </c>
      <c r="Z655">
        <v>3</v>
      </c>
      <c r="AA655">
        <v>39</v>
      </c>
      <c r="AB655" t="s">
        <v>404</v>
      </c>
      <c r="AC655" t="s">
        <v>190</v>
      </c>
      <c r="AD655" s="50">
        <v>0</v>
      </c>
      <c r="AE655" t="s">
        <v>274</v>
      </c>
      <c r="AF655" t="s">
        <v>274</v>
      </c>
      <c r="AG655" t="s">
        <v>274</v>
      </c>
      <c r="AH655" t="s">
        <v>252</v>
      </c>
      <c r="AI655" t="s">
        <v>252</v>
      </c>
      <c r="AJ655" t="s">
        <v>252</v>
      </c>
    </row>
    <row r="656" spans="1:36" x14ac:dyDescent="0.35">
      <c r="A656">
        <v>46</v>
      </c>
      <c r="B656" t="s">
        <v>314</v>
      </c>
      <c r="C656" t="s">
        <v>246</v>
      </c>
      <c r="D656" t="s">
        <v>414</v>
      </c>
      <c r="E656" t="s">
        <v>304</v>
      </c>
      <c r="F656" t="s">
        <v>248</v>
      </c>
      <c r="G656" t="s">
        <v>249</v>
      </c>
      <c r="H656" t="s">
        <v>250</v>
      </c>
      <c r="O656" t="s">
        <v>403</v>
      </c>
      <c r="P656" s="50">
        <v>25.240631103515625</v>
      </c>
      <c r="W656" t="s">
        <v>210</v>
      </c>
      <c r="X656" s="50">
        <v>3.9999999105930328E-2</v>
      </c>
      <c r="Y656" t="s">
        <v>210</v>
      </c>
      <c r="Z656">
        <v>3</v>
      </c>
      <c r="AA656">
        <v>39</v>
      </c>
      <c r="AB656" t="s">
        <v>404</v>
      </c>
      <c r="AC656" t="s">
        <v>190</v>
      </c>
      <c r="AD656" s="50">
        <v>0</v>
      </c>
      <c r="AE656" t="s">
        <v>274</v>
      </c>
      <c r="AF656" t="s">
        <v>274</v>
      </c>
      <c r="AG656" t="s">
        <v>274</v>
      </c>
      <c r="AH656" t="s">
        <v>252</v>
      </c>
      <c r="AI656" t="s">
        <v>252</v>
      </c>
      <c r="AJ656" t="s">
        <v>252</v>
      </c>
    </row>
    <row r="657" spans="1:36" x14ac:dyDescent="0.35">
      <c r="A657">
        <v>47</v>
      </c>
      <c r="B657" t="s">
        <v>315</v>
      </c>
      <c r="C657" t="s">
        <v>246</v>
      </c>
      <c r="D657" t="s">
        <v>414</v>
      </c>
      <c r="E657" t="s">
        <v>306</v>
      </c>
      <c r="F657" t="s">
        <v>248</v>
      </c>
      <c r="G657" t="s">
        <v>249</v>
      </c>
      <c r="H657" t="s">
        <v>250</v>
      </c>
      <c r="L657" s="50">
        <v>1</v>
      </c>
      <c r="M657" s="50">
        <v>0.88706868886947632</v>
      </c>
      <c r="N657" s="50">
        <v>1.1273083686828613</v>
      </c>
      <c r="O657" s="50">
        <v>28.423362999999998</v>
      </c>
      <c r="P657" s="50">
        <v>28.349573135375977</v>
      </c>
      <c r="Q657" s="50">
        <v>6.51264488697052E-2</v>
      </c>
      <c r="S657" s="50">
        <v>19.093582153320313</v>
      </c>
      <c r="T657" s="50">
        <v>0.10785043239593506</v>
      </c>
      <c r="U657" s="50">
        <v>6.2267478555440903E-2</v>
      </c>
      <c r="V657" s="50">
        <v>0</v>
      </c>
      <c r="W657" t="s">
        <v>210</v>
      </c>
      <c r="X657" s="50">
        <v>0.44540374568590108</v>
      </c>
      <c r="Y657" t="s">
        <v>210</v>
      </c>
      <c r="Z657">
        <v>3</v>
      </c>
      <c r="AA657">
        <v>22</v>
      </c>
      <c r="AB657" t="s">
        <v>251</v>
      </c>
      <c r="AC657" t="s">
        <v>190</v>
      </c>
      <c r="AD657" s="50">
        <v>0.97278702468510392</v>
      </c>
      <c r="AE657" t="s">
        <v>252</v>
      </c>
      <c r="AF657" t="s">
        <v>252</v>
      </c>
      <c r="AG657" t="s">
        <v>252</v>
      </c>
      <c r="AH657" t="s">
        <v>252</v>
      </c>
      <c r="AI657" t="s">
        <v>252</v>
      </c>
      <c r="AJ657" t="s">
        <v>252</v>
      </c>
    </row>
    <row r="658" spans="1:36" x14ac:dyDescent="0.35">
      <c r="A658">
        <v>48</v>
      </c>
      <c r="B658" t="s">
        <v>316</v>
      </c>
      <c r="C658" t="s">
        <v>246</v>
      </c>
      <c r="D658" t="s">
        <v>414</v>
      </c>
      <c r="E658" t="s">
        <v>308</v>
      </c>
      <c r="F658" t="s">
        <v>248</v>
      </c>
      <c r="G658" t="s">
        <v>249</v>
      </c>
      <c r="H658" t="s">
        <v>250</v>
      </c>
      <c r="O658" t="s">
        <v>403</v>
      </c>
      <c r="W658" t="s">
        <v>210</v>
      </c>
      <c r="X658" s="50">
        <v>0.2</v>
      </c>
      <c r="Y658" t="s">
        <v>210</v>
      </c>
      <c r="Z658">
        <v>3</v>
      </c>
      <c r="AA658">
        <v>39</v>
      </c>
      <c r="AB658" t="s">
        <v>404</v>
      </c>
      <c r="AC658" t="s">
        <v>190</v>
      </c>
      <c r="AD658" s="50">
        <v>0</v>
      </c>
      <c r="AE658" t="s">
        <v>274</v>
      </c>
      <c r="AF658" t="s">
        <v>274</v>
      </c>
      <c r="AG658" t="s">
        <v>274</v>
      </c>
      <c r="AH658" t="s">
        <v>252</v>
      </c>
      <c r="AI658" t="s">
        <v>252</v>
      </c>
      <c r="AJ658" t="s">
        <v>274</v>
      </c>
    </row>
    <row r="659" spans="1:36" x14ac:dyDescent="0.35">
      <c r="A659">
        <v>49</v>
      </c>
      <c r="B659" t="s">
        <v>317</v>
      </c>
      <c r="C659" t="s">
        <v>246</v>
      </c>
      <c r="D659" t="s">
        <v>414</v>
      </c>
      <c r="E659" t="s">
        <v>318</v>
      </c>
      <c r="F659" t="s">
        <v>248</v>
      </c>
      <c r="G659" t="s">
        <v>249</v>
      </c>
      <c r="H659" t="s">
        <v>250</v>
      </c>
      <c r="L659" s="50">
        <v>1</v>
      </c>
      <c r="M659" s="50">
        <v>0.90131515264511108</v>
      </c>
      <c r="N659" s="50">
        <v>1.1094897985458374</v>
      </c>
      <c r="O659" s="50">
        <v>26.202642000000001</v>
      </c>
      <c r="P659" s="50">
        <v>26.160760879516602</v>
      </c>
      <c r="Q659" s="50">
        <v>3.6797422915697098E-2</v>
      </c>
      <c r="S659" s="50">
        <v>16.904767990112305</v>
      </c>
      <c r="T659" s="50">
        <v>9.3511022627353668E-2</v>
      </c>
      <c r="U659" s="50">
        <v>5.3988616913557053E-2</v>
      </c>
      <c r="V659" s="50">
        <v>0</v>
      </c>
      <c r="W659" t="s">
        <v>210</v>
      </c>
      <c r="X659" s="50">
        <v>0.36555697480771016</v>
      </c>
      <c r="Y659" t="s">
        <v>210</v>
      </c>
      <c r="Z659">
        <v>3</v>
      </c>
      <c r="AA659">
        <v>20</v>
      </c>
      <c r="AB659" t="s">
        <v>251</v>
      </c>
      <c r="AC659" t="s">
        <v>190</v>
      </c>
      <c r="AD659" s="50">
        <v>0.97027861848287211</v>
      </c>
      <c r="AE659" t="s">
        <v>252</v>
      </c>
      <c r="AF659" t="s">
        <v>252</v>
      </c>
      <c r="AG659" t="s">
        <v>252</v>
      </c>
      <c r="AH659" t="s">
        <v>252</v>
      </c>
      <c r="AI659" t="s">
        <v>252</v>
      </c>
      <c r="AJ659" t="s">
        <v>252</v>
      </c>
    </row>
    <row r="660" spans="1:36" x14ac:dyDescent="0.35">
      <c r="A660">
        <v>50</v>
      </c>
      <c r="B660" t="s">
        <v>319</v>
      </c>
      <c r="C660" t="s">
        <v>246</v>
      </c>
      <c r="D660" t="s">
        <v>414</v>
      </c>
      <c r="E660" t="s">
        <v>320</v>
      </c>
      <c r="F660" t="s">
        <v>248</v>
      </c>
      <c r="G660" t="s">
        <v>249</v>
      </c>
      <c r="H660" t="s">
        <v>250</v>
      </c>
      <c r="L660" s="50">
        <v>1</v>
      </c>
      <c r="M660" s="50">
        <v>0.88156366348266602</v>
      </c>
      <c r="N660" s="50">
        <v>1.1343480348587036</v>
      </c>
      <c r="O660" s="50">
        <v>29.041440000000001</v>
      </c>
      <c r="P660" s="50">
        <v>28.956588745117188</v>
      </c>
      <c r="Q660" s="50">
        <v>7.4036240577697754E-2</v>
      </c>
      <c r="S660" s="50">
        <v>19.700597763061523</v>
      </c>
      <c r="T660" s="50">
        <v>0.11345319449901581</v>
      </c>
      <c r="U660" s="50">
        <v>6.5502233803272247E-2</v>
      </c>
      <c r="V660" s="50">
        <v>0</v>
      </c>
      <c r="W660" t="s">
        <v>210</v>
      </c>
      <c r="X660" s="50">
        <v>0.41175448286675875</v>
      </c>
      <c r="Y660" t="s">
        <v>210</v>
      </c>
      <c r="Z660">
        <v>3</v>
      </c>
      <c r="AA660">
        <v>22</v>
      </c>
      <c r="AB660" t="s">
        <v>251</v>
      </c>
      <c r="AC660" t="s">
        <v>190</v>
      </c>
      <c r="AD660" s="50">
        <v>0.9875694212944135</v>
      </c>
      <c r="AE660" t="s">
        <v>252</v>
      </c>
      <c r="AF660" t="s">
        <v>252</v>
      </c>
      <c r="AG660" t="s">
        <v>252</v>
      </c>
      <c r="AH660" t="s">
        <v>252</v>
      </c>
      <c r="AI660" t="s">
        <v>252</v>
      </c>
      <c r="AJ660" t="s">
        <v>252</v>
      </c>
    </row>
    <row r="661" spans="1:36" x14ac:dyDescent="0.35">
      <c r="A661">
        <v>51</v>
      </c>
      <c r="B661" t="s">
        <v>321</v>
      </c>
      <c r="C661" t="s">
        <v>246</v>
      </c>
      <c r="D661" t="s">
        <v>414</v>
      </c>
      <c r="E661" t="s">
        <v>322</v>
      </c>
      <c r="F661" t="s">
        <v>248</v>
      </c>
      <c r="G661" t="s">
        <v>249</v>
      </c>
      <c r="H661" t="s">
        <v>250</v>
      </c>
      <c r="L661" s="50">
        <v>1</v>
      </c>
      <c r="M661" s="50">
        <v>0.73710983991622925</v>
      </c>
      <c r="N661" s="50">
        <v>1.3566499948501587</v>
      </c>
      <c r="O661" s="50">
        <v>35.539000000000001</v>
      </c>
      <c r="P661" s="50">
        <v>35.350250244140625</v>
      </c>
      <c r="Q661" s="50">
        <v>0.2607111930847168</v>
      </c>
      <c r="S661" s="50">
        <v>26.094257354736328</v>
      </c>
      <c r="T661" s="50">
        <v>0.27451881766319275</v>
      </c>
      <c r="U661" s="50">
        <v>0.1584935188293457</v>
      </c>
      <c r="V661" s="50">
        <v>0</v>
      </c>
      <c r="W661" t="s">
        <v>210</v>
      </c>
      <c r="X661" s="50">
        <v>0.32229074289941811</v>
      </c>
      <c r="Y661" t="s">
        <v>210</v>
      </c>
      <c r="Z661">
        <v>3</v>
      </c>
      <c r="AA661">
        <v>29</v>
      </c>
      <c r="AB661" t="s">
        <v>251</v>
      </c>
      <c r="AC661" t="s">
        <v>190</v>
      </c>
      <c r="AD661" s="50">
        <v>0.95376427651047246</v>
      </c>
      <c r="AE661" t="s">
        <v>252</v>
      </c>
      <c r="AF661" t="s">
        <v>252</v>
      </c>
      <c r="AG661" t="s">
        <v>252</v>
      </c>
      <c r="AH661" t="s">
        <v>252</v>
      </c>
      <c r="AI661" t="s">
        <v>252</v>
      </c>
      <c r="AJ661" t="s">
        <v>252</v>
      </c>
    </row>
    <row r="662" spans="1:36" x14ac:dyDescent="0.35">
      <c r="A662">
        <v>52</v>
      </c>
      <c r="B662" t="s">
        <v>323</v>
      </c>
      <c r="C662" t="s">
        <v>246</v>
      </c>
      <c r="D662" t="s">
        <v>414</v>
      </c>
      <c r="E662" t="s">
        <v>324</v>
      </c>
      <c r="F662" t="s">
        <v>248</v>
      </c>
      <c r="G662" t="s">
        <v>249</v>
      </c>
      <c r="H662" t="s">
        <v>250</v>
      </c>
      <c r="O662" t="s">
        <v>403</v>
      </c>
      <c r="W662" t="s">
        <v>210</v>
      </c>
      <c r="X662" s="50">
        <v>0.2</v>
      </c>
      <c r="Y662" t="s">
        <v>210</v>
      </c>
      <c r="Z662">
        <v>3</v>
      </c>
      <c r="AA662">
        <v>39</v>
      </c>
      <c r="AB662" t="s">
        <v>251</v>
      </c>
      <c r="AC662" t="s">
        <v>190</v>
      </c>
      <c r="AD662" s="50">
        <v>0</v>
      </c>
      <c r="AE662" t="s">
        <v>274</v>
      </c>
      <c r="AF662" t="s">
        <v>274</v>
      </c>
      <c r="AG662" t="s">
        <v>274</v>
      </c>
      <c r="AH662" t="s">
        <v>252</v>
      </c>
      <c r="AI662" t="s">
        <v>252</v>
      </c>
      <c r="AJ662" t="s">
        <v>274</v>
      </c>
    </row>
    <row r="663" spans="1:36" x14ac:dyDescent="0.35">
      <c r="A663">
        <v>53</v>
      </c>
      <c r="B663" t="s">
        <v>325</v>
      </c>
      <c r="C663" t="s">
        <v>246</v>
      </c>
      <c r="D663" t="s">
        <v>414</v>
      </c>
      <c r="E663" t="s">
        <v>318</v>
      </c>
      <c r="F663" t="s">
        <v>248</v>
      </c>
      <c r="G663" t="s">
        <v>249</v>
      </c>
      <c r="H663" t="s">
        <v>250</v>
      </c>
      <c r="L663" s="50">
        <v>1</v>
      </c>
      <c r="M663" s="50">
        <v>0.90131515264511108</v>
      </c>
      <c r="N663" s="50">
        <v>1.1094897985458374</v>
      </c>
      <c r="O663" s="50">
        <v>26.14602</v>
      </c>
      <c r="P663" s="50">
        <v>26.160760879516602</v>
      </c>
      <c r="Q663" s="50">
        <v>3.6797422915697098E-2</v>
      </c>
      <c r="S663" s="50">
        <v>16.904767990112305</v>
      </c>
      <c r="T663" s="50">
        <v>9.3511022627353668E-2</v>
      </c>
      <c r="U663" s="50">
        <v>5.3988616913557053E-2</v>
      </c>
      <c r="V663" s="50">
        <v>0</v>
      </c>
      <c r="W663" t="s">
        <v>210</v>
      </c>
      <c r="X663" s="50">
        <v>0.36555697480771016</v>
      </c>
      <c r="Y663" t="s">
        <v>210</v>
      </c>
      <c r="Z663">
        <v>3</v>
      </c>
      <c r="AA663">
        <v>20</v>
      </c>
      <c r="AB663" t="s">
        <v>251</v>
      </c>
      <c r="AC663" t="s">
        <v>190</v>
      </c>
      <c r="AD663" s="50">
        <v>0.98479790575934434</v>
      </c>
      <c r="AE663" t="s">
        <v>252</v>
      </c>
      <c r="AF663" t="s">
        <v>252</v>
      </c>
      <c r="AG663" t="s">
        <v>252</v>
      </c>
      <c r="AH663" t="s">
        <v>252</v>
      </c>
      <c r="AI663" t="s">
        <v>252</v>
      </c>
      <c r="AJ663" t="s">
        <v>252</v>
      </c>
    </row>
    <row r="664" spans="1:36" x14ac:dyDescent="0.35">
      <c r="A664">
        <v>54</v>
      </c>
      <c r="B664" t="s">
        <v>326</v>
      </c>
      <c r="C664" t="s">
        <v>246</v>
      </c>
      <c r="D664" t="s">
        <v>414</v>
      </c>
      <c r="E664" t="s">
        <v>320</v>
      </c>
      <c r="F664" t="s">
        <v>248</v>
      </c>
      <c r="G664" t="s">
        <v>249</v>
      </c>
      <c r="H664" t="s">
        <v>250</v>
      </c>
      <c r="L664" s="50">
        <v>1</v>
      </c>
      <c r="M664" s="50">
        <v>0.88156366348266602</v>
      </c>
      <c r="N664" s="50">
        <v>1.1343480348587036</v>
      </c>
      <c r="O664" s="50">
        <v>28.923217999999999</v>
      </c>
      <c r="P664" s="50">
        <v>28.956588745117188</v>
      </c>
      <c r="Q664" s="50">
        <v>7.4036240577697754E-2</v>
      </c>
      <c r="S664" s="50">
        <v>19.700597763061523</v>
      </c>
      <c r="T664" s="50">
        <v>0.11345319449901581</v>
      </c>
      <c r="U664" s="50">
        <v>6.5502233803272247E-2</v>
      </c>
      <c r="V664" s="50">
        <v>0</v>
      </c>
      <c r="W664" t="s">
        <v>210</v>
      </c>
      <c r="X664" s="50">
        <v>0.41175448286675875</v>
      </c>
      <c r="Y664" t="s">
        <v>210</v>
      </c>
      <c r="Z664">
        <v>3</v>
      </c>
      <c r="AA664">
        <v>23</v>
      </c>
      <c r="AB664" t="s">
        <v>251</v>
      </c>
      <c r="AC664" t="s">
        <v>190</v>
      </c>
      <c r="AD664" s="50">
        <v>0.97358791421348856</v>
      </c>
      <c r="AE664" t="s">
        <v>252</v>
      </c>
      <c r="AF664" t="s">
        <v>252</v>
      </c>
      <c r="AG664" t="s">
        <v>252</v>
      </c>
      <c r="AH664" t="s">
        <v>252</v>
      </c>
      <c r="AI664" t="s">
        <v>252</v>
      </c>
      <c r="AJ664" t="s">
        <v>252</v>
      </c>
    </row>
    <row r="665" spans="1:36" x14ac:dyDescent="0.35">
      <c r="A665">
        <v>55</v>
      </c>
      <c r="B665" t="s">
        <v>327</v>
      </c>
      <c r="C665" t="s">
        <v>246</v>
      </c>
      <c r="D665" t="s">
        <v>414</v>
      </c>
      <c r="E665" t="s">
        <v>322</v>
      </c>
      <c r="F665" t="s">
        <v>248</v>
      </c>
      <c r="G665" t="s">
        <v>249</v>
      </c>
      <c r="H665" t="s">
        <v>250</v>
      </c>
      <c r="L665" s="50">
        <v>1</v>
      </c>
      <c r="M665" s="50">
        <v>0.73710983991622925</v>
      </c>
      <c r="N665" s="50">
        <v>1.3566499948501587</v>
      </c>
      <c r="O665" s="50">
        <v>35.458973</v>
      </c>
      <c r="P665" s="50">
        <v>35.350250244140625</v>
      </c>
      <c r="Q665" s="50">
        <v>0.2607111930847168</v>
      </c>
      <c r="S665" s="50">
        <v>26.094257354736328</v>
      </c>
      <c r="T665" s="50">
        <v>0.27451881766319275</v>
      </c>
      <c r="U665" s="50">
        <v>0.1584935188293457</v>
      </c>
      <c r="V665" s="50">
        <v>0</v>
      </c>
      <c r="W665" t="s">
        <v>210</v>
      </c>
      <c r="X665" s="50">
        <v>0.32229074289941811</v>
      </c>
      <c r="Y665" t="s">
        <v>210</v>
      </c>
      <c r="Z665">
        <v>3</v>
      </c>
      <c r="AA665">
        <v>30</v>
      </c>
      <c r="AB665" t="s">
        <v>251</v>
      </c>
      <c r="AC665" t="s">
        <v>190</v>
      </c>
      <c r="AD665" s="50">
        <v>0.90019407925645234</v>
      </c>
      <c r="AE665" t="s">
        <v>252</v>
      </c>
      <c r="AF665" t="s">
        <v>252</v>
      </c>
      <c r="AG665" t="s">
        <v>252</v>
      </c>
      <c r="AH665" t="s">
        <v>252</v>
      </c>
      <c r="AI665" t="s">
        <v>252</v>
      </c>
      <c r="AJ665" t="s">
        <v>252</v>
      </c>
    </row>
    <row r="666" spans="1:36" x14ac:dyDescent="0.35">
      <c r="A666">
        <v>56</v>
      </c>
      <c r="B666" t="s">
        <v>328</v>
      </c>
      <c r="C666" t="s">
        <v>246</v>
      </c>
      <c r="D666" t="s">
        <v>414</v>
      </c>
      <c r="E666" t="s">
        <v>324</v>
      </c>
      <c r="F666" t="s">
        <v>248</v>
      </c>
      <c r="G666" t="s">
        <v>249</v>
      </c>
      <c r="H666" t="s">
        <v>250</v>
      </c>
      <c r="O666" t="s">
        <v>403</v>
      </c>
      <c r="W666" t="s">
        <v>210</v>
      </c>
      <c r="X666" s="50">
        <v>0.2</v>
      </c>
      <c r="Y666" t="s">
        <v>210</v>
      </c>
      <c r="Z666">
        <v>3</v>
      </c>
      <c r="AA666">
        <v>26</v>
      </c>
      <c r="AB666" t="s">
        <v>404</v>
      </c>
      <c r="AC666" t="s">
        <v>190</v>
      </c>
      <c r="AD666" s="50">
        <v>0</v>
      </c>
      <c r="AE666" t="s">
        <v>274</v>
      </c>
      <c r="AF666" t="s">
        <v>252</v>
      </c>
      <c r="AG666" t="s">
        <v>274</v>
      </c>
      <c r="AH666" t="s">
        <v>252</v>
      </c>
      <c r="AI666" t="s">
        <v>252</v>
      </c>
      <c r="AJ666" t="s">
        <v>252</v>
      </c>
    </row>
    <row r="667" spans="1:36" x14ac:dyDescent="0.35">
      <c r="A667">
        <v>57</v>
      </c>
      <c r="B667" t="s">
        <v>329</v>
      </c>
      <c r="C667" t="s">
        <v>246</v>
      </c>
      <c r="D667" t="s">
        <v>414</v>
      </c>
      <c r="E667" t="s">
        <v>318</v>
      </c>
      <c r="F667" t="s">
        <v>248</v>
      </c>
      <c r="G667" t="s">
        <v>249</v>
      </c>
      <c r="H667" t="s">
        <v>250</v>
      </c>
      <c r="L667" s="50">
        <v>1</v>
      </c>
      <c r="M667" s="50">
        <v>0.90131515264511108</v>
      </c>
      <c r="N667" s="50">
        <v>1.1094897985458374</v>
      </c>
      <c r="O667" s="50">
        <v>26.133617000000001</v>
      </c>
      <c r="P667" s="50">
        <v>26.160760879516602</v>
      </c>
      <c r="Q667" s="50">
        <v>3.6797422915697098E-2</v>
      </c>
      <c r="S667" s="50">
        <v>16.904767990112305</v>
      </c>
      <c r="T667" s="50">
        <v>9.3511022627353668E-2</v>
      </c>
      <c r="U667" s="50">
        <v>5.3988616913557053E-2</v>
      </c>
      <c r="V667" s="50">
        <v>0</v>
      </c>
      <c r="W667" t="s">
        <v>210</v>
      </c>
      <c r="X667" s="50">
        <v>0.36555697480771016</v>
      </c>
      <c r="Y667" t="s">
        <v>210</v>
      </c>
      <c r="Z667">
        <v>3</v>
      </c>
      <c r="AA667">
        <v>19</v>
      </c>
      <c r="AB667" t="s">
        <v>251</v>
      </c>
      <c r="AC667" t="s">
        <v>190</v>
      </c>
      <c r="AD667" s="50">
        <v>0.97901939897342516</v>
      </c>
      <c r="AE667" t="s">
        <v>252</v>
      </c>
      <c r="AF667" t="s">
        <v>252</v>
      </c>
      <c r="AG667" t="s">
        <v>252</v>
      </c>
      <c r="AH667" t="s">
        <v>252</v>
      </c>
      <c r="AI667" t="s">
        <v>252</v>
      </c>
      <c r="AJ667" t="s">
        <v>252</v>
      </c>
    </row>
    <row r="668" spans="1:36" x14ac:dyDescent="0.35">
      <c r="A668">
        <v>58</v>
      </c>
      <c r="B668" t="s">
        <v>330</v>
      </c>
      <c r="C668" t="s">
        <v>246</v>
      </c>
      <c r="D668" t="s">
        <v>414</v>
      </c>
      <c r="E668" t="s">
        <v>320</v>
      </c>
      <c r="F668" t="s">
        <v>248</v>
      </c>
      <c r="G668" t="s">
        <v>249</v>
      </c>
      <c r="H668" t="s">
        <v>250</v>
      </c>
      <c r="L668" s="50">
        <v>1</v>
      </c>
      <c r="M668" s="50">
        <v>0.88156366348266602</v>
      </c>
      <c r="N668" s="50">
        <v>1.1343480348587036</v>
      </c>
      <c r="O668" s="50">
        <v>28.905114999999999</v>
      </c>
      <c r="P668" s="50">
        <v>28.956588745117188</v>
      </c>
      <c r="Q668" s="50">
        <v>7.4036240577697754E-2</v>
      </c>
      <c r="S668" s="50">
        <v>19.700597763061523</v>
      </c>
      <c r="T668" s="50">
        <v>0.11345319449901581</v>
      </c>
      <c r="U668" s="50">
        <v>6.5502233803272247E-2</v>
      </c>
      <c r="V668" s="50">
        <v>0</v>
      </c>
      <c r="W668" t="s">
        <v>210</v>
      </c>
      <c r="X668" s="50">
        <v>0.41175448286675875</v>
      </c>
      <c r="Y668" t="s">
        <v>210</v>
      </c>
      <c r="Z668">
        <v>3</v>
      </c>
      <c r="AA668">
        <v>22</v>
      </c>
      <c r="AB668" t="s">
        <v>251</v>
      </c>
      <c r="AC668" t="s">
        <v>190</v>
      </c>
      <c r="AD668" s="50">
        <v>0.987367455080987</v>
      </c>
      <c r="AE668" t="s">
        <v>252</v>
      </c>
      <c r="AF668" t="s">
        <v>252</v>
      </c>
      <c r="AG668" t="s">
        <v>252</v>
      </c>
      <c r="AH668" t="s">
        <v>252</v>
      </c>
      <c r="AI668" t="s">
        <v>252</v>
      </c>
      <c r="AJ668" t="s">
        <v>252</v>
      </c>
    </row>
    <row r="669" spans="1:36" x14ac:dyDescent="0.35">
      <c r="A669">
        <v>59</v>
      </c>
      <c r="B669" t="s">
        <v>331</v>
      </c>
      <c r="C669" t="s">
        <v>246</v>
      </c>
      <c r="D669" t="s">
        <v>414</v>
      </c>
      <c r="E669" t="s">
        <v>322</v>
      </c>
      <c r="F669" t="s">
        <v>248</v>
      </c>
      <c r="G669" t="s">
        <v>249</v>
      </c>
      <c r="H669" t="s">
        <v>250</v>
      </c>
      <c r="L669" s="50">
        <v>1</v>
      </c>
      <c r="M669" s="50">
        <v>0.73710983991622925</v>
      </c>
      <c r="N669" s="50">
        <v>1.3566499948501587</v>
      </c>
      <c r="O669" s="50">
        <v>35.052773000000002</v>
      </c>
      <c r="P669" s="50">
        <v>35.350250244140625</v>
      </c>
      <c r="Q669" s="50">
        <v>0.2607111930847168</v>
      </c>
      <c r="S669" s="50">
        <v>26.094257354736328</v>
      </c>
      <c r="T669" s="50">
        <v>0.27451881766319275</v>
      </c>
      <c r="U669" s="50">
        <v>0.1584935188293457</v>
      </c>
      <c r="V669" s="50">
        <v>0</v>
      </c>
      <c r="W669" t="s">
        <v>210</v>
      </c>
      <c r="X669" s="50">
        <v>0.32229074289941811</v>
      </c>
      <c r="Y669" t="s">
        <v>210</v>
      </c>
      <c r="Z669">
        <v>3</v>
      </c>
      <c r="AA669">
        <v>29</v>
      </c>
      <c r="AB669" t="s">
        <v>251</v>
      </c>
      <c r="AC669" t="s">
        <v>190</v>
      </c>
      <c r="AD669" s="50">
        <v>0.94791743848035559</v>
      </c>
      <c r="AE669" t="s">
        <v>252</v>
      </c>
      <c r="AF669" t="s">
        <v>252</v>
      </c>
      <c r="AG669" t="s">
        <v>252</v>
      </c>
      <c r="AH669" t="s">
        <v>252</v>
      </c>
      <c r="AI669" t="s">
        <v>252</v>
      </c>
      <c r="AJ669" t="s">
        <v>252</v>
      </c>
    </row>
    <row r="670" spans="1:36" x14ac:dyDescent="0.35">
      <c r="A670">
        <v>60</v>
      </c>
      <c r="B670" t="s">
        <v>332</v>
      </c>
      <c r="C670" t="s">
        <v>246</v>
      </c>
      <c r="D670" t="s">
        <v>414</v>
      </c>
      <c r="E670" t="s">
        <v>324</v>
      </c>
      <c r="F670" t="s">
        <v>248</v>
      </c>
      <c r="G670" t="s">
        <v>249</v>
      </c>
      <c r="H670" t="s">
        <v>250</v>
      </c>
      <c r="O670" t="s">
        <v>403</v>
      </c>
      <c r="W670" t="s">
        <v>210</v>
      </c>
      <c r="X670" s="50">
        <v>0.2</v>
      </c>
      <c r="Y670" t="s">
        <v>210</v>
      </c>
      <c r="Z670">
        <v>3</v>
      </c>
      <c r="AA670">
        <v>39</v>
      </c>
      <c r="AB670" t="s">
        <v>404</v>
      </c>
      <c r="AC670" t="s">
        <v>190</v>
      </c>
      <c r="AD670" s="50">
        <v>0</v>
      </c>
      <c r="AE670" t="s">
        <v>274</v>
      </c>
      <c r="AF670" t="s">
        <v>274</v>
      </c>
      <c r="AG670" t="s">
        <v>274</v>
      </c>
      <c r="AH670" t="s">
        <v>252</v>
      </c>
      <c r="AI670" t="s">
        <v>252</v>
      </c>
      <c r="AJ670" t="s">
        <v>252</v>
      </c>
    </row>
    <row r="671" spans="1:36" x14ac:dyDescent="0.35">
      <c r="A671">
        <v>61</v>
      </c>
      <c r="B671" t="s">
        <v>333</v>
      </c>
      <c r="C671" t="s">
        <v>246</v>
      </c>
      <c r="D671" t="s">
        <v>414</v>
      </c>
      <c r="E671" t="s">
        <v>334</v>
      </c>
      <c r="F671" t="s">
        <v>248</v>
      </c>
      <c r="G671" t="s">
        <v>249</v>
      </c>
      <c r="H671" t="s">
        <v>250</v>
      </c>
      <c r="L671" s="50">
        <v>1</v>
      </c>
      <c r="M671" s="50">
        <v>0.89559179544448853</v>
      </c>
      <c r="N671" s="50">
        <v>1.1165801286697388</v>
      </c>
      <c r="O671" s="50">
        <v>27.379148000000001</v>
      </c>
      <c r="P671" s="50">
        <v>27.407999038696289</v>
      </c>
      <c r="Q671" s="50">
        <v>4.9590103328227997E-2</v>
      </c>
      <c r="S671" s="50">
        <v>18.152008056640625</v>
      </c>
      <c r="T671" s="50">
        <v>9.9244341254234314E-2</v>
      </c>
      <c r="U671" s="50">
        <v>5.7298749685287476E-2</v>
      </c>
      <c r="V671" s="50">
        <v>0</v>
      </c>
      <c r="W671" t="s">
        <v>210</v>
      </c>
      <c r="X671" s="50">
        <v>0.56476026191371809</v>
      </c>
      <c r="Y671" t="s">
        <v>210</v>
      </c>
      <c r="Z671">
        <v>3</v>
      </c>
      <c r="AA671">
        <v>20</v>
      </c>
      <c r="AB671" t="s">
        <v>251</v>
      </c>
      <c r="AC671" t="s">
        <v>190</v>
      </c>
      <c r="AD671" s="50">
        <v>0.98581349669274099</v>
      </c>
      <c r="AE671" t="s">
        <v>252</v>
      </c>
      <c r="AF671" t="s">
        <v>252</v>
      </c>
      <c r="AG671" t="s">
        <v>252</v>
      </c>
      <c r="AH671" t="s">
        <v>252</v>
      </c>
      <c r="AI671" t="s">
        <v>252</v>
      </c>
      <c r="AJ671" t="s">
        <v>252</v>
      </c>
    </row>
    <row r="672" spans="1:36" x14ac:dyDescent="0.35">
      <c r="A672">
        <v>62</v>
      </c>
      <c r="B672" t="s">
        <v>335</v>
      </c>
      <c r="C672" t="s">
        <v>246</v>
      </c>
      <c r="D672" t="s">
        <v>414</v>
      </c>
      <c r="E672" t="s">
        <v>336</v>
      </c>
      <c r="F672" t="s">
        <v>248</v>
      </c>
      <c r="G672" t="s">
        <v>249</v>
      </c>
      <c r="H672" t="s">
        <v>250</v>
      </c>
      <c r="L672" s="50">
        <v>1</v>
      </c>
      <c r="M672" s="50">
        <v>0.90198904275894165</v>
      </c>
      <c r="N672" s="50">
        <v>1.1086609363555908</v>
      </c>
      <c r="O672" s="50">
        <v>26.943522999999999</v>
      </c>
      <c r="P672" s="50">
        <v>26.94024658203125</v>
      </c>
      <c r="Q672" s="50">
        <v>3.5052873194217682E-2</v>
      </c>
      <c r="S672" s="50">
        <v>17.684255599975586</v>
      </c>
      <c r="T672" s="50">
        <v>9.2838384211063385E-2</v>
      </c>
      <c r="U672" s="50">
        <v>5.3600266575813293E-2</v>
      </c>
      <c r="V672" s="50">
        <v>0</v>
      </c>
      <c r="W672" t="s">
        <v>210</v>
      </c>
      <c r="X672" s="50">
        <v>0.54018466757310524</v>
      </c>
      <c r="Y672" t="s">
        <v>210</v>
      </c>
      <c r="Z672">
        <v>3</v>
      </c>
      <c r="AA672">
        <v>21</v>
      </c>
      <c r="AB672" t="s">
        <v>251</v>
      </c>
      <c r="AC672" t="s">
        <v>190</v>
      </c>
      <c r="AD672" s="50">
        <v>0.98230194007207805</v>
      </c>
      <c r="AE672" t="s">
        <v>252</v>
      </c>
      <c r="AF672" t="s">
        <v>252</v>
      </c>
      <c r="AG672" t="s">
        <v>252</v>
      </c>
      <c r="AH672" t="s">
        <v>252</v>
      </c>
      <c r="AI672" t="s">
        <v>252</v>
      </c>
      <c r="AJ672" t="s">
        <v>252</v>
      </c>
    </row>
    <row r="673" spans="1:36" x14ac:dyDescent="0.35">
      <c r="A673">
        <v>63</v>
      </c>
      <c r="B673" t="s">
        <v>337</v>
      </c>
      <c r="C673" t="s">
        <v>246</v>
      </c>
      <c r="D673" t="s">
        <v>414</v>
      </c>
      <c r="E673" t="s">
        <v>338</v>
      </c>
      <c r="F673" t="s">
        <v>248</v>
      </c>
      <c r="G673" t="s">
        <v>249</v>
      </c>
      <c r="H673" t="s">
        <v>250</v>
      </c>
      <c r="L673" s="50">
        <v>1</v>
      </c>
      <c r="M673" s="50">
        <v>0.89977556467056274</v>
      </c>
      <c r="N673" s="50">
        <v>1.1113883256912231</v>
      </c>
      <c r="O673" s="50">
        <v>28.677595</v>
      </c>
      <c r="P673" s="50">
        <v>28.695138931274414</v>
      </c>
      <c r="Q673" s="50">
        <v>4.0548618882894516E-2</v>
      </c>
      <c r="S673" s="50">
        <v>19.439146041870117</v>
      </c>
      <c r="T673" s="50">
        <v>9.5049731433391571E-2</v>
      </c>
      <c r="U673" s="50">
        <v>5.4876990616321564E-2</v>
      </c>
      <c r="V673" s="50">
        <v>0</v>
      </c>
      <c r="W673" t="s">
        <v>210</v>
      </c>
      <c r="X673" s="50">
        <v>0.58768712022017722</v>
      </c>
      <c r="Y673" t="s">
        <v>210</v>
      </c>
      <c r="Z673">
        <v>3</v>
      </c>
      <c r="AA673">
        <v>21</v>
      </c>
      <c r="AB673" t="s">
        <v>251</v>
      </c>
      <c r="AC673" t="s">
        <v>190</v>
      </c>
      <c r="AD673" s="50">
        <v>0.98658319524677707</v>
      </c>
      <c r="AE673" t="s">
        <v>252</v>
      </c>
      <c r="AF673" t="s">
        <v>252</v>
      </c>
      <c r="AG673" t="s">
        <v>252</v>
      </c>
      <c r="AH673" t="s">
        <v>252</v>
      </c>
      <c r="AI673" t="s">
        <v>252</v>
      </c>
      <c r="AJ673" t="s">
        <v>252</v>
      </c>
    </row>
    <row r="674" spans="1:36" x14ac:dyDescent="0.35">
      <c r="A674">
        <v>64</v>
      </c>
      <c r="B674" t="s">
        <v>339</v>
      </c>
      <c r="C674" t="s">
        <v>246</v>
      </c>
      <c r="D674" t="s">
        <v>414</v>
      </c>
      <c r="E674" t="s">
        <v>340</v>
      </c>
      <c r="F674" t="s">
        <v>248</v>
      </c>
      <c r="G674" t="s">
        <v>249</v>
      </c>
      <c r="H674" t="s">
        <v>250</v>
      </c>
      <c r="L674" s="50">
        <v>1</v>
      </c>
      <c r="M674" s="50">
        <v>0.89722669124603271</v>
      </c>
      <c r="N674" s="50">
        <v>1.114545464515686</v>
      </c>
      <c r="O674" s="50">
        <v>31.711141999999999</v>
      </c>
      <c r="P674" s="50">
        <v>31.719728469848633</v>
      </c>
      <c r="Q674" s="50">
        <v>4.6217478811740875E-2</v>
      </c>
      <c r="S674" s="50">
        <v>22.463737487792969</v>
      </c>
      <c r="T674" s="50">
        <v>9.7602851688861847E-2</v>
      </c>
      <c r="U674" s="50">
        <v>5.6351032108068466E-2</v>
      </c>
      <c r="V674" s="50">
        <v>0</v>
      </c>
      <c r="W674" t="s">
        <v>210</v>
      </c>
      <c r="X674" s="50">
        <v>0.73681278601244427</v>
      </c>
      <c r="Y674" t="s">
        <v>210</v>
      </c>
      <c r="Z674">
        <v>3</v>
      </c>
      <c r="AA674">
        <v>24</v>
      </c>
      <c r="AB674" t="s">
        <v>251</v>
      </c>
      <c r="AC674" t="s">
        <v>190</v>
      </c>
      <c r="AD674" s="50">
        <v>0.98496053931162086</v>
      </c>
      <c r="AE674" t="s">
        <v>252</v>
      </c>
      <c r="AF674" t="s">
        <v>252</v>
      </c>
      <c r="AG674" t="s">
        <v>252</v>
      </c>
      <c r="AH674" t="s">
        <v>252</v>
      </c>
      <c r="AI674" t="s">
        <v>252</v>
      </c>
      <c r="AJ674" t="s">
        <v>252</v>
      </c>
    </row>
    <row r="675" spans="1:36" x14ac:dyDescent="0.35">
      <c r="A675">
        <v>65</v>
      </c>
      <c r="B675" t="s">
        <v>341</v>
      </c>
      <c r="C675" t="s">
        <v>246</v>
      </c>
      <c r="D675" t="s">
        <v>414</v>
      </c>
      <c r="E675" t="s">
        <v>334</v>
      </c>
      <c r="F675" t="s">
        <v>248</v>
      </c>
      <c r="G675" t="s">
        <v>249</v>
      </c>
      <c r="H675" t="s">
        <v>250</v>
      </c>
      <c r="L675" s="50">
        <v>1</v>
      </c>
      <c r="M675" s="50">
        <v>0.89559179544448853</v>
      </c>
      <c r="N675" s="50">
        <v>1.1165801286697388</v>
      </c>
      <c r="O675" s="50">
        <v>27.379591000000001</v>
      </c>
      <c r="P675" s="50">
        <v>27.407999038696289</v>
      </c>
      <c r="Q675" s="50">
        <v>4.9590103328227997E-2</v>
      </c>
      <c r="S675" s="50">
        <v>18.152008056640625</v>
      </c>
      <c r="T675" s="50">
        <v>9.9244341254234314E-2</v>
      </c>
      <c r="U675" s="50">
        <v>5.7298749685287476E-2</v>
      </c>
      <c r="V675" s="50">
        <v>0</v>
      </c>
      <c r="W675" t="s">
        <v>210</v>
      </c>
      <c r="X675" s="50">
        <v>0.56476026191371809</v>
      </c>
      <c r="Y675" t="s">
        <v>210</v>
      </c>
      <c r="Z675">
        <v>3</v>
      </c>
      <c r="AA675">
        <v>21</v>
      </c>
      <c r="AB675" t="s">
        <v>251</v>
      </c>
      <c r="AC675" t="s">
        <v>190</v>
      </c>
      <c r="AD675" s="50">
        <v>0.97647710219506145</v>
      </c>
      <c r="AE675" t="s">
        <v>252</v>
      </c>
      <c r="AF675" t="s">
        <v>252</v>
      </c>
      <c r="AG675" t="s">
        <v>252</v>
      </c>
      <c r="AH675" t="s">
        <v>252</v>
      </c>
      <c r="AI675" t="s">
        <v>252</v>
      </c>
      <c r="AJ675" t="s">
        <v>252</v>
      </c>
    </row>
    <row r="676" spans="1:36" x14ac:dyDescent="0.35">
      <c r="A676">
        <v>66</v>
      </c>
      <c r="B676" t="s">
        <v>342</v>
      </c>
      <c r="C676" t="s">
        <v>246</v>
      </c>
      <c r="D676" t="s">
        <v>414</v>
      </c>
      <c r="E676" t="s">
        <v>336</v>
      </c>
      <c r="F676" t="s">
        <v>248</v>
      </c>
      <c r="G676" t="s">
        <v>249</v>
      </c>
      <c r="H676" t="s">
        <v>250</v>
      </c>
      <c r="L676" s="50">
        <v>1</v>
      </c>
      <c r="M676" s="50">
        <v>0.90198904275894165</v>
      </c>
      <c r="N676" s="50">
        <v>1.1086609363555908</v>
      </c>
      <c r="O676" s="50">
        <v>26.903670999999999</v>
      </c>
      <c r="P676" s="50">
        <v>26.94024658203125</v>
      </c>
      <c r="Q676" s="50">
        <v>3.5052873194217682E-2</v>
      </c>
      <c r="S676" s="50">
        <v>17.684255599975586</v>
      </c>
      <c r="T676" s="50">
        <v>9.2838384211063385E-2</v>
      </c>
      <c r="U676" s="50">
        <v>5.3600266575813293E-2</v>
      </c>
      <c r="V676" s="50">
        <v>0</v>
      </c>
      <c r="W676" t="s">
        <v>210</v>
      </c>
      <c r="X676" s="50">
        <v>0.54018466757310524</v>
      </c>
      <c r="Y676" t="s">
        <v>210</v>
      </c>
      <c r="Z676">
        <v>3</v>
      </c>
      <c r="AA676">
        <v>20</v>
      </c>
      <c r="AB676" t="s">
        <v>251</v>
      </c>
      <c r="AC676" t="s">
        <v>190</v>
      </c>
      <c r="AD676" s="50">
        <v>0.97280538445983944</v>
      </c>
      <c r="AE676" t="s">
        <v>252</v>
      </c>
      <c r="AF676" t="s">
        <v>252</v>
      </c>
      <c r="AG676" t="s">
        <v>252</v>
      </c>
      <c r="AH676" t="s">
        <v>252</v>
      </c>
      <c r="AI676" t="s">
        <v>252</v>
      </c>
      <c r="AJ676" t="s">
        <v>252</v>
      </c>
    </row>
    <row r="677" spans="1:36" x14ac:dyDescent="0.35">
      <c r="A677">
        <v>67</v>
      </c>
      <c r="B677" t="s">
        <v>343</v>
      </c>
      <c r="C677" t="s">
        <v>246</v>
      </c>
      <c r="D677" t="s">
        <v>414</v>
      </c>
      <c r="E677" t="s">
        <v>338</v>
      </c>
      <c r="F677" t="s">
        <v>248</v>
      </c>
      <c r="G677" t="s">
        <v>249</v>
      </c>
      <c r="H677" t="s">
        <v>250</v>
      </c>
      <c r="L677" s="50">
        <v>1</v>
      </c>
      <c r="M677" s="50">
        <v>0.89977556467056274</v>
      </c>
      <c r="N677" s="50">
        <v>1.1113883256912231</v>
      </c>
      <c r="O677" s="50">
        <v>28.666315000000001</v>
      </c>
      <c r="P677" s="50">
        <v>28.695138931274414</v>
      </c>
      <c r="Q677" s="50">
        <v>4.0548618882894516E-2</v>
      </c>
      <c r="S677" s="50">
        <v>19.439146041870117</v>
      </c>
      <c r="T677" s="50">
        <v>9.5049731433391571E-2</v>
      </c>
      <c r="U677" s="50">
        <v>5.4876990616321564E-2</v>
      </c>
      <c r="V677" s="50">
        <v>0</v>
      </c>
      <c r="W677" t="s">
        <v>210</v>
      </c>
      <c r="X677" s="50">
        <v>0.58768712022017722</v>
      </c>
      <c r="Y677" t="s">
        <v>210</v>
      </c>
      <c r="Z677">
        <v>3</v>
      </c>
      <c r="AA677">
        <v>22</v>
      </c>
      <c r="AB677" t="s">
        <v>251</v>
      </c>
      <c r="AC677" t="s">
        <v>190</v>
      </c>
      <c r="AD677" s="50">
        <v>0.96924297334231757</v>
      </c>
      <c r="AE677" t="s">
        <v>252</v>
      </c>
      <c r="AF677" t="s">
        <v>252</v>
      </c>
      <c r="AG677" t="s">
        <v>252</v>
      </c>
      <c r="AH677" t="s">
        <v>252</v>
      </c>
      <c r="AI677" t="s">
        <v>252</v>
      </c>
      <c r="AJ677" t="s">
        <v>252</v>
      </c>
    </row>
    <row r="678" spans="1:36" x14ac:dyDescent="0.35">
      <c r="A678">
        <v>68</v>
      </c>
      <c r="B678" t="s">
        <v>344</v>
      </c>
      <c r="C678" t="s">
        <v>246</v>
      </c>
      <c r="D678" t="s">
        <v>414</v>
      </c>
      <c r="E678" t="s">
        <v>340</v>
      </c>
      <c r="F678" t="s">
        <v>248</v>
      </c>
      <c r="G678" t="s">
        <v>249</v>
      </c>
      <c r="H678" t="s">
        <v>250</v>
      </c>
      <c r="L678" s="50">
        <v>1</v>
      </c>
      <c r="M678" s="50">
        <v>0.89722669124603271</v>
      </c>
      <c r="N678" s="50">
        <v>1.114545464515686</v>
      </c>
      <c r="O678" s="50">
        <v>31.769638</v>
      </c>
      <c r="P678" s="50">
        <v>31.719728469848633</v>
      </c>
      <c r="Q678" s="50">
        <v>4.6217478811740875E-2</v>
      </c>
      <c r="S678" s="50">
        <v>22.463737487792969</v>
      </c>
      <c r="T678" s="50">
        <v>9.7602851688861847E-2</v>
      </c>
      <c r="U678" s="50">
        <v>5.6351032108068466E-2</v>
      </c>
      <c r="V678" s="50">
        <v>0</v>
      </c>
      <c r="W678" t="s">
        <v>210</v>
      </c>
      <c r="X678" s="50">
        <v>0.73681278601244427</v>
      </c>
      <c r="Y678" t="s">
        <v>210</v>
      </c>
      <c r="Z678">
        <v>3</v>
      </c>
      <c r="AA678">
        <v>25</v>
      </c>
      <c r="AB678" t="s">
        <v>251</v>
      </c>
      <c r="AC678" t="s">
        <v>190</v>
      </c>
      <c r="AD678" s="50">
        <v>0.95561060100559636</v>
      </c>
      <c r="AE678" t="s">
        <v>252</v>
      </c>
      <c r="AF678" t="s">
        <v>252</v>
      </c>
      <c r="AG678" t="s">
        <v>252</v>
      </c>
      <c r="AH678" t="s">
        <v>252</v>
      </c>
      <c r="AI678" t="s">
        <v>252</v>
      </c>
      <c r="AJ678" t="s">
        <v>252</v>
      </c>
    </row>
    <row r="679" spans="1:36" x14ac:dyDescent="0.35">
      <c r="A679">
        <v>69</v>
      </c>
      <c r="B679" t="s">
        <v>345</v>
      </c>
      <c r="C679" t="s">
        <v>246</v>
      </c>
      <c r="D679" t="s">
        <v>414</v>
      </c>
      <c r="E679" t="s">
        <v>334</v>
      </c>
      <c r="F679" t="s">
        <v>248</v>
      </c>
      <c r="G679" t="s">
        <v>249</v>
      </c>
      <c r="H679" t="s">
        <v>250</v>
      </c>
      <c r="L679" s="50">
        <v>1</v>
      </c>
      <c r="M679" s="50">
        <v>0.89559179544448853</v>
      </c>
      <c r="N679" s="50">
        <v>1.1165801286697388</v>
      </c>
      <c r="O679" s="50">
        <v>27.465261000000002</v>
      </c>
      <c r="P679" s="50">
        <v>27.407999038696289</v>
      </c>
      <c r="Q679" s="50">
        <v>4.9590103328227997E-2</v>
      </c>
      <c r="S679" s="50">
        <v>18.152008056640625</v>
      </c>
      <c r="T679" s="50">
        <v>9.9244341254234314E-2</v>
      </c>
      <c r="U679" s="50">
        <v>5.7298749685287476E-2</v>
      </c>
      <c r="V679" s="50">
        <v>0</v>
      </c>
      <c r="W679" t="s">
        <v>210</v>
      </c>
      <c r="X679" s="50">
        <v>0.56476026191371809</v>
      </c>
      <c r="Y679" t="s">
        <v>210</v>
      </c>
      <c r="Z679">
        <v>3</v>
      </c>
      <c r="AA679">
        <v>20</v>
      </c>
      <c r="AB679" t="s">
        <v>251</v>
      </c>
      <c r="AC679" t="s">
        <v>190</v>
      </c>
      <c r="AD679" s="50">
        <v>0.96756093681579569</v>
      </c>
      <c r="AE679" t="s">
        <v>252</v>
      </c>
      <c r="AF679" t="s">
        <v>252</v>
      </c>
      <c r="AG679" t="s">
        <v>252</v>
      </c>
      <c r="AH679" t="s">
        <v>252</v>
      </c>
      <c r="AI679" t="s">
        <v>252</v>
      </c>
      <c r="AJ679" t="s">
        <v>252</v>
      </c>
    </row>
    <row r="680" spans="1:36" x14ac:dyDescent="0.35">
      <c r="A680">
        <v>70</v>
      </c>
      <c r="B680" t="s">
        <v>346</v>
      </c>
      <c r="C680" t="s">
        <v>246</v>
      </c>
      <c r="D680" t="s">
        <v>414</v>
      </c>
      <c r="E680" t="s">
        <v>336</v>
      </c>
      <c r="F680" t="s">
        <v>248</v>
      </c>
      <c r="G680" t="s">
        <v>249</v>
      </c>
      <c r="H680" t="s">
        <v>250</v>
      </c>
      <c r="L680" s="50">
        <v>1</v>
      </c>
      <c r="M680" s="50">
        <v>0.90198904275894165</v>
      </c>
      <c r="N680" s="50">
        <v>1.1086609363555908</v>
      </c>
      <c r="O680" s="50">
        <v>26.973547</v>
      </c>
      <c r="P680" s="50">
        <v>26.94024658203125</v>
      </c>
      <c r="Q680" s="50">
        <v>3.5052873194217682E-2</v>
      </c>
      <c r="S680" s="50">
        <v>17.684255599975586</v>
      </c>
      <c r="T680" s="50">
        <v>9.2838384211063385E-2</v>
      </c>
      <c r="U680" s="50">
        <v>5.3600266575813293E-2</v>
      </c>
      <c r="V680" s="50">
        <v>0</v>
      </c>
      <c r="W680" t="s">
        <v>210</v>
      </c>
      <c r="X680" s="50">
        <v>0.54018466757310524</v>
      </c>
      <c r="Y680" t="s">
        <v>210</v>
      </c>
      <c r="Z680">
        <v>3</v>
      </c>
      <c r="AA680">
        <v>21</v>
      </c>
      <c r="AB680" t="s">
        <v>251</v>
      </c>
      <c r="AC680" t="s">
        <v>190</v>
      </c>
      <c r="AD680" s="50">
        <v>0.93892947170397101</v>
      </c>
      <c r="AE680" t="s">
        <v>252</v>
      </c>
      <c r="AF680" t="s">
        <v>252</v>
      </c>
      <c r="AG680" t="s">
        <v>252</v>
      </c>
      <c r="AH680" t="s">
        <v>252</v>
      </c>
      <c r="AI680" t="s">
        <v>252</v>
      </c>
      <c r="AJ680" t="s">
        <v>252</v>
      </c>
    </row>
    <row r="681" spans="1:36" x14ac:dyDescent="0.35">
      <c r="A681">
        <v>71</v>
      </c>
      <c r="B681" t="s">
        <v>347</v>
      </c>
      <c r="C681" t="s">
        <v>246</v>
      </c>
      <c r="D681" t="s">
        <v>414</v>
      </c>
      <c r="E681" t="s">
        <v>338</v>
      </c>
      <c r="F681" t="s">
        <v>248</v>
      </c>
      <c r="G681" t="s">
        <v>249</v>
      </c>
      <c r="H681" t="s">
        <v>250</v>
      </c>
      <c r="L681" s="50">
        <v>1</v>
      </c>
      <c r="M681" s="50">
        <v>0.89977556467056274</v>
      </c>
      <c r="N681" s="50">
        <v>1.1113883256912231</v>
      </c>
      <c r="O681" s="50">
        <v>28.741505</v>
      </c>
      <c r="P681" s="50">
        <v>28.695138931274414</v>
      </c>
      <c r="Q681" s="50">
        <v>4.0548618882894516E-2</v>
      </c>
      <c r="S681" s="50">
        <v>19.439146041870117</v>
      </c>
      <c r="T681" s="50">
        <v>9.5049731433391571E-2</v>
      </c>
      <c r="U681" s="50">
        <v>5.4876990616321564E-2</v>
      </c>
      <c r="V681" s="50">
        <v>0</v>
      </c>
      <c r="W681" t="s">
        <v>210</v>
      </c>
      <c r="X681" s="50">
        <v>0.58768712022017722</v>
      </c>
      <c r="Y681" t="s">
        <v>210</v>
      </c>
      <c r="Z681">
        <v>3</v>
      </c>
      <c r="AA681">
        <v>22</v>
      </c>
      <c r="AB681" t="s">
        <v>251</v>
      </c>
      <c r="AC681" t="s">
        <v>190</v>
      </c>
      <c r="AD681" s="50">
        <v>0.9417506209680323</v>
      </c>
      <c r="AE681" t="s">
        <v>252</v>
      </c>
      <c r="AF681" t="s">
        <v>252</v>
      </c>
      <c r="AG681" t="s">
        <v>252</v>
      </c>
      <c r="AH681" t="s">
        <v>252</v>
      </c>
      <c r="AI681" t="s">
        <v>252</v>
      </c>
      <c r="AJ681" t="s">
        <v>252</v>
      </c>
    </row>
    <row r="682" spans="1:36" x14ac:dyDescent="0.35">
      <c r="A682">
        <v>72</v>
      </c>
      <c r="B682" t="s">
        <v>348</v>
      </c>
      <c r="C682" t="s">
        <v>246</v>
      </c>
      <c r="D682" t="s">
        <v>414</v>
      </c>
      <c r="E682" t="s">
        <v>340</v>
      </c>
      <c r="F682" t="s">
        <v>248</v>
      </c>
      <c r="G682" t="s">
        <v>249</v>
      </c>
      <c r="H682" t="s">
        <v>250</v>
      </c>
      <c r="L682" s="50">
        <v>1</v>
      </c>
      <c r="M682" s="50">
        <v>0.89722669124603271</v>
      </c>
      <c r="N682" s="50">
        <v>1.114545464515686</v>
      </c>
      <c r="O682" s="50">
        <v>31.678408000000001</v>
      </c>
      <c r="P682" s="50">
        <v>31.719728469848633</v>
      </c>
      <c r="Q682" s="50">
        <v>4.6217478811740875E-2</v>
      </c>
      <c r="S682" s="50">
        <v>22.463737487792969</v>
      </c>
      <c r="T682" s="50">
        <v>9.7602851688861847E-2</v>
      </c>
      <c r="U682" s="50">
        <v>5.6351032108068466E-2</v>
      </c>
      <c r="V682" s="50">
        <v>0</v>
      </c>
      <c r="W682" t="s">
        <v>210</v>
      </c>
      <c r="X682" s="50">
        <v>0.73681278601244427</v>
      </c>
      <c r="Y682" t="s">
        <v>210</v>
      </c>
      <c r="Z682">
        <v>3</v>
      </c>
      <c r="AA682">
        <v>23</v>
      </c>
      <c r="AB682" t="s">
        <v>251</v>
      </c>
      <c r="AC682" t="s">
        <v>190</v>
      </c>
      <c r="AD682" s="50">
        <v>0.98379782555034456</v>
      </c>
      <c r="AE682" t="s">
        <v>252</v>
      </c>
      <c r="AF682" t="s">
        <v>252</v>
      </c>
      <c r="AG682" t="s">
        <v>252</v>
      </c>
      <c r="AH682" t="s">
        <v>252</v>
      </c>
      <c r="AI682" t="s">
        <v>252</v>
      </c>
      <c r="AJ682" t="s">
        <v>252</v>
      </c>
    </row>
    <row r="683" spans="1:36" x14ac:dyDescent="0.35">
      <c r="A683">
        <v>73</v>
      </c>
      <c r="B683" t="s">
        <v>349</v>
      </c>
      <c r="C683" t="s">
        <v>246</v>
      </c>
      <c r="D683" t="s">
        <v>414</v>
      </c>
      <c r="E683" t="s">
        <v>350</v>
      </c>
      <c r="F683" t="s">
        <v>248</v>
      </c>
      <c r="G683" t="s">
        <v>249</v>
      </c>
      <c r="H683" t="s">
        <v>250</v>
      </c>
      <c r="L683" s="50">
        <v>1</v>
      </c>
      <c r="M683" s="50">
        <v>0.8971136212348938</v>
      </c>
      <c r="N683" s="50">
        <v>1.1146860122680664</v>
      </c>
      <c r="O683" s="50">
        <v>24.212112000000001</v>
      </c>
      <c r="P683" s="50">
        <v>24.263753890991211</v>
      </c>
      <c r="Q683" s="50">
        <v>4.6456571668386459E-2</v>
      </c>
      <c r="S683" s="50">
        <v>15.007760047912598</v>
      </c>
      <c r="T683" s="50">
        <v>9.7716294229030609E-2</v>
      </c>
      <c r="U683" s="50">
        <v>5.6416530162096024E-2</v>
      </c>
      <c r="V683" s="50">
        <v>0</v>
      </c>
      <c r="W683" t="s">
        <v>210</v>
      </c>
      <c r="X683" s="50">
        <v>0.32494986167265916</v>
      </c>
      <c r="Y683" t="s">
        <v>210</v>
      </c>
      <c r="Z683">
        <v>3</v>
      </c>
      <c r="AA683">
        <v>19</v>
      </c>
      <c r="AB683" t="s">
        <v>251</v>
      </c>
      <c r="AC683" t="s">
        <v>190</v>
      </c>
      <c r="AD683" s="50">
        <v>0.97919865444847243</v>
      </c>
      <c r="AE683" t="s">
        <v>252</v>
      </c>
      <c r="AF683" t="s">
        <v>252</v>
      </c>
      <c r="AG683" t="s">
        <v>252</v>
      </c>
      <c r="AH683" t="s">
        <v>252</v>
      </c>
      <c r="AI683" t="s">
        <v>252</v>
      </c>
      <c r="AJ683" t="s">
        <v>252</v>
      </c>
    </row>
    <row r="684" spans="1:36" x14ac:dyDescent="0.35">
      <c r="A684">
        <v>74</v>
      </c>
      <c r="B684" t="s">
        <v>351</v>
      </c>
      <c r="C684" t="s">
        <v>246</v>
      </c>
      <c r="D684" t="s">
        <v>414</v>
      </c>
      <c r="E684" t="s">
        <v>352</v>
      </c>
      <c r="F684" t="s">
        <v>248</v>
      </c>
      <c r="G684" t="s">
        <v>249</v>
      </c>
      <c r="H684" t="s">
        <v>250</v>
      </c>
      <c r="L684" s="50">
        <v>1</v>
      </c>
      <c r="M684" s="50">
        <v>0.71760070323944092</v>
      </c>
      <c r="N684" s="50">
        <v>1.3935326337814331</v>
      </c>
      <c r="O684" s="50">
        <v>34.891956</v>
      </c>
      <c r="P684" s="50">
        <v>34.939804077148438</v>
      </c>
      <c r="Q684" s="50">
        <v>0.28602039813995361</v>
      </c>
      <c r="S684" s="50">
        <v>25.683811187744141</v>
      </c>
      <c r="T684" s="50">
        <v>0.29866021871566772</v>
      </c>
      <c r="U684" s="50">
        <v>0.17243155837059021</v>
      </c>
      <c r="V684" s="50">
        <v>0</v>
      </c>
      <c r="W684" t="s">
        <v>210</v>
      </c>
      <c r="X684" s="50">
        <v>4.5160536712507526E-2</v>
      </c>
      <c r="Y684" t="s">
        <v>210</v>
      </c>
      <c r="Z684">
        <v>3</v>
      </c>
      <c r="AA684">
        <v>32</v>
      </c>
      <c r="AB684" t="s">
        <v>273</v>
      </c>
      <c r="AC684" t="s">
        <v>190</v>
      </c>
      <c r="AD684" s="50">
        <v>0.87911056783741592</v>
      </c>
      <c r="AE684" t="s">
        <v>252</v>
      </c>
      <c r="AF684" t="s">
        <v>252</v>
      </c>
      <c r="AG684" t="s">
        <v>252</v>
      </c>
      <c r="AH684" t="s">
        <v>252</v>
      </c>
      <c r="AI684" t="s">
        <v>252</v>
      </c>
      <c r="AJ684" t="s">
        <v>252</v>
      </c>
    </row>
    <row r="685" spans="1:36" x14ac:dyDescent="0.35">
      <c r="A685">
        <v>75</v>
      </c>
      <c r="B685" t="s">
        <v>353</v>
      </c>
      <c r="C685" t="s">
        <v>246</v>
      </c>
      <c r="D685" t="s">
        <v>414</v>
      </c>
      <c r="E685" t="s">
        <v>354</v>
      </c>
      <c r="F685" t="s">
        <v>248</v>
      </c>
      <c r="G685" t="s">
        <v>249</v>
      </c>
      <c r="H685" t="s">
        <v>250</v>
      </c>
      <c r="L685" s="50">
        <v>1</v>
      </c>
      <c r="M685" s="50">
        <v>0.89614224433898926</v>
      </c>
      <c r="N685" s="50">
        <v>1.1158943176269531</v>
      </c>
      <c r="O685" s="50">
        <v>25.142515</v>
      </c>
      <c r="P685" s="50">
        <v>25.190353393554688</v>
      </c>
      <c r="Q685" s="50">
        <v>4.847392812371254E-2</v>
      </c>
      <c r="S685" s="50">
        <v>15.934361457824707</v>
      </c>
      <c r="T685" s="50">
        <v>9.8691351711750031E-2</v>
      </c>
      <c r="U685" s="50">
        <v>5.6979477405548096E-2</v>
      </c>
      <c r="V685" s="50">
        <v>0</v>
      </c>
      <c r="W685" t="s">
        <v>210</v>
      </c>
      <c r="X685" s="50">
        <v>0.10864077526969773</v>
      </c>
      <c r="Y685" t="s">
        <v>210</v>
      </c>
      <c r="Z685">
        <v>3</v>
      </c>
      <c r="AA685">
        <v>21</v>
      </c>
      <c r="AB685" t="s">
        <v>251</v>
      </c>
      <c r="AC685" t="s">
        <v>190</v>
      </c>
      <c r="AD685" s="50">
        <v>0.9054765791684265</v>
      </c>
      <c r="AE685" t="s">
        <v>252</v>
      </c>
      <c r="AF685" t="s">
        <v>252</v>
      </c>
      <c r="AG685" t="s">
        <v>252</v>
      </c>
      <c r="AH685" t="s">
        <v>252</v>
      </c>
      <c r="AI685" t="s">
        <v>252</v>
      </c>
      <c r="AJ685" t="s">
        <v>252</v>
      </c>
    </row>
    <row r="686" spans="1:36" x14ac:dyDescent="0.35">
      <c r="A686">
        <v>76</v>
      </c>
      <c r="B686" t="s">
        <v>355</v>
      </c>
      <c r="C686" t="s">
        <v>246</v>
      </c>
      <c r="D686" t="s">
        <v>414</v>
      </c>
      <c r="E686" t="s">
        <v>356</v>
      </c>
      <c r="F686" t="s">
        <v>248</v>
      </c>
      <c r="G686" t="s">
        <v>249</v>
      </c>
      <c r="H686" t="s">
        <v>250</v>
      </c>
      <c r="L686" s="50">
        <v>1</v>
      </c>
      <c r="M686" s="50">
        <v>0.7776416540145874</v>
      </c>
      <c r="N686" s="50">
        <v>1.2859393358230591</v>
      </c>
      <c r="O686" s="50">
        <v>21.282295000000001</v>
      </c>
      <c r="P686" s="50">
        <v>21.389177322387695</v>
      </c>
      <c r="Q686" s="50">
        <v>0.20938150584697723</v>
      </c>
      <c r="S686" s="50">
        <v>12.133186340332031</v>
      </c>
      <c r="T686" s="50">
        <v>0.22634239494800568</v>
      </c>
      <c r="U686" s="50">
        <v>0.13067883253097534</v>
      </c>
      <c r="V686" s="50">
        <v>0</v>
      </c>
      <c r="W686" t="s">
        <v>210</v>
      </c>
      <c r="X686" s="50">
        <v>0.31866458627733724</v>
      </c>
      <c r="Y686" t="s">
        <v>210</v>
      </c>
      <c r="Z686">
        <v>3</v>
      </c>
      <c r="AA686">
        <v>15</v>
      </c>
      <c r="AB686" t="s">
        <v>251</v>
      </c>
      <c r="AC686" t="s">
        <v>190</v>
      </c>
      <c r="AD686" s="50">
        <v>0.81745447204511634</v>
      </c>
      <c r="AE686" t="s">
        <v>252</v>
      </c>
      <c r="AF686" t="s">
        <v>252</v>
      </c>
      <c r="AG686" t="s">
        <v>252</v>
      </c>
      <c r="AH686" t="s">
        <v>252</v>
      </c>
      <c r="AI686" t="s">
        <v>252</v>
      </c>
      <c r="AJ686" t="s">
        <v>252</v>
      </c>
    </row>
    <row r="687" spans="1:36" x14ac:dyDescent="0.35">
      <c r="A687">
        <v>77</v>
      </c>
      <c r="B687" t="s">
        <v>357</v>
      </c>
      <c r="C687" t="s">
        <v>246</v>
      </c>
      <c r="D687" t="s">
        <v>414</v>
      </c>
      <c r="E687" t="s">
        <v>350</v>
      </c>
      <c r="F687" t="s">
        <v>248</v>
      </c>
      <c r="G687" t="s">
        <v>249</v>
      </c>
      <c r="H687" t="s">
        <v>250</v>
      </c>
      <c r="L687" s="50">
        <v>1</v>
      </c>
      <c r="M687" s="50">
        <v>0.8971136212348938</v>
      </c>
      <c r="N687" s="50">
        <v>1.1146860122680664</v>
      </c>
      <c r="O687" s="50">
        <v>24.302150000000001</v>
      </c>
      <c r="P687" s="50">
        <v>24.263753890991211</v>
      </c>
      <c r="Q687" s="50">
        <v>4.6456571668386459E-2</v>
      </c>
      <c r="S687" s="50">
        <v>15.007760047912598</v>
      </c>
      <c r="T687" s="50">
        <v>9.7716294229030609E-2</v>
      </c>
      <c r="U687" s="50">
        <v>5.6416530162096024E-2</v>
      </c>
      <c r="V687" s="50">
        <v>0</v>
      </c>
      <c r="W687" t="s">
        <v>210</v>
      </c>
      <c r="X687" s="50">
        <v>0.32494986167265916</v>
      </c>
      <c r="Y687" t="s">
        <v>210</v>
      </c>
      <c r="Z687">
        <v>3</v>
      </c>
      <c r="AA687">
        <v>17</v>
      </c>
      <c r="AB687" t="s">
        <v>251</v>
      </c>
      <c r="AC687" t="s">
        <v>190</v>
      </c>
      <c r="AD687" s="50">
        <v>0.97873440312524962</v>
      </c>
      <c r="AE687" t="s">
        <v>252</v>
      </c>
      <c r="AF687" t="s">
        <v>252</v>
      </c>
      <c r="AG687" t="s">
        <v>252</v>
      </c>
      <c r="AH687" t="s">
        <v>252</v>
      </c>
      <c r="AI687" t="s">
        <v>252</v>
      </c>
      <c r="AJ687" t="s">
        <v>252</v>
      </c>
    </row>
    <row r="688" spans="1:36" x14ac:dyDescent="0.35">
      <c r="A688">
        <v>78</v>
      </c>
      <c r="B688" t="s">
        <v>358</v>
      </c>
      <c r="C688" t="s">
        <v>246</v>
      </c>
      <c r="D688" t="s">
        <v>414</v>
      </c>
      <c r="E688" t="s">
        <v>352</v>
      </c>
      <c r="F688" t="s">
        <v>248</v>
      </c>
      <c r="G688" t="s">
        <v>249</v>
      </c>
      <c r="H688" t="s">
        <v>250</v>
      </c>
      <c r="L688" s="50">
        <v>1</v>
      </c>
      <c r="M688" s="50">
        <v>0.71760070323944092</v>
      </c>
      <c r="N688" s="50">
        <v>1.3935326337814331</v>
      </c>
      <c r="O688" s="50">
        <v>34.680725000000002</v>
      </c>
      <c r="P688" s="50">
        <v>34.939804077148438</v>
      </c>
      <c r="Q688" s="50">
        <v>0.28602039813995361</v>
      </c>
      <c r="S688" s="50">
        <v>25.683811187744141</v>
      </c>
      <c r="T688" s="50">
        <v>0.29866021871566772</v>
      </c>
      <c r="U688" s="50">
        <v>0.17243155837059021</v>
      </c>
      <c r="V688" s="50">
        <v>0</v>
      </c>
      <c r="W688" t="s">
        <v>210</v>
      </c>
      <c r="X688" s="50">
        <v>4.5160536712507526E-2</v>
      </c>
      <c r="Y688" t="s">
        <v>210</v>
      </c>
      <c r="Z688">
        <v>3</v>
      </c>
      <c r="AA688">
        <v>32</v>
      </c>
      <c r="AB688" t="s">
        <v>251</v>
      </c>
      <c r="AC688" t="s">
        <v>190</v>
      </c>
      <c r="AD688" s="50">
        <v>0.89302307956543892</v>
      </c>
      <c r="AE688" t="s">
        <v>252</v>
      </c>
      <c r="AF688" t="s">
        <v>252</v>
      </c>
      <c r="AG688" t="s">
        <v>252</v>
      </c>
      <c r="AH688" t="s">
        <v>252</v>
      </c>
      <c r="AI688" t="s">
        <v>252</v>
      </c>
      <c r="AJ688" t="s">
        <v>252</v>
      </c>
    </row>
    <row r="689" spans="1:36" x14ac:dyDescent="0.35">
      <c r="A689">
        <v>79</v>
      </c>
      <c r="B689" t="s">
        <v>359</v>
      </c>
      <c r="C689" t="s">
        <v>246</v>
      </c>
      <c r="D689" t="s">
        <v>414</v>
      </c>
      <c r="E689" t="s">
        <v>354</v>
      </c>
      <c r="F689" t="s">
        <v>248</v>
      </c>
      <c r="G689" t="s">
        <v>249</v>
      </c>
      <c r="H689" t="s">
        <v>250</v>
      </c>
      <c r="L689" s="50">
        <v>1</v>
      </c>
      <c r="M689" s="50">
        <v>0.89614224433898926</v>
      </c>
      <c r="N689" s="50">
        <v>1.1158943176269531</v>
      </c>
      <c r="O689" s="50">
        <v>25.239439000000001</v>
      </c>
      <c r="P689" s="50">
        <v>25.190353393554688</v>
      </c>
      <c r="Q689" s="50">
        <v>4.847392812371254E-2</v>
      </c>
      <c r="S689" s="50">
        <v>15.934361457824707</v>
      </c>
      <c r="T689" s="50">
        <v>9.8691351711750031E-2</v>
      </c>
      <c r="U689" s="50">
        <v>5.6979477405548096E-2</v>
      </c>
      <c r="V689" s="50">
        <v>0</v>
      </c>
      <c r="W689" t="s">
        <v>210</v>
      </c>
      <c r="X689" s="50">
        <v>0.10864077526969773</v>
      </c>
      <c r="Y689" t="s">
        <v>210</v>
      </c>
      <c r="Z689">
        <v>3</v>
      </c>
      <c r="AA689">
        <v>20</v>
      </c>
      <c r="AB689" t="s">
        <v>251</v>
      </c>
      <c r="AC689" t="s">
        <v>190</v>
      </c>
      <c r="AD689" s="50">
        <v>0.84776113440358924</v>
      </c>
      <c r="AE689" t="s">
        <v>252</v>
      </c>
      <c r="AF689" t="s">
        <v>252</v>
      </c>
      <c r="AG689" t="s">
        <v>252</v>
      </c>
      <c r="AH689" t="s">
        <v>252</v>
      </c>
      <c r="AI689" t="s">
        <v>252</v>
      </c>
      <c r="AJ689" t="s">
        <v>252</v>
      </c>
    </row>
    <row r="690" spans="1:36" x14ac:dyDescent="0.35">
      <c r="A690">
        <v>80</v>
      </c>
      <c r="B690" t="s">
        <v>360</v>
      </c>
      <c r="C690" t="s">
        <v>246</v>
      </c>
      <c r="D690" t="s">
        <v>414</v>
      </c>
      <c r="E690" t="s">
        <v>356</v>
      </c>
      <c r="F690" t="s">
        <v>248</v>
      </c>
      <c r="G690" t="s">
        <v>249</v>
      </c>
      <c r="H690" t="s">
        <v>250</v>
      </c>
      <c r="L690" s="50">
        <v>1</v>
      </c>
      <c r="M690" s="50">
        <v>0.7776416540145874</v>
      </c>
      <c r="N690" s="50">
        <v>1.2859393358230591</v>
      </c>
      <c r="O690" s="50">
        <v>21.63043</v>
      </c>
      <c r="P690" s="50">
        <v>21.389177322387695</v>
      </c>
      <c r="Q690" s="50">
        <v>0.20938150584697723</v>
      </c>
      <c r="S690" s="50">
        <v>12.133186340332031</v>
      </c>
      <c r="T690" s="50">
        <v>0.22634239494800568</v>
      </c>
      <c r="U690" s="50">
        <v>0.13067883253097534</v>
      </c>
      <c r="V690" s="50">
        <v>0</v>
      </c>
      <c r="W690" t="s">
        <v>210</v>
      </c>
      <c r="X690" s="50">
        <v>0.31866458627733724</v>
      </c>
      <c r="Y690" t="s">
        <v>210</v>
      </c>
      <c r="Z690">
        <v>3</v>
      </c>
      <c r="AA690">
        <v>16</v>
      </c>
      <c r="AB690" t="s">
        <v>251</v>
      </c>
      <c r="AC690" t="s">
        <v>190</v>
      </c>
      <c r="AD690" s="50">
        <v>0.76842552190545543</v>
      </c>
      <c r="AE690" t="s">
        <v>274</v>
      </c>
      <c r="AF690" t="s">
        <v>252</v>
      </c>
      <c r="AG690" t="s">
        <v>252</v>
      </c>
      <c r="AH690" t="s">
        <v>252</v>
      </c>
      <c r="AI690" t="s">
        <v>252</v>
      </c>
      <c r="AJ690" t="s">
        <v>252</v>
      </c>
    </row>
    <row r="691" spans="1:36" x14ac:dyDescent="0.35">
      <c r="A691">
        <v>81</v>
      </c>
      <c r="B691" t="s">
        <v>361</v>
      </c>
      <c r="C691" t="s">
        <v>246</v>
      </c>
      <c r="D691" t="s">
        <v>414</v>
      </c>
      <c r="E691" t="s">
        <v>350</v>
      </c>
      <c r="F691" t="s">
        <v>248</v>
      </c>
      <c r="G691" t="s">
        <v>249</v>
      </c>
      <c r="H691" t="s">
        <v>250</v>
      </c>
      <c r="L691" s="50">
        <v>1</v>
      </c>
      <c r="M691" s="50">
        <v>0.8971136212348938</v>
      </c>
      <c r="N691" s="50">
        <v>1.1146860122680664</v>
      </c>
      <c r="O691" s="50">
        <v>24.276993000000001</v>
      </c>
      <c r="P691" s="50">
        <v>24.263753890991211</v>
      </c>
      <c r="Q691" s="50">
        <v>4.6456571668386459E-2</v>
      </c>
      <c r="S691" s="50">
        <v>15.007760047912598</v>
      </c>
      <c r="T691" s="50">
        <v>9.7716294229030609E-2</v>
      </c>
      <c r="U691" s="50">
        <v>5.6416530162096024E-2</v>
      </c>
      <c r="V691" s="50">
        <v>0</v>
      </c>
      <c r="W691" t="s">
        <v>210</v>
      </c>
      <c r="X691" s="50">
        <v>0.32494986167265916</v>
      </c>
      <c r="Y691" t="s">
        <v>210</v>
      </c>
      <c r="Z691">
        <v>3</v>
      </c>
      <c r="AA691">
        <v>18</v>
      </c>
      <c r="AB691" t="s">
        <v>251</v>
      </c>
      <c r="AC691" t="s">
        <v>190</v>
      </c>
      <c r="AD691" s="50">
        <v>0.95857375052684124</v>
      </c>
      <c r="AE691" t="s">
        <v>252</v>
      </c>
      <c r="AF691" t="s">
        <v>252</v>
      </c>
      <c r="AG691" t="s">
        <v>252</v>
      </c>
      <c r="AH691" t="s">
        <v>252</v>
      </c>
      <c r="AI691" t="s">
        <v>252</v>
      </c>
      <c r="AJ691" t="s">
        <v>252</v>
      </c>
    </row>
    <row r="692" spans="1:36" x14ac:dyDescent="0.35">
      <c r="A692">
        <v>82</v>
      </c>
      <c r="B692" t="s">
        <v>362</v>
      </c>
      <c r="C692" t="s">
        <v>246</v>
      </c>
      <c r="D692" t="s">
        <v>414</v>
      </c>
      <c r="E692" t="s">
        <v>352</v>
      </c>
      <c r="F692" t="s">
        <v>248</v>
      </c>
      <c r="G692" t="s">
        <v>249</v>
      </c>
      <c r="H692" t="s">
        <v>250</v>
      </c>
      <c r="L692" s="50">
        <v>1</v>
      </c>
      <c r="M692" s="50">
        <v>0.71760070323944092</v>
      </c>
      <c r="N692" s="50">
        <v>1.3935326337814331</v>
      </c>
      <c r="O692" s="50">
        <v>35.246729999999999</v>
      </c>
      <c r="P692" s="50">
        <v>34.939804077148438</v>
      </c>
      <c r="Q692" s="50">
        <v>0.28602039813995361</v>
      </c>
      <c r="S692" s="50">
        <v>25.683811187744141</v>
      </c>
      <c r="T692" s="50">
        <v>0.29866021871566772</v>
      </c>
      <c r="U692" s="50">
        <v>0.17243155837059021</v>
      </c>
      <c r="V692" s="50">
        <v>0</v>
      </c>
      <c r="W692" t="s">
        <v>210</v>
      </c>
      <c r="X692" s="50">
        <v>4.5160536712507526E-2</v>
      </c>
      <c r="Y692" t="s">
        <v>210</v>
      </c>
      <c r="Z692">
        <v>3</v>
      </c>
      <c r="AA692">
        <v>32</v>
      </c>
      <c r="AB692" t="s">
        <v>273</v>
      </c>
      <c r="AC692" t="s">
        <v>190</v>
      </c>
      <c r="AD692" s="50">
        <v>0.77787740807685612</v>
      </c>
      <c r="AE692" t="s">
        <v>274</v>
      </c>
      <c r="AF692" t="s">
        <v>252</v>
      </c>
      <c r="AG692" t="s">
        <v>252</v>
      </c>
      <c r="AH692" t="s">
        <v>252</v>
      </c>
      <c r="AI692" t="s">
        <v>252</v>
      </c>
      <c r="AJ692" t="s">
        <v>252</v>
      </c>
    </row>
    <row r="693" spans="1:36" x14ac:dyDescent="0.35">
      <c r="A693">
        <v>83</v>
      </c>
      <c r="B693" t="s">
        <v>363</v>
      </c>
      <c r="C693" t="s">
        <v>246</v>
      </c>
      <c r="D693" t="s">
        <v>414</v>
      </c>
      <c r="E693" t="s">
        <v>354</v>
      </c>
      <c r="F693" t="s">
        <v>248</v>
      </c>
      <c r="G693" t="s">
        <v>249</v>
      </c>
      <c r="H693" t="s">
        <v>250</v>
      </c>
      <c r="L693" s="50">
        <v>1</v>
      </c>
      <c r="M693" s="50">
        <v>0.89614224433898926</v>
      </c>
      <c r="N693" s="50">
        <v>1.1158943176269531</v>
      </c>
      <c r="O693" s="50">
        <v>25.189108000000001</v>
      </c>
      <c r="P693" s="50">
        <v>25.190353393554688</v>
      </c>
      <c r="Q693" s="50">
        <v>4.847392812371254E-2</v>
      </c>
      <c r="S693" s="50">
        <v>15.934361457824707</v>
      </c>
      <c r="T693" s="50">
        <v>9.8691351711750031E-2</v>
      </c>
      <c r="U693" s="50">
        <v>5.6979477405548096E-2</v>
      </c>
      <c r="V693" s="50">
        <v>0</v>
      </c>
      <c r="W693" t="s">
        <v>210</v>
      </c>
      <c r="X693" s="50">
        <v>0.10864077526969773</v>
      </c>
      <c r="Y693" t="s">
        <v>210</v>
      </c>
      <c r="Z693">
        <v>3</v>
      </c>
      <c r="AA693">
        <v>21</v>
      </c>
      <c r="AB693" t="s">
        <v>251</v>
      </c>
      <c r="AC693" t="s">
        <v>190</v>
      </c>
      <c r="AD693" s="50">
        <v>0.85982159216396548</v>
      </c>
      <c r="AE693" t="s">
        <v>252</v>
      </c>
      <c r="AF693" t="s">
        <v>252</v>
      </c>
      <c r="AG693" t="s">
        <v>252</v>
      </c>
      <c r="AH693" t="s">
        <v>252</v>
      </c>
      <c r="AI693" t="s">
        <v>252</v>
      </c>
      <c r="AJ693" t="s">
        <v>252</v>
      </c>
    </row>
    <row r="694" spans="1:36" x14ac:dyDescent="0.35">
      <c r="A694">
        <v>84</v>
      </c>
      <c r="B694" t="s">
        <v>364</v>
      </c>
      <c r="C694" t="s">
        <v>246</v>
      </c>
      <c r="D694" t="s">
        <v>414</v>
      </c>
      <c r="E694" t="s">
        <v>356</v>
      </c>
      <c r="F694" t="s">
        <v>248</v>
      </c>
      <c r="G694" t="s">
        <v>249</v>
      </c>
      <c r="H694" t="s">
        <v>250</v>
      </c>
      <c r="L694" s="50">
        <v>1</v>
      </c>
      <c r="M694" s="50">
        <v>0.7776416540145874</v>
      </c>
      <c r="N694" s="50">
        <v>1.2859393358230591</v>
      </c>
      <c r="O694" s="50">
        <v>21.254809999999999</v>
      </c>
      <c r="P694" s="50">
        <v>21.389177322387695</v>
      </c>
      <c r="Q694" s="50">
        <v>0.20938150584697723</v>
      </c>
      <c r="S694" s="50">
        <v>12.133186340332031</v>
      </c>
      <c r="T694" s="50">
        <v>0.22634239494800568</v>
      </c>
      <c r="U694" s="50">
        <v>0.13067883253097534</v>
      </c>
      <c r="V694" s="50">
        <v>0</v>
      </c>
      <c r="W694" t="s">
        <v>210</v>
      </c>
      <c r="X694" s="50">
        <v>0.31866458627733724</v>
      </c>
      <c r="Y694" t="s">
        <v>210</v>
      </c>
      <c r="Z694">
        <v>3</v>
      </c>
      <c r="AA694">
        <v>15</v>
      </c>
      <c r="AB694" t="s">
        <v>251</v>
      </c>
      <c r="AC694" t="s">
        <v>190</v>
      </c>
      <c r="AD694" s="50">
        <v>0.83002492114514403</v>
      </c>
      <c r="AE694" t="s">
        <v>252</v>
      </c>
      <c r="AF694" t="s">
        <v>252</v>
      </c>
      <c r="AG694" t="s">
        <v>252</v>
      </c>
      <c r="AH694" t="s">
        <v>252</v>
      </c>
      <c r="AI694" t="s">
        <v>252</v>
      </c>
      <c r="AJ694" t="s">
        <v>252</v>
      </c>
    </row>
    <row r="695" spans="1:36" x14ac:dyDescent="0.35">
      <c r="A695">
        <v>85</v>
      </c>
      <c r="B695" t="s">
        <v>365</v>
      </c>
      <c r="C695" t="s">
        <v>246</v>
      </c>
      <c r="D695" t="s">
        <v>414</v>
      </c>
      <c r="E695" t="s">
        <v>366</v>
      </c>
      <c r="F695" t="s">
        <v>248</v>
      </c>
      <c r="G695" t="s">
        <v>249</v>
      </c>
      <c r="H695" t="s">
        <v>250</v>
      </c>
      <c r="L695" s="50">
        <v>1</v>
      </c>
      <c r="M695" s="50">
        <v>0.78702223300933838</v>
      </c>
      <c r="N695" s="50">
        <v>1.2706121206283569</v>
      </c>
      <c r="O695" s="50">
        <v>35.492539999999998</v>
      </c>
      <c r="P695" s="50">
        <v>35.456928253173828</v>
      </c>
      <c r="Q695" s="50">
        <v>0.19766595959663391</v>
      </c>
      <c r="S695" s="50">
        <v>26.200939178466797</v>
      </c>
      <c r="T695" s="50">
        <v>0.21555066108703613</v>
      </c>
      <c r="U695" s="50">
        <v>0.12444823235273361</v>
      </c>
      <c r="V695" s="50">
        <v>0</v>
      </c>
      <c r="W695" t="s">
        <v>210</v>
      </c>
      <c r="X695" s="50">
        <v>3.9999999105930328E-2</v>
      </c>
      <c r="Y695" t="s">
        <v>210</v>
      </c>
      <c r="Z695">
        <v>3</v>
      </c>
      <c r="AA695">
        <v>33</v>
      </c>
      <c r="AB695" t="s">
        <v>251</v>
      </c>
      <c r="AC695" t="s">
        <v>190</v>
      </c>
      <c r="AD695" s="50">
        <v>0.85692945628902728</v>
      </c>
      <c r="AE695" t="s">
        <v>252</v>
      </c>
      <c r="AF695" t="s">
        <v>252</v>
      </c>
      <c r="AG695" t="s">
        <v>274</v>
      </c>
      <c r="AH695" t="s">
        <v>252</v>
      </c>
      <c r="AI695" t="s">
        <v>252</v>
      </c>
      <c r="AJ695" t="s">
        <v>252</v>
      </c>
    </row>
    <row r="696" spans="1:36" x14ac:dyDescent="0.35">
      <c r="A696">
        <v>86</v>
      </c>
      <c r="B696" t="s">
        <v>367</v>
      </c>
      <c r="C696" t="s">
        <v>246</v>
      </c>
      <c r="D696" t="s">
        <v>414</v>
      </c>
      <c r="E696" t="s">
        <v>368</v>
      </c>
      <c r="F696" t="s">
        <v>248</v>
      </c>
      <c r="G696" t="s">
        <v>249</v>
      </c>
      <c r="H696" t="s">
        <v>250</v>
      </c>
      <c r="L696" s="50">
        <v>1</v>
      </c>
      <c r="M696" s="50">
        <v>0.90693825483322144</v>
      </c>
      <c r="N696" s="50">
        <v>1.1026109457015991</v>
      </c>
      <c r="O696" s="50">
        <v>32.348660000000002</v>
      </c>
      <c r="P696" s="50">
        <v>32.366867065429688</v>
      </c>
      <c r="Q696" s="50">
        <v>1.8399285152554512E-2</v>
      </c>
      <c r="S696" s="50">
        <v>23.110874176025391</v>
      </c>
      <c r="T696" s="50">
        <v>8.7913565337657928E-2</v>
      </c>
      <c r="U696" s="50">
        <v>5.0756920129060745E-2</v>
      </c>
      <c r="V696" s="50">
        <v>0</v>
      </c>
      <c r="W696" t="s">
        <v>210</v>
      </c>
      <c r="X696" s="50">
        <v>0.67357502926131685</v>
      </c>
      <c r="Y696" t="s">
        <v>210</v>
      </c>
      <c r="Z696">
        <v>3</v>
      </c>
      <c r="AA696">
        <v>25</v>
      </c>
      <c r="AB696" t="s">
        <v>251</v>
      </c>
      <c r="AC696" t="s">
        <v>190</v>
      </c>
      <c r="AD696" s="50">
        <v>0.97427715816649885</v>
      </c>
      <c r="AE696" t="s">
        <v>252</v>
      </c>
      <c r="AF696" t="s">
        <v>252</v>
      </c>
      <c r="AG696" t="s">
        <v>252</v>
      </c>
      <c r="AH696" t="s">
        <v>252</v>
      </c>
      <c r="AI696" t="s">
        <v>252</v>
      </c>
      <c r="AJ696" t="s">
        <v>252</v>
      </c>
    </row>
    <row r="697" spans="1:36" x14ac:dyDescent="0.35">
      <c r="A697">
        <v>87</v>
      </c>
      <c r="B697" t="s">
        <v>369</v>
      </c>
      <c r="C697" t="s">
        <v>246</v>
      </c>
      <c r="D697" t="s">
        <v>414</v>
      </c>
      <c r="E697" t="s">
        <v>370</v>
      </c>
      <c r="F697" t="s">
        <v>248</v>
      </c>
      <c r="G697" t="s">
        <v>249</v>
      </c>
      <c r="H697" t="s">
        <v>250</v>
      </c>
      <c r="L697" s="50">
        <v>1</v>
      </c>
      <c r="M697" s="50">
        <v>0.88557571172714233</v>
      </c>
      <c r="N697" s="50">
        <v>1.1292089223861694</v>
      </c>
      <c r="O697" s="50">
        <v>22.728452999999998</v>
      </c>
      <c r="P697" s="50">
        <v>22.759841918945313</v>
      </c>
      <c r="Q697" s="50">
        <v>6.7607447504997253E-2</v>
      </c>
      <c r="S697" s="50">
        <v>13.503848075866699</v>
      </c>
      <c r="T697" s="50">
        <v>0.10936648398637772</v>
      </c>
      <c r="U697" s="50">
        <v>6.3142769038677216E-2</v>
      </c>
      <c r="V697" s="50">
        <v>0</v>
      </c>
      <c r="W697" t="s">
        <v>210</v>
      </c>
      <c r="X697" s="50">
        <v>0.66473475424329531</v>
      </c>
      <c r="Y697" t="s">
        <v>210</v>
      </c>
      <c r="Z697">
        <v>3</v>
      </c>
      <c r="AA697">
        <v>15</v>
      </c>
      <c r="AB697" t="s">
        <v>251</v>
      </c>
      <c r="AC697" t="s">
        <v>190</v>
      </c>
      <c r="AD697" s="50">
        <v>0.97890133650652078</v>
      </c>
      <c r="AE697" t="s">
        <v>252</v>
      </c>
      <c r="AF697" t="s">
        <v>252</v>
      </c>
      <c r="AG697" t="s">
        <v>252</v>
      </c>
      <c r="AH697" t="s">
        <v>252</v>
      </c>
      <c r="AI697" t="s">
        <v>252</v>
      </c>
      <c r="AJ697" t="s">
        <v>252</v>
      </c>
    </row>
    <row r="698" spans="1:36" x14ac:dyDescent="0.35">
      <c r="A698">
        <v>88</v>
      </c>
      <c r="B698" t="s">
        <v>371</v>
      </c>
      <c r="C698" t="s">
        <v>246</v>
      </c>
      <c r="D698" t="s">
        <v>414</v>
      </c>
      <c r="E698" t="s">
        <v>372</v>
      </c>
      <c r="F698" t="s">
        <v>248</v>
      </c>
      <c r="G698" t="s">
        <v>249</v>
      </c>
      <c r="H698" t="s">
        <v>250</v>
      </c>
      <c r="L698" s="50">
        <v>1</v>
      </c>
      <c r="M698" s="50">
        <v>0.86976408958435059</v>
      </c>
      <c r="N698" s="50">
        <v>1.1497371196746826</v>
      </c>
      <c r="O698" s="50">
        <v>25.877493000000001</v>
      </c>
      <c r="P698" s="50">
        <v>25.860382080078125</v>
      </c>
      <c r="Q698" s="50">
        <v>9.1544099152088165E-2</v>
      </c>
      <c r="S698" s="50">
        <v>16.604389190673828</v>
      </c>
      <c r="T698" s="50">
        <v>0.12558098137378693</v>
      </c>
      <c r="U698" s="50">
        <v>7.2504214942455292E-2</v>
      </c>
      <c r="V698" s="50">
        <v>0</v>
      </c>
      <c r="W698" t="s">
        <v>210</v>
      </c>
      <c r="X698" s="50">
        <v>0.96083161569349929</v>
      </c>
      <c r="Y698" t="s">
        <v>210</v>
      </c>
      <c r="Z698">
        <v>3</v>
      </c>
      <c r="AA698">
        <v>18</v>
      </c>
      <c r="AB698" t="s">
        <v>251</v>
      </c>
      <c r="AC698" t="s">
        <v>190</v>
      </c>
      <c r="AD698" s="50">
        <v>0.97719399427366338</v>
      </c>
      <c r="AE698" t="s">
        <v>252</v>
      </c>
      <c r="AF698" t="s">
        <v>252</v>
      </c>
      <c r="AG698" t="s">
        <v>252</v>
      </c>
      <c r="AH698" t="s">
        <v>252</v>
      </c>
      <c r="AI698" t="s">
        <v>274</v>
      </c>
      <c r="AJ698" t="s">
        <v>252</v>
      </c>
    </row>
    <row r="699" spans="1:36" x14ac:dyDescent="0.35">
      <c r="A699">
        <v>89</v>
      </c>
      <c r="B699" t="s">
        <v>373</v>
      </c>
      <c r="C699" t="s">
        <v>246</v>
      </c>
      <c r="D699" t="s">
        <v>414</v>
      </c>
      <c r="E699" t="s">
        <v>366</v>
      </c>
      <c r="F699" t="s">
        <v>248</v>
      </c>
      <c r="G699" t="s">
        <v>249</v>
      </c>
      <c r="H699" t="s">
        <v>250</v>
      </c>
      <c r="L699" s="50">
        <v>1</v>
      </c>
      <c r="M699" s="50">
        <v>0.78702223300933838</v>
      </c>
      <c r="N699" s="50">
        <v>1.2706121206283569</v>
      </c>
      <c r="O699" s="50">
        <v>35.634372999999997</v>
      </c>
      <c r="P699" s="50">
        <v>35.456928253173828</v>
      </c>
      <c r="Q699" s="50">
        <v>0.19766595959663391</v>
      </c>
      <c r="S699" s="50">
        <v>26.200939178466797</v>
      </c>
      <c r="T699" s="50">
        <v>0.21555066108703613</v>
      </c>
      <c r="U699" s="50">
        <v>0.12444823235273361</v>
      </c>
      <c r="V699" s="50">
        <v>0</v>
      </c>
      <c r="W699" t="s">
        <v>210</v>
      </c>
      <c r="X699" s="50">
        <v>3.9999999105930328E-2</v>
      </c>
      <c r="Y699" t="s">
        <v>210</v>
      </c>
      <c r="Z699">
        <v>3</v>
      </c>
      <c r="AA699">
        <v>33</v>
      </c>
      <c r="AB699" t="s">
        <v>251</v>
      </c>
      <c r="AC699" t="s">
        <v>190</v>
      </c>
      <c r="AD699" s="50">
        <v>0.85834343858364526</v>
      </c>
      <c r="AE699" t="s">
        <v>252</v>
      </c>
      <c r="AF699" t="s">
        <v>252</v>
      </c>
      <c r="AG699" t="s">
        <v>274</v>
      </c>
      <c r="AH699" t="s">
        <v>252</v>
      </c>
      <c r="AI699" t="s">
        <v>252</v>
      </c>
      <c r="AJ699" t="s">
        <v>252</v>
      </c>
    </row>
    <row r="700" spans="1:36" x14ac:dyDescent="0.35">
      <c r="A700">
        <v>90</v>
      </c>
      <c r="B700" t="s">
        <v>374</v>
      </c>
      <c r="C700" t="s">
        <v>246</v>
      </c>
      <c r="D700" t="s">
        <v>414</v>
      </c>
      <c r="E700" t="s">
        <v>368</v>
      </c>
      <c r="F700" t="s">
        <v>248</v>
      </c>
      <c r="G700" t="s">
        <v>249</v>
      </c>
      <c r="H700" t="s">
        <v>250</v>
      </c>
      <c r="L700" s="50">
        <v>1</v>
      </c>
      <c r="M700" s="50">
        <v>0.90693825483322144</v>
      </c>
      <c r="N700" s="50">
        <v>1.1026109457015991</v>
      </c>
      <c r="O700" s="50">
        <v>32.366489999999999</v>
      </c>
      <c r="P700" s="50">
        <v>32.366867065429688</v>
      </c>
      <c r="Q700" s="50">
        <v>1.8399285152554512E-2</v>
      </c>
      <c r="S700" s="50">
        <v>23.110874176025391</v>
      </c>
      <c r="T700" s="50">
        <v>8.7913565337657928E-2</v>
      </c>
      <c r="U700" s="50">
        <v>5.0756920129060745E-2</v>
      </c>
      <c r="V700" s="50">
        <v>0</v>
      </c>
      <c r="W700" t="s">
        <v>210</v>
      </c>
      <c r="X700" s="50">
        <v>0.67357502926131685</v>
      </c>
      <c r="Y700" t="s">
        <v>210</v>
      </c>
      <c r="Z700">
        <v>3</v>
      </c>
      <c r="AA700">
        <v>25</v>
      </c>
      <c r="AB700" t="s">
        <v>251</v>
      </c>
      <c r="AC700" t="s">
        <v>190</v>
      </c>
      <c r="AD700" s="50">
        <v>0.97192581782953535</v>
      </c>
      <c r="AE700" t="s">
        <v>252</v>
      </c>
      <c r="AF700" t="s">
        <v>252</v>
      </c>
      <c r="AG700" t="s">
        <v>252</v>
      </c>
      <c r="AH700" t="s">
        <v>252</v>
      </c>
      <c r="AI700" t="s">
        <v>252</v>
      </c>
      <c r="AJ700" t="s">
        <v>252</v>
      </c>
    </row>
    <row r="701" spans="1:36" x14ac:dyDescent="0.35">
      <c r="A701">
        <v>91</v>
      </c>
      <c r="B701" t="s">
        <v>375</v>
      </c>
      <c r="C701" t="s">
        <v>246</v>
      </c>
      <c r="D701" t="s">
        <v>414</v>
      </c>
      <c r="E701" t="s">
        <v>370</v>
      </c>
      <c r="F701" t="s">
        <v>248</v>
      </c>
      <c r="G701" t="s">
        <v>249</v>
      </c>
      <c r="H701" t="s">
        <v>250</v>
      </c>
      <c r="L701" s="50">
        <v>1</v>
      </c>
      <c r="M701" s="50">
        <v>0.88557571172714233</v>
      </c>
      <c r="N701" s="50">
        <v>1.1292089223861694</v>
      </c>
      <c r="O701" s="50">
        <v>22.837437000000001</v>
      </c>
      <c r="P701" s="50">
        <v>22.759841918945313</v>
      </c>
      <c r="Q701" s="50">
        <v>6.7607447504997253E-2</v>
      </c>
      <c r="S701" s="50">
        <v>13.503848075866699</v>
      </c>
      <c r="T701" s="50">
        <v>0.10936648398637772</v>
      </c>
      <c r="U701" s="50">
        <v>6.3142769038677216E-2</v>
      </c>
      <c r="V701" s="50">
        <v>0</v>
      </c>
      <c r="W701" t="s">
        <v>210</v>
      </c>
      <c r="X701" s="50">
        <v>0.66473475424329531</v>
      </c>
      <c r="Y701" t="s">
        <v>210</v>
      </c>
      <c r="Z701">
        <v>3</v>
      </c>
      <c r="AA701">
        <v>15</v>
      </c>
      <c r="AB701" t="s">
        <v>251</v>
      </c>
      <c r="AC701" t="s">
        <v>190</v>
      </c>
      <c r="AD701" s="50">
        <v>0.96489095343196118</v>
      </c>
      <c r="AE701" t="s">
        <v>252</v>
      </c>
      <c r="AF701" t="s">
        <v>252</v>
      </c>
      <c r="AG701" t="s">
        <v>252</v>
      </c>
      <c r="AH701" t="s">
        <v>252</v>
      </c>
      <c r="AI701" t="s">
        <v>252</v>
      </c>
      <c r="AJ701" t="s">
        <v>252</v>
      </c>
    </row>
    <row r="702" spans="1:36" x14ac:dyDescent="0.35">
      <c r="A702">
        <v>92</v>
      </c>
      <c r="B702" t="s">
        <v>376</v>
      </c>
      <c r="C702" t="s">
        <v>246</v>
      </c>
      <c r="D702" t="s">
        <v>414</v>
      </c>
      <c r="E702" t="s">
        <v>372</v>
      </c>
      <c r="F702" t="s">
        <v>248</v>
      </c>
      <c r="G702" t="s">
        <v>249</v>
      </c>
      <c r="H702" t="s">
        <v>250</v>
      </c>
      <c r="L702" s="50">
        <v>1</v>
      </c>
      <c r="M702" s="50">
        <v>0.86976408958435059</v>
      </c>
      <c r="N702" s="50">
        <v>1.1497371196746826</v>
      </c>
      <c r="O702" s="50">
        <v>25.942163000000001</v>
      </c>
      <c r="P702" s="50">
        <v>25.860382080078125</v>
      </c>
      <c r="Q702" s="50">
        <v>9.1544099152088165E-2</v>
      </c>
      <c r="S702" s="50">
        <v>16.604389190673828</v>
      </c>
      <c r="T702" s="50">
        <v>0.12558098137378693</v>
      </c>
      <c r="U702" s="50">
        <v>7.2504214942455292E-2</v>
      </c>
      <c r="V702" s="50">
        <v>0</v>
      </c>
      <c r="W702" t="s">
        <v>210</v>
      </c>
      <c r="X702" s="50">
        <v>0.96083161569349929</v>
      </c>
      <c r="Y702" t="s">
        <v>210</v>
      </c>
      <c r="Z702">
        <v>3</v>
      </c>
      <c r="AA702">
        <v>18</v>
      </c>
      <c r="AB702" t="s">
        <v>251</v>
      </c>
      <c r="AC702" t="s">
        <v>190</v>
      </c>
      <c r="AD702" s="50">
        <v>0.98414807006004057</v>
      </c>
      <c r="AE702" t="s">
        <v>252</v>
      </c>
      <c r="AF702" t="s">
        <v>252</v>
      </c>
      <c r="AG702" t="s">
        <v>252</v>
      </c>
      <c r="AH702" t="s">
        <v>252</v>
      </c>
      <c r="AI702" t="s">
        <v>274</v>
      </c>
      <c r="AJ702" t="s">
        <v>252</v>
      </c>
    </row>
    <row r="703" spans="1:36" x14ac:dyDescent="0.35">
      <c r="A703">
        <v>93</v>
      </c>
      <c r="B703" t="s">
        <v>377</v>
      </c>
      <c r="C703" t="s">
        <v>246</v>
      </c>
      <c r="D703" t="s">
        <v>414</v>
      </c>
      <c r="E703" t="s">
        <v>366</v>
      </c>
      <c r="F703" t="s">
        <v>248</v>
      </c>
      <c r="G703" t="s">
        <v>249</v>
      </c>
      <c r="H703" t="s">
        <v>250</v>
      </c>
      <c r="L703" s="50">
        <v>1</v>
      </c>
      <c r="M703" s="50">
        <v>0.78702223300933838</v>
      </c>
      <c r="N703" s="50">
        <v>1.2706121206283569</v>
      </c>
      <c r="O703" s="50">
        <v>35.243879999999997</v>
      </c>
      <c r="P703" s="50">
        <v>35.456928253173828</v>
      </c>
      <c r="Q703" s="50">
        <v>0.19766595959663391</v>
      </c>
      <c r="S703" s="50">
        <v>26.200939178466797</v>
      </c>
      <c r="T703" s="50">
        <v>0.21555066108703613</v>
      </c>
      <c r="U703" s="50">
        <v>0.12444823235273361</v>
      </c>
      <c r="V703" s="50">
        <v>0</v>
      </c>
      <c r="W703" t="s">
        <v>210</v>
      </c>
      <c r="X703" s="50">
        <v>3.9999999105930328E-2</v>
      </c>
      <c r="Y703" t="s">
        <v>210</v>
      </c>
      <c r="Z703">
        <v>3</v>
      </c>
      <c r="AA703">
        <v>31</v>
      </c>
      <c r="AB703" t="s">
        <v>251</v>
      </c>
      <c r="AC703" t="s">
        <v>190</v>
      </c>
      <c r="AD703" s="50">
        <v>0.87299754786037953</v>
      </c>
      <c r="AE703" t="s">
        <v>252</v>
      </c>
      <c r="AF703" t="s">
        <v>252</v>
      </c>
      <c r="AG703" t="s">
        <v>274</v>
      </c>
      <c r="AH703" t="s">
        <v>252</v>
      </c>
      <c r="AI703" t="s">
        <v>252</v>
      </c>
      <c r="AJ703" t="s">
        <v>252</v>
      </c>
    </row>
    <row r="704" spans="1:36" x14ac:dyDescent="0.35">
      <c r="A704">
        <v>94</v>
      </c>
      <c r="B704" t="s">
        <v>378</v>
      </c>
      <c r="C704" t="s">
        <v>246</v>
      </c>
      <c r="D704" t="s">
        <v>414</v>
      </c>
      <c r="E704" t="s">
        <v>368</v>
      </c>
      <c r="F704" t="s">
        <v>248</v>
      </c>
      <c r="G704" t="s">
        <v>249</v>
      </c>
      <c r="H704" t="s">
        <v>250</v>
      </c>
      <c r="L704" s="50">
        <v>1</v>
      </c>
      <c r="M704" s="50">
        <v>0.90693825483322144</v>
      </c>
      <c r="N704" s="50">
        <v>1.1026109457015991</v>
      </c>
      <c r="O704" s="50">
        <v>32.385452000000001</v>
      </c>
      <c r="P704" s="50">
        <v>32.366867065429688</v>
      </c>
      <c r="Q704" s="50">
        <v>1.8399285152554512E-2</v>
      </c>
      <c r="S704" s="50">
        <v>23.110874176025391</v>
      </c>
      <c r="T704" s="50">
        <v>8.7913565337657928E-2</v>
      </c>
      <c r="U704" s="50">
        <v>5.0756920129060745E-2</v>
      </c>
      <c r="V704" s="50">
        <v>0</v>
      </c>
      <c r="W704" t="s">
        <v>210</v>
      </c>
      <c r="X704" s="50">
        <v>0.67357502926131685</v>
      </c>
      <c r="Y704" t="s">
        <v>210</v>
      </c>
      <c r="Z704">
        <v>3</v>
      </c>
      <c r="AA704">
        <v>25</v>
      </c>
      <c r="AB704" t="s">
        <v>251</v>
      </c>
      <c r="AC704" t="s">
        <v>190</v>
      </c>
      <c r="AD704" s="50">
        <v>0.97123124350691203</v>
      </c>
      <c r="AE704" t="s">
        <v>252</v>
      </c>
      <c r="AF704" t="s">
        <v>252</v>
      </c>
      <c r="AG704" t="s">
        <v>252</v>
      </c>
      <c r="AH704" t="s">
        <v>252</v>
      </c>
      <c r="AI704" t="s">
        <v>252</v>
      </c>
      <c r="AJ704" t="s">
        <v>252</v>
      </c>
    </row>
    <row r="705" spans="1:37" x14ac:dyDescent="0.35">
      <c r="A705">
        <v>95</v>
      </c>
      <c r="B705" t="s">
        <v>379</v>
      </c>
      <c r="C705" t="s">
        <v>246</v>
      </c>
      <c r="D705" t="s">
        <v>414</v>
      </c>
      <c r="E705" t="s">
        <v>370</v>
      </c>
      <c r="F705" t="s">
        <v>248</v>
      </c>
      <c r="G705" t="s">
        <v>249</v>
      </c>
      <c r="H705" t="s">
        <v>250</v>
      </c>
      <c r="L705" s="50">
        <v>1</v>
      </c>
      <c r="M705" s="50">
        <v>0.88557571172714233</v>
      </c>
      <c r="N705" s="50">
        <v>1.1292089223861694</v>
      </c>
      <c r="O705" s="50">
        <v>22.713633000000002</v>
      </c>
      <c r="P705" s="50">
        <v>22.759841918945313</v>
      </c>
      <c r="Q705" s="50">
        <v>6.7607447504997253E-2</v>
      </c>
      <c r="S705" s="50">
        <v>13.503848075866699</v>
      </c>
      <c r="T705" s="50">
        <v>0.10936648398637772</v>
      </c>
      <c r="U705" s="50">
        <v>6.3142769038677216E-2</v>
      </c>
      <c r="V705" s="50">
        <v>0</v>
      </c>
      <c r="W705" t="s">
        <v>210</v>
      </c>
      <c r="X705" s="50">
        <v>0.66473475424329531</v>
      </c>
      <c r="Y705" t="s">
        <v>210</v>
      </c>
      <c r="Z705">
        <v>3</v>
      </c>
      <c r="AA705">
        <v>16</v>
      </c>
      <c r="AB705" t="s">
        <v>251</v>
      </c>
      <c r="AC705" t="s">
        <v>190</v>
      </c>
      <c r="AD705" s="50">
        <v>0.9524309554907463</v>
      </c>
      <c r="AE705" t="s">
        <v>252</v>
      </c>
      <c r="AF705" t="s">
        <v>252</v>
      </c>
      <c r="AG705" t="s">
        <v>252</v>
      </c>
      <c r="AH705" t="s">
        <v>252</v>
      </c>
      <c r="AI705" t="s">
        <v>252</v>
      </c>
      <c r="AJ705" t="s">
        <v>252</v>
      </c>
    </row>
    <row r="706" spans="1:37" x14ac:dyDescent="0.35">
      <c r="A706">
        <v>96</v>
      </c>
      <c r="B706" t="s">
        <v>380</v>
      </c>
      <c r="C706" t="s">
        <v>246</v>
      </c>
      <c r="D706" t="s">
        <v>414</v>
      </c>
      <c r="E706" t="s">
        <v>372</v>
      </c>
      <c r="F706" t="s">
        <v>248</v>
      </c>
      <c r="G706" t="s">
        <v>249</v>
      </c>
      <c r="H706" t="s">
        <v>250</v>
      </c>
      <c r="L706" s="50">
        <v>1</v>
      </c>
      <c r="M706" s="50">
        <v>0.86976408958435059</v>
      </c>
      <c r="N706" s="50">
        <v>1.1497371196746826</v>
      </c>
      <c r="O706" s="50">
        <v>25.761489999999998</v>
      </c>
      <c r="P706" s="50">
        <v>25.860382080078125</v>
      </c>
      <c r="Q706" s="50">
        <v>9.1544099152088165E-2</v>
      </c>
      <c r="S706" s="50">
        <v>16.604389190673828</v>
      </c>
      <c r="T706" s="50">
        <v>0.12558098137378693</v>
      </c>
      <c r="U706" s="50">
        <v>7.2504214942455292E-2</v>
      </c>
      <c r="V706" s="50">
        <v>0</v>
      </c>
      <c r="W706" t="s">
        <v>210</v>
      </c>
      <c r="X706" s="50">
        <v>0.96083161569349929</v>
      </c>
      <c r="Y706" t="s">
        <v>210</v>
      </c>
      <c r="Z706">
        <v>3</v>
      </c>
      <c r="AA706">
        <v>18</v>
      </c>
      <c r="AB706" t="s">
        <v>251</v>
      </c>
      <c r="AC706" t="s">
        <v>190</v>
      </c>
      <c r="AD706" s="50">
        <v>0.97895282338089584</v>
      </c>
      <c r="AE706" t="s">
        <v>252</v>
      </c>
      <c r="AF706" t="s">
        <v>252</v>
      </c>
      <c r="AG706" t="s">
        <v>252</v>
      </c>
      <c r="AH706" t="s">
        <v>252</v>
      </c>
      <c r="AI706" t="s">
        <v>274</v>
      </c>
      <c r="AJ706" t="s">
        <v>252</v>
      </c>
    </row>
    <row r="707" spans="1:37" x14ac:dyDescent="0.35">
      <c r="A707" t="s">
        <v>381</v>
      </c>
      <c r="B707" t="s">
        <v>382</v>
      </c>
    </row>
    <row r="708" spans="1:37" x14ac:dyDescent="0.35">
      <c r="A708" t="s">
        <v>383</v>
      </c>
      <c r="B708" t="s">
        <v>247</v>
      </c>
    </row>
    <row r="709" spans="1:37" x14ac:dyDescent="0.35">
      <c r="A709" t="s">
        <v>384</v>
      </c>
      <c r="B709" t="s">
        <v>385</v>
      </c>
    </row>
    <row r="710" spans="1:37" x14ac:dyDescent="0.35">
      <c r="A710" t="s">
        <v>386</v>
      </c>
      <c r="B710" t="s">
        <v>414</v>
      </c>
    </row>
    <row r="711" spans="1:37" x14ac:dyDescent="0.35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  <c r="AJ711" s="73"/>
      <c r="AK711" s="73"/>
    </row>
    <row r="712" spans="1:37" x14ac:dyDescent="0.35">
      <c r="A712" t="s">
        <v>174</v>
      </c>
      <c r="B712" t="s">
        <v>175</v>
      </c>
    </row>
    <row r="713" spans="1:37" x14ac:dyDescent="0.35">
      <c r="A713" t="s">
        <v>186</v>
      </c>
      <c r="B713" t="s">
        <v>187</v>
      </c>
    </row>
    <row r="714" spans="1:37" x14ac:dyDescent="0.35">
      <c r="A714" t="s">
        <v>188</v>
      </c>
      <c r="B714" t="s">
        <v>415</v>
      </c>
    </row>
    <row r="715" spans="1:37" x14ac:dyDescent="0.35">
      <c r="A715" t="s">
        <v>191</v>
      </c>
      <c r="B715" t="s">
        <v>416</v>
      </c>
    </row>
    <row r="716" spans="1:37" x14ac:dyDescent="0.35">
      <c r="A716" t="s">
        <v>193</v>
      </c>
      <c r="B716" t="s">
        <v>417</v>
      </c>
    </row>
    <row r="717" spans="1:37" x14ac:dyDescent="0.35">
      <c r="A717" t="s">
        <v>195</v>
      </c>
      <c r="B717" t="s">
        <v>418</v>
      </c>
    </row>
    <row r="718" spans="1:37" x14ac:dyDescent="0.35">
      <c r="A718" t="s">
        <v>197</v>
      </c>
      <c r="B718" t="s">
        <v>198</v>
      </c>
    </row>
    <row r="719" spans="1:37" x14ac:dyDescent="0.35">
      <c r="A719" t="s">
        <v>199</v>
      </c>
      <c r="B719" t="s">
        <v>200</v>
      </c>
    </row>
    <row r="720" spans="1:37" x14ac:dyDescent="0.35">
      <c r="A720" t="s">
        <v>201</v>
      </c>
      <c r="B720" t="s">
        <v>202</v>
      </c>
    </row>
    <row r="721" spans="1:33" x14ac:dyDescent="0.35">
      <c r="A721" t="s">
        <v>203</v>
      </c>
      <c r="B721" t="s">
        <v>204</v>
      </c>
    </row>
    <row r="722" spans="1:33" x14ac:dyDescent="0.35">
      <c r="A722" t="s">
        <v>205</v>
      </c>
      <c r="B722" t="s">
        <v>206</v>
      </c>
    </row>
    <row r="723" spans="1:33" x14ac:dyDescent="0.35">
      <c r="A723" t="s">
        <v>207</v>
      </c>
      <c r="B723" t="s">
        <v>208</v>
      </c>
    </row>
    <row r="724" spans="1:33" x14ac:dyDescent="0.35">
      <c r="A724" t="s">
        <v>209</v>
      </c>
      <c r="B724" t="s">
        <v>210</v>
      </c>
    </row>
    <row r="725" spans="1:33" x14ac:dyDescent="0.35">
      <c r="A725" t="s">
        <v>211</v>
      </c>
      <c r="B725" t="s">
        <v>212</v>
      </c>
    </row>
    <row r="727" spans="1:33" x14ac:dyDescent="0.35">
      <c r="A727" t="s">
        <v>213</v>
      </c>
      <c r="B727" t="s">
        <v>214</v>
      </c>
      <c r="C727" t="s">
        <v>215</v>
      </c>
      <c r="D727" t="s">
        <v>216</v>
      </c>
      <c r="E727" t="s">
        <v>217</v>
      </c>
      <c r="F727" t="s">
        <v>218</v>
      </c>
      <c r="G727" t="s">
        <v>219</v>
      </c>
      <c r="H727" t="s">
        <v>220</v>
      </c>
      <c r="I727" t="s">
        <v>221</v>
      </c>
      <c r="J727" t="s">
        <v>222</v>
      </c>
      <c r="K727" t="s">
        <v>223</v>
      </c>
      <c r="L727" t="s">
        <v>112</v>
      </c>
      <c r="M727" t="s">
        <v>224</v>
      </c>
      <c r="N727" t="s">
        <v>225</v>
      </c>
      <c r="O727" t="s">
        <v>45</v>
      </c>
      <c r="P727" t="s">
        <v>226</v>
      </c>
      <c r="Q727" t="s">
        <v>227</v>
      </c>
      <c r="R727" t="s">
        <v>228</v>
      </c>
      <c r="S727" t="s">
        <v>229</v>
      </c>
      <c r="T727" t="s">
        <v>230</v>
      </c>
      <c r="U727" t="s">
        <v>231</v>
      </c>
      <c r="V727" t="s">
        <v>232</v>
      </c>
      <c r="W727" t="s">
        <v>233</v>
      </c>
      <c r="X727" t="s">
        <v>234</v>
      </c>
      <c r="Y727" t="s">
        <v>235</v>
      </c>
      <c r="Z727" t="s">
        <v>236</v>
      </c>
      <c r="AA727" t="s">
        <v>237</v>
      </c>
      <c r="AB727" t="s">
        <v>238</v>
      </c>
      <c r="AC727" t="s">
        <v>239</v>
      </c>
      <c r="AD727" t="s">
        <v>240</v>
      </c>
      <c r="AE727" t="s">
        <v>242</v>
      </c>
      <c r="AF727" t="s">
        <v>244</v>
      </c>
      <c r="AG727" t="s">
        <v>243</v>
      </c>
    </row>
    <row r="728" spans="1:33" x14ac:dyDescent="0.35">
      <c r="A728">
        <v>1</v>
      </c>
      <c r="B728" t="s">
        <v>245</v>
      </c>
      <c r="C728" t="s">
        <v>246</v>
      </c>
      <c r="D728" t="s">
        <v>419</v>
      </c>
      <c r="E728" t="s">
        <v>247</v>
      </c>
      <c r="F728" t="s">
        <v>248</v>
      </c>
      <c r="G728" t="s">
        <v>249</v>
      </c>
      <c r="H728" t="s">
        <v>250</v>
      </c>
      <c r="O728" s="50">
        <v>9.5233880000000006</v>
      </c>
      <c r="P728" s="50">
        <v>9.5788707733154297</v>
      </c>
      <c r="Q728" s="50">
        <v>4.822302982211113E-2</v>
      </c>
      <c r="W728" t="s">
        <v>210</v>
      </c>
      <c r="X728" s="50">
        <v>0.50444670854942708</v>
      </c>
      <c r="Y728" t="s">
        <v>210</v>
      </c>
      <c r="Z728">
        <v>3</v>
      </c>
      <c r="AA728">
        <v>4</v>
      </c>
      <c r="AB728" t="s">
        <v>251</v>
      </c>
      <c r="AC728" t="s">
        <v>190</v>
      </c>
      <c r="AD728" s="50">
        <v>0.93517824702956565</v>
      </c>
      <c r="AE728" t="s">
        <v>252</v>
      </c>
      <c r="AF728" t="s">
        <v>252</v>
      </c>
      <c r="AG728" t="s">
        <v>252</v>
      </c>
    </row>
    <row r="729" spans="1:33" x14ac:dyDescent="0.35">
      <c r="A729">
        <v>2</v>
      </c>
      <c r="B729" t="s">
        <v>253</v>
      </c>
      <c r="C729" t="s">
        <v>246</v>
      </c>
      <c r="D729" t="s">
        <v>419</v>
      </c>
      <c r="E729" t="s">
        <v>254</v>
      </c>
      <c r="F729" t="s">
        <v>248</v>
      </c>
      <c r="G729" t="s">
        <v>249</v>
      </c>
      <c r="H729" t="s">
        <v>250</v>
      </c>
      <c r="L729" s="50">
        <v>1</v>
      </c>
      <c r="M729" s="50">
        <v>0.94479870796203613</v>
      </c>
      <c r="N729" s="50">
        <v>1.0584264993667603</v>
      </c>
      <c r="O729" s="50">
        <v>20.676693</v>
      </c>
      <c r="P729" s="50">
        <v>20.669912338256836</v>
      </c>
      <c r="Q729" s="50">
        <v>1.6920574009418488E-2</v>
      </c>
      <c r="S729" s="50">
        <v>11.091042518615723</v>
      </c>
      <c r="T729" s="50">
        <v>5.1105443388223648E-2</v>
      </c>
      <c r="U729" s="50">
        <v>2.9505742713809013E-2</v>
      </c>
      <c r="V729" s="50">
        <v>0</v>
      </c>
      <c r="W729" t="s">
        <v>210</v>
      </c>
      <c r="X729" s="50">
        <v>0.40398224525577897</v>
      </c>
      <c r="Y729" t="s">
        <v>210</v>
      </c>
      <c r="Z729">
        <v>3</v>
      </c>
      <c r="AA729">
        <v>14</v>
      </c>
      <c r="AB729" t="s">
        <v>251</v>
      </c>
      <c r="AC729" t="s">
        <v>190</v>
      </c>
      <c r="AD729" s="50">
        <v>0.96869788828234993</v>
      </c>
      <c r="AE729" t="s">
        <v>252</v>
      </c>
      <c r="AF729" t="s">
        <v>252</v>
      </c>
      <c r="AG729" t="s">
        <v>252</v>
      </c>
    </row>
    <row r="730" spans="1:33" x14ac:dyDescent="0.35">
      <c r="A730">
        <v>3</v>
      </c>
      <c r="B730" t="s">
        <v>255</v>
      </c>
      <c r="C730" t="s">
        <v>246</v>
      </c>
      <c r="D730" t="s">
        <v>419</v>
      </c>
      <c r="E730" t="s">
        <v>256</v>
      </c>
      <c r="F730" t="s">
        <v>248</v>
      </c>
      <c r="G730" t="s">
        <v>249</v>
      </c>
      <c r="H730" t="s">
        <v>250</v>
      </c>
      <c r="L730" s="50">
        <v>1</v>
      </c>
      <c r="M730" s="50">
        <v>0.90650308132171631</v>
      </c>
      <c r="N730" s="50">
        <v>1.1031402349472046</v>
      </c>
      <c r="O730" s="50">
        <v>30.107863999999999</v>
      </c>
      <c r="P730" s="50">
        <v>30.185762405395508</v>
      </c>
      <c r="Q730" s="50">
        <v>7.4023410677909851E-2</v>
      </c>
      <c r="S730" s="50">
        <v>20.606893539428711</v>
      </c>
      <c r="T730" s="50">
        <v>8.8345490396022797E-2</v>
      </c>
      <c r="U730" s="50">
        <v>5.1006294786930084E-2</v>
      </c>
      <c r="V730" s="50">
        <v>0</v>
      </c>
      <c r="W730" t="s">
        <v>210</v>
      </c>
      <c r="X730" s="50">
        <v>0.4372088798987534</v>
      </c>
      <c r="Y730" t="s">
        <v>210</v>
      </c>
      <c r="Z730">
        <v>3</v>
      </c>
      <c r="AA730">
        <v>23</v>
      </c>
      <c r="AB730" t="s">
        <v>251</v>
      </c>
      <c r="AC730" t="s">
        <v>190</v>
      </c>
      <c r="AD730" s="50">
        <v>0.9656503512511323</v>
      </c>
      <c r="AE730" t="s">
        <v>252</v>
      </c>
      <c r="AF730" t="s">
        <v>252</v>
      </c>
      <c r="AG730" t="s">
        <v>252</v>
      </c>
    </row>
    <row r="731" spans="1:33" x14ac:dyDescent="0.35">
      <c r="A731">
        <v>4</v>
      </c>
      <c r="B731" t="s">
        <v>257</v>
      </c>
      <c r="C731" t="s">
        <v>246</v>
      </c>
      <c r="D731" t="s">
        <v>419</v>
      </c>
      <c r="E731" t="s">
        <v>258</v>
      </c>
      <c r="F731" t="s">
        <v>248</v>
      </c>
      <c r="G731" t="s">
        <v>249</v>
      </c>
      <c r="H731" t="s">
        <v>250</v>
      </c>
      <c r="L731" s="50">
        <v>1</v>
      </c>
      <c r="M731" s="50">
        <v>0.94337481260299683</v>
      </c>
      <c r="N731" s="50">
        <v>1.0600241422653198</v>
      </c>
      <c r="O731" s="50">
        <v>27.590643</v>
      </c>
      <c r="P731" s="50">
        <v>27.614494323730469</v>
      </c>
      <c r="Q731" s="50">
        <v>2.0661450922489166E-2</v>
      </c>
      <c r="S731" s="50">
        <v>18.035623550415039</v>
      </c>
      <c r="T731" s="50">
        <v>5.2462901920080185E-2</v>
      </c>
      <c r="U731" s="50">
        <v>3.028947114944458E-2</v>
      </c>
      <c r="V731" s="50">
        <v>0</v>
      </c>
      <c r="W731" t="s">
        <v>210</v>
      </c>
      <c r="X731" s="50">
        <v>0.50345528822212648</v>
      </c>
      <c r="Y731" t="s">
        <v>210</v>
      </c>
      <c r="Z731">
        <v>3</v>
      </c>
      <c r="AA731">
        <v>21</v>
      </c>
      <c r="AB731" t="s">
        <v>251</v>
      </c>
      <c r="AC731" t="s">
        <v>190</v>
      </c>
      <c r="AD731" s="50">
        <v>0.97357150666887204</v>
      </c>
      <c r="AE731" t="s">
        <v>252</v>
      </c>
      <c r="AF731" t="s">
        <v>252</v>
      </c>
      <c r="AG731" t="s">
        <v>252</v>
      </c>
    </row>
    <row r="732" spans="1:33" x14ac:dyDescent="0.35">
      <c r="A732">
        <v>5</v>
      </c>
      <c r="B732" t="s">
        <v>259</v>
      </c>
      <c r="C732" t="s">
        <v>246</v>
      </c>
      <c r="D732" t="s">
        <v>419</v>
      </c>
      <c r="E732" t="s">
        <v>247</v>
      </c>
      <c r="F732" t="s">
        <v>248</v>
      </c>
      <c r="G732" t="s">
        <v>249</v>
      </c>
      <c r="H732" t="s">
        <v>250</v>
      </c>
      <c r="O732" s="50">
        <v>9.6106990000000003</v>
      </c>
      <c r="P732" s="50">
        <v>9.5788707733154297</v>
      </c>
      <c r="Q732" s="50">
        <v>4.822302982211113E-2</v>
      </c>
      <c r="W732" t="s">
        <v>210</v>
      </c>
      <c r="X732" s="50">
        <v>0.50444670854942708</v>
      </c>
      <c r="Y732" t="s">
        <v>210</v>
      </c>
      <c r="Z732">
        <v>3</v>
      </c>
      <c r="AA732">
        <v>4</v>
      </c>
      <c r="AB732" t="s">
        <v>251</v>
      </c>
      <c r="AC732" t="s">
        <v>190</v>
      </c>
      <c r="AD732" s="50">
        <v>0.90157635794716695</v>
      </c>
      <c r="AE732" t="s">
        <v>252</v>
      </c>
      <c r="AF732" t="s">
        <v>252</v>
      </c>
      <c r="AG732" t="s">
        <v>252</v>
      </c>
    </row>
    <row r="733" spans="1:33" x14ac:dyDescent="0.35">
      <c r="A733">
        <v>6</v>
      </c>
      <c r="B733" t="s">
        <v>260</v>
      </c>
      <c r="C733" t="s">
        <v>246</v>
      </c>
      <c r="D733" t="s">
        <v>419</v>
      </c>
      <c r="E733" t="s">
        <v>254</v>
      </c>
      <c r="F733" t="s">
        <v>248</v>
      </c>
      <c r="G733" t="s">
        <v>249</v>
      </c>
      <c r="H733" t="s">
        <v>250</v>
      </c>
      <c r="L733" s="50">
        <v>1</v>
      </c>
      <c r="M733" s="50">
        <v>0.94479870796203613</v>
      </c>
      <c r="N733" s="50">
        <v>1.0584264993667603</v>
      </c>
      <c r="O733" s="50">
        <v>20.650653999999999</v>
      </c>
      <c r="P733" s="50">
        <v>20.669912338256836</v>
      </c>
      <c r="Q733" s="50">
        <v>1.6920574009418488E-2</v>
      </c>
      <c r="S733" s="50">
        <v>11.091042518615723</v>
      </c>
      <c r="T733" s="50">
        <v>5.1105443388223648E-2</v>
      </c>
      <c r="U733" s="50">
        <v>2.9505742713809013E-2</v>
      </c>
      <c r="V733" s="50">
        <v>0</v>
      </c>
      <c r="W733" t="s">
        <v>210</v>
      </c>
      <c r="X733" s="50">
        <v>0.40398224525577897</v>
      </c>
      <c r="Y733" t="s">
        <v>210</v>
      </c>
      <c r="Z733">
        <v>3</v>
      </c>
      <c r="AA733">
        <v>14</v>
      </c>
      <c r="AB733" t="s">
        <v>251</v>
      </c>
      <c r="AC733" t="s">
        <v>190</v>
      </c>
      <c r="AD733" s="50">
        <v>0.97245778112777403</v>
      </c>
      <c r="AE733" t="s">
        <v>252</v>
      </c>
      <c r="AF733" t="s">
        <v>252</v>
      </c>
      <c r="AG733" t="s">
        <v>252</v>
      </c>
    </row>
    <row r="734" spans="1:33" x14ac:dyDescent="0.35">
      <c r="A734">
        <v>7</v>
      </c>
      <c r="B734" t="s">
        <v>261</v>
      </c>
      <c r="C734" t="s">
        <v>246</v>
      </c>
      <c r="D734" t="s">
        <v>419</v>
      </c>
      <c r="E734" t="s">
        <v>256</v>
      </c>
      <c r="F734" t="s">
        <v>248</v>
      </c>
      <c r="G734" t="s">
        <v>249</v>
      </c>
      <c r="H734" t="s">
        <v>250</v>
      </c>
      <c r="L734" s="50">
        <v>1</v>
      </c>
      <c r="M734" s="50">
        <v>0.90650308132171631</v>
      </c>
      <c r="N734" s="50">
        <v>1.1031402349472046</v>
      </c>
      <c r="O734" s="50">
        <v>30.194246</v>
      </c>
      <c r="P734" s="50">
        <v>30.185762405395508</v>
      </c>
      <c r="Q734" s="50">
        <v>7.4023410677909851E-2</v>
      </c>
      <c r="S734" s="50">
        <v>20.606893539428711</v>
      </c>
      <c r="T734" s="50">
        <v>8.8345490396022797E-2</v>
      </c>
      <c r="U734" s="50">
        <v>5.1006294786930084E-2</v>
      </c>
      <c r="V734" s="50">
        <v>0</v>
      </c>
      <c r="W734" t="s">
        <v>210</v>
      </c>
      <c r="X734" s="50">
        <v>0.4372088798987534</v>
      </c>
      <c r="Y734" t="s">
        <v>210</v>
      </c>
      <c r="Z734">
        <v>3</v>
      </c>
      <c r="AA734">
        <v>24</v>
      </c>
      <c r="AB734" t="s">
        <v>251</v>
      </c>
      <c r="AC734" t="s">
        <v>190</v>
      </c>
      <c r="AD734" s="50">
        <v>0.97546033289516343</v>
      </c>
      <c r="AE734" t="s">
        <v>252</v>
      </c>
      <c r="AF734" t="s">
        <v>252</v>
      </c>
      <c r="AG734" t="s">
        <v>252</v>
      </c>
    </row>
    <row r="735" spans="1:33" x14ac:dyDescent="0.35">
      <c r="A735">
        <v>8</v>
      </c>
      <c r="B735" t="s">
        <v>262</v>
      </c>
      <c r="C735" t="s">
        <v>246</v>
      </c>
      <c r="D735" t="s">
        <v>419</v>
      </c>
      <c r="E735" t="s">
        <v>258</v>
      </c>
      <c r="F735" t="s">
        <v>248</v>
      </c>
      <c r="G735" t="s">
        <v>249</v>
      </c>
      <c r="H735" t="s">
        <v>250</v>
      </c>
      <c r="L735" s="50">
        <v>1</v>
      </c>
      <c r="M735" s="50">
        <v>0.94337481260299683</v>
      </c>
      <c r="N735" s="50">
        <v>1.0600241422653198</v>
      </c>
      <c r="O735" s="50">
        <v>27.626874999999998</v>
      </c>
      <c r="P735" s="50">
        <v>27.614494323730469</v>
      </c>
      <c r="Q735" s="50">
        <v>2.0661450922489166E-2</v>
      </c>
      <c r="S735" s="50">
        <v>18.035623550415039</v>
      </c>
      <c r="T735" s="50">
        <v>5.2462901920080185E-2</v>
      </c>
      <c r="U735" s="50">
        <v>3.028947114944458E-2</v>
      </c>
      <c r="V735" s="50">
        <v>0</v>
      </c>
      <c r="W735" t="s">
        <v>210</v>
      </c>
      <c r="X735" s="50">
        <v>0.50345528822212648</v>
      </c>
      <c r="Y735" t="s">
        <v>210</v>
      </c>
      <c r="Z735">
        <v>3</v>
      </c>
      <c r="AA735">
        <v>21</v>
      </c>
      <c r="AB735" t="s">
        <v>251</v>
      </c>
      <c r="AC735" t="s">
        <v>190</v>
      </c>
      <c r="AD735" s="50">
        <v>0.96319195195861806</v>
      </c>
      <c r="AE735" t="s">
        <v>252</v>
      </c>
      <c r="AF735" t="s">
        <v>252</v>
      </c>
      <c r="AG735" t="s">
        <v>252</v>
      </c>
    </row>
    <row r="736" spans="1:33" x14ac:dyDescent="0.35">
      <c r="A736">
        <v>9</v>
      </c>
      <c r="B736" t="s">
        <v>263</v>
      </c>
      <c r="C736" t="s">
        <v>246</v>
      </c>
      <c r="D736" t="s">
        <v>419</v>
      </c>
      <c r="E736" t="s">
        <v>247</v>
      </c>
      <c r="F736" t="s">
        <v>248</v>
      </c>
      <c r="G736" t="s">
        <v>249</v>
      </c>
      <c r="H736" t="s">
        <v>250</v>
      </c>
      <c r="O736" s="50">
        <v>9.6025259999999992</v>
      </c>
      <c r="P736" s="50">
        <v>9.5788707733154297</v>
      </c>
      <c r="Q736" s="50">
        <v>4.822302982211113E-2</v>
      </c>
      <c r="W736" t="s">
        <v>210</v>
      </c>
      <c r="X736" s="50">
        <v>0.50444670854942708</v>
      </c>
      <c r="Y736" t="s">
        <v>210</v>
      </c>
      <c r="Z736">
        <v>3</v>
      </c>
      <c r="AA736">
        <v>4</v>
      </c>
      <c r="AB736" t="s">
        <v>251</v>
      </c>
      <c r="AC736" t="s">
        <v>190</v>
      </c>
      <c r="AD736" s="50">
        <v>0.89853848537054692</v>
      </c>
      <c r="AE736" t="s">
        <v>252</v>
      </c>
      <c r="AF736" t="s">
        <v>252</v>
      </c>
      <c r="AG736" t="s">
        <v>252</v>
      </c>
    </row>
    <row r="737" spans="1:33" x14ac:dyDescent="0.35">
      <c r="A737">
        <v>10</v>
      </c>
      <c r="B737" t="s">
        <v>264</v>
      </c>
      <c r="C737" t="s">
        <v>246</v>
      </c>
      <c r="D737" t="s">
        <v>419</v>
      </c>
      <c r="E737" t="s">
        <v>254</v>
      </c>
      <c r="F737" t="s">
        <v>248</v>
      </c>
      <c r="G737" t="s">
        <v>249</v>
      </c>
      <c r="H737" t="s">
        <v>250</v>
      </c>
      <c r="L737" s="50">
        <v>1</v>
      </c>
      <c r="M737" s="50">
        <v>0.94479870796203613</v>
      </c>
      <c r="N737" s="50">
        <v>1.0584264993667603</v>
      </c>
      <c r="O737" s="50">
        <v>20.682392</v>
      </c>
      <c r="P737" s="50">
        <v>20.669912338256836</v>
      </c>
      <c r="Q737" s="50">
        <v>1.6920574009418488E-2</v>
      </c>
      <c r="S737" s="50">
        <v>11.091042518615723</v>
      </c>
      <c r="T737" s="50">
        <v>5.1105443388223648E-2</v>
      </c>
      <c r="U737" s="50">
        <v>2.9505742713809013E-2</v>
      </c>
      <c r="V737" s="50">
        <v>0</v>
      </c>
      <c r="W737" t="s">
        <v>210</v>
      </c>
      <c r="X737" s="50">
        <v>0.40398224525577897</v>
      </c>
      <c r="Y737" t="s">
        <v>210</v>
      </c>
      <c r="Z737">
        <v>3</v>
      </c>
      <c r="AA737">
        <v>13</v>
      </c>
      <c r="AB737" t="s">
        <v>251</v>
      </c>
      <c r="AC737" t="s">
        <v>190</v>
      </c>
      <c r="AD737" s="50">
        <v>0.9661498167247079</v>
      </c>
      <c r="AE737" t="s">
        <v>252</v>
      </c>
      <c r="AF737" t="s">
        <v>252</v>
      </c>
      <c r="AG737" t="s">
        <v>252</v>
      </c>
    </row>
    <row r="738" spans="1:33" x14ac:dyDescent="0.35">
      <c r="A738">
        <v>11</v>
      </c>
      <c r="B738" t="s">
        <v>265</v>
      </c>
      <c r="C738" t="s">
        <v>246</v>
      </c>
      <c r="D738" t="s">
        <v>419</v>
      </c>
      <c r="E738" t="s">
        <v>256</v>
      </c>
      <c r="F738" t="s">
        <v>248</v>
      </c>
      <c r="G738" t="s">
        <v>249</v>
      </c>
      <c r="H738" t="s">
        <v>250</v>
      </c>
      <c r="L738" s="50">
        <v>1</v>
      </c>
      <c r="M738" s="50">
        <v>0.90650308132171631</v>
      </c>
      <c r="N738" s="50">
        <v>1.1031402349472046</v>
      </c>
      <c r="O738" s="50">
        <v>30.255179999999999</v>
      </c>
      <c r="P738" s="50">
        <v>30.185762405395508</v>
      </c>
      <c r="Q738" s="50">
        <v>7.4023410677909851E-2</v>
      </c>
      <c r="S738" s="50">
        <v>20.606893539428711</v>
      </c>
      <c r="T738" s="50">
        <v>8.8345490396022797E-2</v>
      </c>
      <c r="U738" s="50">
        <v>5.1006294786930084E-2</v>
      </c>
      <c r="V738" s="50">
        <v>0</v>
      </c>
      <c r="W738" t="s">
        <v>210</v>
      </c>
      <c r="X738" s="50">
        <v>0.4372088798987534</v>
      </c>
      <c r="Y738" t="s">
        <v>210</v>
      </c>
      <c r="Z738">
        <v>3</v>
      </c>
      <c r="AA738">
        <v>24</v>
      </c>
      <c r="AB738" t="s">
        <v>251</v>
      </c>
      <c r="AC738" t="s">
        <v>190</v>
      </c>
      <c r="AD738" s="50">
        <v>0.98558433114718147</v>
      </c>
      <c r="AE738" t="s">
        <v>252</v>
      </c>
      <c r="AF738" t="s">
        <v>252</v>
      </c>
      <c r="AG738" t="s">
        <v>252</v>
      </c>
    </row>
    <row r="739" spans="1:33" x14ac:dyDescent="0.35">
      <c r="A739">
        <v>12</v>
      </c>
      <c r="B739" t="s">
        <v>266</v>
      </c>
      <c r="C739" t="s">
        <v>246</v>
      </c>
      <c r="D739" t="s">
        <v>419</v>
      </c>
      <c r="E739" t="s">
        <v>258</v>
      </c>
      <c r="F739" t="s">
        <v>248</v>
      </c>
      <c r="G739" t="s">
        <v>249</v>
      </c>
      <c r="H739" t="s">
        <v>250</v>
      </c>
      <c r="L739" s="50">
        <v>1</v>
      </c>
      <c r="M739" s="50">
        <v>0.94337481260299683</v>
      </c>
      <c r="N739" s="50">
        <v>1.0600241422653198</v>
      </c>
      <c r="O739" s="50">
        <v>27.625966999999999</v>
      </c>
      <c r="P739" s="50">
        <v>27.614494323730469</v>
      </c>
      <c r="Q739" s="50">
        <v>2.0661450922489166E-2</v>
      </c>
      <c r="S739" s="50">
        <v>18.035623550415039</v>
      </c>
      <c r="T739" s="50">
        <v>5.2462901920080185E-2</v>
      </c>
      <c r="U739" s="50">
        <v>3.028947114944458E-2</v>
      </c>
      <c r="V739" s="50">
        <v>0</v>
      </c>
      <c r="W739" t="s">
        <v>210</v>
      </c>
      <c r="X739" s="50">
        <v>0.50345528822212648</v>
      </c>
      <c r="Y739" t="s">
        <v>210</v>
      </c>
      <c r="Z739">
        <v>3</v>
      </c>
      <c r="AA739">
        <v>21</v>
      </c>
      <c r="AB739" t="s">
        <v>251</v>
      </c>
      <c r="AC739" t="s">
        <v>190</v>
      </c>
      <c r="AD739" s="50">
        <v>0.97470585584764691</v>
      </c>
      <c r="AE739" t="s">
        <v>252</v>
      </c>
      <c r="AF739" t="s">
        <v>252</v>
      </c>
      <c r="AG739" t="s">
        <v>252</v>
      </c>
    </row>
    <row r="740" spans="1:33" x14ac:dyDescent="0.35">
      <c r="A740">
        <v>13</v>
      </c>
      <c r="B740" t="s">
        <v>267</v>
      </c>
      <c r="C740" t="s">
        <v>246</v>
      </c>
      <c r="D740" t="s">
        <v>419</v>
      </c>
      <c r="E740" t="s">
        <v>268</v>
      </c>
      <c r="F740" t="s">
        <v>248</v>
      </c>
      <c r="G740" t="s">
        <v>249</v>
      </c>
      <c r="H740" t="s">
        <v>250</v>
      </c>
      <c r="L740" s="50">
        <v>1</v>
      </c>
      <c r="M740" s="50">
        <v>0.93530994653701782</v>
      </c>
      <c r="N740" s="50">
        <v>1.0691642761230469</v>
      </c>
      <c r="O740" s="50">
        <v>27.470457</v>
      </c>
      <c r="P740" s="50">
        <v>27.49766731262207</v>
      </c>
      <c r="Q740" s="50">
        <v>3.601919487118721E-2</v>
      </c>
      <c r="S740" s="50">
        <v>17.918796539306641</v>
      </c>
      <c r="T740" s="50">
        <v>6.0190055519342422E-2</v>
      </c>
      <c r="U740" s="50">
        <v>3.4750744700431824E-2</v>
      </c>
      <c r="V740" s="50">
        <v>0</v>
      </c>
      <c r="W740" t="s">
        <v>210</v>
      </c>
      <c r="X740" s="50">
        <v>0.4055907510868198</v>
      </c>
      <c r="Y740" t="s">
        <v>210</v>
      </c>
      <c r="Z740">
        <v>3</v>
      </c>
      <c r="AA740">
        <v>21</v>
      </c>
      <c r="AB740" t="s">
        <v>251</v>
      </c>
      <c r="AC740" t="s">
        <v>190</v>
      </c>
      <c r="AD740" s="50">
        <v>0.96380773850900747</v>
      </c>
      <c r="AE740" t="s">
        <v>252</v>
      </c>
      <c r="AF740" t="s">
        <v>252</v>
      </c>
      <c r="AG740" t="s">
        <v>252</v>
      </c>
    </row>
    <row r="741" spans="1:33" x14ac:dyDescent="0.35">
      <c r="A741">
        <v>14</v>
      </c>
      <c r="B741" t="s">
        <v>269</v>
      </c>
      <c r="C741" t="s">
        <v>246</v>
      </c>
      <c r="D741" t="s">
        <v>419</v>
      </c>
      <c r="E741" t="s">
        <v>270</v>
      </c>
      <c r="F741" t="s">
        <v>248</v>
      </c>
      <c r="G741" t="s">
        <v>249</v>
      </c>
      <c r="H741" t="s">
        <v>250</v>
      </c>
      <c r="L741" s="50">
        <v>1</v>
      </c>
      <c r="M741" s="50">
        <v>0.93115520477294922</v>
      </c>
      <c r="N741" s="50">
        <v>1.07393479347229</v>
      </c>
      <c r="O741" s="50">
        <v>30.024239999999999</v>
      </c>
      <c r="P741" s="50">
        <v>29.975332260131836</v>
      </c>
      <c r="Q741" s="50">
        <v>4.2376630008220673E-2</v>
      </c>
      <c r="S741" s="50">
        <v>20.396461486816406</v>
      </c>
      <c r="T741" s="50">
        <v>6.4196877181529999E-2</v>
      </c>
      <c r="U741" s="50">
        <v>3.7064086645841599E-2</v>
      </c>
      <c r="V741" s="50">
        <v>0</v>
      </c>
      <c r="W741" t="s">
        <v>210</v>
      </c>
      <c r="X741" s="50">
        <v>0.37658679387445115</v>
      </c>
      <c r="Y741" t="s">
        <v>210</v>
      </c>
      <c r="Z741">
        <v>3</v>
      </c>
      <c r="AA741">
        <v>23</v>
      </c>
      <c r="AB741" t="s">
        <v>251</v>
      </c>
      <c r="AC741" t="s">
        <v>190</v>
      </c>
      <c r="AD741" s="50">
        <v>0.97378055556266063</v>
      </c>
      <c r="AE741" t="s">
        <v>252</v>
      </c>
      <c r="AF741" t="s">
        <v>252</v>
      </c>
      <c r="AG741" t="s">
        <v>252</v>
      </c>
    </row>
    <row r="742" spans="1:33" x14ac:dyDescent="0.35">
      <c r="A742">
        <v>15</v>
      </c>
      <c r="B742" t="s">
        <v>271</v>
      </c>
      <c r="C742" t="s">
        <v>246</v>
      </c>
      <c r="D742" t="s">
        <v>419</v>
      </c>
      <c r="E742" t="s">
        <v>272</v>
      </c>
      <c r="F742" t="s">
        <v>248</v>
      </c>
      <c r="G742" t="s">
        <v>249</v>
      </c>
      <c r="H742" t="s">
        <v>250</v>
      </c>
      <c r="L742" s="50">
        <v>1</v>
      </c>
      <c r="M742" s="50">
        <v>0.47061699628829956</v>
      </c>
      <c r="N742" s="50">
        <v>2.1248700618743896</v>
      </c>
      <c r="O742" s="50">
        <v>34.223064000000001</v>
      </c>
      <c r="P742" s="50">
        <v>34.996246337890625</v>
      </c>
      <c r="Q742" s="50">
        <v>0.67662900686264038</v>
      </c>
      <c r="S742" s="50">
        <v>25.417373657226563</v>
      </c>
      <c r="T742" s="50">
        <v>0.6783452033996582</v>
      </c>
      <c r="U742" s="50">
        <v>0.39164280891418457</v>
      </c>
      <c r="V742" s="50">
        <v>0</v>
      </c>
      <c r="W742" t="s">
        <v>210</v>
      </c>
      <c r="X742" s="50">
        <v>6.583985149217722E-2</v>
      </c>
      <c r="Y742" t="s">
        <v>210</v>
      </c>
      <c r="Z742">
        <v>3</v>
      </c>
      <c r="AA742">
        <v>29</v>
      </c>
      <c r="AB742" t="s">
        <v>251</v>
      </c>
      <c r="AC742" t="s">
        <v>190</v>
      </c>
      <c r="AD742" s="50">
        <v>0.96749152569428065</v>
      </c>
      <c r="AE742" t="s">
        <v>252</v>
      </c>
      <c r="AF742" t="s">
        <v>252</v>
      </c>
      <c r="AG742" t="s">
        <v>274</v>
      </c>
    </row>
    <row r="743" spans="1:33" x14ac:dyDescent="0.35">
      <c r="A743">
        <v>16</v>
      </c>
      <c r="B743" t="s">
        <v>275</v>
      </c>
      <c r="C743" t="s">
        <v>246</v>
      </c>
      <c r="D743" t="s">
        <v>419</v>
      </c>
      <c r="E743" t="s">
        <v>276</v>
      </c>
      <c r="F743" t="s">
        <v>248</v>
      </c>
      <c r="G743" t="s">
        <v>249</v>
      </c>
      <c r="H743" t="s">
        <v>250</v>
      </c>
      <c r="L743" s="50">
        <v>1</v>
      </c>
      <c r="M743" s="50">
        <v>0.94301313161849976</v>
      </c>
      <c r="N743" s="50">
        <v>1.060430645942688</v>
      </c>
      <c r="O743" s="50">
        <v>22.743193000000002</v>
      </c>
      <c r="P743" s="50">
        <v>22.76800537109375</v>
      </c>
      <c r="Q743" s="50">
        <v>2.1522678434848785E-2</v>
      </c>
      <c r="S743" s="50">
        <v>13.189133644104004</v>
      </c>
      <c r="T743" s="50">
        <v>5.2808012813329697E-2</v>
      </c>
      <c r="U743" s="50">
        <v>3.0488720163702965E-2</v>
      </c>
      <c r="V743" s="50">
        <v>0</v>
      </c>
      <c r="W743" t="s">
        <v>210</v>
      </c>
      <c r="X743" s="50">
        <v>0.30864020987312779</v>
      </c>
      <c r="Y743" t="s">
        <v>210</v>
      </c>
      <c r="Z743">
        <v>3</v>
      </c>
      <c r="AA743">
        <v>17</v>
      </c>
      <c r="AB743" t="s">
        <v>251</v>
      </c>
      <c r="AC743" t="s">
        <v>190</v>
      </c>
      <c r="AD743" s="50">
        <v>0.96314067626700106</v>
      </c>
      <c r="AE743" t="s">
        <v>252</v>
      </c>
      <c r="AF743" t="s">
        <v>252</v>
      </c>
      <c r="AG743" t="s">
        <v>252</v>
      </c>
    </row>
    <row r="744" spans="1:33" x14ac:dyDescent="0.35">
      <c r="A744">
        <v>17</v>
      </c>
      <c r="B744" t="s">
        <v>277</v>
      </c>
      <c r="C744" t="s">
        <v>246</v>
      </c>
      <c r="D744" t="s">
        <v>419</v>
      </c>
      <c r="E744" t="s">
        <v>268</v>
      </c>
      <c r="F744" t="s">
        <v>248</v>
      </c>
      <c r="G744" t="s">
        <v>249</v>
      </c>
      <c r="H744" t="s">
        <v>250</v>
      </c>
      <c r="L744" s="50">
        <v>1</v>
      </c>
      <c r="M744" s="50">
        <v>0.93530994653701782</v>
      </c>
      <c r="N744" s="50">
        <v>1.0691642761230469</v>
      </c>
      <c r="O744" s="50">
        <v>27.484030000000001</v>
      </c>
      <c r="P744" s="50">
        <v>27.49766731262207</v>
      </c>
      <c r="Q744" s="50">
        <v>3.601919487118721E-2</v>
      </c>
      <c r="S744" s="50">
        <v>17.918796539306641</v>
      </c>
      <c r="T744" s="50">
        <v>6.0190055519342422E-2</v>
      </c>
      <c r="U744" s="50">
        <v>3.4750744700431824E-2</v>
      </c>
      <c r="V744" s="50">
        <v>0</v>
      </c>
      <c r="W744" t="s">
        <v>210</v>
      </c>
      <c r="X744" s="50">
        <v>0.4055907510868198</v>
      </c>
      <c r="Y744" t="s">
        <v>210</v>
      </c>
      <c r="Z744">
        <v>3</v>
      </c>
      <c r="AA744">
        <v>21</v>
      </c>
      <c r="AB744" t="s">
        <v>251</v>
      </c>
      <c r="AC744" t="s">
        <v>190</v>
      </c>
      <c r="AD744" s="50">
        <v>0.96994337312975465</v>
      </c>
      <c r="AE744" t="s">
        <v>252</v>
      </c>
      <c r="AF744" t="s">
        <v>252</v>
      </c>
      <c r="AG744" t="s">
        <v>252</v>
      </c>
    </row>
    <row r="745" spans="1:33" x14ac:dyDescent="0.35">
      <c r="A745">
        <v>18</v>
      </c>
      <c r="B745" t="s">
        <v>278</v>
      </c>
      <c r="C745" t="s">
        <v>246</v>
      </c>
      <c r="D745" t="s">
        <v>419</v>
      </c>
      <c r="E745" t="s">
        <v>270</v>
      </c>
      <c r="F745" t="s">
        <v>248</v>
      </c>
      <c r="G745" t="s">
        <v>249</v>
      </c>
      <c r="H745" t="s">
        <v>250</v>
      </c>
      <c r="L745" s="50">
        <v>1</v>
      </c>
      <c r="M745" s="50">
        <v>0.93115520477294922</v>
      </c>
      <c r="N745" s="50">
        <v>1.07393479347229</v>
      </c>
      <c r="O745" s="50">
        <v>29.952207999999999</v>
      </c>
      <c r="P745" s="50">
        <v>29.975332260131836</v>
      </c>
      <c r="Q745" s="50">
        <v>4.2376630008220673E-2</v>
      </c>
      <c r="S745" s="50">
        <v>20.396461486816406</v>
      </c>
      <c r="T745" s="50">
        <v>6.4196877181529999E-2</v>
      </c>
      <c r="U745" s="50">
        <v>3.7064086645841599E-2</v>
      </c>
      <c r="V745" s="50">
        <v>0</v>
      </c>
      <c r="W745" t="s">
        <v>210</v>
      </c>
      <c r="X745" s="50">
        <v>0.37658679387445115</v>
      </c>
      <c r="Y745" t="s">
        <v>210</v>
      </c>
      <c r="Z745">
        <v>3</v>
      </c>
      <c r="AA745">
        <v>23</v>
      </c>
      <c r="AB745" t="s">
        <v>251</v>
      </c>
      <c r="AC745" t="s">
        <v>190</v>
      </c>
      <c r="AD745" s="50">
        <v>0.97961897560626765</v>
      </c>
      <c r="AE745" t="s">
        <v>252</v>
      </c>
      <c r="AF745" t="s">
        <v>252</v>
      </c>
      <c r="AG745" t="s">
        <v>252</v>
      </c>
    </row>
    <row r="746" spans="1:33" x14ac:dyDescent="0.35">
      <c r="A746">
        <v>19</v>
      </c>
      <c r="B746" t="s">
        <v>279</v>
      </c>
      <c r="C746" t="s">
        <v>246</v>
      </c>
      <c r="D746" t="s">
        <v>419</v>
      </c>
      <c r="E746" t="s">
        <v>272</v>
      </c>
      <c r="F746" t="s">
        <v>248</v>
      </c>
      <c r="G746" t="s">
        <v>249</v>
      </c>
      <c r="H746" t="s">
        <v>250</v>
      </c>
      <c r="L746" s="50">
        <v>1</v>
      </c>
      <c r="M746" s="50">
        <v>0.47061699628829956</v>
      </c>
      <c r="N746" s="50">
        <v>2.1248700618743896</v>
      </c>
      <c r="O746" s="50">
        <v>35.480151999999997</v>
      </c>
      <c r="P746" s="50">
        <v>34.996246337890625</v>
      </c>
      <c r="Q746" s="50">
        <v>0.67662900686264038</v>
      </c>
      <c r="S746" s="50">
        <v>25.417373657226563</v>
      </c>
      <c r="T746" s="50">
        <v>0.6783452033996582</v>
      </c>
      <c r="U746" s="50">
        <v>0.39164280891418457</v>
      </c>
      <c r="V746" s="50">
        <v>0</v>
      </c>
      <c r="W746" t="s">
        <v>210</v>
      </c>
      <c r="X746" s="50">
        <v>6.583985149217722E-2</v>
      </c>
      <c r="Y746" t="s">
        <v>210</v>
      </c>
      <c r="Z746">
        <v>3</v>
      </c>
      <c r="AA746">
        <v>30</v>
      </c>
      <c r="AB746" t="s">
        <v>273</v>
      </c>
      <c r="AC746" t="s">
        <v>190</v>
      </c>
      <c r="AD746" s="50">
        <v>0.8957016219625632</v>
      </c>
      <c r="AE746" t="s">
        <v>252</v>
      </c>
      <c r="AF746" t="s">
        <v>252</v>
      </c>
      <c r="AG746" t="s">
        <v>274</v>
      </c>
    </row>
    <row r="747" spans="1:33" x14ac:dyDescent="0.35">
      <c r="A747">
        <v>20</v>
      </c>
      <c r="B747" t="s">
        <v>280</v>
      </c>
      <c r="C747" t="s">
        <v>246</v>
      </c>
      <c r="D747" t="s">
        <v>419</v>
      </c>
      <c r="E747" t="s">
        <v>276</v>
      </c>
      <c r="F747" t="s">
        <v>248</v>
      </c>
      <c r="G747" t="s">
        <v>249</v>
      </c>
      <c r="H747" t="s">
        <v>250</v>
      </c>
      <c r="L747" s="50">
        <v>1</v>
      </c>
      <c r="M747" s="50">
        <v>0.94301313161849976</v>
      </c>
      <c r="N747" s="50">
        <v>1.060430645942688</v>
      </c>
      <c r="O747" s="50">
        <v>22.781642999999999</v>
      </c>
      <c r="P747" s="50">
        <v>22.76800537109375</v>
      </c>
      <c r="Q747" s="50">
        <v>2.1522678434848785E-2</v>
      </c>
      <c r="S747" s="50">
        <v>13.189133644104004</v>
      </c>
      <c r="T747" s="50">
        <v>5.2808012813329697E-2</v>
      </c>
      <c r="U747" s="50">
        <v>3.0488720163702965E-2</v>
      </c>
      <c r="V747" s="50">
        <v>0</v>
      </c>
      <c r="W747" t="s">
        <v>210</v>
      </c>
      <c r="X747" s="50">
        <v>0.30864020987312779</v>
      </c>
      <c r="Y747" t="s">
        <v>210</v>
      </c>
      <c r="Z747">
        <v>3</v>
      </c>
      <c r="AA747">
        <v>16</v>
      </c>
      <c r="AB747" t="s">
        <v>251</v>
      </c>
      <c r="AC747" t="s">
        <v>190</v>
      </c>
      <c r="AD747" s="50">
        <v>0.9784937229774886</v>
      </c>
      <c r="AE747" t="s">
        <v>252</v>
      </c>
      <c r="AF747" t="s">
        <v>252</v>
      </c>
      <c r="AG747" t="s">
        <v>252</v>
      </c>
    </row>
    <row r="748" spans="1:33" x14ac:dyDescent="0.35">
      <c r="A748">
        <v>21</v>
      </c>
      <c r="B748" t="s">
        <v>281</v>
      </c>
      <c r="C748" t="s">
        <v>246</v>
      </c>
      <c r="D748" t="s">
        <v>419</v>
      </c>
      <c r="E748" t="s">
        <v>268</v>
      </c>
      <c r="F748" t="s">
        <v>248</v>
      </c>
      <c r="G748" t="s">
        <v>249</v>
      </c>
      <c r="H748" t="s">
        <v>250</v>
      </c>
      <c r="L748" s="50">
        <v>1</v>
      </c>
      <c r="M748" s="50">
        <v>0.93530994653701782</v>
      </c>
      <c r="N748" s="50">
        <v>1.0691642761230469</v>
      </c>
      <c r="O748" s="50">
        <v>27.538512999999998</v>
      </c>
      <c r="P748" s="50">
        <v>27.49766731262207</v>
      </c>
      <c r="Q748" s="50">
        <v>3.601919487118721E-2</v>
      </c>
      <c r="S748" s="50">
        <v>17.918796539306641</v>
      </c>
      <c r="T748" s="50">
        <v>6.0190055519342422E-2</v>
      </c>
      <c r="U748" s="50">
        <v>3.4750744700431824E-2</v>
      </c>
      <c r="V748" s="50">
        <v>0</v>
      </c>
      <c r="W748" t="s">
        <v>210</v>
      </c>
      <c r="X748" s="50">
        <v>0.4055907510868198</v>
      </c>
      <c r="Y748" t="s">
        <v>210</v>
      </c>
      <c r="Z748">
        <v>3</v>
      </c>
      <c r="AA748">
        <v>21</v>
      </c>
      <c r="AB748" t="s">
        <v>251</v>
      </c>
      <c r="AC748" t="s">
        <v>190</v>
      </c>
      <c r="AD748" s="50">
        <v>0.9752242656501281</v>
      </c>
      <c r="AE748" t="s">
        <v>252</v>
      </c>
      <c r="AF748" t="s">
        <v>252</v>
      </c>
      <c r="AG748" t="s">
        <v>252</v>
      </c>
    </row>
    <row r="749" spans="1:33" x14ac:dyDescent="0.35">
      <c r="A749">
        <v>22</v>
      </c>
      <c r="B749" t="s">
        <v>282</v>
      </c>
      <c r="C749" t="s">
        <v>246</v>
      </c>
      <c r="D749" t="s">
        <v>419</v>
      </c>
      <c r="E749" t="s">
        <v>270</v>
      </c>
      <c r="F749" t="s">
        <v>248</v>
      </c>
      <c r="G749" t="s">
        <v>249</v>
      </c>
      <c r="H749" t="s">
        <v>250</v>
      </c>
      <c r="L749" s="50">
        <v>1</v>
      </c>
      <c r="M749" s="50">
        <v>0.93115520477294922</v>
      </c>
      <c r="N749" s="50">
        <v>1.07393479347229</v>
      </c>
      <c r="O749" s="50">
        <v>29.949549000000001</v>
      </c>
      <c r="P749" s="50">
        <v>29.975332260131836</v>
      </c>
      <c r="Q749" s="50">
        <v>4.2376630008220673E-2</v>
      </c>
      <c r="S749" s="50">
        <v>20.396461486816406</v>
      </c>
      <c r="T749" s="50">
        <v>6.4196877181529999E-2</v>
      </c>
      <c r="U749" s="50">
        <v>3.7064086645841599E-2</v>
      </c>
      <c r="V749" s="50">
        <v>0</v>
      </c>
      <c r="W749" t="s">
        <v>210</v>
      </c>
      <c r="X749" s="50">
        <v>0.37658679387445115</v>
      </c>
      <c r="Y749" t="s">
        <v>210</v>
      </c>
      <c r="Z749">
        <v>3</v>
      </c>
      <c r="AA749">
        <v>23</v>
      </c>
      <c r="AB749" t="s">
        <v>251</v>
      </c>
      <c r="AC749" t="s">
        <v>190</v>
      </c>
      <c r="AD749" s="50">
        <v>0.97801868554220062</v>
      </c>
      <c r="AE749" t="s">
        <v>252</v>
      </c>
      <c r="AF749" t="s">
        <v>252</v>
      </c>
      <c r="AG749" t="s">
        <v>252</v>
      </c>
    </row>
    <row r="750" spans="1:33" x14ac:dyDescent="0.35">
      <c r="A750">
        <v>23</v>
      </c>
      <c r="B750" t="s">
        <v>283</v>
      </c>
      <c r="C750" t="s">
        <v>246</v>
      </c>
      <c r="D750" t="s">
        <v>419</v>
      </c>
      <c r="E750" t="s">
        <v>272</v>
      </c>
      <c r="F750" t="s">
        <v>248</v>
      </c>
      <c r="G750" t="s">
        <v>249</v>
      </c>
      <c r="H750" t="s">
        <v>250</v>
      </c>
      <c r="L750" s="50">
        <v>1</v>
      </c>
      <c r="M750" s="50">
        <v>0.47061699628829956</v>
      </c>
      <c r="N750" s="50">
        <v>2.1248700618743896</v>
      </c>
      <c r="O750" s="50">
        <v>35.285519999999998</v>
      </c>
      <c r="P750" s="50">
        <v>34.996246337890625</v>
      </c>
      <c r="Q750" s="50">
        <v>0.67662900686264038</v>
      </c>
      <c r="S750" s="50">
        <v>25.417373657226563</v>
      </c>
      <c r="T750" s="50">
        <v>0.6783452033996582</v>
      </c>
      <c r="U750" s="50">
        <v>0.39164280891418457</v>
      </c>
      <c r="V750" s="50">
        <v>0</v>
      </c>
      <c r="W750" t="s">
        <v>210</v>
      </c>
      <c r="X750" s="50">
        <v>6.583985149217722E-2</v>
      </c>
      <c r="Y750" t="s">
        <v>210</v>
      </c>
      <c r="Z750">
        <v>3</v>
      </c>
      <c r="AA750">
        <v>32</v>
      </c>
      <c r="AB750" t="s">
        <v>273</v>
      </c>
      <c r="AC750" t="s">
        <v>190</v>
      </c>
      <c r="AD750" s="50">
        <v>0.86910067081536257</v>
      </c>
      <c r="AE750" t="s">
        <v>252</v>
      </c>
      <c r="AF750" t="s">
        <v>252</v>
      </c>
      <c r="AG750" t="s">
        <v>274</v>
      </c>
    </row>
    <row r="751" spans="1:33" x14ac:dyDescent="0.35">
      <c r="A751">
        <v>24</v>
      </c>
      <c r="B751" t="s">
        <v>284</v>
      </c>
      <c r="C751" t="s">
        <v>246</v>
      </c>
      <c r="D751" t="s">
        <v>419</v>
      </c>
      <c r="E751" t="s">
        <v>276</v>
      </c>
      <c r="F751" t="s">
        <v>248</v>
      </c>
      <c r="G751" t="s">
        <v>249</v>
      </c>
      <c r="H751" t="s">
        <v>250</v>
      </c>
      <c r="L751" s="50">
        <v>1</v>
      </c>
      <c r="M751" s="50">
        <v>0.94301313161849976</v>
      </c>
      <c r="N751" s="50">
        <v>1.060430645942688</v>
      </c>
      <c r="O751" s="50">
        <v>22.779177000000001</v>
      </c>
      <c r="P751" s="50">
        <v>22.76800537109375</v>
      </c>
      <c r="Q751" s="50">
        <v>2.1522678434848785E-2</v>
      </c>
      <c r="S751" s="50">
        <v>13.189133644104004</v>
      </c>
      <c r="T751" s="50">
        <v>5.2808012813329697E-2</v>
      </c>
      <c r="U751" s="50">
        <v>3.0488720163702965E-2</v>
      </c>
      <c r="V751" s="50">
        <v>0</v>
      </c>
      <c r="W751" t="s">
        <v>210</v>
      </c>
      <c r="X751" s="50">
        <v>0.30864020987312779</v>
      </c>
      <c r="Y751" t="s">
        <v>210</v>
      </c>
      <c r="Z751">
        <v>3</v>
      </c>
      <c r="AA751">
        <v>17</v>
      </c>
      <c r="AB751" t="s">
        <v>251</v>
      </c>
      <c r="AC751" t="s">
        <v>190</v>
      </c>
      <c r="AD751" s="50">
        <v>0.95923843256585861</v>
      </c>
      <c r="AE751" t="s">
        <v>252</v>
      </c>
      <c r="AF751" t="s">
        <v>252</v>
      </c>
      <c r="AG751" t="s">
        <v>252</v>
      </c>
    </row>
    <row r="752" spans="1:33" x14ac:dyDescent="0.35">
      <c r="A752">
        <v>25</v>
      </c>
      <c r="B752" t="s">
        <v>285</v>
      </c>
      <c r="C752" t="s">
        <v>246</v>
      </c>
      <c r="D752" t="s">
        <v>419</v>
      </c>
      <c r="E752" t="s">
        <v>286</v>
      </c>
      <c r="F752" t="s">
        <v>248</v>
      </c>
      <c r="G752" t="s">
        <v>249</v>
      </c>
      <c r="H752" t="s">
        <v>250</v>
      </c>
      <c r="L752" s="50">
        <v>1</v>
      </c>
      <c r="M752" s="50">
        <v>0.94201403856277466</v>
      </c>
      <c r="N752" s="50">
        <v>1.0615553855895996</v>
      </c>
      <c r="O752" s="50">
        <v>30.381720999999999</v>
      </c>
      <c r="P752" s="50">
        <v>30.399589538574219</v>
      </c>
      <c r="Q752" s="50">
        <v>2.3767592385411263E-2</v>
      </c>
      <c r="S752" s="50">
        <v>20.820718765258789</v>
      </c>
      <c r="T752" s="50">
        <v>5.3762059658765793E-2</v>
      </c>
      <c r="U752" s="50">
        <v>3.1039539724588394E-2</v>
      </c>
      <c r="V752" s="50">
        <v>0</v>
      </c>
      <c r="W752" t="s">
        <v>210</v>
      </c>
      <c r="X752" s="50">
        <v>0.43708932288001923</v>
      </c>
      <c r="Y752" t="s">
        <v>210</v>
      </c>
      <c r="Z752">
        <v>3</v>
      </c>
      <c r="AA752">
        <v>24</v>
      </c>
      <c r="AB752" t="s">
        <v>251</v>
      </c>
      <c r="AC752" t="s">
        <v>190</v>
      </c>
      <c r="AD752" s="50">
        <v>0.96009201764931928</v>
      </c>
      <c r="AE752" t="s">
        <v>252</v>
      </c>
      <c r="AF752" t="s">
        <v>252</v>
      </c>
      <c r="AG752" t="s">
        <v>252</v>
      </c>
    </row>
    <row r="753" spans="1:33" x14ac:dyDescent="0.35">
      <c r="A753">
        <v>26</v>
      </c>
      <c r="B753" t="s">
        <v>287</v>
      </c>
      <c r="C753" t="s">
        <v>246</v>
      </c>
      <c r="D753" t="s">
        <v>419</v>
      </c>
      <c r="E753" t="s">
        <v>288</v>
      </c>
      <c r="F753" t="s">
        <v>248</v>
      </c>
      <c r="G753" t="s">
        <v>249</v>
      </c>
      <c r="H753" t="s">
        <v>250</v>
      </c>
      <c r="L753" s="50">
        <v>1</v>
      </c>
      <c r="M753" s="50">
        <v>0.91929244995117188</v>
      </c>
      <c r="N753" s="50">
        <v>1.0877931118011475</v>
      </c>
      <c r="O753" s="50">
        <v>26.354289999999999</v>
      </c>
      <c r="P753" s="50">
        <v>26.289648056030273</v>
      </c>
      <c r="Q753" s="50">
        <v>5.8400005102157593E-2</v>
      </c>
      <c r="S753" s="50">
        <v>16.710777282714844</v>
      </c>
      <c r="T753" s="50">
        <v>7.5736522674560547E-2</v>
      </c>
      <c r="U753" s="50">
        <v>4.3726503849029541E-2</v>
      </c>
      <c r="V753" s="50">
        <v>0</v>
      </c>
      <c r="W753" t="s">
        <v>210</v>
      </c>
      <c r="X753" s="50">
        <v>0.54699202387329859</v>
      </c>
      <c r="Y753" t="s">
        <v>210</v>
      </c>
      <c r="Z753">
        <v>3</v>
      </c>
      <c r="AA753">
        <v>19</v>
      </c>
      <c r="AB753" t="s">
        <v>251</v>
      </c>
      <c r="AC753" t="s">
        <v>190</v>
      </c>
      <c r="AD753" s="50">
        <v>0.98007797107553229</v>
      </c>
      <c r="AE753" t="s">
        <v>252</v>
      </c>
      <c r="AF753" t="s">
        <v>252</v>
      </c>
      <c r="AG753" t="s">
        <v>252</v>
      </c>
    </row>
    <row r="754" spans="1:33" x14ac:dyDescent="0.35">
      <c r="A754">
        <v>27</v>
      </c>
      <c r="B754" t="s">
        <v>289</v>
      </c>
      <c r="C754" t="s">
        <v>246</v>
      </c>
      <c r="D754" t="s">
        <v>419</v>
      </c>
      <c r="E754" t="s">
        <v>290</v>
      </c>
      <c r="F754" t="s">
        <v>248</v>
      </c>
      <c r="G754" t="s">
        <v>249</v>
      </c>
      <c r="H754" t="s">
        <v>250</v>
      </c>
      <c r="L754" s="50">
        <v>1</v>
      </c>
      <c r="M754" s="50">
        <v>0.94514334201812744</v>
      </c>
      <c r="N754" s="50">
        <v>1.0580406188964844</v>
      </c>
      <c r="O754" s="50">
        <v>23.763489</v>
      </c>
      <c r="P754" s="50">
        <v>23.750360488891602</v>
      </c>
      <c r="Q754" s="50">
        <v>1.59018374979496E-2</v>
      </c>
      <c r="S754" s="50">
        <v>14.171490669250488</v>
      </c>
      <c r="T754" s="50">
        <v>5.0777249038219452E-2</v>
      </c>
      <c r="U754" s="50">
        <v>2.9316259548068047E-2</v>
      </c>
      <c r="V754" s="50">
        <v>0</v>
      </c>
      <c r="W754" t="s">
        <v>210</v>
      </c>
      <c r="X754" s="50">
        <v>0.5690466419794793</v>
      </c>
      <c r="Y754" t="s">
        <v>210</v>
      </c>
      <c r="Z754">
        <v>3</v>
      </c>
      <c r="AA754">
        <v>18</v>
      </c>
      <c r="AB754" t="s">
        <v>251</v>
      </c>
      <c r="AC754" t="s">
        <v>190</v>
      </c>
      <c r="AD754" s="50">
        <v>0.97017825138417702</v>
      </c>
      <c r="AE754" t="s">
        <v>252</v>
      </c>
      <c r="AF754" t="s">
        <v>252</v>
      </c>
      <c r="AG754" t="s">
        <v>252</v>
      </c>
    </row>
    <row r="755" spans="1:33" x14ac:dyDescent="0.35">
      <c r="A755">
        <v>28</v>
      </c>
      <c r="B755" t="s">
        <v>291</v>
      </c>
      <c r="C755" t="s">
        <v>246</v>
      </c>
      <c r="D755" t="s">
        <v>419</v>
      </c>
      <c r="E755" t="s">
        <v>292</v>
      </c>
      <c r="F755" t="s">
        <v>248</v>
      </c>
      <c r="G755" t="s">
        <v>249</v>
      </c>
      <c r="H755" t="s">
        <v>250</v>
      </c>
      <c r="L755" s="50">
        <v>1</v>
      </c>
      <c r="M755" s="50">
        <v>0.90635168552398682</v>
      </c>
      <c r="N755" s="50">
        <v>1.1033245325088501</v>
      </c>
      <c r="O755" s="50">
        <v>26.301919999999999</v>
      </c>
      <c r="P755" s="50">
        <v>26.318618774414063</v>
      </c>
      <c r="Q755" s="50">
        <v>7.4202753603458405E-2</v>
      </c>
      <c r="S755" s="50">
        <v>16.739749908447266</v>
      </c>
      <c r="T755" s="50">
        <v>8.8495813310146332E-2</v>
      </c>
      <c r="U755" s="50">
        <v>5.1093082875013351E-2</v>
      </c>
      <c r="V755" s="50">
        <v>0</v>
      </c>
      <c r="W755" t="s">
        <v>210</v>
      </c>
      <c r="X755" s="50">
        <v>0.4691470111903005</v>
      </c>
      <c r="Y755" t="s">
        <v>210</v>
      </c>
      <c r="Z755">
        <v>3</v>
      </c>
      <c r="AA755">
        <v>20</v>
      </c>
      <c r="AB755" t="s">
        <v>251</v>
      </c>
      <c r="AC755" t="s">
        <v>190</v>
      </c>
      <c r="AD755" s="50">
        <v>0.96220711246307811</v>
      </c>
      <c r="AE755" t="s">
        <v>252</v>
      </c>
      <c r="AF755" t="s">
        <v>252</v>
      </c>
      <c r="AG755" t="s">
        <v>252</v>
      </c>
    </row>
    <row r="756" spans="1:33" x14ac:dyDescent="0.35">
      <c r="A756">
        <v>29</v>
      </c>
      <c r="B756" t="s">
        <v>293</v>
      </c>
      <c r="C756" t="s">
        <v>246</v>
      </c>
      <c r="D756" t="s">
        <v>419</v>
      </c>
      <c r="E756" t="s">
        <v>286</v>
      </c>
      <c r="F756" t="s">
        <v>248</v>
      </c>
      <c r="G756" t="s">
        <v>249</v>
      </c>
      <c r="H756" t="s">
        <v>250</v>
      </c>
      <c r="L756" s="50">
        <v>1</v>
      </c>
      <c r="M756" s="50">
        <v>0.94201403856277466</v>
      </c>
      <c r="N756" s="50">
        <v>1.0615553855895996</v>
      </c>
      <c r="O756" s="50">
        <v>30.426563000000002</v>
      </c>
      <c r="P756" s="50">
        <v>30.399589538574219</v>
      </c>
      <c r="Q756" s="50">
        <v>2.3767592385411263E-2</v>
      </c>
      <c r="S756" s="50">
        <v>20.820718765258789</v>
      </c>
      <c r="T756" s="50">
        <v>5.3762059658765793E-2</v>
      </c>
      <c r="U756" s="50">
        <v>3.1039539724588394E-2</v>
      </c>
      <c r="V756" s="50">
        <v>0</v>
      </c>
      <c r="W756" t="s">
        <v>210</v>
      </c>
      <c r="X756" s="50">
        <v>0.43708932288001923</v>
      </c>
      <c r="Y756" t="s">
        <v>210</v>
      </c>
      <c r="Z756">
        <v>3</v>
      </c>
      <c r="AA756">
        <v>24</v>
      </c>
      <c r="AB756" t="s">
        <v>251</v>
      </c>
      <c r="AC756" t="s">
        <v>190</v>
      </c>
      <c r="AD756" s="50">
        <v>0.95035945414495271</v>
      </c>
      <c r="AE756" t="s">
        <v>252</v>
      </c>
      <c r="AF756" t="s">
        <v>252</v>
      </c>
      <c r="AG756" t="s">
        <v>252</v>
      </c>
    </row>
    <row r="757" spans="1:33" x14ac:dyDescent="0.35">
      <c r="A757">
        <v>30</v>
      </c>
      <c r="B757" t="s">
        <v>294</v>
      </c>
      <c r="C757" t="s">
        <v>246</v>
      </c>
      <c r="D757" t="s">
        <v>419</v>
      </c>
      <c r="E757" t="s">
        <v>288</v>
      </c>
      <c r="F757" t="s">
        <v>248</v>
      </c>
      <c r="G757" t="s">
        <v>249</v>
      </c>
      <c r="H757" t="s">
        <v>250</v>
      </c>
      <c r="L757" s="50">
        <v>1</v>
      </c>
      <c r="M757" s="50">
        <v>0.91929244995117188</v>
      </c>
      <c r="N757" s="50">
        <v>1.0877931118011475</v>
      </c>
      <c r="O757" s="50">
        <v>26.240696</v>
      </c>
      <c r="P757" s="50">
        <v>26.289648056030273</v>
      </c>
      <c r="Q757" s="50">
        <v>5.8400005102157593E-2</v>
      </c>
      <c r="S757" s="50">
        <v>16.710777282714844</v>
      </c>
      <c r="T757" s="50">
        <v>7.5736522674560547E-2</v>
      </c>
      <c r="U757" s="50">
        <v>4.3726503849029541E-2</v>
      </c>
      <c r="V757" s="50">
        <v>0</v>
      </c>
      <c r="W757" t="s">
        <v>210</v>
      </c>
      <c r="X757" s="50">
        <v>0.54699202387329859</v>
      </c>
      <c r="Y757" t="s">
        <v>210</v>
      </c>
      <c r="Z757">
        <v>3</v>
      </c>
      <c r="AA757">
        <v>20</v>
      </c>
      <c r="AB757" t="s">
        <v>251</v>
      </c>
      <c r="AC757" t="s">
        <v>190</v>
      </c>
      <c r="AD757" s="50">
        <v>0.96707332688862124</v>
      </c>
      <c r="AE757" t="s">
        <v>252</v>
      </c>
      <c r="AF757" t="s">
        <v>252</v>
      </c>
      <c r="AG757" t="s">
        <v>252</v>
      </c>
    </row>
    <row r="758" spans="1:33" x14ac:dyDescent="0.35">
      <c r="A758">
        <v>31</v>
      </c>
      <c r="B758" t="s">
        <v>295</v>
      </c>
      <c r="C758" t="s">
        <v>246</v>
      </c>
      <c r="D758" t="s">
        <v>419</v>
      </c>
      <c r="E758" t="s">
        <v>290</v>
      </c>
      <c r="F758" t="s">
        <v>248</v>
      </c>
      <c r="G758" t="s">
        <v>249</v>
      </c>
      <c r="H758" t="s">
        <v>250</v>
      </c>
      <c r="L758" s="50">
        <v>1</v>
      </c>
      <c r="M758" s="50">
        <v>0.94514334201812744</v>
      </c>
      <c r="N758" s="50">
        <v>1.0580406188964844</v>
      </c>
      <c r="O758" s="50">
        <v>23.754916999999999</v>
      </c>
      <c r="P758" s="50">
        <v>23.750360488891602</v>
      </c>
      <c r="Q758" s="50">
        <v>1.59018374979496E-2</v>
      </c>
      <c r="S758" s="50">
        <v>14.171490669250488</v>
      </c>
      <c r="T758" s="50">
        <v>5.0777249038219452E-2</v>
      </c>
      <c r="U758" s="50">
        <v>2.9316259548068047E-2</v>
      </c>
      <c r="V758" s="50">
        <v>0</v>
      </c>
      <c r="W758" t="s">
        <v>210</v>
      </c>
      <c r="X758" s="50">
        <v>0.5690466419794793</v>
      </c>
      <c r="Y758" t="s">
        <v>210</v>
      </c>
      <c r="Z758">
        <v>3</v>
      </c>
      <c r="AA758">
        <v>17</v>
      </c>
      <c r="AB758" t="s">
        <v>251</v>
      </c>
      <c r="AC758" t="s">
        <v>190</v>
      </c>
      <c r="AD758" s="50">
        <v>0.95748547006289542</v>
      </c>
      <c r="AE758" t="s">
        <v>252</v>
      </c>
      <c r="AF758" t="s">
        <v>252</v>
      </c>
      <c r="AG758" t="s">
        <v>252</v>
      </c>
    </row>
    <row r="759" spans="1:33" x14ac:dyDescent="0.35">
      <c r="A759">
        <v>32</v>
      </c>
      <c r="B759" t="s">
        <v>296</v>
      </c>
      <c r="C759" t="s">
        <v>246</v>
      </c>
      <c r="D759" t="s">
        <v>419</v>
      </c>
      <c r="E759" t="s">
        <v>292</v>
      </c>
      <c r="F759" t="s">
        <v>248</v>
      </c>
      <c r="G759" t="s">
        <v>249</v>
      </c>
      <c r="H759" t="s">
        <v>250</v>
      </c>
      <c r="L759" s="50">
        <v>1</v>
      </c>
      <c r="M759" s="50">
        <v>0.90635168552398682</v>
      </c>
      <c r="N759" s="50">
        <v>1.1033245325088501</v>
      </c>
      <c r="O759" s="50">
        <v>26.399750000000001</v>
      </c>
      <c r="P759" s="50">
        <v>26.318618774414063</v>
      </c>
      <c r="Q759" s="50">
        <v>7.4202753603458405E-2</v>
      </c>
      <c r="S759" s="50">
        <v>16.739749908447266</v>
      </c>
      <c r="T759" s="50">
        <v>8.8495813310146332E-2</v>
      </c>
      <c r="U759" s="50">
        <v>5.1093082875013351E-2</v>
      </c>
      <c r="V759" s="50">
        <v>0</v>
      </c>
      <c r="W759" t="s">
        <v>210</v>
      </c>
      <c r="X759" s="50">
        <v>0.4691470111903005</v>
      </c>
      <c r="Y759" t="s">
        <v>210</v>
      </c>
      <c r="Z759">
        <v>3</v>
      </c>
      <c r="AA759">
        <v>21</v>
      </c>
      <c r="AB759" t="s">
        <v>251</v>
      </c>
      <c r="AC759" t="s">
        <v>190</v>
      </c>
      <c r="AD759" s="50">
        <v>0.94164213028260801</v>
      </c>
      <c r="AE759" t="s">
        <v>252</v>
      </c>
      <c r="AF759" t="s">
        <v>252</v>
      </c>
      <c r="AG759" t="s">
        <v>252</v>
      </c>
    </row>
    <row r="760" spans="1:33" x14ac:dyDescent="0.35">
      <c r="A760">
        <v>33</v>
      </c>
      <c r="B760" t="s">
        <v>297</v>
      </c>
      <c r="C760" t="s">
        <v>246</v>
      </c>
      <c r="D760" t="s">
        <v>419</v>
      </c>
      <c r="E760" t="s">
        <v>286</v>
      </c>
      <c r="F760" t="s">
        <v>248</v>
      </c>
      <c r="G760" t="s">
        <v>249</v>
      </c>
      <c r="H760" t="s">
        <v>250</v>
      </c>
      <c r="L760" s="50">
        <v>1</v>
      </c>
      <c r="M760" s="50">
        <v>0.94201403856277466</v>
      </c>
      <c r="N760" s="50">
        <v>1.0615553855895996</v>
      </c>
      <c r="O760" s="50">
        <v>30.390481999999999</v>
      </c>
      <c r="P760" s="50">
        <v>30.399589538574219</v>
      </c>
      <c r="Q760" s="50">
        <v>2.3767592385411263E-2</v>
      </c>
      <c r="S760" s="50">
        <v>20.820718765258789</v>
      </c>
      <c r="T760" s="50">
        <v>5.3762059658765793E-2</v>
      </c>
      <c r="U760" s="50">
        <v>3.1039539724588394E-2</v>
      </c>
      <c r="V760" s="50">
        <v>0</v>
      </c>
      <c r="W760" t="s">
        <v>210</v>
      </c>
      <c r="X760" s="50">
        <v>0.43708932288001923</v>
      </c>
      <c r="Y760" t="s">
        <v>210</v>
      </c>
      <c r="Z760">
        <v>3</v>
      </c>
      <c r="AA760">
        <v>24</v>
      </c>
      <c r="AB760" t="s">
        <v>251</v>
      </c>
      <c r="AC760" t="s">
        <v>190</v>
      </c>
      <c r="AD760" s="50">
        <v>0.94661551600230576</v>
      </c>
      <c r="AE760" t="s">
        <v>252</v>
      </c>
      <c r="AF760" t="s">
        <v>252</v>
      </c>
      <c r="AG760" t="s">
        <v>252</v>
      </c>
    </row>
    <row r="761" spans="1:33" x14ac:dyDescent="0.35">
      <c r="A761">
        <v>34</v>
      </c>
      <c r="B761" t="s">
        <v>298</v>
      </c>
      <c r="C761" t="s">
        <v>246</v>
      </c>
      <c r="D761" t="s">
        <v>419</v>
      </c>
      <c r="E761" t="s">
        <v>288</v>
      </c>
      <c r="F761" t="s">
        <v>248</v>
      </c>
      <c r="G761" t="s">
        <v>249</v>
      </c>
      <c r="H761" t="s">
        <v>250</v>
      </c>
      <c r="L761" s="50">
        <v>1</v>
      </c>
      <c r="M761" s="50">
        <v>0.91929244995117188</v>
      </c>
      <c r="N761" s="50">
        <v>1.0877931118011475</v>
      </c>
      <c r="O761" s="50">
        <v>26.273955999999998</v>
      </c>
      <c r="P761" s="50">
        <v>26.289648056030273</v>
      </c>
      <c r="Q761" s="50">
        <v>5.8400005102157593E-2</v>
      </c>
      <c r="S761" s="50">
        <v>16.710777282714844</v>
      </c>
      <c r="T761" s="50">
        <v>7.5736522674560547E-2</v>
      </c>
      <c r="U761" s="50">
        <v>4.3726503849029541E-2</v>
      </c>
      <c r="V761" s="50">
        <v>0</v>
      </c>
      <c r="W761" t="s">
        <v>210</v>
      </c>
      <c r="X761" s="50">
        <v>0.54699202387329859</v>
      </c>
      <c r="Y761" t="s">
        <v>210</v>
      </c>
      <c r="Z761">
        <v>3</v>
      </c>
      <c r="AA761">
        <v>20</v>
      </c>
      <c r="AB761" t="s">
        <v>251</v>
      </c>
      <c r="AC761" t="s">
        <v>190</v>
      </c>
      <c r="AD761" s="50">
        <v>0.97216441080600569</v>
      </c>
      <c r="AE761" t="s">
        <v>252</v>
      </c>
      <c r="AF761" t="s">
        <v>252</v>
      </c>
      <c r="AG761" t="s">
        <v>252</v>
      </c>
    </row>
    <row r="762" spans="1:33" x14ac:dyDescent="0.35">
      <c r="A762">
        <v>35</v>
      </c>
      <c r="B762" t="s">
        <v>299</v>
      </c>
      <c r="C762" t="s">
        <v>246</v>
      </c>
      <c r="D762" t="s">
        <v>419</v>
      </c>
      <c r="E762" t="s">
        <v>290</v>
      </c>
      <c r="F762" t="s">
        <v>248</v>
      </c>
      <c r="G762" t="s">
        <v>249</v>
      </c>
      <c r="H762" t="s">
        <v>250</v>
      </c>
      <c r="L762" s="50">
        <v>1</v>
      </c>
      <c r="M762" s="50">
        <v>0.94514334201812744</v>
      </c>
      <c r="N762" s="50">
        <v>1.0580406188964844</v>
      </c>
      <c r="O762" s="50">
        <v>23.732679999999998</v>
      </c>
      <c r="P762" s="50">
        <v>23.750360488891602</v>
      </c>
      <c r="Q762" s="50">
        <v>1.59018374979496E-2</v>
      </c>
      <c r="S762" s="50">
        <v>14.171490669250488</v>
      </c>
      <c r="T762" s="50">
        <v>5.0777249038219452E-2</v>
      </c>
      <c r="U762" s="50">
        <v>2.9316259548068047E-2</v>
      </c>
      <c r="V762" s="50">
        <v>0</v>
      </c>
      <c r="W762" t="s">
        <v>210</v>
      </c>
      <c r="X762" s="50">
        <v>0.5690466419794793</v>
      </c>
      <c r="Y762" t="s">
        <v>210</v>
      </c>
      <c r="Z762">
        <v>3</v>
      </c>
      <c r="AA762">
        <v>17</v>
      </c>
      <c r="AB762" t="s">
        <v>251</v>
      </c>
      <c r="AC762" t="s">
        <v>190</v>
      </c>
      <c r="AD762" s="50">
        <v>0.96730741036771561</v>
      </c>
      <c r="AE762" t="s">
        <v>252</v>
      </c>
      <c r="AF762" t="s">
        <v>252</v>
      </c>
      <c r="AG762" t="s">
        <v>252</v>
      </c>
    </row>
    <row r="763" spans="1:33" x14ac:dyDescent="0.35">
      <c r="A763">
        <v>36</v>
      </c>
      <c r="B763" t="s">
        <v>300</v>
      </c>
      <c r="C763" t="s">
        <v>246</v>
      </c>
      <c r="D763" t="s">
        <v>419</v>
      </c>
      <c r="E763" t="s">
        <v>292</v>
      </c>
      <c r="F763" t="s">
        <v>248</v>
      </c>
      <c r="G763" t="s">
        <v>249</v>
      </c>
      <c r="H763" t="s">
        <v>250</v>
      </c>
      <c r="L763" s="50">
        <v>1</v>
      </c>
      <c r="M763" s="50">
        <v>0.90635168552398682</v>
      </c>
      <c r="N763" s="50">
        <v>1.1033245325088501</v>
      </c>
      <c r="O763" s="50">
        <v>26.254190000000001</v>
      </c>
      <c r="P763" s="50">
        <v>26.318618774414063</v>
      </c>
      <c r="Q763" s="50">
        <v>7.4202753603458405E-2</v>
      </c>
      <c r="S763" s="50">
        <v>16.739749908447266</v>
      </c>
      <c r="T763" s="50">
        <v>8.8495813310146332E-2</v>
      </c>
      <c r="U763" s="50">
        <v>5.1093082875013351E-2</v>
      </c>
      <c r="V763" s="50">
        <v>0</v>
      </c>
      <c r="W763" t="s">
        <v>210</v>
      </c>
      <c r="X763" s="50">
        <v>0.4691470111903005</v>
      </c>
      <c r="Y763" t="s">
        <v>210</v>
      </c>
      <c r="Z763">
        <v>3</v>
      </c>
      <c r="AA763">
        <v>20</v>
      </c>
      <c r="AB763" t="s">
        <v>251</v>
      </c>
      <c r="AC763" t="s">
        <v>190</v>
      </c>
      <c r="AD763" s="50">
        <v>0.96832940998005745</v>
      </c>
      <c r="AE763" t="s">
        <v>252</v>
      </c>
      <c r="AF763" t="s">
        <v>252</v>
      </c>
      <c r="AG763" t="s">
        <v>252</v>
      </c>
    </row>
    <row r="764" spans="1:33" x14ac:dyDescent="0.35">
      <c r="A764">
        <v>37</v>
      </c>
      <c r="B764" t="s">
        <v>301</v>
      </c>
      <c r="C764" t="s">
        <v>246</v>
      </c>
      <c r="D764" t="s">
        <v>419</v>
      </c>
      <c r="E764" t="s">
        <v>302</v>
      </c>
      <c r="F764" t="s">
        <v>248</v>
      </c>
      <c r="G764" t="s">
        <v>249</v>
      </c>
      <c r="H764" t="s">
        <v>250</v>
      </c>
      <c r="L764" s="50">
        <v>1</v>
      </c>
      <c r="M764" s="50">
        <v>0.938789963722229</v>
      </c>
      <c r="N764" s="50">
        <v>1.0652009248733521</v>
      </c>
      <c r="O764" s="50">
        <v>27.765609999999999</v>
      </c>
      <c r="P764" s="50">
        <v>27.73097038269043</v>
      </c>
      <c r="Q764" s="50">
        <v>3.0102996155619621E-2</v>
      </c>
      <c r="S764" s="50">
        <v>18.152099609375</v>
      </c>
      <c r="T764" s="50">
        <v>5.6847613304853439E-2</v>
      </c>
      <c r="U764" s="50">
        <v>3.2820984721183777E-2</v>
      </c>
      <c r="V764" s="50">
        <v>0</v>
      </c>
      <c r="W764" t="s">
        <v>210</v>
      </c>
      <c r="X764" s="50">
        <v>0.66302279247586615</v>
      </c>
      <c r="Y764" t="s">
        <v>210</v>
      </c>
      <c r="Z764">
        <v>3</v>
      </c>
      <c r="AA764">
        <v>21</v>
      </c>
      <c r="AB764" t="s">
        <v>251</v>
      </c>
      <c r="AC764" t="s">
        <v>190</v>
      </c>
      <c r="AD764" s="50">
        <v>0.95938448727191394</v>
      </c>
      <c r="AE764" t="s">
        <v>252</v>
      </c>
      <c r="AF764" t="s">
        <v>252</v>
      </c>
      <c r="AG764" t="s">
        <v>252</v>
      </c>
    </row>
    <row r="765" spans="1:33" x14ac:dyDescent="0.35">
      <c r="A765">
        <v>38</v>
      </c>
      <c r="B765" t="s">
        <v>303</v>
      </c>
      <c r="C765" t="s">
        <v>246</v>
      </c>
      <c r="D765" t="s">
        <v>419</v>
      </c>
      <c r="E765" t="s">
        <v>304</v>
      </c>
      <c r="F765" t="s">
        <v>248</v>
      </c>
      <c r="G765" t="s">
        <v>249</v>
      </c>
      <c r="H765" t="s">
        <v>250</v>
      </c>
      <c r="L765" s="50">
        <v>1</v>
      </c>
      <c r="M765" s="50">
        <v>0.8654102087020874</v>
      </c>
      <c r="N765" s="50">
        <v>1.1555213928222656</v>
      </c>
      <c r="O765" s="50">
        <v>32.568010000000001</v>
      </c>
      <c r="P765" s="50">
        <v>32.429428100585938</v>
      </c>
      <c r="Q765" s="50">
        <v>0.12083009630441666</v>
      </c>
      <c r="S765" s="50">
        <v>22.850557327270508</v>
      </c>
      <c r="T765" s="50">
        <v>0.13009755313396454</v>
      </c>
      <c r="U765" s="50">
        <v>7.5111858546733856E-2</v>
      </c>
      <c r="V765" s="50">
        <v>0</v>
      </c>
      <c r="W765" t="s">
        <v>210</v>
      </c>
      <c r="X765" s="50">
        <v>0.35204732719944787</v>
      </c>
      <c r="Y765" t="s">
        <v>210</v>
      </c>
      <c r="Z765">
        <v>3</v>
      </c>
      <c r="AA765">
        <v>26</v>
      </c>
      <c r="AB765" t="s">
        <v>251</v>
      </c>
      <c r="AC765" t="s">
        <v>190</v>
      </c>
      <c r="AD765" s="50">
        <v>0.95077541114967756</v>
      </c>
      <c r="AE765" t="s">
        <v>252</v>
      </c>
      <c r="AF765" t="s">
        <v>252</v>
      </c>
      <c r="AG765" t="s">
        <v>252</v>
      </c>
    </row>
    <row r="766" spans="1:33" x14ac:dyDescent="0.35">
      <c r="A766">
        <v>39</v>
      </c>
      <c r="B766" t="s">
        <v>305</v>
      </c>
      <c r="C766" t="s">
        <v>246</v>
      </c>
      <c r="D766" t="s">
        <v>419</v>
      </c>
      <c r="E766" t="s">
        <v>306</v>
      </c>
      <c r="F766" t="s">
        <v>248</v>
      </c>
      <c r="G766" t="s">
        <v>249</v>
      </c>
      <c r="H766" t="s">
        <v>250</v>
      </c>
      <c r="L766" s="50">
        <v>1</v>
      </c>
      <c r="M766" s="50">
        <v>0.90998739004135132</v>
      </c>
      <c r="N766" s="50">
        <v>1.0989162921905518</v>
      </c>
      <c r="O766" s="50">
        <v>28.271705999999998</v>
      </c>
      <c r="P766" s="50">
        <v>28.346010208129883</v>
      </c>
      <c r="Q766" s="50">
        <v>6.9866493344306946E-2</v>
      </c>
      <c r="S766" s="50">
        <v>18.767139434814453</v>
      </c>
      <c r="T766" s="50">
        <v>8.4892801940441132E-2</v>
      </c>
      <c r="U766" s="50">
        <v>4.9012880772352219E-2</v>
      </c>
      <c r="V766" s="50">
        <v>0</v>
      </c>
      <c r="W766" t="s">
        <v>210</v>
      </c>
      <c r="X766" s="50">
        <v>0.44497489502603027</v>
      </c>
      <c r="Y766" t="s">
        <v>210</v>
      </c>
      <c r="Z766">
        <v>3</v>
      </c>
      <c r="AA766">
        <v>22</v>
      </c>
      <c r="AB766" t="s">
        <v>251</v>
      </c>
      <c r="AC766" t="s">
        <v>190</v>
      </c>
      <c r="AD766" s="50">
        <v>0.97934449384367239</v>
      </c>
      <c r="AE766" t="s">
        <v>252</v>
      </c>
      <c r="AF766" t="s">
        <v>252</v>
      </c>
      <c r="AG766" t="s">
        <v>252</v>
      </c>
    </row>
    <row r="767" spans="1:33" x14ac:dyDescent="0.35">
      <c r="A767">
        <v>40</v>
      </c>
      <c r="B767" t="s">
        <v>307</v>
      </c>
      <c r="C767" t="s">
        <v>246</v>
      </c>
      <c r="D767" t="s">
        <v>419</v>
      </c>
      <c r="E767" t="s">
        <v>308</v>
      </c>
      <c r="F767" t="s">
        <v>248</v>
      </c>
      <c r="G767" t="s">
        <v>249</v>
      </c>
      <c r="H767" t="s">
        <v>250</v>
      </c>
      <c r="L767" s="50">
        <v>1</v>
      </c>
      <c r="M767" s="50">
        <v>0.88100403547286987</v>
      </c>
      <c r="N767" s="50">
        <v>1.1350685358047485</v>
      </c>
      <c r="O767" s="50">
        <v>35.338164999999996</v>
      </c>
      <c r="P767" s="50">
        <v>35.345775604248047</v>
      </c>
      <c r="Q767" s="50">
        <v>0.10332556813955307</v>
      </c>
      <c r="S767" s="50">
        <v>25.76690673828125</v>
      </c>
      <c r="T767" s="50">
        <v>0.11402470618486404</v>
      </c>
      <c r="U767" s="50">
        <v>6.5832190215587616E-2</v>
      </c>
      <c r="V767" s="50">
        <v>0</v>
      </c>
      <c r="W767" t="s">
        <v>210</v>
      </c>
      <c r="X767" s="50">
        <v>0.43416141612404463</v>
      </c>
      <c r="Y767" t="s">
        <v>210</v>
      </c>
      <c r="Z767">
        <v>3</v>
      </c>
      <c r="AA767">
        <v>29</v>
      </c>
      <c r="AB767" t="s">
        <v>251</v>
      </c>
      <c r="AC767" t="s">
        <v>190</v>
      </c>
      <c r="AD767" s="50">
        <v>0.93162206264839376</v>
      </c>
      <c r="AE767" t="s">
        <v>252</v>
      </c>
      <c r="AF767" t="s">
        <v>252</v>
      </c>
      <c r="AG767" t="s">
        <v>252</v>
      </c>
    </row>
    <row r="768" spans="1:33" x14ac:dyDescent="0.35">
      <c r="A768">
        <v>41</v>
      </c>
      <c r="B768" t="s">
        <v>309</v>
      </c>
      <c r="C768" t="s">
        <v>246</v>
      </c>
      <c r="D768" t="s">
        <v>419</v>
      </c>
      <c r="E768" t="s">
        <v>302</v>
      </c>
      <c r="F768" t="s">
        <v>248</v>
      </c>
      <c r="G768" t="s">
        <v>249</v>
      </c>
      <c r="H768" t="s">
        <v>250</v>
      </c>
      <c r="L768" s="50">
        <v>1</v>
      </c>
      <c r="M768" s="50">
        <v>0.938789963722229</v>
      </c>
      <c r="N768" s="50">
        <v>1.0652009248733521</v>
      </c>
      <c r="O768" s="50">
        <v>27.711144999999998</v>
      </c>
      <c r="P768" s="50">
        <v>27.73097038269043</v>
      </c>
      <c r="Q768" s="50">
        <v>3.0102996155619621E-2</v>
      </c>
      <c r="S768" s="50">
        <v>18.152099609375</v>
      </c>
      <c r="T768" s="50">
        <v>5.6847613304853439E-2</v>
      </c>
      <c r="U768" s="50">
        <v>3.2820984721183777E-2</v>
      </c>
      <c r="V768" s="50">
        <v>0</v>
      </c>
      <c r="W768" t="s">
        <v>210</v>
      </c>
      <c r="X768" s="50">
        <v>0.66302279247586615</v>
      </c>
      <c r="Y768" t="s">
        <v>210</v>
      </c>
      <c r="Z768">
        <v>3</v>
      </c>
      <c r="AA768">
        <v>20</v>
      </c>
      <c r="AB768" t="s">
        <v>251</v>
      </c>
      <c r="AC768" t="s">
        <v>190</v>
      </c>
      <c r="AD768" s="50">
        <v>0.95400734666240661</v>
      </c>
      <c r="AE768" t="s">
        <v>252</v>
      </c>
      <c r="AF768" t="s">
        <v>252</v>
      </c>
      <c r="AG768" t="s">
        <v>252</v>
      </c>
    </row>
    <row r="769" spans="1:33" x14ac:dyDescent="0.35">
      <c r="A769">
        <v>42</v>
      </c>
      <c r="B769" t="s">
        <v>310</v>
      </c>
      <c r="C769" t="s">
        <v>246</v>
      </c>
      <c r="D769" t="s">
        <v>419</v>
      </c>
      <c r="E769" t="s">
        <v>304</v>
      </c>
      <c r="F769" t="s">
        <v>248</v>
      </c>
      <c r="G769" t="s">
        <v>249</v>
      </c>
      <c r="H769" t="s">
        <v>250</v>
      </c>
      <c r="L769" s="50">
        <v>1</v>
      </c>
      <c r="M769" s="50">
        <v>0.8654102087020874</v>
      </c>
      <c r="N769" s="50">
        <v>1.1555213928222656</v>
      </c>
      <c r="O769" s="50">
        <v>32.374156999999997</v>
      </c>
      <c r="P769" s="50">
        <v>32.429428100585938</v>
      </c>
      <c r="Q769" s="50">
        <v>0.12083009630441666</v>
      </c>
      <c r="S769" s="50">
        <v>22.850557327270508</v>
      </c>
      <c r="T769" s="50">
        <v>0.13009755313396454</v>
      </c>
      <c r="U769" s="50">
        <v>7.5111858546733856E-2</v>
      </c>
      <c r="V769" s="50">
        <v>0</v>
      </c>
      <c r="W769" t="s">
        <v>210</v>
      </c>
      <c r="X769" s="50">
        <v>0.35204732719944787</v>
      </c>
      <c r="Y769" t="s">
        <v>210</v>
      </c>
      <c r="Z769">
        <v>3</v>
      </c>
      <c r="AA769">
        <v>26</v>
      </c>
      <c r="AB769" t="s">
        <v>251</v>
      </c>
      <c r="AC769" t="s">
        <v>190</v>
      </c>
      <c r="AD769" s="50">
        <v>0.96698542141896993</v>
      </c>
      <c r="AE769" t="s">
        <v>252</v>
      </c>
      <c r="AF769" t="s">
        <v>252</v>
      </c>
      <c r="AG769" t="s">
        <v>252</v>
      </c>
    </row>
    <row r="770" spans="1:33" x14ac:dyDescent="0.35">
      <c r="A770">
        <v>43</v>
      </c>
      <c r="B770" t="s">
        <v>311</v>
      </c>
      <c r="C770" t="s">
        <v>246</v>
      </c>
      <c r="D770" t="s">
        <v>419</v>
      </c>
      <c r="E770" t="s">
        <v>306</v>
      </c>
      <c r="F770" t="s">
        <v>248</v>
      </c>
      <c r="G770" t="s">
        <v>249</v>
      </c>
      <c r="H770" t="s">
        <v>250</v>
      </c>
      <c r="L770" s="50">
        <v>1</v>
      </c>
      <c r="M770" s="50">
        <v>0.90998739004135132</v>
      </c>
      <c r="N770" s="50">
        <v>1.0989162921905518</v>
      </c>
      <c r="O770" s="50">
        <v>28.355951000000001</v>
      </c>
      <c r="P770" s="50">
        <v>28.346010208129883</v>
      </c>
      <c r="Q770" s="50">
        <v>6.9866493344306946E-2</v>
      </c>
      <c r="S770" s="50">
        <v>18.767139434814453</v>
      </c>
      <c r="T770" s="50">
        <v>8.4892801940441132E-2</v>
      </c>
      <c r="U770" s="50">
        <v>4.9012880772352219E-2</v>
      </c>
      <c r="V770" s="50">
        <v>0</v>
      </c>
      <c r="W770" t="s">
        <v>210</v>
      </c>
      <c r="X770" s="50">
        <v>0.44497489502603027</v>
      </c>
      <c r="Y770" t="s">
        <v>210</v>
      </c>
      <c r="Z770">
        <v>3</v>
      </c>
      <c r="AA770">
        <v>22</v>
      </c>
      <c r="AB770" t="s">
        <v>251</v>
      </c>
      <c r="AC770" t="s">
        <v>190</v>
      </c>
      <c r="AD770" s="50">
        <v>0.97526705011557024</v>
      </c>
      <c r="AE770" t="s">
        <v>252</v>
      </c>
      <c r="AF770" t="s">
        <v>252</v>
      </c>
      <c r="AG770" t="s">
        <v>252</v>
      </c>
    </row>
    <row r="771" spans="1:33" x14ac:dyDescent="0.35">
      <c r="A771">
        <v>44</v>
      </c>
      <c r="B771" t="s">
        <v>312</v>
      </c>
      <c r="C771" t="s">
        <v>246</v>
      </c>
      <c r="D771" t="s">
        <v>419</v>
      </c>
      <c r="E771" t="s">
        <v>308</v>
      </c>
      <c r="F771" t="s">
        <v>248</v>
      </c>
      <c r="G771" t="s">
        <v>249</v>
      </c>
      <c r="H771" t="s">
        <v>250</v>
      </c>
      <c r="L771" s="50">
        <v>1</v>
      </c>
      <c r="M771" s="50">
        <v>0.88100403547286987</v>
      </c>
      <c r="N771" s="50">
        <v>1.1350685358047485</v>
      </c>
      <c r="O771" s="50">
        <v>35.246468</v>
      </c>
      <c r="P771" s="50">
        <v>35.345775604248047</v>
      </c>
      <c r="Q771" s="50">
        <v>0.10332556813955307</v>
      </c>
      <c r="S771" s="50">
        <v>25.76690673828125</v>
      </c>
      <c r="T771" s="50">
        <v>0.11402470618486404</v>
      </c>
      <c r="U771" s="50">
        <v>6.5832190215587616E-2</v>
      </c>
      <c r="V771" s="50">
        <v>0</v>
      </c>
      <c r="W771" t="s">
        <v>210</v>
      </c>
      <c r="X771" s="50">
        <v>0.43416141612404463</v>
      </c>
      <c r="Y771" t="s">
        <v>210</v>
      </c>
      <c r="Z771">
        <v>3</v>
      </c>
      <c r="AA771">
        <v>26</v>
      </c>
      <c r="AB771" t="s">
        <v>251</v>
      </c>
      <c r="AC771" t="s">
        <v>190</v>
      </c>
      <c r="AD771" s="50">
        <v>0.97218144409002283</v>
      </c>
      <c r="AE771" t="s">
        <v>252</v>
      </c>
      <c r="AF771" t="s">
        <v>252</v>
      </c>
      <c r="AG771" t="s">
        <v>252</v>
      </c>
    </row>
    <row r="772" spans="1:33" x14ac:dyDescent="0.35">
      <c r="A772">
        <v>45</v>
      </c>
      <c r="B772" t="s">
        <v>313</v>
      </c>
      <c r="C772" t="s">
        <v>246</v>
      </c>
      <c r="D772" t="s">
        <v>419</v>
      </c>
      <c r="E772" t="s">
        <v>302</v>
      </c>
      <c r="F772" t="s">
        <v>248</v>
      </c>
      <c r="G772" t="s">
        <v>249</v>
      </c>
      <c r="H772" t="s">
        <v>250</v>
      </c>
      <c r="L772" s="50">
        <v>1</v>
      </c>
      <c r="M772" s="50">
        <v>0.938789963722229</v>
      </c>
      <c r="N772" s="50">
        <v>1.0652009248733521</v>
      </c>
      <c r="O772" s="50">
        <v>27.716156000000002</v>
      </c>
      <c r="P772" s="50">
        <v>27.73097038269043</v>
      </c>
      <c r="Q772" s="50">
        <v>3.0102996155619621E-2</v>
      </c>
      <c r="S772" s="50">
        <v>18.152099609375</v>
      </c>
      <c r="T772" s="50">
        <v>5.6847613304853439E-2</v>
      </c>
      <c r="U772" s="50">
        <v>3.2820984721183777E-2</v>
      </c>
      <c r="V772" s="50">
        <v>0</v>
      </c>
      <c r="W772" t="s">
        <v>210</v>
      </c>
      <c r="X772" s="50">
        <v>0.66302279247586615</v>
      </c>
      <c r="Y772" t="s">
        <v>210</v>
      </c>
      <c r="Z772">
        <v>3</v>
      </c>
      <c r="AA772">
        <v>20</v>
      </c>
      <c r="AB772" t="s">
        <v>251</v>
      </c>
      <c r="AC772" t="s">
        <v>190</v>
      </c>
      <c r="AD772" s="50">
        <v>0.98134871026379156</v>
      </c>
      <c r="AE772" t="s">
        <v>252</v>
      </c>
      <c r="AF772" t="s">
        <v>252</v>
      </c>
      <c r="AG772" t="s">
        <v>252</v>
      </c>
    </row>
    <row r="773" spans="1:33" x14ac:dyDescent="0.35">
      <c r="A773">
        <v>46</v>
      </c>
      <c r="B773" t="s">
        <v>314</v>
      </c>
      <c r="C773" t="s">
        <v>246</v>
      </c>
      <c r="D773" t="s">
        <v>419</v>
      </c>
      <c r="E773" t="s">
        <v>304</v>
      </c>
      <c r="F773" t="s">
        <v>248</v>
      </c>
      <c r="G773" t="s">
        <v>249</v>
      </c>
      <c r="H773" t="s">
        <v>250</v>
      </c>
      <c r="L773" s="50">
        <v>1</v>
      </c>
      <c r="M773" s="50">
        <v>0.8654102087020874</v>
      </c>
      <c r="N773" s="50">
        <v>1.1555213928222656</v>
      </c>
      <c r="O773" s="50">
        <v>32.346119999999999</v>
      </c>
      <c r="P773" s="50">
        <v>32.429428100585938</v>
      </c>
      <c r="Q773" s="50">
        <v>0.12083009630441666</v>
      </c>
      <c r="S773" s="50">
        <v>22.850557327270508</v>
      </c>
      <c r="T773" s="50">
        <v>0.13009755313396454</v>
      </c>
      <c r="U773" s="50">
        <v>7.5111858546733856E-2</v>
      </c>
      <c r="V773" s="50">
        <v>0</v>
      </c>
      <c r="W773" t="s">
        <v>210</v>
      </c>
      <c r="X773" s="50">
        <v>0.35204732719944787</v>
      </c>
      <c r="Y773" t="s">
        <v>210</v>
      </c>
      <c r="Z773">
        <v>3</v>
      </c>
      <c r="AA773">
        <v>26</v>
      </c>
      <c r="AB773" t="s">
        <v>251</v>
      </c>
      <c r="AC773" t="s">
        <v>190</v>
      </c>
      <c r="AD773" s="50">
        <v>0.95502172746444935</v>
      </c>
      <c r="AE773" t="s">
        <v>252</v>
      </c>
      <c r="AF773" t="s">
        <v>252</v>
      </c>
      <c r="AG773" t="s">
        <v>252</v>
      </c>
    </row>
    <row r="774" spans="1:33" x14ac:dyDescent="0.35">
      <c r="A774">
        <v>47</v>
      </c>
      <c r="B774" t="s">
        <v>315</v>
      </c>
      <c r="C774" t="s">
        <v>246</v>
      </c>
      <c r="D774" t="s">
        <v>419</v>
      </c>
      <c r="E774" t="s">
        <v>306</v>
      </c>
      <c r="F774" t="s">
        <v>248</v>
      </c>
      <c r="G774" t="s">
        <v>249</v>
      </c>
      <c r="H774" t="s">
        <v>250</v>
      </c>
      <c r="L774" s="50">
        <v>1</v>
      </c>
      <c r="M774" s="50">
        <v>0.90998739004135132</v>
      </c>
      <c r="N774" s="50">
        <v>1.0989162921905518</v>
      </c>
      <c r="O774" s="50">
        <v>28.410374000000001</v>
      </c>
      <c r="P774" s="50">
        <v>28.346010208129883</v>
      </c>
      <c r="Q774" s="50">
        <v>6.9866493344306946E-2</v>
      </c>
      <c r="S774" s="50">
        <v>18.767139434814453</v>
      </c>
      <c r="T774" s="50">
        <v>8.4892801940441132E-2</v>
      </c>
      <c r="U774" s="50">
        <v>4.9012880772352219E-2</v>
      </c>
      <c r="V774" s="50">
        <v>0</v>
      </c>
      <c r="W774" t="s">
        <v>210</v>
      </c>
      <c r="X774" s="50">
        <v>0.44497489502603027</v>
      </c>
      <c r="Y774" t="s">
        <v>210</v>
      </c>
      <c r="Z774">
        <v>3</v>
      </c>
      <c r="AA774">
        <v>22</v>
      </c>
      <c r="AB774" t="s">
        <v>251</v>
      </c>
      <c r="AC774" t="s">
        <v>190</v>
      </c>
      <c r="AD774" s="50">
        <v>0.9676339616090649</v>
      </c>
      <c r="AE774" t="s">
        <v>252</v>
      </c>
      <c r="AF774" t="s">
        <v>252</v>
      </c>
      <c r="AG774" t="s">
        <v>252</v>
      </c>
    </row>
    <row r="775" spans="1:33" x14ac:dyDescent="0.35">
      <c r="A775">
        <v>48</v>
      </c>
      <c r="B775" t="s">
        <v>316</v>
      </c>
      <c r="C775" t="s">
        <v>246</v>
      </c>
      <c r="D775" t="s">
        <v>419</v>
      </c>
      <c r="E775" t="s">
        <v>308</v>
      </c>
      <c r="F775" t="s">
        <v>248</v>
      </c>
      <c r="G775" t="s">
        <v>249</v>
      </c>
      <c r="H775" t="s">
        <v>250</v>
      </c>
      <c r="L775" s="50">
        <v>1</v>
      </c>
      <c r="M775" s="50">
        <v>0.88100403547286987</v>
      </c>
      <c r="N775" s="50">
        <v>1.1350685358047485</v>
      </c>
      <c r="O775" s="50">
        <v>35.452697999999998</v>
      </c>
      <c r="P775" s="50">
        <v>35.345775604248047</v>
      </c>
      <c r="Q775" s="50">
        <v>0.10332556813955307</v>
      </c>
      <c r="S775" s="50">
        <v>25.76690673828125</v>
      </c>
      <c r="T775" s="50">
        <v>0.11402470618486404</v>
      </c>
      <c r="U775" s="50">
        <v>6.5832190215587616E-2</v>
      </c>
      <c r="V775" s="50">
        <v>0</v>
      </c>
      <c r="W775" t="s">
        <v>210</v>
      </c>
      <c r="X775" s="50">
        <v>0.43416141612404463</v>
      </c>
      <c r="Y775" t="s">
        <v>210</v>
      </c>
      <c r="Z775">
        <v>3</v>
      </c>
      <c r="AA775">
        <v>29</v>
      </c>
      <c r="AB775" t="s">
        <v>251</v>
      </c>
      <c r="AC775" t="s">
        <v>190</v>
      </c>
      <c r="AD775" s="50">
        <v>0.93927220585690818</v>
      </c>
      <c r="AE775" t="s">
        <v>252</v>
      </c>
      <c r="AF775" t="s">
        <v>252</v>
      </c>
      <c r="AG775" t="s">
        <v>252</v>
      </c>
    </row>
    <row r="776" spans="1:33" x14ac:dyDescent="0.35">
      <c r="A776">
        <v>49</v>
      </c>
      <c r="B776" t="s">
        <v>317</v>
      </c>
      <c r="C776" t="s">
        <v>246</v>
      </c>
      <c r="D776" t="s">
        <v>419</v>
      </c>
      <c r="E776" t="s">
        <v>318</v>
      </c>
      <c r="F776" t="s">
        <v>248</v>
      </c>
      <c r="G776" t="s">
        <v>249</v>
      </c>
      <c r="H776" t="s">
        <v>250</v>
      </c>
      <c r="L776" s="50">
        <v>1</v>
      </c>
      <c r="M776" s="50">
        <v>0.93435430526733398</v>
      </c>
      <c r="N776" s="50">
        <v>1.0702577829360962</v>
      </c>
      <c r="O776" s="50">
        <v>26.250382999999999</v>
      </c>
      <c r="P776" s="50">
        <v>26.22758674621582</v>
      </c>
      <c r="Q776" s="50">
        <v>3.753642737865448E-2</v>
      </c>
      <c r="S776" s="50">
        <v>16.648715972900391</v>
      </c>
      <c r="T776" s="50">
        <v>6.1110097914934158E-2</v>
      </c>
      <c r="U776" s="50">
        <v>3.528193011879921E-2</v>
      </c>
      <c r="V776" s="50">
        <v>0</v>
      </c>
      <c r="W776" t="s">
        <v>210</v>
      </c>
      <c r="X776" s="50">
        <v>0.44450327307073151</v>
      </c>
      <c r="Y776" t="s">
        <v>210</v>
      </c>
      <c r="Z776">
        <v>3</v>
      </c>
      <c r="AA776">
        <v>20</v>
      </c>
      <c r="AB776" t="s">
        <v>251</v>
      </c>
      <c r="AC776" t="s">
        <v>190</v>
      </c>
      <c r="AD776" s="50">
        <v>0.96972528207108899</v>
      </c>
      <c r="AE776" t="s">
        <v>252</v>
      </c>
      <c r="AF776" t="s">
        <v>252</v>
      </c>
      <c r="AG776" t="s">
        <v>252</v>
      </c>
    </row>
    <row r="777" spans="1:33" x14ac:dyDescent="0.35">
      <c r="A777">
        <v>50</v>
      </c>
      <c r="B777" t="s">
        <v>319</v>
      </c>
      <c r="C777" t="s">
        <v>246</v>
      </c>
      <c r="D777" t="s">
        <v>419</v>
      </c>
      <c r="E777" t="s">
        <v>320</v>
      </c>
      <c r="F777" t="s">
        <v>248</v>
      </c>
      <c r="G777" t="s">
        <v>249</v>
      </c>
      <c r="H777" t="s">
        <v>250</v>
      </c>
      <c r="L777" s="50">
        <v>1</v>
      </c>
      <c r="M777" s="50">
        <v>0.89005964994430542</v>
      </c>
      <c r="N777" s="50">
        <v>1.1235202550888062</v>
      </c>
      <c r="O777" s="50">
        <v>28.610447000000001</v>
      </c>
      <c r="P777" s="50">
        <v>28.5032958984375</v>
      </c>
      <c r="Q777" s="50">
        <v>9.3069776892662048E-2</v>
      </c>
      <c r="S777" s="50">
        <v>18.92442512512207</v>
      </c>
      <c r="T777" s="50">
        <v>0.10482100397348404</v>
      </c>
      <c r="U777" s="50">
        <v>6.0518436133861542E-2</v>
      </c>
      <c r="V777" s="50">
        <v>0</v>
      </c>
      <c r="W777" t="s">
        <v>210</v>
      </c>
      <c r="X777" s="50">
        <v>0.39712044344226116</v>
      </c>
      <c r="Y777" t="s">
        <v>210</v>
      </c>
      <c r="Z777">
        <v>3</v>
      </c>
      <c r="AA777">
        <v>22</v>
      </c>
      <c r="AB777" t="s">
        <v>251</v>
      </c>
      <c r="AC777" t="s">
        <v>190</v>
      </c>
      <c r="AD777" s="50">
        <v>0.96756943169979492</v>
      </c>
      <c r="AE777" t="s">
        <v>252</v>
      </c>
      <c r="AF777" t="s">
        <v>252</v>
      </c>
      <c r="AG777" t="s">
        <v>252</v>
      </c>
    </row>
    <row r="778" spans="1:33" x14ac:dyDescent="0.35">
      <c r="A778">
        <v>51</v>
      </c>
      <c r="B778" t="s">
        <v>321</v>
      </c>
      <c r="C778" t="s">
        <v>246</v>
      </c>
      <c r="D778" t="s">
        <v>419</v>
      </c>
      <c r="E778" t="s">
        <v>322</v>
      </c>
      <c r="F778" t="s">
        <v>248</v>
      </c>
      <c r="G778" t="s">
        <v>249</v>
      </c>
      <c r="H778" t="s">
        <v>250</v>
      </c>
      <c r="L778" s="50">
        <v>1</v>
      </c>
      <c r="M778" s="50">
        <v>0.80065995454788208</v>
      </c>
      <c r="N778" s="50">
        <v>1.2489696741104126</v>
      </c>
      <c r="O778" s="50">
        <v>34.757750000000001</v>
      </c>
      <c r="P778" s="50">
        <v>34.98138427734375</v>
      </c>
      <c r="Q778" s="50">
        <v>0.19419074058532715</v>
      </c>
      <c r="S778" s="50">
        <v>25.402515411376953</v>
      </c>
      <c r="T778" s="50">
        <v>0.2000887393951416</v>
      </c>
      <c r="U778" s="50">
        <v>0.11552128195762634</v>
      </c>
      <c r="V778" s="50">
        <v>0</v>
      </c>
      <c r="W778" t="s">
        <v>210</v>
      </c>
      <c r="X778" s="50">
        <v>0.44277123256274398</v>
      </c>
      <c r="Y778" t="s">
        <v>210</v>
      </c>
      <c r="Z778">
        <v>3</v>
      </c>
      <c r="AA778">
        <v>28</v>
      </c>
      <c r="AB778" t="s">
        <v>251</v>
      </c>
      <c r="AC778" t="s">
        <v>190</v>
      </c>
      <c r="AD778" s="50">
        <v>0.95582021769459558</v>
      </c>
      <c r="AE778" t="s">
        <v>252</v>
      </c>
      <c r="AF778" t="s">
        <v>252</v>
      </c>
      <c r="AG778" t="s">
        <v>252</v>
      </c>
    </row>
    <row r="779" spans="1:33" x14ac:dyDescent="0.35">
      <c r="A779">
        <v>52</v>
      </c>
      <c r="B779" t="s">
        <v>323</v>
      </c>
      <c r="C779" t="s">
        <v>246</v>
      </c>
      <c r="D779" t="s">
        <v>419</v>
      </c>
      <c r="E779" t="s">
        <v>324</v>
      </c>
      <c r="F779" t="s">
        <v>248</v>
      </c>
      <c r="G779" t="s">
        <v>249</v>
      </c>
      <c r="H779" t="s">
        <v>250</v>
      </c>
      <c r="L779" s="50">
        <v>1</v>
      </c>
      <c r="M779" s="50">
        <v>0.91320455074310303</v>
      </c>
      <c r="N779" s="50">
        <v>1.0950449705123901</v>
      </c>
      <c r="O779" s="50">
        <v>24.987525999999999</v>
      </c>
      <c r="P779" s="50">
        <v>25.020387649536133</v>
      </c>
      <c r="Q779" s="50">
        <v>6.5970674157142639E-2</v>
      </c>
      <c r="S779" s="50">
        <v>15.44151782989502</v>
      </c>
      <c r="T779" s="50">
        <v>8.1716530025005341E-2</v>
      </c>
      <c r="U779" s="50">
        <v>4.7179058194160461E-2</v>
      </c>
      <c r="V779" s="50">
        <v>0</v>
      </c>
      <c r="W779" t="s">
        <v>210</v>
      </c>
      <c r="X779" s="50">
        <v>0.69733166844777972</v>
      </c>
      <c r="Y779" t="s">
        <v>210</v>
      </c>
      <c r="Z779">
        <v>3</v>
      </c>
      <c r="AA779">
        <v>18</v>
      </c>
      <c r="AB779" t="s">
        <v>251</v>
      </c>
      <c r="AC779" t="s">
        <v>190</v>
      </c>
      <c r="AD779" s="50">
        <v>0.97559877321313426</v>
      </c>
      <c r="AE779" t="s">
        <v>252</v>
      </c>
      <c r="AF779" t="s">
        <v>252</v>
      </c>
      <c r="AG779" t="s">
        <v>252</v>
      </c>
    </row>
    <row r="780" spans="1:33" x14ac:dyDescent="0.35">
      <c r="A780">
        <v>53</v>
      </c>
      <c r="B780" t="s">
        <v>325</v>
      </c>
      <c r="C780" t="s">
        <v>246</v>
      </c>
      <c r="D780" t="s">
        <v>419</v>
      </c>
      <c r="E780" t="s">
        <v>318</v>
      </c>
      <c r="F780" t="s">
        <v>248</v>
      </c>
      <c r="G780" t="s">
        <v>249</v>
      </c>
      <c r="H780" t="s">
        <v>250</v>
      </c>
      <c r="L780" s="50">
        <v>1</v>
      </c>
      <c r="M780" s="50">
        <v>0.93435430526733398</v>
      </c>
      <c r="N780" s="50">
        <v>1.0702577829360962</v>
      </c>
      <c r="O780" s="50">
        <v>26.248114000000001</v>
      </c>
      <c r="P780" s="50">
        <v>26.22758674621582</v>
      </c>
      <c r="Q780" s="50">
        <v>3.753642737865448E-2</v>
      </c>
      <c r="S780" s="50">
        <v>16.648715972900391</v>
      </c>
      <c r="T780" s="50">
        <v>6.1110097914934158E-2</v>
      </c>
      <c r="U780" s="50">
        <v>3.528193011879921E-2</v>
      </c>
      <c r="V780" s="50">
        <v>0</v>
      </c>
      <c r="W780" t="s">
        <v>210</v>
      </c>
      <c r="X780" s="50">
        <v>0.44450327307073151</v>
      </c>
      <c r="Y780" t="s">
        <v>210</v>
      </c>
      <c r="Z780">
        <v>3</v>
      </c>
      <c r="AA780">
        <v>20</v>
      </c>
      <c r="AB780" t="s">
        <v>251</v>
      </c>
      <c r="AC780" t="s">
        <v>190</v>
      </c>
      <c r="AD780" s="50">
        <v>0.96188849323143877</v>
      </c>
      <c r="AE780" t="s">
        <v>252</v>
      </c>
      <c r="AF780" t="s">
        <v>252</v>
      </c>
      <c r="AG780" t="s">
        <v>252</v>
      </c>
    </row>
    <row r="781" spans="1:33" x14ac:dyDescent="0.35">
      <c r="A781">
        <v>54</v>
      </c>
      <c r="B781" t="s">
        <v>326</v>
      </c>
      <c r="C781" t="s">
        <v>246</v>
      </c>
      <c r="D781" t="s">
        <v>419</v>
      </c>
      <c r="E781" t="s">
        <v>320</v>
      </c>
      <c r="F781" t="s">
        <v>248</v>
      </c>
      <c r="G781" t="s">
        <v>249</v>
      </c>
      <c r="H781" t="s">
        <v>250</v>
      </c>
      <c r="L781" s="50">
        <v>1</v>
      </c>
      <c r="M781" s="50">
        <v>0.89005964994430542</v>
      </c>
      <c r="N781" s="50">
        <v>1.1235202550888062</v>
      </c>
      <c r="O781" s="50">
        <v>28.442587</v>
      </c>
      <c r="P781" s="50">
        <v>28.5032958984375</v>
      </c>
      <c r="Q781" s="50">
        <v>9.3069776892662048E-2</v>
      </c>
      <c r="S781" s="50">
        <v>18.92442512512207</v>
      </c>
      <c r="T781" s="50">
        <v>0.10482100397348404</v>
      </c>
      <c r="U781" s="50">
        <v>6.0518436133861542E-2</v>
      </c>
      <c r="V781" s="50">
        <v>0</v>
      </c>
      <c r="W781" t="s">
        <v>210</v>
      </c>
      <c r="X781" s="50">
        <v>0.39712044344226116</v>
      </c>
      <c r="Y781" t="s">
        <v>210</v>
      </c>
      <c r="Z781">
        <v>3</v>
      </c>
      <c r="AA781">
        <v>22</v>
      </c>
      <c r="AB781" t="s">
        <v>251</v>
      </c>
      <c r="AC781" t="s">
        <v>190</v>
      </c>
      <c r="AD781" s="50">
        <v>0.9717504971241766</v>
      </c>
      <c r="AE781" t="s">
        <v>252</v>
      </c>
      <c r="AF781" t="s">
        <v>252</v>
      </c>
      <c r="AG781" t="s">
        <v>252</v>
      </c>
    </row>
    <row r="782" spans="1:33" x14ac:dyDescent="0.35">
      <c r="A782">
        <v>55</v>
      </c>
      <c r="B782" t="s">
        <v>327</v>
      </c>
      <c r="C782" t="s">
        <v>246</v>
      </c>
      <c r="D782" t="s">
        <v>419</v>
      </c>
      <c r="E782" t="s">
        <v>322</v>
      </c>
      <c r="F782" t="s">
        <v>248</v>
      </c>
      <c r="G782" t="s">
        <v>249</v>
      </c>
      <c r="H782" t="s">
        <v>250</v>
      </c>
      <c r="L782" s="50">
        <v>1</v>
      </c>
      <c r="M782" s="50">
        <v>0.80065995454788208</v>
      </c>
      <c r="N782" s="50">
        <v>1.2489696741104126</v>
      </c>
      <c r="O782" s="50">
        <v>35.107376000000002</v>
      </c>
      <c r="P782" s="50">
        <v>34.98138427734375</v>
      </c>
      <c r="Q782" s="50">
        <v>0.19419074058532715</v>
      </c>
      <c r="S782" s="50">
        <v>25.402515411376953</v>
      </c>
      <c r="T782" s="50">
        <v>0.2000887393951416</v>
      </c>
      <c r="U782" s="50">
        <v>0.11552128195762634</v>
      </c>
      <c r="V782" s="50">
        <v>0</v>
      </c>
      <c r="W782" t="s">
        <v>210</v>
      </c>
      <c r="X782" s="50">
        <v>0.44277123256274398</v>
      </c>
      <c r="Y782" t="s">
        <v>210</v>
      </c>
      <c r="Z782">
        <v>3</v>
      </c>
      <c r="AA782">
        <v>29</v>
      </c>
      <c r="AB782" t="s">
        <v>251</v>
      </c>
      <c r="AC782" t="s">
        <v>190</v>
      </c>
      <c r="AD782" s="50">
        <v>0.93140082825141335</v>
      </c>
      <c r="AE782" t="s">
        <v>252</v>
      </c>
      <c r="AF782" t="s">
        <v>252</v>
      </c>
      <c r="AG782" t="s">
        <v>252</v>
      </c>
    </row>
    <row r="783" spans="1:33" x14ac:dyDescent="0.35">
      <c r="A783">
        <v>56</v>
      </c>
      <c r="B783" t="s">
        <v>328</v>
      </c>
      <c r="C783" t="s">
        <v>246</v>
      </c>
      <c r="D783" t="s">
        <v>419</v>
      </c>
      <c r="E783" t="s">
        <v>324</v>
      </c>
      <c r="F783" t="s">
        <v>248</v>
      </c>
      <c r="G783" t="s">
        <v>249</v>
      </c>
      <c r="H783" t="s">
        <v>250</v>
      </c>
      <c r="L783" s="50">
        <v>1</v>
      </c>
      <c r="M783" s="50">
        <v>0.91320455074310303</v>
      </c>
      <c r="N783" s="50">
        <v>1.0950449705123901</v>
      </c>
      <c r="O783" s="50">
        <v>25.096336000000001</v>
      </c>
      <c r="P783" s="50">
        <v>25.020387649536133</v>
      </c>
      <c r="Q783" s="50">
        <v>6.5970674157142639E-2</v>
      </c>
      <c r="S783" s="50">
        <v>15.44151782989502</v>
      </c>
      <c r="T783" s="50">
        <v>8.1716530025005341E-2</v>
      </c>
      <c r="U783" s="50">
        <v>4.7179058194160461E-2</v>
      </c>
      <c r="V783" s="50">
        <v>0</v>
      </c>
      <c r="W783" t="s">
        <v>210</v>
      </c>
      <c r="X783" s="50">
        <v>0.69733166844777972</v>
      </c>
      <c r="Y783" t="s">
        <v>210</v>
      </c>
      <c r="Z783">
        <v>3</v>
      </c>
      <c r="AA783">
        <v>19</v>
      </c>
      <c r="AB783" t="s">
        <v>251</v>
      </c>
      <c r="AC783" t="s">
        <v>190</v>
      </c>
      <c r="AD783" s="50">
        <v>0.96211777810936328</v>
      </c>
      <c r="AE783" t="s">
        <v>252</v>
      </c>
      <c r="AF783" t="s">
        <v>252</v>
      </c>
      <c r="AG783" t="s">
        <v>252</v>
      </c>
    </row>
    <row r="784" spans="1:33" x14ac:dyDescent="0.35">
      <c r="A784">
        <v>57</v>
      </c>
      <c r="B784" t="s">
        <v>329</v>
      </c>
      <c r="C784" t="s">
        <v>246</v>
      </c>
      <c r="D784" t="s">
        <v>419</v>
      </c>
      <c r="E784" t="s">
        <v>318</v>
      </c>
      <c r="F784" t="s">
        <v>248</v>
      </c>
      <c r="G784" t="s">
        <v>249</v>
      </c>
      <c r="H784" t="s">
        <v>250</v>
      </c>
      <c r="L784" s="50">
        <v>1</v>
      </c>
      <c r="M784" s="50">
        <v>0.93435430526733398</v>
      </c>
      <c r="N784" s="50">
        <v>1.0702577829360962</v>
      </c>
      <c r="O784" s="50">
        <v>26.184263000000001</v>
      </c>
      <c r="P784" s="50">
        <v>26.22758674621582</v>
      </c>
      <c r="Q784" s="50">
        <v>3.753642737865448E-2</v>
      </c>
      <c r="S784" s="50">
        <v>16.648715972900391</v>
      </c>
      <c r="T784" s="50">
        <v>6.1110097914934158E-2</v>
      </c>
      <c r="U784" s="50">
        <v>3.528193011879921E-2</v>
      </c>
      <c r="V784" s="50">
        <v>0</v>
      </c>
      <c r="W784" t="s">
        <v>210</v>
      </c>
      <c r="X784" s="50">
        <v>0.44450327307073151</v>
      </c>
      <c r="Y784" t="s">
        <v>210</v>
      </c>
      <c r="Z784">
        <v>3</v>
      </c>
      <c r="AA784">
        <v>20</v>
      </c>
      <c r="AB784" t="s">
        <v>251</v>
      </c>
      <c r="AC784" t="s">
        <v>190</v>
      </c>
      <c r="AD784" s="50">
        <v>0.97800657410242264</v>
      </c>
      <c r="AE784" t="s">
        <v>252</v>
      </c>
      <c r="AF784" t="s">
        <v>252</v>
      </c>
      <c r="AG784" t="s">
        <v>252</v>
      </c>
    </row>
    <row r="785" spans="1:33" x14ac:dyDescent="0.35">
      <c r="A785">
        <v>58</v>
      </c>
      <c r="B785" t="s">
        <v>330</v>
      </c>
      <c r="C785" t="s">
        <v>246</v>
      </c>
      <c r="D785" t="s">
        <v>419</v>
      </c>
      <c r="E785" t="s">
        <v>320</v>
      </c>
      <c r="F785" t="s">
        <v>248</v>
      </c>
      <c r="G785" t="s">
        <v>249</v>
      </c>
      <c r="H785" t="s">
        <v>250</v>
      </c>
      <c r="L785" s="50">
        <v>1</v>
      </c>
      <c r="M785" s="50">
        <v>0.89005964994430542</v>
      </c>
      <c r="N785" s="50">
        <v>1.1235202550888062</v>
      </c>
      <c r="O785" s="50">
        <v>28.456852000000001</v>
      </c>
      <c r="P785" s="50">
        <v>28.5032958984375</v>
      </c>
      <c r="Q785" s="50">
        <v>9.3069776892662048E-2</v>
      </c>
      <c r="S785" s="50">
        <v>18.92442512512207</v>
      </c>
      <c r="T785" s="50">
        <v>0.10482100397348404</v>
      </c>
      <c r="U785" s="50">
        <v>6.0518436133861542E-2</v>
      </c>
      <c r="V785" s="50">
        <v>0</v>
      </c>
      <c r="W785" t="s">
        <v>210</v>
      </c>
      <c r="X785" s="50">
        <v>0.39712044344226116</v>
      </c>
      <c r="Y785" t="s">
        <v>210</v>
      </c>
      <c r="Z785">
        <v>3</v>
      </c>
      <c r="AA785">
        <v>22</v>
      </c>
      <c r="AB785" t="s">
        <v>251</v>
      </c>
      <c r="AC785" t="s">
        <v>190</v>
      </c>
      <c r="AD785" s="50">
        <v>0.9655637906872212</v>
      </c>
      <c r="AE785" t="s">
        <v>252</v>
      </c>
      <c r="AF785" t="s">
        <v>252</v>
      </c>
      <c r="AG785" t="s">
        <v>252</v>
      </c>
    </row>
    <row r="786" spans="1:33" x14ac:dyDescent="0.35">
      <c r="A786">
        <v>59</v>
      </c>
      <c r="B786" t="s">
        <v>331</v>
      </c>
      <c r="C786" t="s">
        <v>246</v>
      </c>
      <c r="D786" t="s">
        <v>419</v>
      </c>
      <c r="E786" t="s">
        <v>322</v>
      </c>
      <c r="F786" t="s">
        <v>248</v>
      </c>
      <c r="G786" t="s">
        <v>249</v>
      </c>
      <c r="H786" t="s">
        <v>250</v>
      </c>
      <c r="L786" s="50">
        <v>1</v>
      </c>
      <c r="M786" s="50">
        <v>0.80065995454788208</v>
      </c>
      <c r="N786" s="50">
        <v>1.2489696741104126</v>
      </c>
      <c r="O786" s="50">
        <v>35.079030000000003</v>
      </c>
      <c r="P786" s="50">
        <v>34.98138427734375</v>
      </c>
      <c r="Q786" s="50">
        <v>0.19419074058532715</v>
      </c>
      <c r="S786" s="50">
        <v>25.402515411376953</v>
      </c>
      <c r="T786" s="50">
        <v>0.2000887393951416</v>
      </c>
      <c r="U786" s="50">
        <v>0.11552128195762634</v>
      </c>
      <c r="V786" s="50">
        <v>0</v>
      </c>
      <c r="W786" t="s">
        <v>210</v>
      </c>
      <c r="X786" s="50">
        <v>0.44277123256274398</v>
      </c>
      <c r="Y786" t="s">
        <v>210</v>
      </c>
      <c r="Z786">
        <v>3</v>
      </c>
      <c r="AA786">
        <v>29</v>
      </c>
      <c r="AB786" t="s">
        <v>251</v>
      </c>
      <c r="AC786" t="s">
        <v>190</v>
      </c>
      <c r="AD786" s="50">
        <v>0.92161909840920186</v>
      </c>
      <c r="AE786" t="s">
        <v>252</v>
      </c>
      <c r="AF786" t="s">
        <v>252</v>
      </c>
      <c r="AG786" t="s">
        <v>252</v>
      </c>
    </row>
    <row r="787" spans="1:33" x14ac:dyDescent="0.35">
      <c r="A787">
        <v>60</v>
      </c>
      <c r="B787" t="s">
        <v>332</v>
      </c>
      <c r="C787" t="s">
        <v>246</v>
      </c>
      <c r="D787" t="s">
        <v>419</v>
      </c>
      <c r="E787" t="s">
        <v>324</v>
      </c>
      <c r="F787" t="s">
        <v>248</v>
      </c>
      <c r="G787" t="s">
        <v>249</v>
      </c>
      <c r="H787" t="s">
        <v>250</v>
      </c>
      <c r="L787" s="50">
        <v>1</v>
      </c>
      <c r="M787" s="50">
        <v>0.91320455074310303</v>
      </c>
      <c r="N787" s="50">
        <v>1.0950449705123901</v>
      </c>
      <c r="O787" s="50">
        <v>24.977304</v>
      </c>
      <c r="P787" s="50">
        <v>25.020387649536133</v>
      </c>
      <c r="Q787" s="50">
        <v>6.5970674157142639E-2</v>
      </c>
      <c r="S787" s="50">
        <v>15.44151782989502</v>
      </c>
      <c r="T787" s="50">
        <v>8.1716530025005341E-2</v>
      </c>
      <c r="U787" s="50">
        <v>4.7179058194160461E-2</v>
      </c>
      <c r="V787" s="50">
        <v>0</v>
      </c>
      <c r="W787" t="s">
        <v>210</v>
      </c>
      <c r="X787" s="50">
        <v>0.69733166844777972</v>
      </c>
      <c r="Y787" t="s">
        <v>210</v>
      </c>
      <c r="Z787">
        <v>3</v>
      </c>
      <c r="AA787">
        <v>18</v>
      </c>
      <c r="AB787" t="s">
        <v>251</v>
      </c>
      <c r="AC787" t="s">
        <v>190</v>
      </c>
      <c r="AD787" s="50">
        <v>0.96676121061258069</v>
      </c>
      <c r="AE787" t="s">
        <v>252</v>
      </c>
      <c r="AF787" t="s">
        <v>252</v>
      </c>
      <c r="AG787" t="s">
        <v>252</v>
      </c>
    </row>
    <row r="788" spans="1:33" x14ac:dyDescent="0.35">
      <c r="A788">
        <v>61</v>
      </c>
      <c r="B788" t="s">
        <v>333</v>
      </c>
      <c r="C788" t="s">
        <v>246</v>
      </c>
      <c r="D788" t="s">
        <v>419</v>
      </c>
      <c r="E788" t="s">
        <v>334</v>
      </c>
      <c r="F788" t="s">
        <v>248</v>
      </c>
      <c r="G788" t="s">
        <v>249</v>
      </c>
      <c r="H788" t="s">
        <v>250</v>
      </c>
      <c r="L788" s="50">
        <v>1</v>
      </c>
      <c r="M788" s="50">
        <v>0.9474862813949585</v>
      </c>
      <c r="N788" s="50">
        <v>1.0554243326187134</v>
      </c>
      <c r="O788" s="50">
        <v>26.983858000000001</v>
      </c>
      <c r="P788" s="50">
        <v>26.989166259765625</v>
      </c>
      <c r="Q788" s="50">
        <v>5.6161587126553059E-3</v>
      </c>
      <c r="S788" s="50">
        <v>17.410295486450195</v>
      </c>
      <c r="T788" s="50">
        <v>4.854896292090416E-2</v>
      </c>
      <c r="U788" s="50">
        <v>2.8029756620526314E-2</v>
      </c>
      <c r="V788" s="50">
        <v>0</v>
      </c>
      <c r="W788" t="s">
        <v>210</v>
      </c>
      <c r="X788" s="50">
        <v>0.54250917406570376</v>
      </c>
      <c r="Y788" t="s">
        <v>210</v>
      </c>
      <c r="Z788">
        <v>3</v>
      </c>
      <c r="AA788">
        <v>21</v>
      </c>
      <c r="AB788" t="s">
        <v>251</v>
      </c>
      <c r="AC788" t="s">
        <v>190</v>
      </c>
      <c r="AD788" s="50">
        <v>0.97920445222467156</v>
      </c>
      <c r="AE788" t="s">
        <v>252</v>
      </c>
      <c r="AF788" t="s">
        <v>252</v>
      </c>
      <c r="AG788" t="s">
        <v>252</v>
      </c>
    </row>
    <row r="789" spans="1:33" x14ac:dyDescent="0.35">
      <c r="A789">
        <v>62</v>
      </c>
      <c r="B789" t="s">
        <v>335</v>
      </c>
      <c r="C789" t="s">
        <v>246</v>
      </c>
      <c r="D789" t="s">
        <v>419</v>
      </c>
      <c r="E789" t="s">
        <v>336</v>
      </c>
      <c r="F789" t="s">
        <v>248</v>
      </c>
      <c r="G789" t="s">
        <v>249</v>
      </c>
      <c r="H789" t="s">
        <v>250</v>
      </c>
      <c r="L789" s="50">
        <v>1</v>
      </c>
      <c r="M789" s="50">
        <v>0.94044798612594604</v>
      </c>
      <c r="N789" s="50">
        <v>1.0633230209350586</v>
      </c>
      <c r="O789" s="50">
        <v>28.123842</v>
      </c>
      <c r="P789" s="50">
        <v>28.094795227050781</v>
      </c>
      <c r="Q789" s="50">
        <v>2.6984339579939842E-2</v>
      </c>
      <c r="S789" s="50">
        <v>18.515924453735352</v>
      </c>
      <c r="T789" s="50">
        <v>5.5259525775909424E-2</v>
      </c>
      <c r="U789" s="50">
        <v>3.1904101371765137E-2</v>
      </c>
      <c r="V789" s="50">
        <v>0</v>
      </c>
      <c r="W789" t="s">
        <v>210</v>
      </c>
      <c r="X789" s="50">
        <v>0.56245965584217816</v>
      </c>
      <c r="Y789" t="s">
        <v>210</v>
      </c>
      <c r="Z789">
        <v>3</v>
      </c>
      <c r="AA789">
        <v>21</v>
      </c>
      <c r="AB789" t="s">
        <v>251</v>
      </c>
      <c r="AC789" t="s">
        <v>190</v>
      </c>
      <c r="AD789" s="50">
        <v>0.9698624875168772</v>
      </c>
      <c r="AE789" t="s">
        <v>252</v>
      </c>
      <c r="AF789" t="s">
        <v>252</v>
      </c>
      <c r="AG789" t="s">
        <v>252</v>
      </c>
    </row>
    <row r="790" spans="1:33" x14ac:dyDescent="0.35">
      <c r="A790">
        <v>63</v>
      </c>
      <c r="B790" t="s">
        <v>337</v>
      </c>
      <c r="C790" t="s">
        <v>246</v>
      </c>
      <c r="D790" t="s">
        <v>419</v>
      </c>
      <c r="E790" t="s">
        <v>338</v>
      </c>
      <c r="F790" t="s">
        <v>248</v>
      </c>
      <c r="G790" t="s">
        <v>249</v>
      </c>
      <c r="H790" t="s">
        <v>250</v>
      </c>
      <c r="L790" s="50">
        <v>1</v>
      </c>
      <c r="M790" s="50">
        <v>0.92790329456329346</v>
      </c>
      <c r="N790" s="50">
        <v>1.0776984691619873</v>
      </c>
      <c r="O790" s="50">
        <v>29.171870999999999</v>
      </c>
      <c r="P790" s="50">
        <v>29.144002914428711</v>
      </c>
      <c r="Q790" s="50">
        <v>4.7010213136672974E-2</v>
      </c>
      <c r="S790" s="50">
        <v>19.565130233764648</v>
      </c>
      <c r="T790" s="50">
        <v>6.7345529794692993E-2</v>
      </c>
      <c r="U790" s="50">
        <v>3.888196125626564E-2</v>
      </c>
      <c r="V790" s="50">
        <v>0</v>
      </c>
      <c r="W790" t="s">
        <v>210</v>
      </c>
      <c r="X790" s="50">
        <v>0.53030230038555948</v>
      </c>
      <c r="Y790" t="s">
        <v>210</v>
      </c>
      <c r="Z790">
        <v>3</v>
      </c>
      <c r="AA790">
        <v>21</v>
      </c>
      <c r="AB790" t="s">
        <v>251</v>
      </c>
      <c r="AC790" t="s">
        <v>190</v>
      </c>
      <c r="AD790" s="50">
        <v>0.97766632600995806</v>
      </c>
      <c r="AE790" t="s">
        <v>252</v>
      </c>
      <c r="AF790" t="s">
        <v>252</v>
      </c>
      <c r="AG790" t="s">
        <v>252</v>
      </c>
    </row>
    <row r="791" spans="1:33" x14ac:dyDescent="0.35">
      <c r="A791">
        <v>64</v>
      </c>
      <c r="B791" t="s">
        <v>339</v>
      </c>
      <c r="C791" t="s">
        <v>246</v>
      </c>
      <c r="D791" t="s">
        <v>419</v>
      </c>
      <c r="E791" t="s">
        <v>340</v>
      </c>
      <c r="F791" t="s">
        <v>248</v>
      </c>
      <c r="G791" t="s">
        <v>249</v>
      </c>
      <c r="H791" t="s">
        <v>250</v>
      </c>
      <c r="L791" s="50">
        <v>1</v>
      </c>
      <c r="M791" s="50">
        <v>0.92352640628814697</v>
      </c>
      <c r="N791" s="50">
        <v>1.0828061103820801</v>
      </c>
      <c r="O791" s="50">
        <v>30.794274999999999</v>
      </c>
      <c r="P791" s="50">
        <v>30.747922897338867</v>
      </c>
      <c r="Q791" s="50">
        <v>5.2926629781723022E-2</v>
      </c>
      <c r="S791" s="50">
        <v>21.169050216674805</v>
      </c>
      <c r="T791" s="50">
        <v>7.160089910030365E-2</v>
      </c>
      <c r="U791" s="50">
        <v>4.133879765868187E-2</v>
      </c>
      <c r="V791" s="50">
        <v>0</v>
      </c>
      <c r="W791" t="s">
        <v>210</v>
      </c>
      <c r="X791" s="50">
        <v>0.68481816417076713</v>
      </c>
      <c r="Y791" t="s">
        <v>210</v>
      </c>
      <c r="Z791">
        <v>3</v>
      </c>
      <c r="AA791">
        <v>23</v>
      </c>
      <c r="AB791" t="s">
        <v>251</v>
      </c>
      <c r="AC791" t="s">
        <v>190</v>
      </c>
      <c r="AD791" s="50">
        <v>0.96464345070914548</v>
      </c>
      <c r="AE791" t="s">
        <v>252</v>
      </c>
      <c r="AF791" t="s">
        <v>252</v>
      </c>
      <c r="AG791" t="s">
        <v>252</v>
      </c>
    </row>
    <row r="792" spans="1:33" x14ac:dyDescent="0.35">
      <c r="A792">
        <v>65</v>
      </c>
      <c r="B792" t="s">
        <v>341</v>
      </c>
      <c r="C792" t="s">
        <v>246</v>
      </c>
      <c r="D792" t="s">
        <v>419</v>
      </c>
      <c r="E792" t="s">
        <v>334</v>
      </c>
      <c r="F792" t="s">
        <v>248</v>
      </c>
      <c r="G792" t="s">
        <v>249</v>
      </c>
      <c r="H792" t="s">
        <v>250</v>
      </c>
      <c r="L792" s="50">
        <v>1</v>
      </c>
      <c r="M792" s="50">
        <v>0.9474862813949585</v>
      </c>
      <c r="N792" s="50">
        <v>1.0554243326187134</v>
      </c>
      <c r="O792" s="50">
        <v>26.995047</v>
      </c>
      <c r="P792" s="50">
        <v>26.989166259765625</v>
      </c>
      <c r="Q792" s="50">
        <v>5.6161587126553059E-3</v>
      </c>
      <c r="S792" s="50">
        <v>17.410295486450195</v>
      </c>
      <c r="T792" s="50">
        <v>4.854896292090416E-2</v>
      </c>
      <c r="U792" s="50">
        <v>2.8029756620526314E-2</v>
      </c>
      <c r="V792" s="50">
        <v>0</v>
      </c>
      <c r="W792" t="s">
        <v>210</v>
      </c>
      <c r="X792" s="50">
        <v>0.54250917406570376</v>
      </c>
      <c r="Y792" t="s">
        <v>210</v>
      </c>
      <c r="Z792">
        <v>3</v>
      </c>
      <c r="AA792">
        <v>20</v>
      </c>
      <c r="AB792" t="s">
        <v>251</v>
      </c>
      <c r="AC792" t="s">
        <v>190</v>
      </c>
      <c r="AD792" s="50">
        <v>0.97948002419593971</v>
      </c>
      <c r="AE792" t="s">
        <v>252</v>
      </c>
      <c r="AF792" t="s">
        <v>252</v>
      </c>
      <c r="AG792" t="s">
        <v>252</v>
      </c>
    </row>
    <row r="793" spans="1:33" x14ac:dyDescent="0.35">
      <c r="A793">
        <v>66</v>
      </c>
      <c r="B793" t="s">
        <v>342</v>
      </c>
      <c r="C793" t="s">
        <v>246</v>
      </c>
      <c r="D793" t="s">
        <v>419</v>
      </c>
      <c r="E793" t="s">
        <v>336</v>
      </c>
      <c r="F793" t="s">
        <v>248</v>
      </c>
      <c r="G793" t="s">
        <v>249</v>
      </c>
      <c r="H793" t="s">
        <v>250</v>
      </c>
      <c r="L793" s="50">
        <v>1</v>
      </c>
      <c r="M793" s="50">
        <v>0.94044798612594604</v>
      </c>
      <c r="N793" s="50">
        <v>1.0633230209350586</v>
      </c>
      <c r="O793" s="50">
        <v>28.070506999999999</v>
      </c>
      <c r="P793" s="50">
        <v>28.094795227050781</v>
      </c>
      <c r="Q793" s="50">
        <v>2.6984339579939842E-2</v>
      </c>
      <c r="S793" s="50">
        <v>18.515924453735352</v>
      </c>
      <c r="T793" s="50">
        <v>5.5259525775909424E-2</v>
      </c>
      <c r="U793" s="50">
        <v>3.1904101371765137E-2</v>
      </c>
      <c r="V793" s="50">
        <v>0</v>
      </c>
      <c r="W793" t="s">
        <v>210</v>
      </c>
      <c r="X793" s="50">
        <v>0.56245965584217816</v>
      </c>
      <c r="Y793" t="s">
        <v>210</v>
      </c>
      <c r="Z793">
        <v>3</v>
      </c>
      <c r="AA793">
        <v>22</v>
      </c>
      <c r="AB793" t="s">
        <v>251</v>
      </c>
      <c r="AC793" t="s">
        <v>190</v>
      </c>
      <c r="AD793" s="50">
        <v>0.96689770819053211</v>
      </c>
      <c r="AE793" t="s">
        <v>252</v>
      </c>
      <c r="AF793" t="s">
        <v>252</v>
      </c>
      <c r="AG793" t="s">
        <v>252</v>
      </c>
    </row>
    <row r="794" spans="1:33" x14ac:dyDescent="0.35">
      <c r="A794">
        <v>67</v>
      </c>
      <c r="B794" t="s">
        <v>343</v>
      </c>
      <c r="C794" t="s">
        <v>246</v>
      </c>
      <c r="D794" t="s">
        <v>419</v>
      </c>
      <c r="E794" t="s">
        <v>338</v>
      </c>
      <c r="F794" t="s">
        <v>248</v>
      </c>
      <c r="G794" t="s">
        <v>249</v>
      </c>
      <c r="H794" t="s">
        <v>250</v>
      </c>
      <c r="L794" s="50">
        <v>1</v>
      </c>
      <c r="M794" s="50">
        <v>0.92790329456329346</v>
      </c>
      <c r="N794" s="50">
        <v>1.0776984691619873</v>
      </c>
      <c r="O794" s="50">
        <v>29.170407999999998</v>
      </c>
      <c r="P794" s="50">
        <v>29.144002914428711</v>
      </c>
      <c r="Q794" s="50">
        <v>4.7010213136672974E-2</v>
      </c>
      <c r="S794" s="50">
        <v>19.565130233764648</v>
      </c>
      <c r="T794" s="50">
        <v>6.7345529794692993E-2</v>
      </c>
      <c r="U794" s="50">
        <v>3.888196125626564E-2</v>
      </c>
      <c r="V794" s="50">
        <v>0</v>
      </c>
      <c r="W794" t="s">
        <v>210</v>
      </c>
      <c r="X794" s="50">
        <v>0.53030230038555948</v>
      </c>
      <c r="Y794" t="s">
        <v>210</v>
      </c>
      <c r="Z794">
        <v>3</v>
      </c>
      <c r="AA794">
        <v>23</v>
      </c>
      <c r="AB794" t="s">
        <v>251</v>
      </c>
      <c r="AC794" t="s">
        <v>190</v>
      </c>
      <c r="AD794" s="50">
        <v>0.9577279953472555</v>
      </c>
      <c r="AE794" t="s">
        <v>252</v>
      </c>
      <c r="AF794" t="s">
        <v>252</v>
      </c>
      <c r="AG794" t="s">
        <v>252</v>
      </c>
    </row>
    <row r="795" spans="1:33" x14ac:dyDescent="0.35">
      <c r="A795">
        <v>68</v>
      </c>
      <c r="B795" t="s">
        <v>344</v>
      </c>
      <c r="C795" t="s">
        <v>246</v>
      </c>
      <c r="D795" t="s">
        <v>419</v>
      </c>
      <c r="E795" t="s">
        <v>340</v>
      </c>
      <c r="F795" t="s">
        <v>248</v>
      </c>
      <c r="G795" t="s">
        <v>249</v>
      </c>
      <c r="H795" t="s">
        <v>250</v>
      </c>
      <c r="L795" s="50">
        <v>1</v>
      </c>
      <c r="M795" s="50">
        <v>0.92352640628814697</v>
      </c>
      <c r="N795" s="50">
        <v>1.0828061103820801</v>
      </c>
      <c r="O795" s="50">
        <v>30.759236999999999</v>
      </c>
      <c r="P795" s="50">
        <v>30.747922897338867</v>
      </c>
      <c r="Q795" s="50">
        <v>5.2926629781723022E-2</v>
      </c>
      <c r="S795" s="50">
        <v>21.169050216674805</v>
      </c>
      <c r="T795" s="50">
        <v>7.160089910030365E-2</v>
      </c>
      <c r="U795" s="50">
        <v>4.133879765868187E-2</v>
      </c>
      <c r="V795" s="50">
        <v>0</v>
      </c>
      <c r="W795" t="s">
        <v>210</v>
      </c>
      <c r="X795" s="50">
        <v>0.68481816417076713</v>
      </c>
      <c r="Y795" t="s">
        <v>210</v>
      </c>
      <c r="Z795">
        <v>3</v>
      </c>
      <c r="AA795">
        <v>23</v>
      </c>
      <c r="AB795" t="s">
        <v>251</v>
      </c>
      <c r="AC795" t="s">
        <v>190</v>
      </c>
      <c r="AD795" s="50">
        <v>0.97617204258836276</v>
      </c>
      <c r="AE795" t="s">
        <v>252</v>
      </c>
      <c r="AF795" t="s">
        <v>252</v>
      </c>
      <c r="AG795" t="s">
        <v>252</v>
      </c>
    </row>
    <row r="796" spans="1:33" x14ac:dyDescent="0.35">
      <c r="A796">
        <v>69</v>
      </c>
      <c r="B796" t="s">
        <v>345</v>
      </c>
      <c r="C796" t="s">
        <v>246</v>
      </c>
      <c r="D796" t="s">
        <v>419</v>
      </c>
      <c r="E796" t="s">
        <v>334</v>
      </c>
      <c r="F796" t="s">
        <v>248</v>
      </c>
      <c r="G796" t="s">
        <v>249</v>
      </c>
      <c r="H796" t="s">
        <v>250</v>
      </c>
      <c r="L796" s="50">
        <v>1</v>
      </c>
      <c r="M796" s="50">
        <v>0.9474862813949585</v>
      </c>
      <c r="N796" s="50">
        <v>1.0554243326187134</v>
      </c>
      <c r="O796" s="50">
        <v>26.988593999999999</v>
      </c>
      <c r="P796" s="50">
        <v>26.989166259765625</v>
      </c>
      <c r="Q796" s="50">
        <v>5.6161587126553059E-3</v>
      </c>
      <c r="S796" s="50">
        <v>17.410295486450195</v>
      </c>
      <c r="T796" s="50">
        <v>4.854896292090416E-2</v>
      </c>
      <c r="U796" s="50">
        <v>2.8029756620526314E-2</v>
      </c>
      <c r="V796" s="50">
        <v>0</v>
      </c>
      <c r="W796" t="s">
        <v>210</v>
      </c>
      <c r="X796" s="50">
        <v>0.54250917406570376</v>
      </c>
      <c r="Y796" t="s">
        <v>210</v>
      </c>
      <c r="Z796">
        <v>3</v>
      </c>
      <c r="AA796">
        <v>20</v>
      </c>
      <c r="AB796" t="s">
        <v>251</v>
      </c>
      <c r="AC796" t="s">
        <v>190</v>
      </c>
      <c r="AD796" s="50">
        <v>0.99162313371737998</v>
      </c>
      <c r="AE796" t="s">
        <v>252</v>
      </c>
      <c r="AF796" t="s">
        <v>252</v>
      </c>
      <c r="AG796" t="s">
        <v>252</v>
      </c>
    </row>
    <row r="797" spans="1:33" x14ac:dyDescent="0.35">
      <c r="A797">
        <v>70</v>
      </c>
      <c r="B797" t="s">
        <v>346</v>
      </c>
      <c r="C797" t="s">
        <v>246</v>
      </c>
      <c r="D797" t="s">
        <v>419</v>
      </c>
      <c r="E797" t="s">
        <v>336</v>
      </c>
      <c r="F797" t="s">
        <v>248</v>
      </c>
      <c r="G797" t="s">
        <v>249</v>
      </c>
      <c r="H797" t="s">
        <v>250</v>
      </c>
      <c r="L797" s="50">
        <v>1</v>
      </c>
      <c r="M797" s="50">
        <v>0.94044798612594604</v>
      </c>
      <c r="N797" s="50">
        <v>1.0633230209350586</v>
      </c>
      <c r="O797" s="50">
        <v>28.090033999999999</v>
      </c>
      <c r="P797" s="50">
        <v>28.094795227050781</v>
      </c>
      <c r="Q797" s="50">
        <v>2.6984339579939842E-2</v>
      </c>
      <c r="S797" s="50">
        <v>18.515924453735352</v>
      </c>
      <c r="T797" s="50">
        <v>5.5259525775909424E-2</v>
      </c>
      <c r="U797" s="50">
        <v>3.1904101371765137E-2</v>
      </c>
      <c r="V797" s="50">
        <v>0</v>
      </c>
      <c r="W797" t="s">
        <v>210</v>
      </c>
      <c r="X797" s="50">
        <v>0.56245965584217816</v>
      </c>
      <c r="Y797" t="s">
        <v>210</v>
      </c>
      <c r="Z797">
        <v>3</v>
      </c>
      <c r="AA797">
        <v>22</v>
      </c>
      <c r="AB797" t="s">
        <v>251</v>
      </c>
      <c r="AC797" t="s">
        <v>190</v>
      </c>
      <c r="AD797" s="50">
        <v>0.97430334053323187</v>
      </c>
      <c r="AE797" t="s">
        <v>252</v>
      </c>
      <c r="AF797" t="s">
        <v>252</v>
      </c>
      <c r="AG797" t="s">
        <v>252</v>
      </c>
    </row>
    <row r="798" spans="1:33" x14ac:dyDescent="0.35">
      <c r="A798">
        <v>71</v>
      </c>
      <c r="B798" t="s">
        <v>347</v>
      </c>
      <c r="C798" t="s">
        <v>246</v>
      </c>
      <c r="D798" t="s">
        <v>419</v>
      </c>
      <c r="E798" t="s">
        <v>338</v>
      </c>
      <c r="F798" t="s">
        <v>248</v>
      </c>
      <c r="G798" t="s">
        <v>249</v>
      </c>
      <c r="H798" t="s">
        <v>250</v>
      </c>
      <c r="L798" s="50">
        <v>1</v>
      </c>
      <c r="M798" s="50">
        <v>0.92790329456329346</v>
      </c>
      <c r="N798" s="50">
        <v>1.0776984691619873</v>
      </c>
      <c r="O798" s="50">
        <v>29.089725000000001</v>
      </c>
      <c r="P798" s="50">
        <v>29.144002914428711</v>
      </c>
      <c r="Q798" s="50">
        <v>4.7010213136672974E-2</v>
      </c>
      <c r="S798" s="50">
        <v>19.565130233764648</v>
      </c>
      <c r="T798" s="50">
        <v>6.7345529794692993E-2</v>
      </c>
      <c r="U798" s="50">
        <v>3.888196125626564E-2</v>
      </c>
      <c r="V798" s="50">
        <v>0</v>
      </c>
      <c r="W798" t="s">
        <v>210</v>
      </c>
      <c r="X798" s="50">
        <v>0.53030230038555948</v>
      </c>
      <c r="Y798" t="s">
        <v>210</v>
      </c>
      <c r="Z798">
        <v>3</v>
      </c>
      <c r="AA798">
        <v>22</v>
      </c>
      <c r="AB798" t="s">
        <v>251</v>
      </c>
      <c r="AC798" t="s">
        <v>190</v>
      </c>
      <c r="AD798" s="50">
        <v>0.98617782250106933</v>
      </c>
      <c r="AE798" t="s">
        <v>252</v>
      </c>
      <c r="AF798" t="s">
        <v>252</v>
      </c>
      <c r="AG798" t="s">
        <v>252</v>
      </c>
    </row>
    <row r="799" spans="1:33" x14ac:dyDescent="0.35">
      <c r="A799">
        <v>72</v>
      </c>
      <c r="B799" t="s">
        <v>348</v>
      </c>
      <c r="C799" t="s">
        <v>246</v>
      </c>
      <c r="D799" t="s">
        <v>419</v>
      </c>
      <c r="E799" t="s">
        <v>340</v>
      </c>
      <c r="F799" t="s">
        <v>248</v>
      </c>
      <c r="G799" t="s">
        <v>249</v>
      </c>
      <c r="H799" t="s">
        <v>250</v>
      </c>
      <c r="L799" s="50">
        <v>1</v>
      </c>
      <c r="M799" s="50">
        <v>0.92352640628814697</v>
      </c>
      <c r="N799" s="50">
        <v>1.0828061103820801</v>
      </c>
      <c r="O799" s="50">
        <v>30.690252000000001</v>
      </c>
      <c r="P799" s="50">
        <v>30.747922897338867</v>
      </c>
      <c r="Q799" s="50">
        <v>5.2926629781723022E-2</v>
      </c>
      <c r="S799" s="50">
        <v>21.169050216674805</v>
      </c>
      <c r="T799" s="50">
        <v>7.160089910030365E-2</v>
      </c>
      <c r="U799" s="50">
        <v>4.133879765868187E-2</v>
      </c>
      <c r="V799" s="50">
        <v>0</v>
      </c>
      <c r="W799" t="s">
        <v>210</v>
      </c>
      <c r="X799" s="50">
        <v>0.68481816417076713</v>
      </c>
      <c r="Y799" t="s">
        <v>210</v>
      </c>
      <c r="Z799">
        <v>3</v>
      </c>
      <c r="AA799">
        <v>22</v>
      </c>
      <c r="AB799" t="s">
        <v>251</v>
      </c>
      <c r="AC799" t="s">
        <v>190</v>
      </c>
      <c r="AD799" s="50">
        <v>0.98196508341982913</v>
      </c>
      <c r="AE799" t="s">
        <v>252</v>
      </c>
      <c r="AF799" t="s">
        <v>252</v>
      </c>
      <c r="AG799" t="s">
        <v>252</v>
      </c>
    </row>
    <row r="800" spans="1:33" x14ac:dyDescent="0.35">
      <c r="A800">
        <v>73</v>
      </c>
      <c r="B800" t="s">
        <v>349</v>
      </c>
      <c r="C800" t="s">
        <v>246</v>
      </c>
      <c r="D800" t="s">
        <v>419</v>
      </c>
      <c r="E800" t="s">
        <v>350</v>
      </c>
      <c r="F800" t="s">
        <v>248</v>
      </c>
      <c r="G800" t="s">
        <v>249</v>
      </c>
      <c r="H800" t="s">
        <v>250</v>
      </c>
      <c r="L800" s="50">
        <v>1</v>
      </c>
      <c r="M800" s="50">
        <v>0.92155265808105469</v>
      </c>
      <c r="N800" s="50">
        <v>1.085125207901001</v>
      </c>
      <c r="O800" s="50">
        <v>24.507925</v>
      </c>
      <c r="P800" s="50">
        <v>24.495574951171875</v>
      </c>
      <c r="Q800" s="50">
        <v>5.5503848940134048E-2</v>
      </c>
      <c r="S800" s="50">
        <v>14.916703224182129</v>
      </c>
      <c r="T800" s="50">
        <v>7.3526442050933838E-2</v>
      </c>
      <c r="U800" s="50">
        <v>4.2450513690710068E-2</v>
      </c>
      <c r="V800" s="50">
        <v>0</v>
      </c>
      <c r="W800" t="s">
        <v>210</v>
      </c>
      <c r="X800" s="50">
        <v>0.35402246328027182</v>
      </c>
      <c r="Y800" t="s">
        <v>210</v>
      </c>
      <c r="Z800">
        <v>3</v>
      </c>
      <c r="AA800">
        <v>18</v>
      </c>
      <c r="AB800" t="s">
        <v>251</v>
      </c>
      <c r="AC800" t="s">
        <v>190</v>
      </c>
      <c r="AD800" s="50">
        <v>0.97930672771691119</v>
      </c>
      <c r="AE800" t="s">
        <v>252</v>
      </c>
      <c r="AF800" t="s">
        <v>252</v>
      </c>
      <c r="AG800" t="s">
        <v>252</v>
      </c>
    </row>
    <row r="801" spans="1:33" x14ac:dyDescent="0.35">
      <c r="A801">
        <v>74</v>
      </c>
      <c r="B801" t="s">
        <v>351</v>
      </c>
      <c r="C801" t="s">
        <v>246</v>
      </c>
      <c r="D801" t="s">
        <v>419</v>
      </c>
      <c r="E801" t="s">
        <v>352</v>
      </c>
      <c r="F801" t="s">
        <v>248</v>
      </c>
      <c r="G801" t="s">
        <v>249</v>
      </c>
      <c r="H801" t="s">
        <v>250</v>
      </c>
      <c r="L801" s="50">
        <v>1</v>
      </c>
      <c r="M801" s="50">
        <v>0.60290062427520752</v>
      </c>
      <c r="N801" s="50">
        <v>1.6586481332778931</v>
      </c>
      <c r="O801" s="50">
        <v>35.074382999999997</v>
      </c>
      <c r="P801" s="50">
        <v>34.606899261474609</v>
      </c>
      <c r="Q801" s="50">
        <v>0.4528459906578064</v>
      </c>
      <c r="S801" s="50">
        <v>25.028026580810547</v>
      </c>
      <c r="T801" s="50">
        <v>0.45540636777877808</v>
      </c>
      <c r="U801" s="50">
        <v>0.26292899250984192</v>
      </c>
      <c r="V801" s="50">
        <v>0</v>
      </c>
      <c r="W801" t="s">
        <v>210</v>
      </c>
      <c r="X801" s="50">
        <v>4.5112007095564059E-2</v>
      </c>
      <c r="Y801" t="s">
        <v>210</v>
      </c>
      <c r="Z801">
        <v>3</v>
      </c>
      <c r="AA801">
        <v>32</v>
      </c>
      <c r="AB801" t="s">
        <v>273</v>
      </c>
      <c r="AC801" t="s">
        <v>190</v>
      </c>
      <c r="AD801" s="50">
        <v>0.94164954049966409</v>
      </c>
      <c r="AE801" t="s">
        <v>252</v>
      </c>
      <c r="AF801" t="s">
        <v>252</v>
      </c>
      <c r="AG801" t="s">
        <v>252</v>
      </c>
    </row>
    <row r="802" spans="1:33" x14ac:dyDescent="0.35">
      <c r="A802">
        <v>75</v>
      </c>
      <c r="B802" t="s">
        <v>353</v>
      </c>
      <c r="C802" t="s">
        <v>246</v>
      </c>
      <c r="D802" t="s">
        <v>419</v>
      </c>
      <c r="E802" t="s">
        <v>354</v>
      </c>
      <c r="F802" t="s">
        <v>248</v>
      </c>
      <c r="G802" t="s">
        <v>249</v>
      </c>
      <c r="H802" t="s">
        <v>250</v>
      </c>
      <c r="L802" s="50">
        <v>1</v>
      </c>
      <c r="M802" s="50">
        <v>0.8185696005821228</v>
      </c>
      <c r="N802" s="50">
        <v>1.2216432094573975</v>
      </c>
      <c r="O802" s="50">
        <v>26.206371000000001</v>
      </c>
      <c r="P802" s="50">
        <v>26.159555435180664</v>
      </c>
      <c r="Q802" s="50">
        <v>0.17360551655292511</v>
      </c>
      <c r="S802" s="50">
        <v>16.580686569213867</v>
      </c>
      <c r="T802" s="50">
        <v>0.18017862737178802</v>
      </c>
      <c r="U802" s="50">
        <v>0.10402617603540421</v>
      </c>
      <c r="V802" s="50">
        <v>0</v>
      </c>
      <c r="W802" t="s">
        <v>210</v>
      </c>
      <c r="X802" s="50">
        <v>0.12813682797473286</v>
      </c>
      <c r="Y802" t="s">
        <v>210</v>
      </c>
      <c r="Z802">
        <v>3</v>
      </c>
      <c r="AA802">
        <v>21</v>
      </c>
      <c r="AB802" t="s">
        <v>251</v>
      </c>
      <c r="AC802" t="s">
        <v>190</v>
      </c>
      <c r="AD802" s="50">
        <v>0.92697332229917617</v>
      </c>
      <c r="AE802" t="s">
        <v>252</v>
      </c>
      <c r="AF802" t="s">
        <v>252</v>
      </c>
      <c r="AG802" t="s">
        <v>252</v>
      </c>
    </row>
    <row r="803" spans="1:33" x14ac:dyDescent="0.35">
      <c r="A803">
        <v>76</v>
      </c>
      <c r="B803" t="s">
        <v>355</v>
      </c>
      <c r="C803" t="s">
        <v>246</v>
      </c>
      <c r="D803" t="s">
        <v>419</v>
      </c>
      <c r="E803" t="s">
        <v>356</v>
      </c>
      <c r="F803" t="s">
        <v>248</v>
      </c>
      <c r="G803" t="s">
        <v>249</v>
      </c>
      <c r="H803" t="s">
        <v>250</v>
      </c>
      <c r="L803" s="50">
        <v>1</v>
      </c>
      <c r="M803" s="50">
        <v>0.94087123870849609</v>
      </c>
      <c r="N803" s="50">
        <v>1.0628447532653809</v>
      </c>
      <c r="O803" s="50">
        <v>21.379604</v>
      </c>
      <c r="P803" s="50">
        <v>21.353078842163086</v>
      </c>
      <c r="Q803" s="50">
        <v>2.6145029813051224E-2</v>
      </c>
      <c r="S803" s="50">
        <v>11.774209022521973</v>
      </c>
      <c r="T803" s="50">
        <v>5.4854564368724823E-2</v>
      </c>
      <c r="U803" s="50">
        <v>3.1670298427343369E-2</v>
      </c>
      <c r="V803" s="50">
        <v>0</v>
      </c>
      <c r="W803" t="s">
        <v>210</v>
      </c>
      <c r="X803" s="50">
        <v>0.37925818709920345</v>
      </c>
      <c r="Y803" t="s">
        <v>210</v>
      </c>
      <c r="Z803">
        <v>3</v>
      </c>
      <c r="AA803">
        <v>15</v>
      </c>
      <c r="AB803" t="s">
        <v>251</v>
      </c>
      <c r="AC803" t="s">
        <v>190</v>
      </c>
      <c r="AD803" s="50">
        <v>0.84293559379107064</v>
      </c>
      <c r="AE803" t="s">
        <v>252</v>
      </c>
      <c r="AF803" t="s">
        <v>252</v>
      </c>
      <c r="AG803" t="s">
        <v>252</v>
      </c>
    </row>
    <row r="804" spans="1:33" x14ac:dyDescent="0.35">
      <c r="A804">
        <v>77</v>
      </c>
      <c r="B804" t="s">
        <v>357</v>
      </c>
      <c r="C804" t="s">
        <v>246</v>
      </c>
      <c r="D804" t="s">
        <v>419</v>
      </c>
      <c r="E804" t="s">
        <v>350</v>
      </c>
      <c r="F804" t="s">
        <v>248</v>
      </c>
      <c r="G804" t="s">
        <v>249</v>
      </c>
      <c r="H804" t="s">
        <v>250</v>
      </c>
      <c r="L804" s="50">
        <v>1</v>
      </c>
      <c r="M804" s="50">
        <v>0.92155265808105469</v>
      </c>
      <c r="N804" s="50">
        <v>1.085125207901001</v>
      </c>
      <c r="O804" s="50">
        <v>24.543861</v>
      </c>
      <c r="P804" s="50">
        <v>24.495574951171875</v>
      </c>
      <c r="Q804" s="50">
        <v>5.5503848940134048E-2</v>
      </c>
      <c r="S804" s="50">
        <v>14.916703224182129</v>
      </c>
      <c r="T804" s="50">
        <v>7.3526442050933838E-2</v>
      </c>
      <c r="U804" s="50">
        <v>4.2450513690710068E-2</v>
      </c>
      <c r="V804" s="50">
        <v>0</v>
      </c>
      <c r="W804" t="s">
        <v>210</v>
      </c>
      <c r="X804" s="50">
        <v>0.35402246328027182</v>
      </c>
      <c r="Y804" t="s">
        <v>210</v>
      </c>
      <c r="Z804">
        <v>3</v>
      </c>
      <c r="AA804">
        <v>19</v>
      </c>
      <c r="AB804" t="s">
        <v>251</v>
      </c>
      <c r="AC804" t="s">
        <v>190</v>
      </c>
      <c r="AD804" s="50">
        <v>0.96469306081990747</v>
      </c>
      <c r="AE804" t="s">
        <v>252</v>
      </c>
      <c r="AF804" t="s">
        <v>252</v>
      </c>
      <c r="AG804" t="s">
        <v>252</v>
      </c>
    </row>
    <row r="805" spans="1:33" x14ac:dyDescent="0.35">
      <c r="A805">
        <v>78</v>
      </c>
      <c r="B805" t="s">
        <v>358</v>
      </c>
      <c r="C805" t="s">
        <v>246</v>
      </c>
      <c r="D805" t="s">
        <v>419</v>
      </c>
      <c r="E805" t="s">
        <v>352</v>
      </c>
      <c r="F805" t="s">
        <v>248</v>
      </c>
      <c r="G805" t="s">
        <v>249</v>
      </c>
      <c r="H805" t="s">
        <v>250</v>
      </c>
      <c r="L805" s="50">
        <v>1</v>
      </c>
      <c r="M805" s="50">
        <v>0.60290062427520752</v>
      </c>
      <c r="N805" s="50">
        <v>1.6586481332778931</v>
      </c>
      <c r="O805" s="50">
        <v>34.170270000000002</v>
      </c>
      <c r="P805" s="50">
        <v>34.606899261474609</v>
      </c>
      <c r="Q805" s="50">
        <v>0.4528459906578064</v>
      </c>
      <c r="S805" s="50">
        <v>25.028026580810547</v>
      </c>
      <c r="T805" s="50">
        <v>0.45540636777877808</v>
      </c>
      <c r="U805" s="50">
        <v>0.26292899250984192</v>
      </c>
      <c r="V805" s="50">
        <v>0</v>
      </c>
      <c r="W805" t="s">
        <v>210</v>
      </c>
      <c r="X805" s="50">
        <v>4.5112007095564059E-2</v>
      </c>
      <c r="Y805" t="s">
        <v>210</v>
      </c>
      <c r="Z805">
        <v>3</v>
      </c>
      <c r="AA805">
        <v>31</v>
      </c>
      <c r="AB805" t="s">
        <v>273</v>
      </c>
      <c r="AC805" t="s">
        <v>190</v>
      </c>
      <c r="AD805" s="50">
        <v>0.94625060558945917</v>
      </c>
      <c r="AE805" t="s">
        <v>252</v>
      </c>
      <c r="AF805" t="s">
        <v>252</v>
      </c>
      <c r="AG805" t="s">
        <v>252</v>
      </c>
    </row>
    <row r="806" spans="1:33" x14ac:dyDescent="0.35">
      <c r="A806">
        <v>79</v>
      </c>
      <c r="B806" t="s">
        <v>359</v>
      </c>
      <c r="C806" t="s">
        <v>246</v>
      </c>
      <c r="D806" t="s">
        <v>419</v>
      </c>
      <c r="E806" t="s">
        <v>354</v>
      </c>
      <c r="F806" t="s">
        <v>248</v>
      </c>
      <c r="G806" t="s">
        <v>249</v>
      </c>
      <c r="H806" t="s">
        <v>250</v>
      </c>
      <c r="L806" s="50">
        <v>1</v>
      </c>
      <c r="M806" s="50">
        <v>0.8185696005821228</v>
      </c>
      <c r="N806" s="50">
        <v>1.2216432094573975</v>
      </c>
      <c r="O806" s="50">
        <v>25.967344000000001</v>
      </c>
      <c r="P806" s="50">
        <v>26.159555435180664</v>
      </c>
      <c r="Q806" s="50">
        <v>0.17360551655292511</v>
      </c>
      <c r="S806" s="50">
        <v>16.580686569213867</v>
      </c>
      <c r="T806" s="50">
        <v>0.18017862737178802</v>
      </c>
      <c r="U806" s="50">
        <v>0.10402617603540421</v>
      </c>
      <c r="V806" s="50">
        <v>0</v>
      </c>
      <c r="W806" t="s">
        <v>210</v>
      </c>
      <c r="X806" s="50">
        <v>0.12813682797473286</v>
      </c>
      <c r="Y806" t="s">
        <v>210</v>
      </c>
      <c r="Z806">
        <v>3</v>
      </c>
      <c r="AA806">
        <v>21</v>
      </c>
      <c r="AB806" t="s">
        <v>251</v>
      </c>
      <c r="AC806" t="s">
        <v>190</v>
      </c>
      <c r="AD806" s="50">
        <v>0.98255098700918664</v>
      </c>
      <c r="AE806" t="s">
        <v>252</v>
      </c>
      <c r="AF806" t="s">
        <v>252</v>
      </c>
      <c r="AG806" t="s">
        <v>252</v>
      </c>
    </row>
    <row r="807" spans="1:33" x14ac:dyDescent="0.35">
      <c r="A807">
        <v>80</v>
      </c>
      <c r="B807" t="s">
        <v>360</v>
      </c>
      <c r="C807" t="s">
        <v>246</v>
      </c>
      <c r="D807" t="s">
        <v>419</v>
      </c>
      <c r="E807" t="s">
        <v>356</v>
      </c>
      <c r="F807" t="s">
        <v>248</v>
      </c>
      <c r="G807" t="s">
        <v>249</v>
      </c>
      <c r="H807" t="s">
        <v>250</v>
      </c>
      <c r="L807" s="50">
        <v>1</v>
      </c>
      <c r="M807" s="50">
        <v>0.94087123870849609</v>
      </c>
      <c r="N807" s="50">
        <v>1.0628447532653809</v>
      </c>
      <c r="O807" s="50">
        <v>21.327331999999998</v>
      </c>
      <c r="P807" s="50">
        <v>21.353078842163086</v>
      </c>
      <c r="Q807" s="50">
        <v>2.6145029813051224E-2</v>
      </c>
      <c r="S807" s="50">
        <v>11.774209022521973</v>
      </c>
      <c r="T807" s="50">
        <v>5.4854564368724823E-2</v>
      </c>
      <c r="U807" s="50">
        <v>3.1670298427343369E-2</v>
      </c>
      <c r="V807" s="50">
        <v>0</v>
      </c>
      <c r="W807" t="s">
        <v>210</v>
      </c>
      <c r="X807" s="50">
        <v>0.37925818709920345</v>
      </c>
      <c r="Y807" t="s">
        <v>210</v>
      </c>
      <c r="Z807">
        <v>3</v>
      </c>
      <c r="AA807">
        <v>14</v>
      </c>
      <c r="AB807" t="s">
        <v>251</v>
      </c>
      <c r="AC807" t="s">
        <v>190</v>
      </c>
      <c r="AD807" s="50">
        <v>0.87094624882348615</v>
      </c>
      <c r="AE807" t="s">
        <v>252</v>
      </c>
      <c r="AF807" t="s">
        <v>252</v>
      </c>
      <c r="AG807" t="s">
        <v>252</v>
      </c>
    </row>
    <row r="808" spans="1:33" x14ac:dyDescent="0.35">
      <c r="A808">
        <v>81</v>
      </c>
      <c r="B808" t="s">
        <v>361</v>
      </c>
      <c r="C808" t="s">
        <v>246</v>
      </c>
      <c r="D808" t="s">
        <v>419</v>
      </c>
      <c r="E808" t="s">
        <v>350</v>
      </c>
      <c r="F808" t="s">
        <v>248</v>
      </c>
      <c r="G808" t="s">
        <v>249</v>
      </c>
      <c r="H808" t="s">
        <v>250</v>
      </c>
      <c r="L808" s="50">
        <v>1</v>
      </c>
      <c r="M808" s="50">
        <v>0.92155265808105469</v>
      </c>
      <c r="N808" s="50">
        <v>1.085125207901001</v>
      </c>
      <c r="O808" s="50">
        <v>24.434934999999999</v>
      </c>
      <c r="P808" s="50">
        <v>24.495574951171875</v>
      </c>
      <c r="Q808" s="50">
        <v>5.5503848940134048E-2</v>
      </c>
      <c r="S808" s="50">
        <v>14.916703224182129</v>
      </c>
      <c r="T808" s="50">
        <v>7.3526442050933838E-2</v>
      </c>
      <c r="U808" s="50">
        <v>4.2450513690710068E-2</v>
      </c>
      <c r="V808" s="50">
        <v>0</v>
      </c>
      <c r="W808" t="s">
        <v>210</v>
      </c>
      <c r="X808" s="50">
        <v>0.35402246328027182</v>
      </c>
      <c r="Y808" t="s">
        <v>210</v>
      </c>
      <c r="Z808">
        <v>3</v>
      </c>
      <c r="AA808">
        <v>18</v>
      </c>
      <c r="AB808" t="s">
        <v>251</v>
      </c>
      <c r="AC808" t="s">
        <v>190</v>
      </c>
      <c r="AD808" s="50">
        <v>0.98979961600352129</v>
      </c>
      <c r="AE808" t="s">
        <v>252</v>
      </c>
      <c r="AF808" t="s">
        <v>252</v>
      </c>
      <c r="AG808" t="s">
        <v>252</v>
      </c>
    </row>
    <row r="809" spans="1:33" x14ac:dyDescent="0.35">
      <c r="A809">
        <v>82</v>
      </c>
      <c r="B809" t="s">
        <v>362</v>
      </c>
      <c r="C809" t="s">
        <v>246</v>
      </c>
      <c r="D809" t="s">
        <v>419</v>
      </c>
      <c r="E809" t="s">
        <v>352</v>
      </c>
      <c r="F809" t="s">
        <v>248</v>
      </c>
      <c r="G809" t="s">
        <v>249</v>
      </c>
      <c r="H809" t="s">
        <v>250</v>
      </c>
      <c r="L809" s="50">
        <v>1</v>
      </c>
      <c r="M809" s="50">
        <v>0.60290062427520752</v>
      </c>
      <c r="N809" s="50">
        <v>1.6586481332778931</v>
      </c>
      <c r="O809" s="50">
        <v>34.576042000000001</v>
      </c>
      <c r="P809" s="50">
        <v>34.606899261474609</v>
      </c>
      <c r="Q809" s="50">
        <v>0.4528459906578064</v>
      </c>
      <c r="S809" s="50">
        <v>25.028026580810547</v>
      </c>
      <c r="T809" s="50">
        <v>0.45540636777877808</v>
      </c>
      <c r="U809" s="50">
        <v>0.26292899250984192</v>
      </c>
      <c r="V809" s="50">
        <v>0</v>
      </c>
      <c r="W809" t="s">
        <v>210</v>
      </c>
      <c r="X809" s="50">
        <v>4.5112007095564059E-2</v>
      </c>
      <c r="Y809" t="s">
        <v>210</v>
      </c>
      <c r="Z809">
        <v>3</v>
      </c>
      <c r="AA809">
        <v>31</v>
      </c>
      <c r="AB809" t="s">
        <v>251</v>
      </c>
      <c r="AC809" t="s">
        <v>190</v>
      </c>
      <c r="AD809" s="50">
        <v>0.90143444756253344</v>
      </c>
      <c r="AE809" t="s">
        <v>252</v>
      </c>
      <c r="AF809" t="s">
        <v>252</v>
      </c>
      <c r="AG809" t="s">
        <v>252</v>
      </c>
    </row>
    <row r="810" spans="1:33" x14ac:dyDescent="0.35">
      <c r="A810">
        <v>83</v>
      </c>
      <c r="B810" t="s">
        <v>363</v>
      </c>
      <c r="C810" t="s">
        <v>246</v>
      </c>
      <c r="D810" t="s">
        <v>419</v>
      </c>
      <c r="E810" t="s">
        <v>354</v>
      </c>
      <c r="F810" t="s">
        <v>248</v>
      </c>
      <c r="G810" t="s">
        <v>249</v>
      </c>
      <c r="H810" t="s">
        <v>250</v>
      </c>
      <c r="L810" s="50">
        <v>1</v>
      </c>
      <c r="M810" s="50">
        <v>0.8185696005821228</v>
      </c>
      <c r="N810" s="50">
        <v>1.2216432094573975</v>
      </c>
      <c r="O810" s="50">
        <v>26.304955</v>
      </c>
      <c r="P810" s="50">
        <v>26.159555435180664</v>
      </c>
      <c r="Q810" s="50">
        <v>0.17360551655292511</v>
      </c>
      <c r="S810" s="50">
        <v>16.580686569213867</v>
      </c>
      <c r="T810" s="50">
        <v>0.18017862737178802</v>
      </c>
      <c r="U810" s="50">
        <v>0.10402617603540421</v>
      </c>
      <c r="V810" s="50">
        <v>0</v>
      </c>
      <c r="W810" t="s">
        <v>210</v>
      </c>
      <c r="X810" s="50">
        <v>0.12813682797473286</v>
      </c>
      <c r="Y810" t="s">
        <v>210</v>
      </c>
      <c r="Z810">
        <v>3</v>
      </c>
      <c r="AA810">
        <v>21</v>
      </c>
      <c r="AB810" t="s">
        <v>251</v>
      </c>
      <c r="AC810" t="s">
        <v>190</v>
      </c>
      <c r="AD810" s="50">
        <v>0.89475744480567387</v>
      </c>
      <c r="AE810" t="s">
        <v>252</v>
      </c>
      <c r="AF810" t="s">
        <v>252</v>
      </c>
      <c r="AG810" t="s">
        <v>252</v>
      </c>
    </row>
    <row r="811" spans="1:33" x14ac:dyDescent="0.35">
      <c r="A811">
        <v>84</v>
      </c>
      <c r="B811" t="s">
        <v>364</v>
      </c>
      <c r="C811" t="s">
        <v>246</v>
      </c>
      <c r="D811" t="s">
        <v>419</v>
      </c>
      <c r="E811" t="s">
        <v>356</v>
      </c>
      <c r="F811" t="s">
        <v>248</v>
      </c>
      <c r="G811" t="s">
        <v>249</v>
      </c>
      <c r="H811" t="s">
        <v>250</v>
      </c>
      <c r="L811" s="50">
        <v>1</v>
      </c>
      <c r="M811" s="50">
        <v>0.94087123870849609</v>
      </c>
      <c r="N811" s="50">
        <v>1.0628447532653809</v>
      </c>
      <c r="O811" s="50">
        <v>21.352304</v>
      </c>
      <c r="P811" s="50">
        <v>21.353078842163086</v>
      </c>
      <c r="Q811" s="50">
        <v>2.6145029813051224E-2</v>
      </c>
      <c r="S811" s="50">
        <v>11.774209022521973</v>
      </c>
      <c r="T811" s="50">
        <v>5.4854564368724823E-2</v>
      </c>
      <c r="U811" s="50">
        <v>3.1670298427343369E-2</v>
      </c>
      <c r="V811" s="50">
        <v>0</v>
      </c>
      <c r="W811" t="s">
        <v>210</v>
      </c>
      <c r="X811" s="50">
        <v>0.37925818709920345</v>
      </c>
      <c r="Y811" t="s">
        <v>210</v>
      </c>
      <c r="Z811">
        <v>3</v>
      </c>
      <c r="AA811">
        <v>15</v>
      </c>
      <c r="AB811" t="s">
        <v>251</v>
      </c>
      <c r="AC811" t="s">
        <v>190</v>
      </c>
      <c r="AD811" s="50">
        <v>0.85106636227920018</v>
      </c>
      <c r="AE811" t="s">
        <v>252</v>
      </c>
      <c r="AF811" t="s">
        <v>252</v>
      </c>
      <c r="AG811" t="s">
        <v>252</v>
      </c>
    </row>
    <row r="812" spans="1:33" x14ac:dyDescent="0.35">
      <c r="A812">
        <v>85</v>
      </c>
      <c r="B812" t="s">
        <v>365</v>
      </c>
      <c r="C812" t="s">
        <v>246</v>
      </c>
      <c r="D812" t="s">
        <v>419</v>
      </c>
      <c r="E812" t="s">
        <v>366</v>
      </c>
      <c r="F812" t="s">
        <v>248</v>
      </c>
      <c r="G812" t="s">
        <v>249</v>
      </c>
      <c r="H812" t="s">
        <v>250</v>
      </c>
      <c r="L812" s="50">
        <v>1</v>
      </c>
      <c r="M812" s="50">
        <v>0.7454218864440918</v>
      </c>
      <c r="N812" s="50">
        <v>1.341522216796875</v>
      </c>
      <c r="O812" s="50">
        <v>35.120539999999998</v>
      </c>
      <c r="P812" s="50">
        <v>34.828533172607422</v>
      </c>
      <c r="Q812" s="50">
        <v>0.25999224185943604</v>
      </c>
      <c r="S812" s="50">
        <v>25.249662399291992</v>
      </c>
      <c r="T812" s="50">
        <v>0.264426589012146</v>
      </c>
      <c r="U812" s="50">
        <v>0.15266677737236023</v>
      </c>
      <c r="V812" s="50">
        <v>0</v>
      </c>
      <c r="W812" t="s">
        <v>210</v>
      </c>
      <c r="X812" s="50">
        <v>3.9999999105930328E-2</v>
      </c>
      <c r="Y812" t="s">
        <v>210</v>
      </c>
      <c r="Z812">
        <v>3</v>
      </c>
      <c r="AA812">
        <v>32</v>
      </c>
      <c r="AB812" t="s">
        <v>251</v>
      </c>
      <c r="AC812" t="s">
        <v>190</v>
      </c>
      <c r="AD812" s="50">
        <v>0.88170565305598136</v>
      </c>
      <c r="AE812" t="s">
        <v>274</v>
      </c>
      <c r="AF812" t="s">
        <v>252</v>
      </c>
      <c r="AG812" t="s">
        <v>252</v>
      </c>
    </row>
    <row r="813" spans="1:33" x14ac:dyDescent="0.35">
      <c r="A813">
        <v>86</v>
      </c>
      <c r="B813" t="s">
        <v>367</v>
      </c>
      <c r="C813" t="s">
        <v>246</v>
      </c>
      <c r="D813" t="s">
        <v>419</v>
      </c>
      <c r="E813" t="s">
        <v>368</v>
      </c>
      <c r="F813" t="s">
        <v>248</v>
      </c>
      <c r="G813" t="s">
        <v>249</v>
      </c>
      <c r="H813" t="s">
        <v>250</v>
      </c>
      <c r="L813" s="50">
        <v>1</v>
      </c>
      <c r="M813" s="50">
        <v>0.93782079219818115</v>
      </c>
      <c r="N813" s="50">
        <v>1.0663018226623535</v>
      </c>
      <c r="O813" s="50">
        <v>32.554465999999998</v>
      </c>
      <c r="P813" s="50">
        <v>32.518424987792969</v>
      </c>
      <c r="Q813" s="50">
        <v>3.1823698431253433E-2</v>
      </c>
      <c r="S813" s="50">
        <v>22.939552307128906</v>
      </c>
      <c r="T813" s="50">
        <v>5.7777229696512222E-2</v>
      </c>
      <c r="U813" s="50">
        <v>3.335769847035408E-2</v>
      </c>
      <c r="V813" s="50">
        <v>0</v>
      </c>
      <c r="W813" t="s">
        <v>210</v>
      </c>
      <c r="X813" s="50">
        <v>0.6167116438017205</v>
      </c>
      <c r="Y813" t="s">
        <v>210</v>
      </c>
      <c r="Z813">
        <v>3</v>
      </c>
      <c r="AA813">
        <v>25</v>
      </c>
      <c r="AB813" t="s">
        <v>251</v>
      </c>
      <c r="AC813" t="s">
        <v>190</v>
      </c>
      <c r="AD813" s="50">
        <v>0.97609785158561546</v>
      </c>
      <c r="AE813" t="s">
        <v>252</v>
      </c>
      <c r="AF813" t="s">
        <v>252</v>
      </c>
      <c r="AG813" t="s">
        <v>252</v>
      </c>
    </row>
    <row r="814" spans="1:33" x14ac:dyDescent="0.35">
      <c r="A814">
        <v>87</v>
      </c>
      <c r="B814" t="s">
        <v>369</v>
      </c>
      <c r="C814" t="s">
        <v>246</v>
      </c>
      <c r="D814" t="s">
        <v>419</v>
      </c>
      <c r="E814" t="s">
        <v>370</v>
      </c>
      <c r="F814" t="s">
        <v>248</v>
      </c>
      <c r="G814" t="s">
        <v>249</v>
      </c>
      <c r="H814" t="s">
        <v>250</v>
      </c>
      <c r="L814" s="50">
        <v>1</v>
      </c>
      <c r="M814" s="50">
        <v>0.93658369779586792</v>
      </c>
      <c r="N814" s="50">
        <v>1.0677101612091064</v>
      </c>
      <c r="O814" s="50">
        <v>23.01474</v>
      </c>
      <c r="P814" s="50">
        <v>23.012680053710938</v>
      </c>
      <c r="Q814" s="50">
        <v>3.3932823687791824E-2</v>
      </c>
      <c r="S814" s="50">
        <v>13.433810234069824</v>
      </c>
      <c r="T814" s="50">
        <v>5.8965221047401428E-2</v>
      </c>
      <c r="U814" s="50">
        <v>3.4043584018945694E-2</v>
      </c>
      <c r="V814" s="50">
        <v>0</v>
      </c>
      <c r="W814" t="s">
        <v>210</v>
      </c>
      <c r="X814" s="50">
        <v>0.68258524460240388</v>
      </c>
      <c r="Y814" t="s">
        <v>210</v>
      </c>
      <c r="Z814">
        <v>3</v>
      </c>
      <c r="AA814">
        <v>16</v>
      </c>
      <c r="AB814" t="s">
        <v>251</v>
      </c>
      <c r="AC814" t="s">
        <v>190</v>
      </c>
      <c r="AD814" s="50">
        <v>0.96647976453289153</v>
      </c>
      <c r="AE814" t="s">
        <v>252</v>
      </c>
      <c r="AF814" t="s">
        <v>252</v>
      </c>
      <c r="AG814" t="s">
        <v>252</v>
      </c>
    </row>
    <row r="815" spans="1:33" x14ac:dyDescent="0.35">
      <c r="A815">
        <v>88</v>
      </c>
      <c r="B815" t="s">
        <v>371</v>
      </c>
      <c r="C815" t="s">
        <v>246</v>
      </c>
      <c r="D815" t="s">
        <v>419</v>
      </c>
      <c r="E815" t="s">
        <v>372</v>
      </c>
      <c r="F815" t="s">
        <v>248</v>
      </c>
      <c r="G815" t="s">
        <v>249</v>
      </c>
      <c r="H815" t="s">
        <v>250</v>
      </c>
      <c r="L815" s="50">
        <v>1</v>
      </c>
      <c r="M815" s="50">
        <v>0.89046382904052734</v>
      </c>
      <c r="N815" s="50">
        <v>1.1230101585388184</v>
      </c>
      <c r="O815" s="50">
        <v>26.101316000000001</v>
      </c>
      <c r="P815" s="50">
        <v>26.126617431640625</v>
      </c>
      <c r="Q815" s="50">
        <v>9.2609286308288574E-2</v>
      </c>
      <c r="S815" s="50">
        <v>16.547744750976563</v>
      </c>
      <c r="T815" s="50">
        <v>0.10441235452890396</v>
      </c>
      <c r="U815" s="50">
        <v>6.0282502323389053E-2</v>
      </c>
      <c r="V815" s="50">
        <v>0</v>
      </c>
      <c r="W815" t="s">
        <v>210</v>
      </c>
      <c r="X815" s="50">
        <v>0.97632472285252858</v>
      </c>
      <c r="Y815" t="s">
        <v>210</v>
      </c>
      <c r="Z815">
        <v>3</v>
      </c>
      <c r="AA815">
        <v>19</v>
      </c>
      <c r="AB815" t="s">
        <v>251</v>
      </c>
      <c r="AC815" t="s">
        <v>190</v>
      </c>
      <c r="AD815" s="50">
        <v>0.98233955090876413</v>
      </c>
      <c r="AE815" t="s">
        <v>252</v>
      </c>
      <c r="AF815" t="s">
        <v>252</v>
      </c>
      <c r="AG815" t="s">
        <v>252</v>
      </c>
    </row>
    <row r="816" spans="1:33" x14ac:dyDescent="0.35">
      <c r="A816">
        <v>89</v>
      </c>
      <c r="B816" t="s">
        <v>373</v>
      </c>
      <c r="C816" t="s">
        <v>246</v>
      </c>
      <c r="D816" t="s">
        <v>419</v>
      </c>
      <c r="E816" t="s">
        <v>366</v>
      </c>
      <c r="F816" t="s">
        <v>248</v>
      </c>
      <c r="G816" t="s">
        <v>249</v>
      </c>
      <c r="H816" t="s">
        <v>250</v>
      </c>
      <c r="L816" s="50">
        <v>1</v>
      </c>
      <c r="M816" s="50">
        <v>0.7454218864440918</v>
      </c>
      <c r="N816" s="50">
        <v>1.341522216796875</v>
      </c>
      <c r="O816" s="50">
        <v>34.622157999999999</v>
      </c>
      <c r="P816" s="50">
        <v>34.828533172607422</v>
      </c>
      <c r="Q816" s="50">
        <v>0.25999224185943604</v>
      </c>
      <c r="S816" s="50">
        <v>25.249662399291992</v>
      </c>
      <c r="T816" s="50">
        <v>0.264426589012146</v>
      </c>
      <c r="U816" s="50">
        <v>0.15266677737236023</v>
      </c>
      <c r="V816" s="50">
        <v>0</v>
      </c>
      <c r="W816" t="s">
        <v>210</v>
      </c>
      <c r="X816" s="50">
        <v>3.9999999105930328E-2</v>
      </c>
      <c r="Y816" t="s">
        <v>210</v>
      </c>
      <c r="Z816">
        <v>3</v>
      </c>
      <c r="AA816">
        <v>30</v>
      </c>
      <c r="AB816" t="s">
        <v>251</v>
      </c>
      <c r="AC816" t="s">
        <v>190</v>
      </c>
      <c r="AD816" s="50">
        <v>0.93929200509656829</v>
      </c>
      <c r="AE816" t="s">
        <v>274</v>
      </c>
      <c r="AF816" t="s">
        <v>252</v>
      </c>
      <c r="AG816" t="s">
        <v>252</v>
      </c>
    </row>
    <row r="817" spans="1:37" x14ac:dyDescent="0.35">
      <c r="A817">
        <v>90</v>
      </c>
      <c r="B817" t="s">
        <v>374</v>
      </c>
      <c r="C817" t="s">
        <v>246</v>
      </c>
      <c r="D817" t="s">
        <v>419</v>
      </c>
      <c r="E817" t="s">
        <v>368</v>
      </c>
      <c r="F817" t="s">
        <v>248</v>
      </c>
      <c r="G817" t="s">
        <v>249</v>
      </c>
      <c r="H817" t="s">
        <v>250</v>
      </c>
      <c r="L817" s="50">
        <v>1</v>
      </c>
      <c r="M817" s="50">
        <v>0.93782079219818115</v>
      </c>
      <c r="N817" s="50">
        <v>1.0663018226623535</v>
      </c>
      <c r="O817" s="50">
        <v>32.494199999999999</v>
      </c>
      <c r="P817" s="50">
        <v>32.518424987792969</v>
      </c>
      <c r="Q817" s="50">
        <v>3.1823698431253433E-2</v>
      </c>
      <c r="S817" s="50">
        <v>22.939552307128906</v>
      </c>
      <c r="T817" s="50">
        <v>5.7777229696512222E-2</v>
      </c>
      <c r="U817" s="50">
        <v>3.335769847035408E-2</v>
      </c>
      <c r="V817" s="50">
        <v>0</v>
      </c>
      <c r="W817" t="s">
        <v>210</v>
      </c>
      <c r="X817" s="50">
        <v>0.6167116438017205</v>
      </c>
      <c r="Y817" t="s">
        <v>210</v>
      </c>
      <c r="Z817">
        <v>3</v>
      </c>
      <c r="AA817">
        <v>25</v>
      </c>
      <c r="AB817" t="s">
        <v>251</v>
      </c>
      <c r="AC817" t="s">
        <v>190</v>
      </c>
      <c r="AD817" s="50">
        <v>0.97781135714368228</v>
      </c>
      <c r="AE817" t="s">
        <v>252</v>
      </c>
      <c r="AF817" t="s">
        <v>252</v>
      </c>
      <c r="AG817" t="s">
        <v>252</v>
      </c>
    </row>
    <row r="818" spans="1:37" x14ac:dyDescent="0.35">
      <c r="A818">
        <v>91</v>
      </c>
      <c r="B818" t="s">
        <v>375</v>
      </c>
      <c r="C818" t="s">
        <v>246</v>
      </c>
      <c r="D818" t="s">
        <v>419</v>
      </c>
      <c r="E818" t="s">
        <v>370</v>
      </c>
      <c r="F818" t="s">
        <v>248</v>
      </c>
      <c r="G818" t="s">
        <v>249</v>
      </c>
      <c r="H818" t="s">
        <v>250</v>
      </c>
      <c r="L818" s="50">
        <v>1</v>
      </c>
      <c r="M818" s="50">
        <v>0.93658369779586792</v>
      </c>
      <c r="N818" s="50">
        <v>1.0677101612091064</v>
      </c>
      <c r="O818" s="50">
        <v>23.045538000000001</v>
      </c>
      <c r="P818" s="50">
        <v>23.012680053710938</v>
      </c>
      <c r="Q818" s="50">
        <v>3.3932823687791824E-2</v>
      </c>
      <c r="S818" s="50">
        <v>13.433810234069824</v>
      </c>
      <c r="T818" s="50">
        <v>5.8965221047401428E-2</v>
      </c>
      <c r="U818" s="50">
        <v>3.4043584018945694E-2</v>
      </c>
      <c r="V818" s="50">
        <v>0</v>
      </c>
      <c r="W818" t="s">
        <v>210</v>
      </c>
      <c r="X818" s="50">
        <v>0.68258524460240388</v>
      </c>
      <c r="Y818" t="s">
        <v>210</v>
      </c>
      <c r="Z818">
        <v>3</v>
      </c>
      <c r="AA818">
        <v>16</v>
      </c>
      <c r="AB818" t="s">
        <v>251</v>
      </c>
      <c r="AC818" t="s">
        <v>190</v>
      </c>
      <c r="AD818" s="50">
        <v>0.98067280018244163</v>
      </c>
      <c r="AE818" t="s">
        <v>252</v>
      </c>
      <c r="AF818" t="s">
        <v>252</v>
      </c>
      <c r="AG818" t="s">
        <v>252</v>
      </c>
    </row>
    <row r="819" spans="1:37" x14ac:dyDescent="0.35">
      <c r="A819">
        <v>92</v>
      </c>
      <c r="B819" t="s">
        <v>376</v>
      </c>
      <c r="C819" t="s">
        <v>246</v>
      </c>
      <c r="D819" t="s">
        <v>419</v>
      </c>
      <c r="E819" t="s">
        <v>372</v>
      </c>
      <c r="F819" t="s">
        <v>248</v>
      </c>
      <c r="G819" t="s">
        <v>249</v>
      </c>
      <c r="H819" t="s">
        <v>250</v>
      </c>
      <c r="L819" s="50">
        <v>1</v>
      </c>
      <c r="M819" s="50">
        <v>0.89046382904052734</v>
      </c>
      <c r="N819" s="50">
        <v>1.1230101585388184</v>
      </c>
      <c r="O819" s="50">
        <v>26.229246</v>
      </c>
      <c r="P819" s="50">
        <v>26.126617431640625</v>
      </c>
      <c r="Q819" s="50">
        <v>9.2609286308288574E-2</v>
      </c>
      <c r="S819" s="50">
        <v>16.547744750976563</v>
      </c>
      <c r="T819" s="50">
        <v>0.10441235452890396</v>
      </c>
      <c r="U819" s="50">
        <v>6.0282502323389053E-2</v>
      </c>
      <c r="V819" s="50">
        <v>0</v>
      </c>
      <c r="W819" t="s">
        <v>210</v>
      </c>
      <c r="X819" s="50">
        <v>0.97632472285252858</v>
      </c>
      <c r="Y819" t="s">
        <v>210</v>
      </c>
      <c r="Z819">
        <v>3</v>
      </c>
      <c r="AA819">
        <v>18</v>
      </c>
      <c r="AB819" t="s">
        <v>251</v>
      </c>
      <c r="AC819" t="s">
        <v>190</v>
      </c>
      <c r="AD819" s="50">
        <v>0.97161342011008311</v>
      </c>
      <c r="AE819" t="s">
        <v>252</v>
      </c>
      <c r="AF819" t="s">
        <v>252</v>
      </c>
      <c r="AG819" t="s">
        <v>252</v>
      </c>
    </row>
    <row r="820" spans="1:37" x14ac:dyDescent="0.35">
      <c r="A820">
        <v>93</v>
      </c>
      <c r="B820" t="s">
        <v>377</v>
      </c>
      <c r="C820" t="s">
        <v>246</v>
      </c>
      <c r="D820" t="s">
        <v>419</v>
      </c>
      <c r="E820" t="s">
        <v>366</v>
      </c>
      <c r="F820" t="s">
        <v>248</v>
      </c>
      <c r="G820" t="s">
        <v>249</v>
      </c>
      <c r="H820" t="s">
        <v>250</v>
      </c>
      <c r="L820" s="50">
        <v>1</v>
      </c>
      <c r="M820" s="50">
        <v>0.7454218864440918</v>
      </c>
      <c r="N820" s="50">
        <v>1.341522216796875</v>
      </c>
      <c r="O820" s="50">
        <v>34.742899999999999</v>
      </c>
      <c r="P820" s="50">
        <v>34.828533172607422</v>
      </c>
      <c r="Q820" s="50">
        <v>0.25999224185943604</v>
      </c>
      <c r="S820" s="50">
        <v>25.249662399291992</v>
      </c>
      <c r="T820" s="50">
        <v>0.264426589012146</v>
      </c>
      <c r="U820" s="50">
        <v>0.15266677737236023</v>
      </c>
      <c r="V820" s="50">
        <v>0</v>
      </c>
      <c r="W820" t="s">
        <v>210</v>
      </c>
      <c r="X820" s="50">
        <v>3.9999999105930328E-2</v>
      </c>
      <c r="Y820" t="s">
        <v>210</v>
      </c>
      <c r="Z820">
        <v>3</v>
      </c>
      <c r="AA820">
        <v>31</v>
      </c>
      <c r="AB820" t="s">
        <v>251</v>
      </c>
      <c r="AC820" t="s">
        <v>190</v>
      </c>
      <c r="AD820" s="50">
        <v>0.94533703889522636</v>
      </c>
      <c r="AE820" t="s">
        <v>274</v>
      </c>
      <c r="AF820" t="s">
        <v>252</v>
      </c>
      <c r="AG820" t="s">
        <v>252</v>
      </c>
    </row>
    <row r="821" spans="1:37" x14ac:dyDescent="0.35">
      <c r="A821">
        <v>94</v>
      </c>
      <c r="B821" t="s">
        <v>378</v>
      </c>
      <c r="C821" t="s">
        <v>246</v>
      </c>
      <c r="D821" t="s">
        <v>419</v>
      </c>
      <c r="E821" t="s">
        <v>368</v>
      </c>
      <c r="F821" t="s">
        <v>248</v>
      </c>
      <c r="G821" t="s">
        <v>249</v>
      </c>
      <c r="H821" t="s">
        <v>250</v>
      </c>
      <c r="L821" s="50">
        <v>1</v>
      </c>
      <c r="M821" s="50">
        <v>0.93782079219818115</v>
      </c>
      <c r="N821" s="50">
        <v>1.0663018226623535</v>
      </c>
      <c r="O821" s="50">
        <v>32.506602999999998</v>
      </c>
      <c r="P821" s="50">
        <v>32.518424987792969</v>
      </c>
      <c r="Q821" s="50">
        <v>3.1823698431253433E-2</v>
      </c>
      <c r="S821" s="50">
        <v>22.939552307128906</v>
      </c>
      <c r="T821" s="50">
        <v>5.7777229696512222E-2</v>
      </c>
      <c r="U821" s="50">
        <v>3.335769847035408E-2</v>
      </c>
      <c r="V821" s="50">
        <v>0</v>
      </c>
      <c r="W821" t="s">
        <v>210</v>
      </c>
      <c r="X821" s="50">
        <v>0.6167116438017205</v>
      </c>
      <c r="Y821" t="s">
        <v>210</v>
      </c>
      <c r="Z821">
        <v>3</v>
      </c>
      <c r="AA821">
        <v>25</v>
      </c>
      <c r="AB821" t="s">
        <v>251</v>
      </c>
      <c r="AC821" t="s">
        <v>190</v>
      </c>
      <c r="AD821" s="50">
        <v>0.97241169687577955</v>
      </c>
      <c r="AE821" t="s">
        <v>252</v>
      </c>
      <c r="AF821" t="s">
        <v>252</v>
      </c>
      <c r="AG821" t="s">
        <v>252</v>
      </c>
    </row>
    <row r="822" spans="1:37" x14ac:dyDescent="0.35">
      <c r="A822">
        <v>95</v>
      </c>
      <c r="B822" t="s">
        <v>379</v>
      </c>
      <c r="C822" t="s">
        <v>246</v>
      </c>
      <c r="D822" t="s">
        <v>419</v>
      </c>
      <c r="E822" t="s">
        <v>370</v>
      </c>
      <c r="F822" t="s">
        <v>248</v>
      </c>
      <c r="G822" t="s">
        <v>249</v>
      </c>
      <c r="H822" t="s">
        <v>250</v>
      </c>
      <c r="L822" s="50">
        <v>1</v>
      </c>
      <c r="M822" s="50">
        <v>0.93658369779586792</v>
      </c>
      <c r="N822" s="50">
        <v>1.0677101612091064</v>
      </c>
      <c r="O822" s="50">
        <v>22.977765999999999</v>
      </c>
      <c r="P822" s="50">
        <v>23.012680053710938</v>
      </c>
      <c r="Q822" s="50">
        <v>3.3932823687791824E-2</v>
      </c>
      <c r="S822" s="50">
        <v>13.433810234069824</v>
      </c>
      <c r="T822" s="50">
        <v>5.8965221047401428E-2</v>
      </c>
      <c r="U822" s="50">
        <v>3.4043584018945694E-2</v>
      </c>
      <c r="V822" s="50">
        <v>0</v>
      </c>
      <c r="W822" t="s">
        <v>210</v>
      </c>
      <c r="X822" s="50">
        <v>0.68258524460240388</v>
      </c>
      <c r="Y822" t="s">
        <v>210</v>
      </c>
      <c r="Z822">
        <v>3</v>
      </c>
      <c r="AA822">
        <v>16</v>
      </c>
      <c r="AB822" t="s">
        <v>251</v>
      </c>
      <c r="AC822" t="s">
        <v>190</v>
      </c>
      <c r="AD822" s="50">
        <v>0.96590194173162747</v>
      </c>
      <c r="AE822" t="s">
        <v>252</v>
      </c>
      <c r="AF822" t="s">
        <v>252</v>
      </c>
      <c r="AG822" t="s">
        <v>252</v>
      </c>
    </row>
    <row r="823" spans="1:37" x14ac:dyDescent="0.35">
      <c r="A823">
        <v>96</v>
      </c>
      <c r="B823" t="s">
        <v>380</v>
      </c>
      <c r="C823" t="s">
        <v>246</v>
      </c>
      <c r="D823" t="s">
        <v>419</v>
      </c>
      <c r="E823" t="s">
        <v>372</v>
      </c>
      <c r="F823" t="s">
        <v>248</v>
      </c>
      <c r="G823" t="s">
        <v>249</v>
      </c>
      <c r="H823" t="s">
        <v>250</v>
      </c>
      <c r="L823" s="50">
        <v>1</v>
      </c>
      <c r="M823" s="50">
        <v>0.89046382904052734</v>
      </c>
      <c r="N823" s="50">
        <v>1.1230101585388184</v>
      </c>
      <c r="O823" s="50">
        <v>26.049285999999999</v>
      </c>
      <c r="P823" s="50">
        <v>26.126617431640625</v>
      </c>
      <c r="Q823" s="50">
        <v>9.2609286308288574E-2</v>
      </c>
      <c r="S823" s="50">
        <v>16.547744750976563</v>
      </c>
      <c r="T823" s="50">
        <v>0.10441235452890396</v>
      </c>
      <c r="U823" s="50">
        <v>6.0282502323389053E-2</v>
      </c>
      <c r="V823" s="50">
        <v>0</v>
      </c>
      <c r="W823" t="s">
        <v>210</v>
      </c>
      <c r="X823" s="50">
        <v>0.97632472285252858</v>
      </c>
      <c r="Y823" t="s">
        <v>210</v>
      </c>
      <c r="Z823">
        <v>3</v>
      </c>
      <c r="AA823">
        <v>19</v>
      </c>
      <c r="AB823" t="s">
        <v>251</v>
      </c>
      <c r="AC823" t="s">
        <v>190</v>
      </c>
      <c r="AD823" s="50">
        <v>0.97024763704826078</v>
      </c>
      <c r="AE823" t="s">
        <v>252</v>
      </c>
      <c r="AF823" t="s">
        <v>274</v>
      </c>
      <c r="AG823" t="s">
        <v>252</v>
      </c>
    </row>
    <row r="824" spans="1:37" x14ac:dyDescent="0.35">
      <c r="A824" t="s">
        <v>381</v>
      </c>
      <c r="B824" t="s">
        <v>382</v>
      </c>
    </row>
    <row r="825" spans="1:37" x14ac:dyDescent="0.35">
      <c r="A825" t="s">
        <v>383</v>
      </c>
      <c r="B825" t="s">
        <v>247</v>
      </c>
    </row>
    <row r="826" spans="1:37" x14ac:dyDescent="0.35">
      <c r="A826" t="s">
        <v>384</v>
      </c>
      <c r="B826" t="s">
        <v>385</v>
      </c>
    </row>
    <row r="827" spans="1:37" x14ac:dyDescent="0.35">
      <c r="A827" t="s">
        <v>386</v>
      </c>
      <c r="B827" t="s">
        <v>419</v>
      </c>
    </row>
    <row r="828" spans="1:37" x14ac:dyDescent="0.35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  <c r="AJ828" s="73"/>
      <c r="AK828" s="73"/>
    </row>
    <row r="829" spans="1:37" x14ac:dyDescent="0.35">
      <c r="A829" t="s">
        <v>174</v>
      </c>
      <c r="B829" t="s">
        <v>175</v>
      </c>
    </row>
    <row r="830" spans="1:37" x14ac:dyDescent="0.35">
      <c r="A830" t="s">
        <v>186</v>
      </c>
      <c r="B830" t="s">
        <v>187</v>
      </c>
    </row>
    <row r="831" spans="1:37" x14ac:dyDescent="0.35">
      <c r="A831" t="s">
        <v>188</v>
      </c>
      <c r="B831" t="s">
        <v>420</v>
      </c>
    </row>
    <row r="832" spans="1:37" x14ac:dyDescent="0.35">
      <c r="A832" t="s">
        <v>191</v>
      </c>
      <c r="B832" t="s">
        <v>421</v>
      </c>
    </row>
    <row r="833" spans="1:32" x14ac:dyDescent="0.35">
      <c r="A833" t="s">
        <v>193</v>
      </c>
      <c r="B833" t="s">
        <v>422</v>
      </c>
    </row>
    <row r="834" spans="1:32" x14ac:dyDescent="0.35">
      <c r="A834" t="s">
        <v>195</v>
      </c>
      <c r="B834" t="s">
        <v>423</v>
      </c>
    </row>
    <row r="835" spans="1:32" x14ac:dyDescent="0.35">
      <c r="A835" t="s">
        <v>197</v>
      </c>
      <c r="B835" t="s">
        <v>198</v>
      </c>
    </row>
    <row r="836" spans="1:32" x14ac:dyDescent="0.35">
      <c r="A836" t="s">
        <v>199</v>
      </c>
      <c r="B836" t="s">
        <v>200</v>
      </c>
    </row>
    <row r="837" spans="1:32" x14ac:dyDescent="0.35">
      <c r="A837" t="s">
        <v>201</v>
      </c>
      <c r="B837" t="s">
        <v>202</v>
      </c>
    </row>
    <row r="838" spans="1:32" x14ac:dyDescent="0.35">
      <c r="A838" t="s">
        <v>203</v>
      </c>
      <c r="B838" t="s">
        <v>204</v>
      </c>
    </row>
    <row r="839" spans="1:32" x14ac:dyDescent="0.35">
      <c r="A839" t="s">
        <v>205</v>
      </c>
      <c r="B839" t="s">
        <v>206</v>
      </c>
    </row>
    <row r="840" spans="1:32" x14ac:dyDescent="0.35">
      <c r="A840" t="s">
        <v>207</v>
      </c>
      <c r="B840" t="s">
        <v>208</v>
      </c>
    </row>
    <row r="841" spans="1:32" x14ac:dyDescent="0.35">
      <c r="A841" t="s">
        <v>209</v>
      </c>
      <c r="B841" t="s">
        <v>210</v>
      </c>
    </row>
    <row r="842" spans="1:32" x14ac:dyDescent="0.35">
      <c r="A842" t="s">
        <v>211</v>
      </c>
      <c r="B842" t="s">
        <v>212</v>
      </c>
    </row>
    <row r="844" spans="1:32" x14ac:dyDescent="0.35">
      <c r="A844" t="s">
        <v>213</v>
      </c>
      <c r="B844" t="s">
        <v>214</v>
      </c>
      <c r="C844" t="s">
        <v>215</v>
      </c>
      <c r="D844" t="s">
        <v>216</v>
      </c>
      <c r="E844" t="s">
        <v>217</v>
      </c>
      <c r="F844" t="s">
        <v>218</v>
      </c>
      <c r="G844" t="s">
        <v>219</v>
      </c>
      <c r="H844" t="s">
        <v>220</v>
      </c>
      <c r="I844" t="s">
        <v>221</v>
      </c>
      <c r="J844" t="s">
        <v>222</v>
      </c>
      <c r="K844" t="s">
        <v>223</v>
      </c>
      <c r="L844" t="s">
        <v>112</v>
      </c>
      <c r="M844" t="s">
        <v>224</v>
      </c>
      <c r="N844" t="s">
        <v>225</v>
      </c>
      <c r="O844" t="s">
        <v>45</v>
      </c>
      <c r="P844" t="s">
        <v>226</v>
      </c>
      <c r="Q844" t="s">
        <v>227</v>
      </c>
      <c r="R844" t="s">
        <v>228</v>
      </c>
      <c r="S844" t="s">
        <v>229</v>
      </c>
      <c r="T844" t="s">
        <v>230</v>
      </c>
      <c r="U844" t="s">
        <v>231</v>
      </c>
      <c r="V844" t="s">
        <v>232</v>
      </c>
      <c r="W844" t="s">
        <v>233</v>
      </c>
      <c r="X844" t="s">
        <v>234</v>
      </c>
      <c r="Y844" t="s">
        <v>235</v>
      </c>
      <c r="Z844" t="s">
        <v>236</v>
      </c>
      <c r="AA844" t="s">
        <v>237</v>
      </c>
      <c r="AB844" t="s">
        <v>238</v>
      </c>
      <c r="AC844" t="s">
        <v>239</v>
      </c>
      <c r="AD844" t="s">
        <v>240</v>
      </c>
      <c r="AE844" t="s">
        <v>244</v>
      </c>
      <c r="AF844" t="s">
        <v>242</v>
      </c>
    </row>
    <row r="845" spans="1:32" x14ac:dyDescent="0.35">
      <c r="A845">
        <v>1</v>
      </c>
      <c r="B845" t="s">
        <v>245</v>
      </c>
      <c r="C845" t="s">
        <v>246</v>
      </c>
      <c r="D845" t="s">
        <v>424</v>
      </c>
      <c r="E845" t="s">
        <v>247</v>
      </c>
      <c r="F845" t="s">
        <v>248</v>
      </c>
      <c r="G845" t="s">
        <v>249</v>
      </c>
      <c r="H845" t="s">
        <v>250</v>
      </c>
      <c r="O845" s="50">
        <v>9.7707859999999993</v>
      </c>
      <c r="P845" s="50">
        <v>9.8039054870605469</v>
      </c>
      <c r="Q845" s="50">
        <v>3.0904531478881836E-2</v>
      </c>
      <c r="W845" t="s">
        <v>210</v>
      </c>
      <c r="X845" s="50">
        <v>0.48175955700110951</v>
      </c>
      <c r="Y845" t="s">
        <v>210</v>
      </c>
      <c r="Z845">
        <v>3</v>
      </c>
      <c r="AA845">
        <v>5</v>
      </c>
      <c r="AB845" t="s">
        <v>251</v>
      </c>
      <c r="AC845" t="s">
        <v>190</v>
      </c>
      <c r="AD845" s="50">
        <v>0.92289861210024826</v>
      </c>
      <c r="AE845" t="s">
        <v>252</v>
      </c>
      <c r="AF845" t="s">
        <v>252</v>
      </c>
    </row>
    <row r="846" spans="1:32" x14ac:dyDescent="0.35">
      <c r="A846">
        <v>2</v>
      </c>
      <c r="B846" t="s">
        <v>253</v>
      </c>
      <c r="C846" t="s">
        <v>246</v>
      </c>
      <c r="D846" t="s">
        <v>424</v>
      </c>
      <c r="E846" t="s">
        <v>254</v>
      </c>
      <c r="F846" t="s">
        <v>248</v>
      </c>
      <c r="G846" t="s">
        <v>249</v>
      </c>
      <c r="H846" t="s">
        <v>250</v>
      </c>
      <c r="L846" s="50">
        <v>1</v>
      </c>
      <c r="M846" s="50">
        <v>0.96291786432266235</v>
      </c>
      <c r="N846" s="50">
        <v>1.0385102033615112</v>
      </c>
      <c r="O846" s="50">
        <v>20.937286</v>
      </c>
      <c r="P846" s="50">
        <v>20.931325912475586</v>
      </c>
      <c r="Q846" s="50">
        <v>1.4195228926837444E-2</v>
      </c>
      <c r="S846" s="50">
        <v>11.127421379089355</v>
      </c>
      <c r="T846" s="50">
        <v>3.4008745104074478E-2</v>
      </c>
      <c r="U846" s="50">
        <v>1.9634956493973732E-2</v>
      </c>
      <c r="V846" s="50">
        <v>0</v>
      </c>
      <c r="W846" t="s">
        <v>210</v>
      </c>
      <c r="X846" s="50">
        <v>0.41843731288458286</v>
      </c>
      <c r="Y846" t="s">
        <v>210</v>
      </c>
      <c r="Z846">
        <v>3</v>
      </c>
      <c r="AA846">
        <v>14</v>
      </c>
      <c r="AB846" t="s">
        <v>251</v>
      </c>
      <c r="AC846" t="s">
        <v>190</v>
      </c>
      <c r="AD846" s="50">
        <v>0.97157949977597946</v>
      </c>
      <c r="AE846" t="s">
        <v>252</v>
      </c>
      <c r="AF846" t="s">
        <v>252</v>
      </c>
    </row>
    <row r="847" spans="1:32" x14ac:dyDescent="0.35">
      <c r="A847">
        <v>3</v>
      </c>
      <c r="B847" t="s">
        <v>255</v>
      </c>
      <c r="C847" t="s">
        <v>246</v>
      </c>
      <c r="D847" t="s">
        <v>424</v>
      </c>
      <c r="E847" t="s">
        <v>256</v>
      </c>
      <c r="F847" t="s">
        <v>248</v>
      </c>
      <c r="G847" t="s">
        <v>249</v>
      </c>
      <c r="H847" t="s">
        <v>250</v>
      </c>
      <c r="L847" s="50">
        <v>1</v>
      </c>
      <c r="M847" s="50">
        <v>0.94567775726318359</v>
      </c>
      <c r="N847" s="50">
        <v>1.0574426651000977</v>
      </c>
      <c r="O847" s="50">
        <v>30.372582999999999</v>
      </c>
      <c r="P847" s="50">
        <v>30.4166259765625</v>
      </c>
      <c r="Q847" s="50">
        <v>3.9646342396736145E-2</v>
      </c>
      <c r="S847" s="50">
        <v>20.612722396850586</v>
      </c>
      <c r="T847" s="50">
        <v>5.0268504768610001E-2</v>
      </c>
      <c r="U847" s="50">
        <v>2.9022535309195518E-2</v>
      </c>
      <c r="V847" s="50">
        <v>0</v>
      </c>
      <c r="W847" t="s">
        <v>210</v>
      </c>
      <c r="X847" s="50">
        <v>0.4437486763096381</v>
      </c>
      <c r="Y847" t="s">
        <v>210</v>
      </c>
      <c r="Z847">
        <v>3</v>
      </c>
      <c r="AA847">
        <v>24</v>
      </c>
      <c r="AB847" t="s">
        <v>251</v>
      </c>
      <c r="AC847" t="s">
        <v>190</v>
      </c>
      <c r="AD847" s="50">
        <v>0.96905285093326254</v>
      </c>
      <c r="AE847" t="s">
        <v>252</v>
      </c>
      <c r="AF847" t="s">
        <v>252</v>
      </c>
    </row>
    <row r="848" spans="1:32" x14ac:dyDescent="0.35">
      <c r="A848">
        <v>4</v>
      </c>
      <c r="B848" t="s">
        <v>257</v>
      </c>
      <c r="C848" t="s">
        <v>246</v>
      </c>
      <c r="D848" t="s">
        <v>424</v>
      </c>
      <c r="E848" t="s">
        <v>258</v>
      </c>
      <c r="F848" t="s">
        <v>248</v>
      </c>
      <c r="G848" t="s">
        <v>249</v>
      </c>
      <c r="H848" t="s">
        <v>250</v>
      </c>
      <c r="L848" s="50">
        <v>1</v>
      </c>
      <c r="M848" s="50">
        <v>0.95662224292755127</v>
      </c>
      <c r="N848" s="50">
        <v>1.0453447103500366</v>
      </c>
      <c r="O848" s="50">
        <v>27.674835000000002</v>
      </c>
      <c r="P848" s="50">
        <v>27.687936782836914</v>
      </c>
      <c r="Q848" s="50">
        <v>2.5256823748350143E-2</v>
      </c>
      <c r="S848" s="50">
        <v>17.884033203125</v>
      </c>
      <c r="T848" s="50">
        <v>3.9912369102239609E-2</v>
      </c>
      <c r="U848" s="50">
        <v>2.3043416440486908E-2</v>
      </c>
      <c r="V848" s="50">
        <v>0</v>
      </c>
      <c r="W848" t="s">
        <v>210</v>
      </c>
      <c r="X848" s="50">
        <v>0.48710059854106624</v>
      </c>
      <c r="Y848" t="s">
        <v>210</v>
      </c>
      <c r="Z848">
        <v>3</v>
      </c>
      <c r="AA848">
        <v>21</v>
      </c>
      <c r="AB848" t="s">
        <v>251</v>
      </c>
      <c r="AC848" t="s">
        <v>190</v>
      </c>
      <c r="AD848" s="50">
        <v>0.97179232319055076</v>
      </c>
      <c r="AE848" t="s">
        <v>252</v>
      </c>
      <c r="AF848" t="s">
        <v>252</v>
      </c>
    </row>
    <row r="849" spans="1:32" x14ac:dyDescent="0.35">
      <c r="A849">
        <v>5</v>
      </c>
      <c r="B849" t="s">
        <v>259</v>
      </c>
      <c r="C849" t="s">
        <v>246</v>
      </c>
      <c r="D849" t="s">
        <v>424</v>
      </c>
      <c r="E849" t="s">
        <v>247</v>
      </c>
      <c r="F849" t="s">
        <v>248</v>
      </c>
      <c r="G849" t="s">
        <v>249</v>
      </c>
      <c r="H849" t="s">
        <v>250</v>
      </c>
      <c r="O849" s="50">
        <v>9.8089560000000002</v>
      </c>
      <c r="P849" s="50">
        <v>9.8039054870605469</v>
      </c>
      <c r="Q849" s="50">
        <v>3.0904531478881836E-2</v>
      </c>
      <c r="W849" t="s">
        <v>210</v>
      </c>
      <c r="X849" s="50">
        <v>0.48175955700110951</v>
      </c>
      <c r="Y849" t="s">
        <v>210</v>
      </c>
      <c r="Z849">
        <v>3</v>
      </c>
      <c r="AA849">
        <v>4</v>
      </c>
      <c r="AB849" t="s">
        <v>251</v>
      </c>
      <c r="AC849" t="s">
        <v>190</v>
      </c>
      <c r="AD849" s="50">
        <v>0.9109847575910065</v>
      </c>
      <c r="AE849" t="s">
        <v>252</v>
      </c>
      <c r="AF849" t="s">
        <v>252</v>
      </c>
    </row>
    <row r="850" spans="1:32" x14ac:dyDescent="0.35">
      <c r="A850">
        <v>6</v>
      </c>
      <c r="B850" t="s">
        <v>260</v>
      </c>
      <c r="C850" t="s">
        <v>246</v>
      </c>
      <c r="D850" t="s">
        <v>424</v>
      </c>
      <c r="E850" t="s">
        <v>254</v>
      </c>
      <c r="F850" t="s">
        <v>248</v>
      </c>
      <c r="G850" t="s">
        <v>249</v>
      </c>
      <c r="H850" t="s">
        <v>250</v>
      </c>
      <c r="L850" s="50">
        <v>1</v>
      </c>
      <c r="M850" s="50">
        <v>0.96291786432266235</v>
      </c>
      <c r="N850" s="50">
        <v>1.0385102033615112</v>
      </c>
      <c r="O850" s="50">
        <v>20.941569999999999</v>
      </c>
      <c r="P850" s="50">
        <v>20.931325912475586</v>
      </c>
      <c r="Q850" s="50">
        <v>1.4195228926837444E-2</v>
      </c>
      <c r="S850" s="50">
        <v>11.127421379089355</v>
      </c>
      <c r="T850" s="50">
        <v>3.4008745104074478E-2</v>
      </c>
      <c r="U850" s="50">
        <v>1.9634956493973732E-2</v>
      </c>
      <c r="V850" s="50">
        <v>0</v>
      </c>
      <c r="W850" t="s">
        <v>210</v>
      </c>
      <c r="X850" s="50">
        <v>0.41843731288458286</v>
      </c>
      <c r="Y850" t="s">
        <v>210</v>
      </c>
      <c r="Z850">
        <v>3</v>
      </c>
      <c r="AA850">
        <v>14</v>
      </c>
      <c r="AB850" t="s">
        <v>251</v>
      </c>
      <c r="AC850" t="s">
        <v>190</v>
      </c>
      <c r="AD850" s="50">
        <v>0.96672407353326661</v>
      </c>
      <c r="AE850" t="s">
        <v>252</v>
      </c>
      <c r="AF850" t="s">
        <v>252</v>
      </c>
    </row>
    <row r="851" spans="1:32" x14ac:dyDescent="0.35">
      <c r="A851">
        <v>7</v>
      </c>
      <c r="B851" t="s">
        <v>261</v>
      </c>
      <c r="C851" t="s">
        <v>246</v>
      </c>
      <c r="D851" t="s">
        <v>424</v>
      </c>
      <c r="E851" t="s">
        <v>256</v>
      </c>
      <c r="F851" t="s">
        <v>248</v>
      </c>
      <c r="G851" t="s">
        <v>249</v>
      </c>
      <c r="H851" t="s">
        <v>250</v>
      </c>
      <c r="L851" s="50">
        <v>1</v>
      </c>
      <c r="M851" s="50">
        <v>0.94567775726318359</v>
      </c>
      <c r="N851" s="50">
        <v>1.0574426651000977</v>
      </c>
      <c r="O851" s="50">
        <v>30.449463000000002</v>
      </c>
      <c r="P851" s="50">
        <v>30.4166259765625</v>
      </c>
      <c r="Q851" s="50">
        <v>3.9646342396736145E-2</v>
      </c>
      <c r="S851" s="50">
        <v>20.612722396850586</v>
      </c>
      <c r="T851" s="50">
        <v>5.0268504768610001E-2</v>
      </c>
      <c r="U851" s="50">
        <v>2.9022535309195518E-2</v>
      </c>
      <c r="V851" s="50">
        <v>0</v>
      </c>
      <c r="W851" t="s">
        <v>210</v>
      </c>
      <c r="X851" s="50">
        <v>0.4437486763096381</v>
      </c>
      <c r="Y851" t="s">
        <v>210</v>
      </c>
      <c r="Z851">
        <v>3</v>
      </c>
      <c r="AA851">
        <v>24</v>
      </c>
      <c r="AB851" t="s">
        <v>251</v>
      </c>
      <c r="AC851" t="s">
        <v>190</v>
      </c>
      <c r="AD851" s="50">
        <v>0.97888516484316623</v>
      </c>
      <c r="AE851" t="s">
        <v>252</v>
      </c>
      <c r="AF851" t="s">
        <v>252</v>
      </c>
    </row>
    <row r="852" spans="1:32" x14ac:dyDescent="0.35">
      <c r="A852">
        <v>8</v>
      </c>
      <c r="B852" t="s">
        <v>262</v>
      </c>
      <c r="C852" t="s">
        <v>246</v>
      </c>
      <c r="D852" t="s">
        <v>424</v>
      </c>
      <c r="E852" t="s">
        <v>258</v>
      </c>
      <c r="F852" t="s">
        <v>248</v>
      </c>
      <c r="G852" t="s">
        <v>249</v>
      </c>
      <c r="H852" t="s">
        <v>250</v>
      </c>
      <c r="L852" s="50">
        <v>1</v>
      </c>
      <c r="M852" s="50">
        <v>0.95662224292755127</v>
      </c>
      <c r="N852" s="50">
        <v>1.0453447103500366</v>
      </c>
      <c r="O852" s="50">
        <v>27.717054000000001</v>
      </c>
      <c r="P852" s="50">
        <v>27.687936782836914</v>
      </c>
      <c r="Q852" s="50">
        <v>2.5256823748350143E-2</v>
      </c>
      <c r="S852" s="50">
        <v>17.884033203125</v>
      </c>
      <c r="T852" s="50">
        <v>3.9912369102239609E-2</v>
      </c>
      <c r="U852" s="50">
        <v>2.3043416440486908E-2</v>
      </c>
      <c r="V852" s="50">
        <v>0</v>
      </c>
      <c r="W852" t="s">
        <v>210</v>
      </c>
      <c r="X852" s="50">
        <v>0.48710059854106624</v>
      </c>
      <c r="Y852" t="s">
        <v>210</v>
      </c>
      <c r="Z852">
        <v>3</v>
      </c>
      <c r="AA852">
        <v>22</v>
      </c>
      <c r="AB852" t="s">
        <v>251</v>
      </c>
      <c r="AC852" t="s">
        <v>190</v>
      </c>
      <c r="AD852" s="50">
        <v>0.97666095223606364</v>
      </c>
      <c r="AE852" t="s">
        <v>252</v>
      </c>
      <c r="AF852" t="s">
        <v>252</v>
      </c>
    </row>
    <row r="853" spans="1:32" x14ac:dyDescent="0.35">
      <c r="A853">
        <v>9</v>
      </c>
      <c r="B853" t="s">
        <v>263</v>
      </c>
      <c r="C853" t="s">
        <v>246</v>
      </c>
      <c r="D853" t="s">
        <v>424</v>
      </c>
      <c r="E853" t="s">
        <v>247</v>
      </c>
      <c r="F853" t="s">
        <v>248</v>
      </c>
      <c r="G853" t="s">
        <v>249</v>
      </c>
      <c r="H853" t="s">
        <v>250</v>
      </c>
      <c r="O853" s="50">
        <v>9.8319729999999996</v>
      </c>
      <c r="P853" s="50">
        <v>9.8039054870605469</v>
      </c>
      <c r="Q853" s="50">
        <v>3.0904531478881836E-2</v>
      </c>
      <c r="W853" t="s">
        <v>210</v>
      </c>
      <c r="X853" s="50">
        <v>0.48175955700110951</v>
      </c>
      <c r="Y853" t="s">
        <v>210</v>
      </c>
      <c r="Z853">
        <v>3</v>
      </c>
      <c r="AA853">
        <v>5</v>
      </c>
      <c r="AB853" t="s">
        <v>251</v>
      </c>
      <c r="AC853" t="s">
        <v>190</v>
      </c>
      <c r="AD853" s="50">
        <v>0.89899195735383242</v>
      </c>
      <c r="AE853" t="s">
        <v>252</v>
      </c>
      <c r="AF853" t="s">
        <v>252</v>
      </c>
    </row>
    <row r="854" spans="1:32" x14ac:dyDescent="0.35">
      <c r="A854">
        <v>10</v>
      </c>
      <c r="B854" t="s">
        <v>264</v>
      </c>
      <c r="C854" t="s">
        <v>246</v>
      </c>
      <c r="D854" t="s">
        <v>424</v>
      </c>
      <c r="E854" t="s">
        <v>254</v>
      </c>
      <c r="F854" t="s">
        <v>248</v>
      </c>
      <c r="G854" t="s">
        <v>249</v>
      </c>
      <c r="H854" t="s">
        <v>250</v>
      </c>
      <c r="L854" s="50">
        <v>1</v>
      </c>
      <c r="M854" s="50">
        <v>0.96291786432266235</v>
      </c>
      <c r="N854" s="50">
        <v>1.0385102033615112</v>
      </c>
      <c r="O854" s="50">
        <v>20.915123000000001</v>
      </c>
      <c r="P854" s="50">
        <v>20.931325912475586</v>
      </c>
      <c r="Q854" s="50">
        <v>1.4195228926837444E-2</v>
      </c>
      <c r="S854" s="50">
        <v>11.127421379089355</v>
      </c>
      <c r="T854" s="50">
        <v>3.4008745104074478E-2</v>
      </c>
      <c r="U854" s="50">
        <v>1.9634956493973732E-2</v>
      </c>
      <c r="V854" s="50">
        <v>0</v>
      </c>
      <c r="W854" t="s">
        <v>210</v>
      </c>
      <c r="X854" s="50">
        <v>0.41843731288458286</v>
      </c>
      <c r="Y854" t="s">
        <v>210</v>
      </c>
      <c r="Z854">
        <v>3</v>
      </c>
      <c r="AA854">
        <v>14</v>
      </c>
      <c r="AB854" t="s">
        <v>251</v>
      </c>
      <c r="AC854" t="s">
        <v>190</v>
      </c>
      <c r="AD854" s="50">
        <v>0.96821760316273708</v>
      </c>
      <c r="AE854" t="s">
        <v>252</v>
      </c>
      <c r="AF854" t="s">
        <v>252</v>
      </c>
    </row>
    <row r="855" spans="1:32" x14ac:dyDescent="0.35">
      <c r="A855">
        <v>11</v>
      </c>
      <c r="B855" t="s">
        <v>265</v>
      </c>
      <c r="C855" t="s">
        <v>246</v>
      </c>
      <c r="D855" t="s">
        <v>424</v>
      </c>
      <c r="E855" t="s">
        <v>256</v>
      </c>
      <c r="F855" t="s">
        <v>248</v>
      </c>
      <c r="G855" t="s">
        <v>249</v>
      </c>
      <c r="H855" t="s">
        <v>250</v>
      </c>
      <c r="L855" s="50">
        <v>1</v>
      </c>
      <c r="M855" s="50">
        <v>0.94567775726318359</v>
      </c>
      <c r="N855" s="50">
        <v>1.0574426651000977</v>
      </c>
      <c r="O855" s="50">
        <v>30.427835000000002</v>
      </c>
      <c r="P855" s="50">
        <v>30.4166259765625</v>
      </c>
      <c r="Q855" s="50">
        <v>3.9646342396736145E-2</v>
      </c>
      <c r="S855" s="50">
        <v>20.612722396850586</v>
      </c>
      <c r="T855" s="50">
        <v>5.0268504768610001E-2</v>
      </c>
      <c r="U855" s="50">
        <v>2.9022535309195518E-2</v>
      </c>
      <c r="V855" s="50">
        <v>0</v>
      </c>
      <c r="W855" t="s">
        <v>210</v>
      </c>
      <c r="X855" s="50">
        <v>0.4437486763096381</v>
      </c>
      <c r="Y855" t="s">
        <v>210</v>
      </c>
      <c r="Z855">
        <v>3</v>
      </c>
      <c r="AA855">
        <v>23</v>
      </c>
      <c r="AB855" t="s">
        <v>251</v>
      </c>
      <c r="AC855" t="s">
        <v>190</v>
      </c>
      <c r="AD855" s="50">
        <v>0.97469494286142477</v>
      </c>
      <c r="AE855" t="s">
        <v>252</v>
      </c>
      <c r="AF855" t="s">
        <v>252</v>
      </c>
    </row>
    <row r="856" spans="1:32" x14ac:dyDescent="0.35">
      <c r="A856">
        <v>12</v>
      </c>
      <c r="B856" t="s">
        <v>266</v>
      </c>
      <c r="C856" t="s">
        <v>246</v>
      </c>
      <c r="D856" t="s">
        <v>424</v>
      </c>
      <c r="E856" t="s">
        <v>258</v>
      </c>
      <c r="F856" t="s">
        <v>248</v>
      </c>
      <c r="G856" t="s">
        <v>249</v>
      </c>
      <c r="H856" t="s">
        <v>250</v>
      </c>
      <c r="L856" s="50">
        <v>1</v>
      </c>
      <c r="M856" s="50">
        <v>0.95662224292755127</v>
      </c>
      <c r="N856" s="50">
        <v>1.0453447103500366</v>
      </c>
      <c r="O856" s="50">
        <v>27.671925999999999</v>
      </c>
      <c r="P856" s="50">
        <v>27.687936782836914</v>
      </c>
      <c r="Q856" s="50">
        <v>2.5256823748350143E-2</v>
      </c>
      <c r="S856" s="50">
        <v>17.884033203125</v>
      </c>
      <c r="T856" s="50">
        <v>3.9912369102239609E-2</v>
      </c>
      <c r="U856" s="50">
        <v>2.3043416440486908E-2</v>
      </c>
      <c r="V856" s="50">
        <v>0</v>
      </c>
      <c r="W856" t="s">
        <v>210</v>
      </c>
      <c r="X856" s="50">
        <v>0.48710059854106624</v>
      </c>
      <c r="Y856" t="s">
        <v>210</v>
      </c>
      <c r="Z856">
        <v>3</v>
      </c>
      <c r="AA856">
        <v>21</v>
      </c>
      <c r="AB856" t="s">
        <v>251</v>
      </c>
      <c r="AC856" t="s">
        <v>190</v>
      </c>
      <c r="AD856" s="50">
        <v>0.97589948857874165</v>
      </c>
      <c r="AE856" t="s">
        <v>252</v>
      </c>
      <c r="AF856" t="s">
        <v>252</v>
      </c>
    </row>
    <row r="857" spans="1:32" x14ac:dyDescent="0.35">
      <c r="A857">
        <v>13</v>
      </c>
      <c r="B857" t="s">
        <v>267</v>
      </c>
      <c r="C857" t="s">
        <v>246</v>
      </c>
      <c r="D857" t="s">
        <v>424</v>
      </c>
      <c r="E857" t="s">
        <v>268</v>
      </c>
      <c r="F857" t="s">
        <v>248</v>
      </c>
      <c r="G857" t="s">
        <v>249</v>
      </c>
      <c r="H857" t="s">
        <v>250</v>
      </c>
      <c r="L857" s="50">
        <v>1</v>
      </c>
      <c r="M857" s="50">
        <v>0.91732186079025269</v>
      </c>
      <c r="N857" s="50">
        <v>1.0901299715042114</v>
      </c>
      <c r="O857" s="50">
        <v>27.731514000000001</v>
      </c>
      <c r="P857" s="50">
        <v>27.811662673950195</v>
      </c>
      <c r="Q857" s="50">
        <v>7.1254514157772064E-2</v>
      </c>
      <c r="S857" s="50">
        <v>18.007759094238281</v>
      </c>
      <c r="T857" s="50">
        <v>7.7667854726314545E-2</v>
      </c>
      <c r="U857" s="50">
        <v>4.4841557741165161E-2</v>
      </c>
      <c r="V857" s="50">
        <v>0</v>
      </c>
      <c r="W857" t="s">
        <v>210</v>
      </c>
      <c r="X857" s="50">
        <v>0.46155802203852836</v>
      </c>
      <c r="Y857" t="s">
        <v>210</v>
      </c>
      <c r="Z857">
        <v>3</v>
      </c>
      <c r="AA857">
        <v>21</v>
      </c>
      <c r="AB857" t="s">
        <v>251</v>
      </c>
      <c r="AC857" t="s">
        <v>190</v>
      </c>
      <c r="AD857" s="50">
        <v>0.97005747287659205</v>
      </c>
      <c r="AE857" t="s">
        <v>252</v>
      </c>
      <c r="AF857" t="s">
        <v>252</v>
      </c>
    </row>
    <row r="858" spans="1:32" x14ac:dyDescent="0.35">
      <c r="A858">
        <v>14</v>
      </c>
      <c r="B858" t="s">
        <v>269</v>
      </c>
      <c r="C858" t="s">
        <v>246</v>
      </c>
      <c r="D858" t="s">
        <v>424</v>
      </c>
      <c r="E858" t="s">
        <v>270</v>
      </c>
      <c r="F858" t="s">
        <v>248</v>
      </c>
      <c r="G858" t="s">
        <v>249</v>
      </c>
      <c r="H858" t="s">
        <v>250</v>
      </c>
      <c r="L858" s="50">
        <v>1</v>
      </c>
      <c r="M858" s="50">
        <v>0.86194497346878052</v>
      </c>
      <c r="N858" s="50">
        <v>1.16016685962677</v>
      </c>
      <c r="O858" s="50">
        <v>30.192685999999998</v>
      </c>
      <c r="P858" s="50">
        <v>30.2088623046875</v>
      </c>
      <c r="Q858" s="50">
        <v>0.13008803129196167</v>
      </c>
      <c r="S858" s="50">
        <v>20.404956817626953</v>
      </c>
      <c r="T858" s="50">
        <v>0.13370859622955322</v>
      </c>
      <c r="U858" s="50">
        <v>7.7196687459945679E-2</v>
      </c>
      <c r="V858" s="50">
        <v>0</v>
      </c>
      <c r="W858" t="s">
        <v>210</v>
      </c>
      <c r="X858" s="50">
        <v>0.40231976474265813</v>
      </c>
      <c r="Y858" t="s">
        <v>210</v>
      </c>
      <c r="Z858">
        <v>3</v>
      </c>
      <c r="AA858">
        <v>23</v>
      </c>
      <c r="AB858" t="s">
        <v>251</v>
      </c>
      <c r="AC858" t="s">
        <v>190</v>
      </c>
      <c r="AD858" s="50">
        <v>0.96814118316092312</v>
      </c>
      <c r="AE858" t="s">
        <v>252</v>
      </c>
      <c r="AF858" t="s">
        <v>252</v>
      </c>
    </row>
    <row r="859" spans="1:32" x14ac:dyDescent="0.35">
      <c r="A859">
        <v>15</v>
      </c>
      <c r="B859" t="s">
        <v>271</v>
      </c>
      <c r="C859" t="s">
        <v>246</v>
      </c>
      <c r="D859" t="s">
        <v>424</v>
      </c>
      <c r="E859" t="s">
        <v>272</v>
      </c>
      <c r="F859" t="s">
        <v>248</v>
      </c>
      <c r="G859" t="s">
        <v>249</v>
      </c>
      <c r="H859" t="s">
        <v>250</v>
      </c>
      <c r="L859" s="50">
        <v>1</v>
      </c>
      <c r="M859" s="50">
        <v>0.6697765588760376</v>
      </c>
      <c r="N859" s="50">
        <v>1.4930351972579956</v>
      </c>
      <c r="O859" s="50">
        <v>34.597794</v>
      </c>
      <c r="P859" s="50">
        <v>34.874912261962891</v>
      </c>
      <c r="Q859" s="50">
        <v>0.35940670967102051</v>
      </c>
      <c r="S859" s="50">
        <v>25.071006774902344</v>
      </c>
      <c r="T859" s="50">
        <v>0.36073297262191772</v>
      </c>
      <c r="U859" s="50">
        <v>0.20826928317546844</v>
      </c>
      <c r="V859" s="50">
        <v>0</v>
      </c>
      <c r="W859" t="s">
        <v>210</v>
      </c>
      <c r="X859" s="50">
        <v>4.2241560900785603E-2</v>
      </c>
      <c r="Y859" t="s">
        <v>210</v>
      </c>
      <c r="Z859">
        <v>3</v>
      </c>
      <c r="AA859">
        <v>32</v>
      </c>
      <c r="AB859" t="s">
        <v>273</v>
      </c>
      <c r="AC859" t="s">
        <v>190</v>
      </c>
      <c r="AD859" s="50">
        <v>0.87870227897414155</v>
      </c>
      <c r="AE859" t="s">
        <v>252</v>
      </c>
      <c r="AF859" t="s">
        <v>252</v>
      </c>
    </row>
    <row r="860" spans="1:32" x14ac:dyDescent="0.35">
      <c r="A860">
        <v>16</v>
      </c>
      <c r="B860" t="s">
        <v>275</v>
      </c>
      <c r="C860" t="s">
        <v>246</v>
      </c>
      <c r="D860" t="s">
        <v>424</v>
      </c>
      <c r="E860" t="s">
        <v>276</v>
      </c>
      <c r="F860" t="s">
        <v>248</v>
      </c>
      <c r="G860" t="s">
        <v>249</v>
      </c>
      <c r="H860" t="s">
        <v>250</v>
      </c>
      <c r="L860" s="50">
        <v>1</v>
      </c>
      <c r="M860" s="50">
        <v>0.93211197853088379</v>
      </c>
      <c r="N860" s="50">
        <v>1.072832465171814</v>
      </c>
      <c r="O860" s="50">
        <v>22.869617000000002</v>
      </c>
      <c r="P860" s="50">
        <v>22.926610946655273</v>
      </c>
      <c r="Q860" s="50">
        <v>5.5211711674928665E-2</v>
      </c>
      <c r="S860" s="50">
        <v>13.122707366943359</v>
      </c>
      <c r="T860" s="50">
        <v>6.3272610306739807E-2</v>
      </c>
      <c r="U860" s="50">
        <v>3.6530457437038422E-2</v>
      </c>
      <c r="V860" s="50">
        <v>0</v>
      </c>
      <c r="W860" t="s">
        <v>210</v>
      </c>
      <c r="X860" s="50">
        <v>0.3201584736914706</v>
      </c>
      <c r="Y860" t="s">
        <v>210</v>
      </c>
      <c r="Z860">
        <v>3</v>
      </c>
      <c r="AA860">
        <v>16</v>
      </c>
      <c r="AB860" t="s">
        <v>251</v>
      </c>
      <c r="AC860" t="s">
        <v>190</v>
      </c>
      <c r="AD860" s="50">
        <v>0.96091623386733926</v>
      </c>
      <c r="AE860" t="s">
        <v>252</v>
      </c>
      <c r="AF860" t="s">
        <v>252</v>
      </c>
    </row>
    <row r="861" spans="1:32" x14ac:dyDescent="0.35">
      <c r="A861">
        <v>17</v>
      </c>
      <c r="B861" t="s">
        <v>277</v>
      </c>
      <c r="C861" t="s">
        <v>246</v>
      </c>
      <c r="D861" t="s">
        <v>424</v>
      </c>
      <c r="E861" t="s">
        <v>268</v>
      </c>
      <c r="F861" t="s">
        <v>248</v>
      </c>
      <c r="G861" t="s">
        <v>249</v>
      </c>
      <c r="H861" t="s">
        <v>250</v>
      </c>
      <c r="L861" s="50">
        <v>1</v>
      </c>
      <c r="M861" s="50">
        <v>0.91732186079025269</v>
      </c>
      <c r="N861" s="50">
        <v>1.0901299715042114</v>
      </c>
      <c r="O861" s="50">
        <v>27.835636000000001</v>
      </c>
      <c r="P861" s="50">
        <v>27.811662673950195</v>
      </c>
      <c r="Q861" s="50">
        <v>7.1254514157772064E-2</v>
      </c>
      <c r="S861" s="50">
        <v>18.007759094238281</v>
      </c>
      <c r="T861" s="50">
        <v>7.7667854726314545E-2</v>
      </c>
      <c r="U861" s="50">
        <v>4.4841557741165161E-2</v>
      </c>
      <c r="V861" s="50">
        <v>0</v>
      </c>
      <c r="W861" t="s">
        <v>210</v>
      </c>
      <c r="X861" s="50">
        <v>0.46155802203852836</v>
      </c>
      <c r="Y861" t="s">
        <v>210</v>
      </c>
      <c r="Z861">
        <v>3</v>
      </c>
      <c r="AA861">
        <v>21</v>
      </c>
      <c r="AB861" t="s">
        <v>251</v>
      </c>
      <c r="AC861" t="s">
        <v>190</v>
      </c>
      <c r="AD861" s="50">
        <v>0.9693524730379891</v>
      </c>
      <c r="AE861" t="s">
        <v>252</v>
      </c>
      <c r="AF861" t="s">
        <v>252</v>
      </c>
    </row>
    <row r="862" spans="1:32" x14ac:dyDescent="0.35">
      <c r="A862">
        <v>18</v>
      </c>
      <c r="B862" t="s">
        <v>278</v>
      </c>
      <c r="C862" t="s">
        <v>246</v>
      </c>
      <c r="D862" t="s">
        <v>424</v>
      </c>
      <c r="E862" t="s">
        <v>270</v>
      </c>
      <c r="F862" t="s">
        <v>248</v>
      </c>
      <c r="G862" t="s">
        <v>249</v>
      </c>
      <c r="H862" t="s">
        <v>250</v>
      </c>
      <c r="L862" s="50">
        <v>1</v>
      </c>
      <c r="M862" s="50">
        <v>0.86194497346878052</v>
      </c>
      <c r="N862" s="50">
        <v>1.16016685962677</v>
      </c>
      <c r="O862" s="50">
        <v>30.346281000000001</v>
      </c>
      <c r="P862" s="50">
        <v>30.2088623046875</v>
      </c>
      <c r="Q862" s="50">
        <v>0.13008803129196167</v>
      </c>
      <c r="S862" s="50">
        <v>20.404956817626953</v>
      </c>
      <c r="T862" s="50">
        <v>0.13370859622955322</v>
      </c>
      <c r="U862" s="50">
        <v>7.7196687459945679E-2</v>
      </c>
      <c r="V862" s="50">
        <v>0</v>
      </c>
      <c r="W862" t="s">
        <v>210</v>
      </c>
      <c r="X862" s="50">
        <v>0.40231976474265813</v>
      </c>
      <c r="Y862" t="s">
        <v>210</v>
      </c>
      <c r="Z862">
        <v>3</v>
      </c>
      <c r="AA862">
        <v>24</v>
      </c>
      <c r="AB862" t="s">
        <v>251</v>
      </c>
      <c r="AC862" t="s">
        <v>190</v>
      </c>
      <c r="AD862" s="50">
        <v>0.97028421491194594</v>
      </c>
      <c r="AE862" t="s">
        <v>252</v>
      </c>
      <c r="AF862" t="s">
        <v>252</v>
      </c>
    </row>
    <row r="863" spans="1:32" x14ac:dyDescent="0.35">
      <c r="A863">
        <v>19</v>
      </c>
      <c r="B863" t="s">
        <v>279</v>
      </c>
      <c r="C863" t="s">
        <v>246</v>
      </c>
      <c r="D863" t="s">
        <v>424</v>
      </c>
      <c r="E863" t="s">
        <v>272</v>
      </c>
      <c r="F863" t="s">
        <v>248</v>
      </c>
      <c r="G863" t="s">
        <v>249</v>
      </c>
      <c r="H863" t="s">
        <v>250</v>
      </c>
      <c r="L863" s="50">
        <v>1</v>
      </c>
      <c r="M863" s="50">
        <v>0.6697765588760376</v>
      </c>
      <c r="N863" s="50">
        <v>1.4930351972579956</v>
      </c>
      <c r="O863" s="50">
        <v>34.745930000000001</v>
      </c>
      <c r="P863" s="50">
        <v>34.874912261962891</v>
      </c>
      <c r="Q863" s="50">
        <v>0.35940670967102051</v>
      </c>
      <c r="S863" s="50">
        <v>25.071006774902344</v>
      </c>
      <c r="T863" s="50">
        <v>0.36073297262191772</v>
      </c>
      <c r="U863" s="50">
        <v>0.20826928317546844</v>
      </c>
      <c r="V863" s="50">
        <v>0</v>
      </c>
      <c r="W863" t="s">
        <v>210</v>
      </c>
      <c r="X863" s="50">
        <v>4.2241560900785603E-2</v>
      </c>
      <c r="Y863" t="s">
        <v>210</v>
      </c>
      <c r="Z863">
        <v>3</v>
      </c>
      <c r="AA863">
        <v>31</v>
      </c>
      <c r="AB863" t="s">
        <v>273</v>
      </c>
      <c r="AC863" t="s">
        <v>190</v>
      </c>
      <c r="AD863" s="50">
        <v>0.91032857011541113</v>
      </c>
      <c r="AE863" t="s">
        <v>252</v>
      </c>
      <c r="AF863" t="s">
        <v>252</v>
      </c>
    </row>
    <row r="864" spans="1:32" x14ac:dyDescent="0.35">
      <c r="A864">
        <v>20</v>
      </c>
      <c r="B864" t="s">
        <v>280</v>
      </c>
      <c r="C864" t="s">
        <v>246</v>
      </c>
      <c r="D864" t="s">
        <v>424</v>
      </c>
      <c r="E864" t="s">
        <v>276</v>
      </c>
      <c r="F864" t="s">
        <v>248</v>
      </c>
      <c r="G864" t="s">
        <v>249</v>
      </c>
      <c r="H864" t="s">
        <v>250</v>
      </c>
      <c r="L864" s="50">
        <v>1</v>
      </c>
      <c r="M864" s="50">
        <v>0.93211197853088379</v>
      </c>
      <c r="N864" s="50">
        <v>1.072832465171814</v>
      </c>
      <c r="O864" s="50">
        <v>22.93037</v>
      </c>
      <c r="P864" s="50">
        <v>22.926610946655273</v>
      </c>
      <c r="Q864" s="50">
        <v>5.5211711674928665E-2</v>
      </c>
      <c r="S864" s="50">
        <v>13.122707366943359</v>
      </c>
      <c r="T864" s="50">
        <v>6.3272610306739807E-2</v>
      </c>
      <c r="U864" s="50">
        <v>3.6530457437038422E-2</v>
      </c>
      <c r="V864" s="50">
        <v>0</v>
      </c>
      <c r="W864" t="s">
        <v>210</v>
      </c>
      <c r="X864" s="50">
        <v>0.3201584736914706</v>
      </c>
      <c r="Y864" t="s">
        <v>210</v>
      </c>
      <c r="Z864">
        <v>3</v>
      </c>
      <c r="AA864">
        <v>16</v>
      </c>
      <c r="AB864" t="s">
        <v>251</v>
      </c>
      <c r="AC864" t="s">
        <v>190</v>
      </c>
      <c r="AD864" s="50">
        <v>0.96222631190046559</v>
      </c>
      <c r="AE864" t="s">
        <v>252</v>
      </c>
      <c r="AF864" t="s">
        <v>252</v>
      </c>
    </row>
    <row r="865" spans="1:32" x14ac:dyDescent="0.35">
      <c r="A865">
        <v>21</v>
      </c>
      <c r="B865" t="s">
        <v>281</v>
      </c>
      <c r="C865" t="s">
        <v>246</v>
      </c>
      <c r="D865" t="s">
        <v>424</v>
      </c>
      <c r="E865" t="s">
        <v>268</v>
      </c>
      <c r="F865" t="s">
        <v>248</v>
      </c>
      <c r="G865" t="s">
        <v>249</v>
      </c>
      <c r="H865" t="s">
        <v>250</v>
      </c>
      <c r="L865" s="50">
        <v>1</v>
      </c>
      <c r="M865" s="50">
        <v>0.91732186079025269</v>
      </c>
      <c r="N865" s="50">
        <v>1.0901299715042114</v>
      </c>
      <c r="O865" s="50">
        <v>27.867840000000001</v>
      </c>
      <c r="P865" s="50">
        <v>27.811662673950195</v>
      </c>
      <c r="Q865" s="50">
        <v>7.1254514157772064E-2</v>
      </c>
      <c r="S865" s="50">
        <v>18.007759094238281</v>
      </c>
      <c r="T865" s="50">
        <v>7.7667854726314545E-2</v>
      </c>
      <c r="U865" s="50">
        <v>4.4841557741165161E-2</v>
      </c>
      <c r="V865" s="50">
        <v>0</v>
      </c>
      <c r="W865" t="s">
        <v>210</v>
      </c>
      <c r="X865" s="50">
        <v>0.46155802203852836</v>
      </c>
      <c r="Y865" t="s">
        <v>210</v>
      </c>
      <c r="Z865">
        <v>3</v>
      </c>
      <c r="AA865">
        <v>22</v>
      </c>
      <c r="AB865" t="s">
        <v>251</v>
      </c>
      <c r="AC865" t="s">
        <v>190</v>
      </c>
      <c r="AD865" s="50">
        <v>0.96866426398197203</v>
      </c>
      <c r="AE865" t="s">
        <v>252</v>
      </c>
      <c r="AF865" t="s">
        <v>252</v>
      </c>
    </row>
    <row r="866" spans="1:32" x14ac:dyDescent="0.35">
      <c r="A866">
        <v>22</v>
      </c>
      <c r="B866" t="s">
        <v>282</v>
      </c>
      <c r="C866" t="s">
        <v>246</v>
      </c>
      <c r="D866" t="s">
        <v>424</v>
      </c>
      <c r="E866" t="s">
        <v>270</v>
      </c>
      <c r="F866" t="s">
        <v>248</v>
      </c>
      <c r="G866" t="s">
        <v>249</v>
      </c>
      <c r="H866" t="s">
        <v>250</v>
      </c>
      <c r="L866" s="50">
        <v>1</v>
      </c>
      <c r="M866" s="50">
        <v>0.86194497346878052</v>
      </c>
      <c r="N866" s="50">
        <v>1.16016685962677</v>
      </c>
      <c r="O866" s="50">
        <v>30.087617999999999</v>
      </c>
      <c r="P866" s="50">
        <v>30.2088623046875</v>
      </c>
      <c r="Q866" s="50">
        <v>0.13008803129196167</v>
      </c>
      <c r="S866" s="50">
        <v>20.404956817626953</v>
      </c>
      <c r="T866" s="50">
        <v>0.13370859622955322</v>
      </c>
      <c r="U866" s="50">
        <v>7.7196687459945679E-2</v>
      </c>
      <c r="V866" s="50">
        <v>0</v>
      </c>
      <c r="W866" t="s">
        <v>210</v>
      </c>
      <c r="X866" s="50">
        <v>0.40231976474265813</v>
      </c>
      <c r="Y866" t="s">
        <v>210</v>
      </c>
      <c r="Z866">
        <v>3</v>
      </c>
      <c r="AA866">
        <v>24</v>
      </c>
      <c r="AB866" t="s">
        <v>251</v>
      </c>
      <c r="AC866" t="s">
        <v>190</v>
      </c>
      <c r="AD866" s="50">
        <v>0.98420248370773844</v>
      </c>
      <c r="AE866" t="s">
        <v>252</v>
      </c>
      <c r="AF866" t="s">
        <v>252</v>
      </c>
    </row>
    <row r="867" spans="1:32" x14ac:dyDescent="0.35">
      <c r="A867">
        <v>23</v>
      </c>
      <c r="B867" t="s">
        <v>283</v>
      </c>
      <c r="C867" t="s">
        <v>246</v>
      </c>
      <c r="D867" t="s">
        <v>424</v>
      </c>
      <c r="E867" t="s">
        <v>272</v>
      </c>
      <c r="F867" t="s">
        <v>248</v>
      </c>
      <c r="G867" t="s">
        <v>249</v>
      </c>
      <c r="H867" t="s">
        <v>250</v>
      </c>
      <c r="L867" s="50">
        <v>1</v>
      </c>
      <c r="M867" s="50">
        <v>0.6697765588760376</v>
      </c>
      <c r="N867" s="50">
        <v>1.4930351972579956</v>
      </c>
      <c r="O867" s="50">
        <v>35.281010000000002</v>
      </c>
      <c r="P867" s="50">
        <v>34.874912261962891</v>
      </c>
      <c r="Q867" s="50">
        <v>0.35940670967102051</v>
      </c>
      <c r="S867" s="50">
        <v>25.071006774902344</v>
      </c>
      <c r="T867" s="50">
        <v>0.36073297262191772</v>
      </c>
      <c r="U867" s="50">
        <v>0.20826928317546844</v>
      </c>
      <c r="V867" s="50">
        <v>0</v>
      </c>
      <c r="W867" t="s">
        <v>210</v>
      </c>
      <c r="X867" s="50">
        <v>4.2241560900785603E-2</v>
      </c>
      <c r="Y867" t="s">
        <v>210</v>
      </c>
      <c r="Z867">
        <v>3</v>
      </c>
      <c r="AA867">
        <v>32</v>
      </c>
      <c r="AB867" t="s">
        <v>273</v>
      </c>
      <c r="AC867" t="s">
        <v>190</v>
      </c>
      <c r="AD867" s="50">
        <v>0.91685434887108408</v>
      </c>
      <c r="AE867" t="s">
        <v>252</v>
      </c>
      <c r="AF867" t="s">
        <v>252</v>
      </c>
    </row>
    <row r="868" spans="1:32" x14ac:dyDescent="0.35">
      <c r="A868">
        <v>24</v>
      </c>
      <c r="B868" t="s">
        <v>284</v>
      </c>
      <c r="C868" t="s">
        <v>246</v>
      </c>
      <c r="D868" t="s">
        <v>424</v>
      </c>
      <c r="E868" t="s">
        <v>276</v>
      </c>
      <c r="F868" t="s">
        <v>248</v>
      </c>
      <c r="G868" t="s">
        <v>249</v>
      </c>
      <c r="H868" t="s">
        <v>250</v>
      </c>
      <c r="L868" s="50">
        <v>1</v>
      </c>
      <c r="M868" s="50">
        <v>0.93211197853088379</v>
      </c>
      <c r="N868" s="50">
        <v>1.072832465171814</v>
      </c>
      <c r="O868" s="50">
        <v>22.979849000000002</v>
      </c>
      <c r="P868" s="50">
        <v>22.926610946655273</v>
      </c>
      <c r="Q868" s="50">
        <v>5.5211711674928665E-2</v>
      </c>
      <c r="S868" s="50">
        <v>13.122707366943359</v>
      </c>
      <c r="T868" s="50">
        <v>6.3272610306739807E-2</v>
      </c>
      <c r="U868" s="50">
        <v>3.6530457437038422E-2</v>
      </c>
      <c r="V868" s="50">
        <v>0</v>
      </c>
      <c r="W868" t="s">
        <v>210</v>
      </c>
      <c r="X868" s="50">
        <v>0.3201584736914706</v>
      </c>
      <c r="Y868" t="s">
        <v>210</v>
      </c>
      <c r="Z868">
        <v>3</v>
      </c>
      <c r="AA868">
        <v>17</v>
      </c>
      <c r="AB868" t="s">
        <v>251</v>
      </c>
      <c r="AC868" t="s">
        <v>190</v>
      </c>
      <c r="AD868" s="50">
        <v>0.96208408270775336</v>
      </c>
      <c r="AE868" t="s">
        <v>252</v>
      </c>
      <c r="AF868" t="s">
        <v>252</v>
      </c>
    </row>
    <row r="869" spans="1:32" x14ac:dyDescent="0.35">
      <c r="A869">
        <v>25</v>
      </c>
      <c r="B869" t="s">
        <v>285</v>
      </c>
      <c r="C869" t="s">
        <v>246</v>
      </c>
      <c r="D869" t="s">
        <v>424</v>
      </c>
      <c r="E869" t="s">
        <v>286</v>
      </c>
      <c r="F869" t="s">
        <v>248</v>
      </c>
      <c r="G869" t="s">
        <v>249</v>
      </c>
      <c r="H869" t="s">
        <v>250</v>
      </c>
      <c r="L869" s="50">
        <v>1</v>
      </c>
      <c r="M869" s="50">
        <v>0.93926805257797241</v>
      </c>
      <c r="N869" s="50">
        <v>1.0646588802337646</v>
      </c>
      <c r="O869" s="50">
        <v>30.656319</v>
      </c>
      <c r="P869" s="50">
        <v>30.691137313842773</v>
      </c>
      <c r="Q869" s="50">
        <v>4.7166485339403152E-2</v>
      </c>
      <c r="S869" s="50">
        <v>20.887229919433594</v>
      </c>
      <c r="T869" s="50">
        <v>5.6389424949884415E-2</v>
      </c>
      <c r="U869" s="50">
        <v>3.2556451857089996E-2</v>
      </c>
      <c r="V869" s="50">
        <v>0</v>
      </c>
      <c r="W869" t="s">
        <v>210</v>
      </c>
      <c r="X869" s="50">
        <v>0.41362890475489533</v>
      </c>
      <c r="Y869" t="s">
        <v>210</v>
      </c>
      <c r="Z869">
        <v>3</v>
      </c>
      <c r="AA869">
        <v>24</v>
      </c>
      <c r="AB869" t="s">
        <v>251</v>
      </c>
      <c r="AC869" t="s">
        <v>190</v>
      </c>
      <c r="AD869" s="50">
        <v>0.96381567068103957</v>
      </c>
      <c r="AE869" t="s">
        <v>252</v>
      </c>
      <c r="AF869" t="s">
        <v>252</v>
      </c>
    </row>
    <row r="870" spans="1:32" x14ac:dyDescent="0.35">
      <c r="A870">
        <v>26</v>
      </c>
      <c r="B870" t="s">
        <v>287</v>
      </c>
      <c r="C870" t="s">
        <v>246</v>
      </c>
      <c r="D870" t="s">
        <v>424</v>
      </c>
      <c r="E870" t="s">
        <v>288</v>
      </c>
      <c r="F870" t="s">
        <v>248</v>
      </c>
      <c r="G870" t="s">
        <v>249</v>
      </c>
      <c r="H870" t="s">
        <v>250</v>
      </c>
      <c r="L870" s="50">
        <v>1</v>
      </c>
      <c r="M870" s="50">
        <v>0.91434782743453979</v>
      </c>
      <c r="N870" s="50">
        <v>1.0936757326126099</v>
      </c>
      <c r="O870" s="50">
        <v>26.45298</v>
      </c>
      <c r="P870" s="50">
        <v>26.368049621582031</v>
      </c>
      <c r="Q870" s="50">
        <v>7.4429377913475037E-2</v>
      </c>
      <c r="S870" s="50">
        <v>16.564144134521484</v>
      </c>
      <c r="T870" s="50">
        <v>8.0590464174747467E-2</v>
      </c>
      <c r="U870" s="50">
        <v>4.6528924256563187E-2</v>
      </c>
      <c r="V870" s="50">
        <v>0</v>
      </c>
      <c r="W870" t="s">
        <v>210</v>
      </c>
      <c r="X870" s="50">
        <v>0.63682208515815752</v>
      </c>
      <c r="Y870" t="s">
        <v>210</v>
      </c>
      <c r="Z870">
        <v>3</v>
      </c>
      <c r="AA870">
        <v>19</v>
      </c>
      <c r="AB870" t="s">
        <v>251</v>
      </c>
      <c r="AC870" t="s">
        <v>190</v>
      </c>
      <c r="AD870" s="50">
        <v>0.97544497237406558</v>
      </c>
      <c r="AE870" t="s">
        <v>252</v>
      </c>
      <c r="AF870" t="s">
        <v>252</v>
      </c>
    </row>
    <row r="871" spans="1:32" x14ac:dyDescent="0.35">
      <c r="A871">
        <v>27</v>
      </c>
      <c r="B871" t="s">
        <v>289</v>
      </c>
      <c r="C871" t="s">
        <v>246</v>
      </c>
      <c r="D871" t="s">
        <v>424</v>
      </c>
      <c r="E871" t="s">
        <v>290</v>
      </c>
      <c r="F871" t="s">
        <v>248</v>
      </c>
      <c r="G871" t="s">
        <v>249</v>
      </c>
      <c r="H871" t="s">
        <v>250</v>
      </c>
      <c r="L871" s="50">
        <v>1</v>
      </c>
      <c r="M871" s="50">
        <v>0.95902043581008911</v>
      </c>
      <c r="N871" s="50">
        <v>1.0427306890487671</v>
      </c>
      <c r="O871" s="50">
        <v>23.689985</v>
      </c>
      <c r="P871" s="50">
        <v>23.713991165161133</v>
      </c>
      <c r="Q871" s="50">
        <v>2.1519841626286507E-2</v>
      </c>
      <c r="S871" s="50">
        <v>13.910085678100586</v>
      </c>
      <c r="T871" s="50">
        <v>3.7658911198377609E-2</v>
      </c>
      <c r="U871" s="50">
        <v>2.1742383018136024E-2</v>
      </c>
      <c r="V871" s="50">
        <v>0</v>
      </c>
      <c r="W871" t="s">
        <v>210</v>
      </c>
      <c r="X871" s="50">
        <v>0.58548805534817827</v>
      </c>
      <c r="Y871" t="s">
        <v>210</v>
      </c>
      <c r="Z871">
        <v>3</v>
      </c>
      <c r="AA871">
        <v>17</v>
      </c>
      <c r="AB871" t="s">
        <v>251</v>
      </c>
      <c r="AC871" t="s">
        <v>190</v>
      </c>
      <c r="AD871" s="50">
        <v>0.97177753536871136</v>
      </c>
      <c r="AE871" t="s">
        <v>252</v>
      </c>
      <c r="AF871" t="s">
        <v>252</v>
      </c>
    </row>
    <row r="872" spans="1:32" x14ac:dyDescent="0.35">
      <c r="A872">
        <v>28</v>
      </c>
      <c r="B872" t="s">
        <v>291</v>
      </c>
      <c r="C872" t="s">
        <v>246</v>
      </c>
      <c r="D872" t="s">
        <v>424</v>
      </c>
      <c r="E872" t="s">
        <v>292</v>
      </c>
      <c r="F872" t="s">
        <v>248</v>
      </c>
      <c r="G872" t="s">
        <v>249</v>
      </c>
      <c r="H872" t="s">
        <v>250</v>
      </c>
      <c r="L872" s="50">
        <v>1</v>
      </c>
      <c r="M872" s="50">
        <v>0.91345453262329102</v>
      </c>
      <c r="N872" s="50">
        <v>1.0947452783584595</v>
      </c>
      <c r="O872" s="50">
        <v>26.256181999999999</v>
      </c>
      <c r="P872" s="50">
        <v>26.293601989746094</v>
      </c>
      <c r="Q872" s="50">
        <v>7.5381048023700714E-2</v>
      </c>
      <c r="S872" s="50">
        <v>16.48969841003418</v>
      </c>
      <c r="T872" s="50">
        <v>8.1470191478729248E-2</v>
      </c>
      <c r="U872" s="50">
        <v>4.7036837786436081E-2</v>
      </c>
      <c r="V872" s="50">
        <v>0</v>
      </c>
      <c r="W872" t="s">
        <v>210</v>
      </c>
      <c r="X872" s="50">
        <v>0.47915411662842028</v>
      </c>
      <c r="Y872" t="s">
        <v>210</v>
      </c>
      <c r="Z872">
        <v>3</v>
      </c>
      <c r="AA872">
        <v>19</v>
      </c>
      <c r="AB872" t="s">
        <v>251</v>
      </c>
      <c r="AC872" t="s">
        <v>190</v>
      </c>
      <c r="AD872" s="50">
        <v>0.96920727857430711</v>
      </c>
      <c r="AE872" t="s">
        <v>252</v>
      </c>
      <c r="AF872" t="s">
        <v>252</v>
      </c>
    </row>
    <row r="873" spans="1:32" x14ac:dyDescent="0.35">
      <c r="A873">
        <v>29</v>
      </c>
      <c r="B873" t="s">
        <v>293</v>
      </c>
      <c r="C873" t="s">
        <v>246</v>
      </c>
      <c r="D873" t="s">
        <v>424</v>
      </c>
      <c r="E873" t="s">
        <v>286</v>
      </c>
      <c r="F873" t="s">
        <v>248</v>
      </c>
      <c r="G873" t="s">
        <v>249</v>
      </c>
      <c r="H873" t="s">
        <v>250</v>
      </c>
      <c r="L873" s="50">
        <v>1</v>
      </c>
      <c r="M873" s="50">
        <v>0.93926805257797241</v>
      </c>
      <c r="N873" s="50">
        <v>1.0646588802337646</v>
      </c>
      <c r="O873" s="50">
        <v>30.672274000000002</v>
      </c>
      <c r="P873" s="50">
        <v>30.691137313842773</v>
      </c>
      <c r="Q873" s="50">
        <v>4.7166485339403152E-2</v>
      </c>
      <c r="S873" s="50">
        <v>20.887229919433594</v>
      </c>
      <c r="T873" s="50">
        <v>5.6389424949884415E-2</v>
      </c>
      <c r="U873" s="50">
        <v>3.2556451857089996E-2</v>
      </c>
      <c r="V873" s="50">
        <v>0</v>
      </c>
      <c r="W873" t="s">
        <v>210</v>
      </c>
      <c r="X873" s="50">
        <v>0.41362890475489533</v>
      </c>
      <c r="Y873" t="s">
        <v>210</v>
      </c>
      <c r="Z873">
        <v>3</v>
      </c>
      <c r="AA873">
        <v>24</v>
      </c>
      <c r="AB873" t="s">
        <v>251</v>
      </c>
      <c r="AC873" t="s">
        <v>190</v>
      </c>
      <c r="AD873" s="50">
        <v>0.96136274483970496</v>
      </c>
      <c r="AE873" t="s">
        <v>252</v>
      </c>
      <c r="AF873" t="s">
        <v>252</v>
      </c>
    </row>
    <row r="874" spans="1:32" x14ac:dyDescent="0.35">
      <c r="A874">
        <v>30</v>
      </c>
      <c r="B874" t="s">
        <v>294</v>
      </c>
      <c r="C874" t="s">
        <v>246</v>
      </c>
      <c r="D874" t="s">
        <v>424</v>
      </c>
      <c r="E874" t="s">
        <v>288</v>
      </c>
      <c r="F874" t="s">
        <v>248</v>
      </c>
      <c r="G874" t="s">
        <v>249</v>
      </c>
      <c r="H874" t="s">
        <v>250</v>
      </c>
      <c r="L874" s="50">
        <v>1</v>
      </c>
      <c r="M874" s="50">
        <v>0.91434782743453979</v>
      </c>
      <c r="N874" s="50">
        <v>1.0936757326126099</v>
      </c>
      <c r="O874" s="50">
        <v>26.336974999999999</v>
      </c>
      <c r="P874" s="50">
        <v>26.368049621582031</v>
      </c>
      <c r="Q874" s="50">
        <v>7.4429377913475037E-2</v>
      </c>
      <c r="S874" s="50">
        <v>16.564144134521484</v>
      </c>
      <c r="T874" s="50">
        <v>8.0590464174747467E-2</v>
      </c>
      <c r="U874" s="50">
        <v>4.6528924256563187E-2</v>
      </c>
      <c r="V874" s="50">
        <v>0</v>
      </c>
      <c r="W874" t="s">
        <v>210</v>
      </c>
      <c r="X874" s="50">
        <v>0.63682208515815752</v>
      </c>
      <c r="Y874" t="s">
        <v>210</v>
      </c>
      <c r="Z874">
        <v>3</v>
      </c>
      <c r="AA874">
        <v>18</v>
      </c>
      <c r="AB874" t="s">
        <v>251</v>
      </c>
      <c r="AC874" t="s">
        <v>190</v>
      </c>
      <c r="AD874" s="50">
        <v>0.96482834206021439</v>
      </c>
      <c r="AE874" t="s">
        <v>252</v>
      </c>
      <c r="AF874" t="s">
        <v>252</v>
      </c>
    </row>
    <row r="875" spans="1:32" x14ac:dyDescent="0.35">
      <c r="A875">
        <v>31</v>
      </c>
      <c r="B875" t="s">
        <v>295</v>
      </c>
      <c r="C875" t="s">
        <v>246</v>
      </c>
      <c r="D875" t="s">
        <v>424</v>
      </c>
      <c r="E875" t="s">
        <v>290</v>
      </c>
      <c r="F875" t="s">
        <v>248</v>
      </c>
      <c r="G875" t="s">
        <v>249</v>
      </c>
      <c r="H875" t="s">
        <v>250</v>
      </c>
      <c r="L875" s="50">
        <v>1</v>
      </c>
      <c r="M875" s="50">
        <v>0.95902043581008911</v>
      </c>
      <c r="N875" s="50">
        <v>1.0427306890487671</v>
      </c>
      <c r="O875" s="50">
        <v>23.731552000000001</v>
      </c>
      <c r="P875" s="50">
        <v>23.713991165161133</v>
      </c>
      <c r="Q875" s="50">
        <v>2.1519841626286507E-2</v>
      </c>
      <c r="S875" s="50">
        <v>13.910085678100586</v>
      </c>
      <c r="T875" s="50">
        <v>3.7658911198377609E-2</v>
      </c>
      <c r="U875" s="50">
        <v>2.1742383018136024E-2</v>
      </c>
      <c r="V875" s="50">
        <v>0</v>
      </c>
      <c r="W875" t="s">
        <v>210</v>
      </c>
      <c r="X875" s="50">
        <v>0.58548805534817827</v>
      </c>
      <c r="Y875" t="s">
        <v>210</v>
      </c>
      <c r="Z875">
        <v>3</v>
      </c>
      <c r="AA875">
        <v>17</v>
      </c>
      <c r="AB875" t="s">
        <v>251</v>
      </c>
      <c r="AC875" t="s">
        <v>190</v>
      </c>
      <c r="AD875" s="50">
        <v>0.95872661961391226</v>
      </c>
      <c r="AE875" t="s">
        <v>252</v>
      </c>
      <c r="AF875" t="s">
        <v>252</v>
      </c>
    </row>
    <row r="876" spans="1:32" x14ac:dyDescent="0.35">
      <c r="A876">
        <v>32</v>
      </c>
      <c r="B876" t="s">
        <v>296</v>
      </c>
      <c r="C876" t="s">
        <v>246</v>
      </c>
      <c r="D876" t="s">
        <v>424</v>
      </c>
      <c r="E876" t="s">
        <v>292</v>
      </c>
      <c r="F876" t="s">
        <v>248</v>
      </c>
      <c r="G876" t="s">
        <v>249</v>
      </c>
      <c r="H876" t="s">
        <v>250</v>
      </c>
      <c r="L876" s="50">
        <v>1</v>
      </c>
      <c r="M876" s="50">
        <v>0.91345453262329102</v>
      </c>
      <c r="N876" s="50">
        <v>1.0947452783584595</v>
      </c>
      <c r="O876" s="50">
        <v>26.380372999999999</v>
      </c>
      <c r="P876" s="50">
        <v>26.293601989746094</v>
      </c>
      <c r="Q876" s="50">
        <v>7.5381048023700714E-2</v>
      </c>
      <c r="S876" s="50">
        <v>16.48969841003418</v>
      </c>
      <c r="T876" s="50">
        <v>8.1470191478729248E-2</v>
      </c>
      <c r="U876" s="50">
        <v>4.7036837786436081E-2</v>
      </c>
      <c r="V876" s="50">
        <v>0</v>
      </c>
      <c r="W876" t="s">
        <v>210</v>
      </c>
      <c r="X876" s="50">
        <v>0.47915411662842028</v>
      </c>
      <c r="Y876" t="s">
        <v>210</v>
      </c>
      <c r="Z876">
        <v>3</v>
      </c>
      <c r="AA876">
        <v>20</v>
      </c>
      <c r="AB876" t="s">
        <v>251</v>
      </c>
      <c r="AC876" t="s">
        <v>190</v>
      </c>
      <c r="AD876" s="50">
        <v>0.95558513731913952</v>
      </c>
      <c r="AE876" t="s">
        <v>252</v>
      </c>
      <c r="AF876" t="s">
        <v>252</v>
      </c>
    </row>
    <row r="877" spans="1:32" x14ac:dyDescent="0.35">
      <c r="A877">
        <v>33</v>
      </c>
      <c r="B877" t="s">
        <v>297</v>
      </c>
      <c r="C877" t="s">
        <v>246</v>
      </c>
      <c r="D877" t="s">
        <v>424</v>
      </c>
      <c r="E877" t="s">
        <v>286</v>
      </c>
      <c r="F877" t="s">
        <v>248</v>
      </c>
      <c r="G877" t="s">
        <v>249</v>
      </c>
      <c r="H877" t="s">
        <v>250</v>
      </c>
      <c r="L877" s="50">
        <v>1</v>
      </c>
      <c r="M877" s="50">
        <v>0.93926805257797241</v>
      </c>
      <c r="N877" s="50">
        <v>1.0646588802337646</v>
      </c>
      <c r="O877" s="50">
        <v>30.744814000000002</v>
      </c>
      <c r="P877" s="50">
        <v>30.691137313842773</v>
      </c>
      <c r="Q877" s="50">
        <v>4.7166485339403152E-2</v>
      </c>
      <c r="S877" s="50">
        <v>20.887229919433594</v>
      </c>
      <c r="T877" s="50">
        <v>5.6389424949884415E-2</v>
      </c>
      <c r="U877" s="50">
        <v>3.2556451857089996E-2</v>
      </c>
      <c r="V877" s="50">
        <v>0</v>
      </c>
      <c r="W877" t="s">
        <v>210</v>
      </c>
      <c r="X877" s="50">
        <v>0.41362890475489533</v>
      </c>
      <c r="Y877" t="s">
        <v>210</v>
      </c>
      <c r="Z877">
        <v>3</v>
      </c>
      <c r="AA877">
        <v>24</v>
      </c>
      <c r="AB877" t="s">
        <v>251</v>
      </c>
      <c r="AC877" t="s">
        <v>190</v>
      </c>
      <c r="AD877" s="50">
        <v>0.94346282031229611</v>
      </c>
      <c r="AE877" t="s">
        <v>252</v>
      </c>
      <c r="AF877" t="s">
        <v>252</v>
      </c>
    </row>
    <row r="878" spans="1:32" x14ac:dyDescent="0.35">
      <c r="A878">
        <v>34</v>
      </c>
      <c r="B878" t="s">
        <v>298</v>
      </c>
      <c r="C878" t="s">
        <v>246</v>
      </c>
      <c r="D878" t="s">
        <v>424</v>
      </c>
      <c r="E878" t="s">
        <v>288</v>
      </c>
      <c r="F878" t="s">
        <v>248</v>
      </c>
      <c r="G878" t="s">
        <v>249</v>
      </c>
      <c r="H878" t="s">
        <v>250</v>
      </c>
      <c r="L878" s="50">
        <v>1</v>
      </c>
      <c r="M878" s="50">
        <v>0.91434782743453979</v>
      </c>
      <c r="N878" s="50">
        <v>1.0936757326126099</v>
      </c>
      <c r="O878" s="50">
        <v>26.314191999999998</v>
      </c>
      <c r="P878" s="50">
        <v>26.368049621582031</v>
      </c>
      <c r="Q878" s="50">
        <v>7.4429377913475037E-2</v>
      </c>
      <c r="S878" s="50">
        <v>16.564144134521484</v>
      </c>
      <c r="T878" s="50">
        <v>8.0590464174747467E-2</v>
      </c>
      <c r="U878" s="50">
        <v>4.6528924256563187E-2</v>
      </c>
      <c r="V878" s="50">
        <v>0</v>
      </c>
      <c r="W878" t="s">
        <v>210</v>
      </c>
      <c r="X878" s="50">
        <v>0.63682208515815752</v>
      </c>
      <c r="Y878" t="s">
        <v>210</v>
      </c>
      <c r="Z878">
        <v>3</v>
      </c>
      <c r="AA878">
        <v>18</v>
      </c>
      <c r="AB878" t="s">
        <v>251</v>
      </c>
      <c r="AC878" t="s">
        <v>190</v>
      </c>
      <c r="AD878" s="50">
        <v>0.97030410355510677</v>
      </c>
      <c r="AE878" t="s">
        <v>252</v>
      </c>
      <c r="AF878" t="s">
        <v>252</v>
      </c>
    </row>
    <row r="879" spans="1:32" x14ac:dyDescent="0.35">
      <c r="A879">
        <v>35</v>
      </c>
      <c r="B879" t="s">
        <v>299</v>
      </c>
      <c r="C879" t="s">
        <v>246</v>
      </c>
      <c r="D879" t="s">
        <v>424</v>
      </c>
      <c r="E879" t="s">
        <v>290</v>
      </c>
      <c r="F879" t="s">
        <v>248</v>
      </c>
      <c r="G879" t="s">
        <v>249</v>
      </c>
      <c r="H879" t="s">
        <v>250</v>
      </c>
      <c r="L879" s="50">
        <v>1</v>
      </c>
      <c r="M879" s="50">
        <v>0.95902043581008911</v>
      </c>
      <c r="N879" s="50">
        <v>1.0427306890487671</v>
      </c>
      <c r="O879" s="50">
        <v>23.720435999999999</v>
      </c>
      <c r="P879" s="50">
        <v>23.713991165161133</v>
      </c>
      <c r="Q879" s="50">
        <v>2.1519841626286507E-2</v>
      </c>
      <c r="S879" s="50">
        <v>13.910085678100586</v>
      </c>
      <c r="T879" s="50">
        <v>3.7658911198377609E-2</v>
      </c>
      <c r="U879" s="50">
        <v>2.1742383018136024E-2</v>
      </c>
      <c r="V879" s="50">
        <v>0</v>
      </c>
      <c r="W879" t="s">
        <v>210</v>
      </c>
      <c r="X879" s="50">
        <v>0.58548805534817827</v>
      </c>
      <c r="Y879" t="s">
        <v>210</v>
      </c>
      <c r="Z879">
        <v>3</v>
      </c>
      <c r="AA879">
        <v>17</v>
      </c>
      <c r="AB879" t="s">
        <v>251</v>
      </c>
      <c r="AC879" t="s">
        <v>190</v>
      </c>
      <c r="AD879" s="50">
        <v>0.95880423041189788</v>
      </c>
      <c r="AE879" t="s">
        <v>252</v>
      </c>
      <c r="AF879" t="s">
        <v>252</v>
      </c>
    </row>
    <row r="880" spans="1:32" x14ac:dyDescent="0.35">
      <c r="A880">
        <v>36</v>
      </c>
      <c r="B880" t="s">
        <v>300</v>
      </c>
      <c r="C880" t="s">
        <v>246</v>
      </c>
      <c r="D880" t="s">
        <v>424</v>
      </c>
      <c r="E880" t="s">
        <v>292</v>
      </c>
      <c r="F880" t="s">
        <v>248</v>
      </c>
      <c r="G880" t="s">
        <v>249</v>
      </c>
      <c r="H880" t="s">
        <v>250</v>
      </c>
      <c r="L880" s="50">
        <v>1</v>
      </c>
      <c r="M880" s="50">
        <v>0.91345453262329102</v>
      </c>
      <c r="N880" s="50">
        <v>1.0947452783584595</v>
      </c>
      <c r="O880" s="50">
        <v>26.244254999999999</v>
      </c>
      <c r="P880" s="50">
        <v>26.293601989746094</v>
      </c>
      <c r="Q880" s="50">
        <v>7.5381048023700714E-2</v>
      </c>
      <c r="S880" s="50">
        <v>16.48969841003418</v>
      </c>
      <c r="T880" s="50">
        <v>8.1470191478729248E-2</v>
      </c>
      <c r="U880" s="50">
        <v>4.7036837786436081E-2</v>
      </c>
      <c r="V880" s="50">
        <v>0</v>
      </c>
      <c r="W880" t="s">
        <v>210</v>
      </c>
      <c r="X880" s="50">
        <v>0.47915411662842028</v>
      </c>
      <c r="Y880" t="s">
        <v>210</v>
      </c>
      <c r="Z880">
        <v>3</v>
      </c>
      <c r="AA880">
        <v>20</v>
      </c>
      <c r="AB880" t="s">
        <v>251</v>
      </c>
      <c r="AC880" t="s">
        <v>190</v>
      </c>
      <c r="AD880" s="50">
        <v>0.9645782704142174</v>
      </c>
      <c r="AE880" t="s">
        <v>252</v>
      </c>
      <c r="AF880" t="s">
        <v>252</v>
      </c>
    </row>
    <row r="881" spans="1:32" x14ac:dyDescent="0.35">
      <c r="A881">
        <v>37</v>
      </c>
      <c r="B881" t="s">
        <v>301</v>
      </c>
      <c r="C881" t="s">
        <v>246</v>
      </c>
      <c r="D881" t="s">
        <v>424</v>
      </c>
      <c r="E881" t="s">
        <v>302</v>
      </c>
      <c r="F881" t="s">
        <v>248</v>
      </c>
      <c r="G881" t="s">
        <v>249</v>
      </c>
      <c r="H881" t="s">
        <v>250</v>
      </c>
      <c r="L881" s="50">
        <v>1</v>
      </c>
      <c r="M881" s="50">
        <v>0.96077674627304077</v>
      </c>
      <c r="N881" s="50">
        <v>1.0408245325088501</v>
      </c>
      <c r="O881" s="50">
        <v>27.919339999999998</v>
      </c>
      <c r="P881" s="50">
        <v>27.932294845581055</v>
      </c>
      <c r="Q881" s="50">
        <v>1.8487518653273582E-2</v>
      </c>
      <c r="S881" s="50">
        <v>18.128389358520508</v>
      </c>
      <c r="T881" s="50">
        <v>3.6012198776006699E-2</v>
      </c>
      <c r="U881" s="50">
        <v>2.0791651681065559E-2</v>
      </c>
      <c r="V881" s="50">
        <v>0</v>
      </c>
      <c r="W881" t="s">
        <v>210</v>
      </c>
      <c r="X881" s="50">
        <v>0.68282935587249116</v>
      </c>
      <c r="Y881" t="s">
        <v>210</v>
      </c>
      <c r="Z881">
        <v>3</v>
      </c>
      <c r="AA881">
        <v>21</v>
      </c>
      <c r="AB881" t="s">
        <v>251</v>
      </c>
      <c r="AC881" t="s">
        <v>190</v>
      </c>
      <c r="AD881" s="50">
        <v>0.97663212535011468</v>
      </c>
      <c r="AE881" t="s">
        <v>252</v>
      </c>
      <c r="AF881" t="s">
        <v>252</v>
      </c>
    </row>
    <row r="882" spans="1:32" x14ac:dyDescent="0.35">
      <c r="A882">
        <v>38</v>
      </c>
      <c r="B882" t="s">
        <v>303</v>
      </c>
      <c r="C882" t="s">
        <v>246</v>
      </c>
      <c r="D882" t="s">
        <v>424</v>
      </c>
      <c r="E882" t="s">
        <v>304</v>
      </c>
      <c r="F882" t="s">
        <v>248</v>
      </c>
      <c r="G882" t="s">
        <v>249</v>
      </c>
      <c r="H882" t="s">
        <v>250</v>
      </c>
      <c r="L882" s="50">
        <v>1</v>
      </c>
      <c r="M882" s="50">
        <v>0.89040470123291016</v>
      </c>
      <c r="N882" s="50">
        <v>1.1230847835540771</v>
      </c>
      <c r="O882" s="50">
        <v>32.315165999999998</v>
      </c>
      <c r="P882" s="50">
        <v>32.2408447265625</v>
      </c>
      <c r="Q882" s="50">
        <v>9.9796503782272339E-2</v>
      </c>
      <c r="S882" s="50">
        <v>22.436941146850586</v>
      </c>
      <c r="T882" s="50">
        <v>0.10447216033935547</v>
      </c>
      <c r="U882" s="50">
        <v>6.0317028313875198E-2</v>
      </c>
      <c r="V882" s="50">
        <v>0</v>
      </c>
      <c r="W882" t="s">
        <v>210</v>
      </c>
      <c r="X882" s="50">
        <v>0.40695450609095662</v>
      </c>
      <c r="Y882" t="s">
        <v>210</v>
      </c>
      <c r="Z882">
        <v>3</v>
      </c>
      <c r="AA882">
        <v>27</v>
      </c>
      <c r="AB882" t="s">
        <v>251</v>
      </c>
      <c r="AC882" t="s">
        <v>190</v>
      </c>
      <c r="AD882" s="50">
        <v>0.95235068076161578</v>
      </c>
      <c r="AE882" t="s">
        <v>252</v>
      </c>
      <c r="AF882" t="s">
        <v>252</v>
      </c>
    </row>
    <row r="883" spans="1:32" x14ac:dyDescent="0.35">
      <c r="A883">
        <v>39</v>
      </c>
      <c r="B883" t="s">
        <v>305</v>
      </c>
      <c r="C883" t="s">
        <v>246</v>
      </c>
      <c r="D883" t="s">
        <v>424</v>
      </c>
      <c r="E883" t="s">
        <v>306</v>
      </c>
      <c r="F883" t="s">
        <v>248</v>
      </c>
      <c r="G883" t="s">
        <v>249</v>
      </c>
      <c r="H883" t="s">
        <v>250</v>
      </c>
      <c r="L883" s="50">
        <v>1</v>
      </c>
      <c r="M883" s="50">
        <v>0.92566949129104614</v>
      </c>
      <c r="N883" s="50">
        <v>1.0802992582321167</v>
      </c>
      <c r="O883" s="50">
        <v>28.451879999999999</v>
      </c>
      <c r="P883" s="50">
        <v>28.510492324829102</v>
      </c>
      <c r="Q883" s="50">
        <v>6.2267325818538666E-2</v>
      </c>
      <c r="S883" s="50">
        <v>18.706586837768555</v>
      </c>
      <c r="T883" s="50">
        <v>6.9514818489551544E-2</v>
      </c>
      <c r="U883" s="50">
        <v>4.0134400129318237E-2</v>
      </c>
      <c r="V883" s="50">
        <v>0</v>
      </c>
      <c r="W883" t="s">
        <v>210</v>
      </c>
      <c r="X883" s="50">
        <v>0.44990236432044795</v>
      </c>
      <c r="Y883" t="s">
        <v>210</v>
      </c>
      <c r="Z883">
        <v>3</v>
      </c>
      <c r="AA883">
        <v>22</v>
      </c>
      <c r="AB883" t="s">
        <v>251</v>
      </c>
      <c r="AC883" t="s">
        <v>190</v>
      </c>
      <c r="AD883" s="50">
        <v>0.97799523237824459</v>
      </c>
      <c r="AE883" t="s">
        <v>252</v>
      </c>
      <c r="AF883" t="s">
        <v>252</v>
      </c>
    </row>
    <row r="884" spans="1:32" x14ac:dyDescent="0.35">
      <c r="A884">
        <v>40</v>
      </c>
      <c r="B884" t="s">
        <v>307</v>
      </c>
      <c r="C884" t="s">
        <v>246</v>
      </c>
      <c r="D884" t="s">
        <v>424</v>
      </c>
      <c r="E884" t="s">
        <v>308</v>
      </c>
      <c r="F884" t="s">
        <v>248</v>
      </c>
      <c r="G884" t="s">
        <v>249</v>
      </c>
      <c r="H884" t="s">
        <v>250</v>
      </c>
      <c r="L884" s="50">
        <v>1</v>
      </c>
      <c r="M884" s="50">
        <v>0.93924862146377563</v>
      </c>
      <c r="N884" s="50">
        <v>1.064680814743042</v>
      </c>
      <c r="O884" s="50">
        <v>35.301642999999999</v>
      </c>
      <c r="P884" s="50">
        <v>35.292427062988281</v>
      </c>
      <c r="Q884" s="50">
        <v>4.7188691794872284E-2</v>
      </c>
      <c r="S884" s="50">
        <v>25.488521575927734</v>
      </c>
      <c r="T884" s="50">
        <v>5.6408002972602844E-2</v>
      </c>
      <c r="U884" s="50">
        <v>3.2567176967859268E-2</v>
      </c>
      <c r="V884" s="50">
        <v>0</v>
      </c>
      <c r="W884" t="s">
        <v>210</v>
      </c>
      <c r="X884" s="50">
        <v>0.49375644023470394</v>
      </c>
      <c r="Y884" t="s">
        <v>210</v>
      </c>
      <c r="Z884">
        <v>3</v>
      </c>
      <c r="AA884">
        <v>28</v>
      </c>
      <c r="AB884" t="s">
        <v>251</v>
      </c>
      <c r="AC884" t="s">
        <v>190</v>
      </c>
      <c r="AD884" s="50">
        <v>0.94371795948453308</v>
      </c>
      <c r="AE884" t="s">
        <v>252</v>
      </c>
      <c r="AF884" t="s">
        <v>252</v>
      </c>
    </row>
    <row r="885" spans="1:32" x14ac:dyDescent="0.35">
      <c r="A885">
        <v>41</v>
      </c>
      <c r="B885" t="s">
        <v>309</v>
      </c>
      <c r="C885" t="s">
        <v>246</v>
      </c>
      <c r="D885" t="s">
        <v>424</v>
      </c>
      <c r="E885" t="s">
        <v>302</v>
      </c>
      <c r="F885" t="s">
        <v>248</v>
      </c>
      <c r="G885" t="s">
        <v>249</v>
      </c>
      <c r="H885" t="s">
        <v>250</v>
      </c>
      <c r="L885" s="50">
        <v>1</v>
      </c>
      <c r="M885" s="50">
        <v>0.96077674627304077</v>
      </c>
      <c r="N885" s="50">
        <v>1.0408245325088501</v>
      </c>
      <c r="O885" s="50">
        <v>27.924078000000002</v>
      </c>
      <c r="P885" s="50">
        <v>27.932294845581055</v>
      </c>
      <c r="Q885" s="50">
        <v>1.8487518653273582E-2</v>
      </c>
      <c r="S885" s="50">
        <v>18.128389358520508</v>
      </c>
      <c r="T885" s="50">
        <v>3.6012198776006699E-2</v>
      </c>
      <c r="U885" s="50">
        <v>2.0791651681065559E-2</v>
      </c>
      <c r="V885" s="50">
        <v>0</v>
      </c>
      <c r="W885" t="s">
        <v>210</v>
      </c>
      <c r="X885" s="50">
        <v>0.68282935587249116</v>
      </c>
      <c r="Y885" t="s">
        <v>210</v>
      </c>
      <c r="Z885">
        <v>3</v>
      </c>
      <c r="AA885">
        <v>21</v>
      </c>
      <c r="AB885" t="s">
        <v>251</v>
      </c>
      <c r="AC885" t="s">
        <v>190</v>
      </c>
      <c r="AD885" s="50">
        <v>0.97575848675926435</v>
      </c>
      <c r="AE885" t="s">
        <v>252</v>
      </c>
      <c r="AF885" t="s">
        <v>252</v>
      </c>
    </row>
    <row r="886" spans="1:32" x14ac:dyDescent="0.35">
      <c r="A886">
        <v>42</v>
      </c>
      <c r="B886" t="s">
        <v>310</v>
      </c>
      <c r="C886" t="s">
        <v>246</v>
      </c>
      <c r="D886" t="s">
        <v>424</v>
      </c>
      <c r="E886" t="s">
        <v>304</v>
      </c>
      <c r="F886" t="s">
        <v>248</v>
      </c>
      <c r="G886" t="s">
        <v>249</v>
      </c>
      <c r="H886" t="s">
        <v>250</v>
      </c>
      <c r="L886" s="50">
        <v>1</v>
      </c>
      <c r="M886" s="50">
        <v>0.89040470123291016</v>
      </c>
      <c r="N886" s="50">
        <v>1.1230847835540771</v>
      </c>
      <c r="O886" s="50">
        <v>32.127420000000001</v>
      </c>
      <c r="P886" s="50">
        <v>32.2408447265625</v>
      </c>
      <c r="Q886" s="50">
        <v>9.9796503782272339E-2</v>
      </c>
      <c r="S886" s="50">
        <v>22.436941146850586</v>
      </c>
      <c r="T886" s="50">
        <v>0.10447216033935547</v>
      </c>
      <c r="U886" s="50">
        <v>6.0317028313875198E-2</v>
      </c>
      <c r="V886" s="50">
        <v>0</v>
      </c>
      <c r="W886" t="s">
        <v>210</v>
      </c>
      <c r="X886" s="50">
        <v>0.40695450609095662</v>
      </c>
      <c r="Y886" t="s">
        <v>210</v>
      </c>
      <c r="Z886">
        <v>3</v>
      </c>
      <c r="AA886">
        <v>26</v>
      </c>
      <c r="AB886" t="s">
        <v>251</v>
      </c>
      <c r="AC886" t="s">
        <v>190</v>
      </c>
      <c r="AD886" s="50">
        <v>0.98604750187339019</v>
      </c>
      <c r="AE886" t="s">
        <v>252</v>
      </c>
      <c r="AF886" t="s">
        <v>252</v>
      </c>
    </row>
    <row r="887" spans="1:32" x14ac:dyDescent="0.35">
      <c r="A887">
        <v>43</v>
      </c>
      <c r="B887" t="s">
        <v>311</v>
      </c>
      <c r="C887" t="s">
        <v>246</v>
      </c>
      <c r="D887" t="s">
        <v>424</v>
      </c>
      <c r="E887" t="s">
        <v>306</v>
      </c>
      <c r="F887" t="s">
        <v>248</v>
      </c>
      <c r="G887" t="s">
        <v>249</v>
      </c>
      <c r="H887" t="s">
        <v>250</v>
      </c>
      <c r="L887" s="50">
        <v>1</v>
      </c>
      <c r="M887" s="50">
        <v>0.92566949129104614</v>
      </c>
      <c r="N887" s="50">
        <v>1.0802992582321167</v>
      </c>
      <c r="O887" s="50">
        <v>28.503734999999999</v>
      </c>
      <c r="P887" s="50">
        <v>28.510492324829102</v>
      </c>
      <c r="Q887" s="50">
        <v>6.2267325818538666E-2</v>
      </c>
      <c r="S887" s="50">
        <v>18.706586837768555</v>
      </c>
      <c r="T887" s="50">
        <v>6.9514818489551544E-2</v>
      </c>
      <c r="U887" s="50">
        <v>4.0134400129318237E-2</v>
      </c>
      <c r="V887" s="50">
        <v>0</v>
      </c>
      <c r="W887" t="s">
        <v>210</v>
      </c>
      <c r="X887" s="50">
        <v>0.44990236432044795</v>
      </c>
      <c r="Y887" t="s">
        <v>210</v>
      </c>
      <c r="Z887">
        <v>3</v>
      </c>
      <c r="AA887">
        <v>22</v>
      </c>
      <c r="AB887" t="s">
        <v>251</v>
      </c>
      <c r="AC887" t="s">
        <v>190</v>
      </c>
      <c r="AD887" s="50">
        <v>0.98113946233216343</v>
      </c>
      <c r="AE887" t="s">
        <v>252</v>
      </c>
      <c r="AF887" t="s">
        <v>252</v>
      </c>
    </row>
    <row r="888" spans="1:32" x14ac:dyDescent="0.35">
      <c r="A888">
        <v>44</v>
      </c>
      <c r="B888" t="s">
        <v>312</v>
      </c>
      <c r="C888" t="s">
        <v>246</v>
      </c>
      <c r="D888" t="s">
        <v>424</v>
      </c>
      <c r="E888" t="s">
        <v>308</v>
      </c>
      <c r="F888" t="s">
        <v>248</v>
      </c>
      <c r="G888" t="s">
        <v>249</v>
      </c>
      <c r="H888" t="s">
        <v>250</v>
      </c>
      <c r="L888" s="50">
        <v>1</v>
      </c>
      <c r="M888" s="50">
        <v>0.93924862146377563</v>
      </c>
      <c r="N888" s="50">
        <v>1.064680814743042</v>
      </c>
      <c r="O888" s="50">
        <v>35.334327999999999</v>
      </c>
      <c r="P888" s="50">
        <v>35.292427062988281</v>
      </c>
      <c r="Q888" s="50">
        <v>4.7188691794872284E-2</v>
      </c>
      <c r="S888" s="50">
        <v>25.488521575927734</v>
      </c>
      <c r="T888" s="50">
        <v>5.6408002972602844E-2</v>
      </c>
      <c r="U888" s="50">
        <v>3.2567176967859268E-2</v>
      </c>
      <c r="V888" s="50">
        <v>0</v>
      </c>
      <c r="W888" t="s">
        <v>210</v>
      </c>
      <c r="X888" s="50">
        <v>0.49375644023470394</v>
      </c>
      <c r="Y888" t="s">
        <v>210</v>
      </c>
      <c r="Z888">
        <v>3</v>
      </c>
      <c r="AA888">
        <v>29</v>
      </c>
      <c r="AB888" t="s">
        <v>251</v>
      </c>
      <c r="AC888" t="s">
        <v>190</v>
      </c>
      <c r="AD888" s="50">
        <v>0.91054885027143384</v>
      </c>
      <c r="AE888" t="s">
        <v>252</v>
      </c>
      <c r="AF888" t="s">
        <v>252</v>
      </c>
    </row>
    <row r="889" spans="1:32" x14ac:dyDescent="0.35">
      <c r="A889">
        <v>45</v>
      </c>
      <c r="B889" t="s">
        <v>313</v>
      </c>
      <c r="C889" t="s">
        <v>246</v>
      </c>
      <c r="D889" t="s">
        <v>424</v>
      </c>
      <c r="E889" t="s">
        <v>302</v>
      </c>
      <c r="F889" t="s">
        <v>248</v>
      </c>
      <c r="G889" t="s">
        <v>249</v>
      </c>
      <c r="H889" t="s">
        <v>250</v>
      </c>
      <c r="L889" s="50">
        <v>1</v>
      </c>
      <c r="M889" s="50">
        <v>0.96077674627304077</v>
      </c>
      <c r="N889" s="50">
        <v>1.0408245325088501</v>
      </c>
      <c r="O889" s="50">
        <v>27.953465999999999</v>
      </c>
      <c r="P889" s="50">
        <v>27.932294845581055</v>
      </c>
      <c r="Q889" s="50">
        <v>1.8487518653273582E-2</v>
      </c>
      <c r="S889" s="50">
        <v>18.128389358520508</v>
      </c>
      <c r="T889" s="50">
        <v>3.6012198776006699E-2</v>
      </c>
      <c r="U889" s="50">
        <v>2.0791651681065559E-2</v>
      </c>
      <c r="V889" s="50">
        <v>0</v>
      </c>
      <c r="W889" t="s">
        <v>210</v>
      </c>
      <c r="X889" s="50">
        <v>0.68282935587249116</v>
      </c>
      <c r="Y889" t="s">
        <v>210</v>
      </c>
      <c r="Z889">
        <v>3</v>
      </c>
      <c r="AA889">
        <v>21</v>
      </c>
      <c r="AB889" t="s">
        <v>251</v>
      </c>
      <c r="AC889" t="s">
        <v>190</v>
      </c>
      <c r="AD889" s="50">
        <v>0.95232552599101705</v>
      </c>
      <c r="AE889" t="s">
        <v>252</v>
      </c>
      <c r="AF889" t="s">
        <v>252</v>
      </c>
    </row>
    <row r="890" spans="1:32" x14ac:dyDescent="0.35">
      <c r="A890">
        <v>46</v>
      </c>
      <c r="B890" t="s">
        <v>314</v>
      </c>
      <c r="C890" t="s">
        <v>246</v>
      </c>
      <c r="D890" t="s">
        <v>424</v>
      </c>
      <c r="E890" t="s">
        <v>304</v>
      </c>
      <c r="F890" t="s">
        <v>248</v>
      </c>
      <c r="G890" t="s">
        <v>249</v>
      </c>
      <c r="H890" t="s">
        <v>250</v>
      </c>
      <c r="L890" s="50">
        <v>1</v>
      </c>
      <c r="M890" s="50">
        <v>0.89040470123291016</v>
      </c>
      <c r="N890" s="50">
        <v>1.1230847835540771</v>
      </c>
      <c r="O890" s="50">
        <v>32.279952999999999</v>
      </c>
      <c r="P890" s="50">
        <v>32.2408447265625</v>
      </c>
      <c r="Q890" s="50">
        <v>9.9796503782272339E-2</v>
      </c>
      <c r="S890" s="50">
        <v>22.436941146850586</v>
      </c>
      <c r="T890" s="50">
        <v>0.10447216033935547</v>
      </c>
      <c r="U890" s="50">
        <v>6.0317028313875198E-2</v>
      </c>
      <c r="V890" s="50">
        <v>0</v>
      </c>
      <c r="W890" t="s">
        <v>210</v>
      </c>
      <c r="X890" s="50">
        <v>0.40695450609095662</v>
      </c>
      <c r="Y890" t="s">
        <v>210</v>
      </c>
      <c r="Z890">
        <v>3</v>
      </c>
      <c r="AA890">
        <v>26</v>
      </c>
      <c r="AB890" t="s">
        <v>251</v>
      </c>
      <c r="AC890" t="s">
        <v>190</v>
      </c>
      <c r="AD890" s="50">
        <v>0.92641844739759993</v>
      </c>
      <c r="AE890" t="s">
        <v>252</v>
      </c>
      <c r="AF890" t="s">
        <v>252</v>
      </c>
    </row>
    <row r="891" spans="1:32" x14ac:dyDescent="0.35">
      <c r="A891">
        <v>47</v>
      </c>
      <c r="B891" t="s">
        <v>315</v>
      </c>
      <c r="C891" t="s">
        <v>246</v>
      </c>
      <c r="D891" t="s">
        <v>424</v>
      </c>
      <c r="E891" t="s">
        <v>306</v>
      </c>
      <c r="F891" t="s">
        <v>248</v>
      </c>
      <c r="G891" t="s">
        <v>249</v>
      </c>
      <c r="H891" t="s">
        <v>250</v>
      </c>
      <c r="L891" s="50">
        <v>1</v>
      </c>
      <c r="M891" s="50">
        <v>0.92566949129104614</v>
      </c>
      <c r="N891" s="50">
        <v>1.0802992582321167</v>
      </c>
      <c r="O891" s="50">
        <v>28.575862999999998</v>
      </c>
      <c r="P891" s="50">
        <v>28.510492324829102</v>
      </c>
      <c r="Q891" s="50">
        <v>6.2267325818538666E-2</v>
      </c>
      <c r="S891" s="50">
        <v>18.706586837768555</v>
      </c>
      <c r="T891" s="50">
        <v>6.9514818489551544E-2</v>
      </c>
      <c r="U891" s="50">
        <v>4.0134400129318237E-2</v>
      </c>
      <c r="V891" s="50">
        <v>0</v>
      </c>
      <c r="W891" t="s">
        <v>210</v>
      </c>
      <c r="X891" s="50">
        <v>0.44990236432044795</v>
      </c>
      <c r="Y891" t="s">
        <v>210</v>
      </c>
      <c r="Z891">
        <v>3</v>
      </c>
      <c r="AA891">
        <v>22</v>
      </c>
      <c r="AB891" t="s">
        <v>251</v>
      </c>
      <c r="AC891" t="s">
        <v>190</v>
      </c>
      <c r="AD891" s="50">
        <v>0.97055994864493667</v>
      </c>
      <c r="AE891" t="s">
        <v>252</v>
      </c>
      <c r="AF891" t="s">
        <v>252</v>
      </c>
    </row>
    <row r="892" spans="1:32" x14ac:dyDescent="0.35">
      <c r="A892">
        <v>48</v>
      </c>
      <c r="B892" t="s">
        <v>316</v>
      </c>
      <c r="C892" t="s">
        <v>246</v>
      </c>
      <c r="D892" t="s">
        <v>424</v>
      </c>
      <c r="E892" t="s">
        <v>308</v>
      </c>
      <c r="F892" t="s">
        <v>248</v>
      </c>
      <c r="G892" t="s">
        <v>249</v>
      </c>
      <c r="H892" t="s">
        <v>250</v>
      </c>
      <c r="L892" s="50">
        <v>1</v>
      </c>
      <c r="M892" s="50">
        <v>0.93924862146377563</v>
      </c>
      <c r="N892" s="50">
        <v>1.064680814743042</v>
      </c>
      <c r="O892" s="50">
        <v>35.241309999999999</v>
      </c>
      <c r="P892" s="50">
        <v>35.292427062988281</v>
      </c>
      <c r="Q892" s="50">
        <v>4.7188691794872284E-2</v>
      </c>
      <c r="S892" s="50">
        <v>25.488521575927734</v>
      </c>
      <c r="T892" s="50">
        <v>5.6408002972602844E-2</v>
      </c>
      <c r="U892" s="50">
        <v>3.2567176967859268E-2</v>
      </c>
      <c r="V892" s="50">
        <v>0</v>
      </c>
      <c r="W892" t="s">
        <v>210</v>
      </c>
      <c r="X892" s="50">
        <v>0.49375644023470394</v>
      </c>
      <c r="Y892" t="s">
        <v>210</v>
      </c>
      <c r="Z892">
        <v>3</v>
      </c>
      <c r="AA892">
        <v>28</v>
      </c>
      <c r="AB892" t="s">
        <v>251</v>
      </c>
      <c r="AC892" t="s">
        <v>190</v>
      </c>
      <c r="AD892" s="50">
        <v>0.94958855352891824</v>
      </c>
      <c r="AE892" t="s">
        <v>252</v>
      </c>
      <c r="AF892" t="s">
        <v>252</v>
      </c>
    </row>
    <row r="893" spans="1:32" x14ac:dyDescent="0.35">
      <c r="A893">
        <v>49</v>
      </c>
      <c r="B893" t="s">
        <v>317</v>
      </c>
      <c r="C893" t="s">
        <v>246</v>
      </c>
      <c r="D893" t="s">
        <v>424</v>
      </c>
      <c r="E893" t="s">
        <v>318</v>
      </c>
      <c r="F893" t="s">
        <v>248</v>
      </c>
      <c r="G893" t="s">
        <v>249</v>
      </c>
      <c r="H893" t="s">
        <v>250</v>
      </c>
      <c r="L893" s="50">
        <v>1</v>
      </c>
      <c r="M893" s="50">
        <v>0.95971661806106567</v>
      </c>
      <c r="N893" s="50">
        <v>1.0419741868972778</v>
      </c>
      <c r="O893" s="50">
        <v>26.166115000000001</v>
      </c>
      <c r="P893" s="50">
        <v>26.183568954467773</v>
      </c>
      <c r="Q893" s="50">
        <v>2.0355293527245522E-2</v>
      </c>
      <c r="S893" s="50">
        <v>16.379663467407227</v>
      </c>
      <c r="T893" s="50">
        <v>3.700578585267067E-2</v>
      </c>
      <c r="U893" s="50">
        <v>2.1365299820899963E-2</v>
      </c>
      <c r="V893" s="50">
        <v>0</v>
      </c>
      <c r="W893" t="s">
        <v>210</v>
      </c>
      <c r="X893" s="50">
        <v>0.3872161101288677</v>
      </c>
      <c r="Y893" t="s">
        <v>210</v>
      </c>
      <c r="Z893">
        <v>3</v>
      </c>
      <c r="AA893">
        <v>20</v>
      </c>
      <c r="AB893" t="s">
        <v>251</v>
      </c>
      <c r="AC893" t="s">
        <v>190</v>
      </c>
      <c r="AD893" s="50">
        <v>0.9744256628432737</v>
      </c>
      <c r="AE893" t="s">
        <v>252</v>
      </c>
      <c r="AF893" t="s">
        <v>252</v>
      </c>
    </row>
    <row r="894" spans="1:32" x14ac:dyDescent="0.35">
      <c r="A894">
        <v>50</v>
      </c>
      <c r="B894" t="s">
        <v>319</v>
      </c>
      <c r="C894" t="s">
        <v>246</v>
      </c>
      <c r="D894" t="s">
        <v>424</v>
      </c>
      <c r="E894" t="s">
        <v>320</v>
      </c>
      <c r="F894" t="s">
        <v>248</v>
      </c>
      <c r="G894" t="s">
        <v>249</v>
      </c>
      <c r="H894" t="s">
        <v>250</v>
      </c>
      <c r="L894" s="50">
        <v>1</v>
      </c>
      <c r="M894" s="50">
        <v>0.93336772918701172</v>
      </c>
      <c r="N894" s="50">
        <v>1.0713890790939331</v>
      </c>
      <c r="O894" s="50">
        <v>28.898168999999999</v>
      </c>
      <c r="P894" s="50">
        <v>28.836174011230469</v>
      </c>
      <c r="Q894" s="50">
        <v>5.3818836808204651E-2</v>
      </c>
      <c r="S894" s="50">
        <v>19.032268524169922</v>
      </c>
      <c r="T894" s="50">
        <v>6.2060914933681488E-2</v>
      </c>
      <c r="U894" s="50">
        <v>3.5830885171890259E-2</v>
      </c>
      <c r="V894" s="50">
        <v>0</v>
      </c>
      <c r="W894" t="s">
        <v>210</v>
      </c>
      <c r="X894" s="50">
        <v>0.42218120467963938</v>
      </c>
      <c r="Y894" t="s">
        <v>210</v>
      </c>
      <c r="Z894">
        <v>3</v>
      </c>
      <c r="AA894">
        <v>22</v>
      </c>
      <c r="AB894" t="s">
        <v>251</v>
      </c>
      <c r="AC894" t="s">
        <v>190</v>
      </c>
      <c r="AD894" s="50">
        <v>0.97596778712126309</v>
      </c>
      <c r="AE894" t="s">
        <v>252</v>
      </c>
      <c r="AF894" t="s">
        <v>252</v>
      </c>
    </row>
    <row r="895" spans="1:32" x14ac:dyDescent="0.35">
      <c r="A895">
        <v>51</v>
      </c>
      <c r="B895" t="s">
        <v>321</v>
      </c>
      <c r="C895" t="s">
        <v>246</v>
      </c>
      <c r="D895" t="s">
        <v>424</v>
      </c>
      <c r="E895" t="s">
        <v>322</v>
      </c>
      <c r="F895" t="s">
        <v>248</v>
      </c>
      <c r="G895" t="s">
        <v>249</v>
      </c>
      <c r="H895" t="s">
        <v>250</v>
      </c>
      <c r="L895" s="50">
        <v>1</v>
      </c>
      <c r="M895" s="50">
        <v>0.85757648944854736</v>
      </c>
      <c r="N895" s="50">
        <v>1.16607666015625</v>
      </c>
      <c r="O895" s="50">
        <v>35.162480000000002</v>
      </c>
      <c r="P895" s="50">
        <v>35.290206909179688</v>
      </c>
      <c r="Q895" s="50">
        <v>0.13478386402130127</v>
      </c>
      <c r="S895" s="50">
        <v>25.486303329467773</v>
      </c>
      <c r="T895" s="50">
        <v>0.13828152418136597</v>
      </c>
      <c r="U895" s="50">
        <v>7.9836882650852203E-2</v>
      </c>
      <c r="V895" s="50">
        <v>0</v>
      </c>
      <c r="W895" t="s">
        <v>210</v>
      </c>
      <c r="X895" s="50">
        <v>0.38638354242778727</v>
      </c>
      <c r="Y895" t="s">
        <v>210</v>
      </c>
      <c r="Z895">
        <v>3</v>
      </c>
      <c r="AA895">
        <v>29</v>
      </c>
      <c r="AB895" t="s">
        <v>251</v>
      </c>
      <c r="AC895" t="s">
        <v>190</v>
      </c>
      <c r="AD895" s="50">
        <v>0.92482960860791996</v>
      </c>
      <c r="AE895" t="s">
        <v>252</v>
      </c>
      <c r="AF895" t="s">
        <v>252</v>
      </c>
    </row>
    <row r="896" spans="1:32" x14ac:dyDescent="0.35">
      <c r="A896">
        <v>52</v>
      </c>
      <c r="B896" t="s">
        <v>323</v>
      </c>
      <c r="C896" t="s">
        <v>246</v>
      </c>
      <c r="D896" t="s">
        <v>424</v>
      </c>
      <c r="E896" t="s">
        <v>324</v>
      </c>
      <c r="F896" t="s">
        <v>248</v>
      </c>
      <c r="G896" t="s">
        <v>249</v>
      </c>
      <c r="H896" t="s">
        <v>250</v>
      </c>
      <c r="L896" s="50">
        <v>1</v>
      </c>
      <c r="M896" s="50">
        <v>0.89216989278793335</v>
      </c>
      <c r="N896" s="50">
        <v>1.1208627223968506</v>
      </c>
      <c r="O896" s="50">
        <v>25.154861</v>
      </c>
      <c r="P896" s="50">
        <v>25.1722412109375</v>
      </c>
      <c r="Q896" s="50">
        <v>9.7928926348686218E-2</v>
      </c>
      <c r="S896" s="50">
        <v>15.368334770202637</v>
      </c>
      <c r="T896" s="50">
        <v>0.10268965363502502</v>
      </c>
      <c r="U896" s="50">
        <v>5.9287898242473602E-2</v>
      </c>
      <c r="V896" s="50">
        <v>0</v>
      </c>
      <c r="W896" t="s">
        <v>210</v>
      </c>
      <c r="X896" s="50">
        <v>0.73539926313849435</v>
      </c>
      <c r="Y896" t="s">
        <v>210</v>
      </c>
      <c r="Z896">
        <v>3</v>
      </c>
      <c r="AA896">
        <v>18</v>
      </c>
      <c r="AB896" t="s">
        <v>251</v>
      </c>
      <c r="AC896" t="s">
        <v>190</v>
      </c>
      <c r="AD896" s="50">
        <v>0.98101331340815978</v>
      </c>
      <c r="AE896" t="s">
        <v>252</v>
      </c>
      <c r="AF896" t="s">
        <v>252</v>
      </c>
    </row>
    <row r="897" spans="1:32" x14ac:dyDescent="0.35">
      <c r="A897">
        <v>53</v>
      </c>
      <c r="B897" t="s">
        <v>325</v>
      </c>
      <c r="C897" t="s">
        <v>246</v>
      </c>
      <c r="D897" t="s">
        <v>424</v>
      </c>
      <c r="E897" t="s">
        <v>318</v>
      </c>
      <c r="F897" t="s">
        <v>248</v>
      </c>
      <c r="G897" t="s">
        <v>249</v>
      </c>
      <c r="H897" t="s">
        <v>250</v>
      </c>
      <c r="L897" s="50">
        <v>1</v>
      </c>
      <c r="M897" s="50">
        <v>0.95971661806106567</v>
      </c>
      <c r="N897" s="50">
        <v>1.0419741868972778</v>
      </c>
      <c r="O897" s="50">
        <v>26.205929000000001</v>
      </c>
      <c r="P897" s="50">
        <v>26.183568954467773</v>
      </c>
      <c r="Q897" s="50">
        <v>2.0355293527245522E-2</v>
      </c>
      <c r="S897" s="50">
        <v>16.379663467407227</v>
      </c>
      <c r="T897" s="50">
        <v>3.700578585267067E-2</v>
      </c>
      <c r="U897" s="50">
        <v>2.1365299820899963E-2</v>
      </c>
      <c r="V897" s="50">
        <v>0</v>
      </c>
      <c r="W897" t="s">
        <v>210</v>
      </c>
      <c r="X897" s="50">
        <v>0.3872161101288677</v>
      </c>
      <c r="Y897" t="s">
        <v>210</v>
      </c>
      <c r="Z897">
        <v>3</v>
      </c>
      <c r="AA897">
        <v>21</v>
      </c>
      <c r="AB897" t="s">
        <v>251</v>
      </c>
      <c r="AC897" t="s">
        <v>190</v>
      </c>
      <c r="AD897" s="50">
        <v>0.96898135704372823</v>
      </c>
      <c r="AE897" t="s">
        <v>252</v>
      </c>
      <c r="AF897" t="s">
        <v>252</v>
      </c>
    </row>
    <row r="898" spans="1:32" x14ac:dyDescent="0.35">
      <c r="A898">
        <v>54</v>
      </c>
      <c r="B898" t="s">
        <v>326</v>
      </c>
      <c r="C898" t="s">
        <v>246</v>
      </c>
      <c r="D898" t="s">
        <v>424</v>
      </c>
      <c r="E898" t="s">
        <v>320</v>
      </c>
      <c r="F898" t="s">
        <v>248</v>
      </c>
      <c r="G898" t="s">
        <v>249</v>
      </c>
      <c r="H898" t="s">
        <v>250</v>
      </c>
      <c r="L898" s="50">
        <v>1</v>
      </c>
      <c r="M898" s="50">
        <v>0.93336772918701172</v>
      </c>
      <c r="N898" s="50">
        <v>1.0713890790939331</v>
      </c>
      <c r="O898" s="50">
        <v>28.801431999999998</v>
      </c>
      <c r="P898" s="50">
        <v>28.836174011230469</v>
      </c>
      <c r="Q898" s="50">
        <v>5.3818836808204651E-2</v>
      </c>
      <c r="S898" s="50">
        <v>19.032268524169922</v>
      </c>
      <c r="T898" s="50">
        <v>6.2060914933681488E-2</v>
      </c>
      <c r="U898" s="50">
        <v>3.5830885171890259E-2</v>
      </c>
      <c r="V898" s="50">
        <v>0</v>
      </c>
      <c r="W898" t="s">
        <v>210</v>
      </c>
      <c r="X898" s="50">
        <v>0.42218120467963938</v>
      </c>
      <c r="Y898" t="s">
        <v>210</v>
      </c>
      <c r="Z898">
        <v>3</v>
      </c>
      <c r="AA898">
        <v>22</v>
      </c>
      <c r="AB898" t="s">
        <v>251</v>
      </c>
      <c r="AC898" t="s">
        <v>190</v>
      </c>
      <c r="AD898" s="50">
        <v>0.97679203500095479</v>
      </c>
      <c r="AE898" t="s">
        <v>252</v>
      </c>
      <c r="AF898" t="s">
        <v>252</v>
      </c>
    </row>
    <row r="899" spans="1:32" x14ac:dyDescent="0.35">
      <c r="A899">
        <v>55</v>
      </c>
      <c r="B899" t="s">
        <v>327</v>
      </c>
      <c r="C899" t="s">
        <v>246</v>
      </c>
      <c r="D899" t="s">
        <v>424</v>
      </c>
      <c r="E899" t="s">
        <v>322</v>
      </c>
      <c r="F899" t="s">
        <v>248</v>
      </c>
      <c r="G899" t="s">
        <v>249</v>
      </c>
      <c r="H899" t="s">
        <v>250</v>
      </c>
      <c r="L899" s="50">
        <v>1</v>
      </c>
      <c r="M899" s="50">
        <v>0.85757648944854736</v>
      </c>
      <c r="N899" s="50">
        <v>1.16607666015625</v>
      </c>
      <c r="O899" s="50">
        <v>35.277059999999999</v>
      </c>
      <c r="P899" s="50">
        <v>35.290206909179688</v>
      </c>
      <c r="Q899" s="50">
        <v>0.13478386402130127</v>
      </c>
      <c r="S899" s="50">
        <v>25.486303329467773</v>
      </c>
      <c r="T899" s="50">
        <v>0.13828152418136597</v>
      </c>
      <c r="U899" s="50">
        <v>7.9836882650852203E-2</v>
      </c>
      <c r="V899" s="50">
        <v>0</v>
      </c>
      <c r="W899" t="s">
        <v>210</v>
      </c>
      <c r="X899" s="50">
        <v>0.38638354242778727</v>
      </c>
      <c r="Y899" t="s">
        <v>210</v>
      </c>
      <c r="Z899">
        <v>3</v>
      </c>
      <c r="AA899">
        <v>29</v>
      </c>
      <c r="AB899" t="s">
        <v>251</v>
      </c>
      <c r="AC899" t="s">
        <v>190</v>
      </c>
      <c r="AD899" s="50">
        <v>0.9269237327687232</v>
      </c>
      <c r="AE899" t="s">
        <v>252</v>
      </c>
      <c r="AF899" t="s">
        <v>252</v>
      </c>
    </row>
    <row r="900" spans="1:32" x14ac:dyDescent="0.35">
      <c r="A900">
        <v>56</v>
      </c>
      <c r="B900" t="s">
        <v>328</v>
      </c>
      <c r="C900" t="s">
        <v>246</v>
      </c>
      <c r="D900" t="s">
        <v>424</v>
      </c>
      <c r="E900" t="s">
        <v>324</v>
      </c>
      <c r="F900" t="s">
        <v>248</v>
      </c>
      <c r="G900" t="s">
        <v>249</v>
      </c>
      <c r="H900" t="s">
        <v>250</v>
      </c>
      <c r="L900" s="50">
        <v>1</v>
      </c>
      <c r="M900" s="50">
        <v>0.89216989278793335</v>
      </c>
      <c r="N900" s="50">
        <v>1.1208627223968506</v>
      </c>
      <c r="O900" s="50">
        <v>25.277695000000001</v>
      </c>
      <c r="P900" s="50">
        <v>25.1722412109375</v>
      </c>
      <c r="Q900" s="50">
        <v>9.7928926348686218E-2</v>
      </c>
      <c r="S900" s="50">
        <v>15.368334770202637</v>
      </c>
      <c r="T900" s="50">
        <v>0.10268965363502502</v>
      </c>
      <c r="U900" s="50">
        <v>5.9287898242473602E-2</v>
      </c>
      <c r="V900" s="50">
        <v>0</v>
      </c>
      <c r="W900" t="s">
        <v>210</v>
      </c>
      <c r="X900" s="50">
        <v>0.73539926313849435</v>
      </c>
      <c r="Y900" t="s">
        <v>210</v>
      </c>
      <c r="Z900">
        <v>3</v>
      </c>
      <c r="AA900">
        <v>19</v>
      </c>
      <c r="AB900" t="s">
        <v>251</v>
      </c>
      <c r="AC900" t="s">
        <v>190</v>
      </c>
      <c r="AD900" s="50">
        <v>0.92925322833971313</v>
      </c>
      <c r="AE900" t="s">
        <v>252</v>
      </c>
      <c r="AF900" t="s">
        <v>252</v>
      </c>
    </row>
    <row r="901" spans="1:32" x14ac:dyDescent="0.35">
      <c r="A901">
        <v>57</v>
      </c>
      <c r="B901" t="s">
        <v>329</v>
      </c>
      <c r="C901" t="s">
        <v>246</v>
      </c>
      <c r="D901" t="s">
        <v>424</v>
      </c>
      <c r="E901" t="s">
        <v>318</v>
      </c>
      <c r="F901" t="s">
        <v>248</v>
      </c>
      <c r="G901" t="s">
        <v>249</v>
      </c>
      <c r="H901" t="s">
        <v>250</v>
      </c>
      <c r="L901" s="50">
        <v>1</v>
      </c>
      <c r="M901" s="50">
        <v>0.95971661806106567</v>
      </c>
      <c r="N901" s="50">
        <v>1.0419741868972778</v>
      </c>
      <c r="O901" s="50">
        <v>26.178663</v>
      </c>
      <c r="P901" s="50">
        <v>26.183568954467773</v>
      </c>
      <c r="Q901" s="50">
        <v>2.0355293527245522E-2</v>
      </c>
      <c r="S901" s="50">
        <v>16.379663467407227</v>
      </c>
      <c r="T901" s="50">
        <v>3.700578585267067E-2</v>
      </c>
      <c r="U901" s="50">
        <v>2.1365299820899963E-2</v>
      </c>
      <c r="V901" s="50">
        <v>0</v>
      </c>
      <c r="W901" t="s">
        <v>210</v>
      </c>
      <c r="X901" s="50">
        <v>0.3872161101288677</v>
      </c>
      <c r="Y901" t="s">
        <v>210</v>
      </c>
      <c r="Z901">
        <v>3</v>
      </c>
      <c r="AA901">
        <v>20</v>
      </c>
      <c r="AB901" t="s">
        <v>251</v>
      </c>
      <c r="AC901" t="s">
        <v>190</v>
      </c>
      <c r="AD901" s="50">
        <v>0.96735289775952671</v>
      </c>
      <c r="AE901" t="s">
        <v>252</v>
      </c>
      <c r="AF901" t="s">
        <v>252</v>
      </c>
    </row>
    <row r="902" spans="1:32" x14ac:dyDescent="0.35">
      <c r="A902">
        <v>58</v>
      </c>
      <c r="B902" t="s">
        <v>330</v>
      </c>
      <c r="C902" t="s">
        <v>246</v>
      </c>
      <c r="D902" t="s">
        <v>424</v>
      </c>
      <c r="E902" t="s">
        <v>320</v>
      </c>
      <c r="F902" t="s">
        <v>248</v>
      </c>
      <c r="G902" t="s">
        <v>249</v>
      </c>
      <c r="H902" t="s">
        <v>250</v>
      </c>
      <c r="L902" s="50">
        <v>1</v>
      </c>
      <c r="M902" s="50">
        <v>0.93336772918701172</v>
      </c>
      <c r="N902" s="50">
        <v>1.0713890790939331</v>
      </c>
      <c r="O902" s="50">
        <v>28.808924000000001</v>
      </c>
      <c r="P902" s="50">
        <v>28.836174011230469</v>
      </c>
      <c r="Q902" s="50">
        <v>5.3818836808204651E-2</v>
      </c>
      <c r="S902" s="50">
        <v>19.032268524169922</v>
      </c>
      <c r="T902" s="50">
        <v>6.2060914933681488E-2</v>
      </c>
      <c r="U902" s="50">
        <v>3.5830885171890259E-2</v>
      </c>
      <c r="V902" s="50">
        <v>0</v>
      </c>
      <c r="W902" t="s">
        <v>210</v>
      </c>
      <c r="X902" s="50">
        <v>0.42218120467963938</v>
      </c>
      <c r="Y902" t="s">
        <v>210</v>
      </c>
      <c r="Z902">
        <v>3</v>
      </c>
      <c r="AA902">
        <v>22</v>
      </c>
      <c r="AB902" t="s">
        <v>251</v>
      </c>
      <c r="AC902" t="s">
        <v>190</v>
      </c>
      <c r="AD902" s="50">
        <v>0.96904843917548589</v>
      </c>
      <c r="AE902" t="s">
        <v>252</v>
      </c>
      <c r="AF902" t="s">
        <v>252</v>
      </c>
    </row>
    <row r="903" spans="1:32" x14ac:dyDescent="0.35">
      <c r="A903">
        <v>59</v>
      </c>
      <c r="B903" t="s">
        <v>331</v>
      </c>
      <c r="C903" t="s">
        <v>246</v>
      </c>
      <c r="D903" t="s">
        <v>424</v>
      </c>
      <c r="E903" t="s">
        <v>322</v>
      </c>
      <c r="F903" t="s">
        <v>248</v>
      </c>
      <c r="G903" t="s">
        <v>249</v>
      </c>
      <c r="H903" t="s">
        <v>250</v>
      </c>
      <c r="L903" s="50">
        <v>1</v>
      </c>
      <c r="M903" s="50">
        <v>0.85757648944854736</v>
      </c>
      <c r="N903" s="50">
        <v>1.16607666015625</v>
      </c>
      <c r="O903" s="50">
        <v>35.431083999999998</v>
      </c>
      <c r="P903" s="50">
        <v>35.290206909179688</v>
      </c>
      <c r="Q903" s="50">
        <v>0.13478386402130127</v>
      </c>
      <c r="S903" s="50">
        <v>25.486303329467773</v>
      </c>
      <c r="T903" s="50">
        <v>0.13828152418136597</v>
      </c>
      <c r="U903" s="50">
        <v>7.9836882650852203E-2</v>
      </c>
      <c r="V903" s="50">
        <v>0</v>
      </c>
      <c r="W903" t="s">
        <v>210</v>
      </c>
      <c r="X903" s="50">
        <v>0.38638354242778727</v>
      </c>
      <c r="Y903" t="s">
        <v>210</v>
      </c>
      <c r="Z903">
        <v>3</v>
      </c>
      <c r="AA903">
        <v>28</v>
      </c>
      <c r="AB903" t="s">
        <v>251</v>
      </c>
      <c r="AC903" t="s">
        <v>190</v>
      </c>
      <c r="AD903" s="50">
        <v>0.94199635827387862</v>
      </c>
      <c r="AE903" t="s">
        <v>252</v>
      </c>
      <c r="AF903" t="s">
        <v>252</v>
      </c>
    </row>
    <row r="904" spans="1:32" x14ac:dyDescent="0.35">
      <c r="A904">
        <v>60</v>
      </c>
      <c r="B904" t="s">
        <v>332</v>
      </c>
      <c r="C904" t="s">
        <v>246</v>
      </c>
      <c r="D904" t="s">
        <v>424</v>
      </c>
      <c r="E904" t="s">
        <v>324</v>
      </c>
      <c r="F904" t="s">
        <v>248</v>
      </c>
      <c r="G904" t="s">
        <v>249</v>
      </c>
      <c r="H904" t="s">
        <v>250</v>
      </c>
      <c r="L904" s="50">
        <v>1</v>
      </c>
      <c r="M904" s="50">
        <v>0.89216989278793335</v>
      </c>
      <c r="N904" s="50">
        <v>1.1208627223968506</v>
      </c>
      <c r="O904" s="50">
        <v>25.084164000000001</v>
      </c>
      <c r="P904" s="50">
        <v>25.1722412109375</v>
      </c>
      <c r="Q904" s="50">
        <v>9.7928926348686218E-2</v>
      </c>
      <c r="S904" s="50">
        <v>15.368334770202637</v>
      </c>
      <c r="T904" s="50">
        <v>0.10268965363502502</v>
      </c>
      <c r="U904" s="50">
        <v>5.9287898242473602E-2</v>
      </c>
      <c r="V904" s="50">
        <v>0</v>
      </c>
      <c r="W904" t="s">
        <v>210</v>
      </c>
      <c r="X904" s="50">
        <v>0.73539926313849435</v>
      </c>
      <c r="Y904" t="s">
        <v>210</v>
      </c>
      <c r="Z904">
        <v>3</v>
      </c>
      <c r="AA904">
        <v>19</v>
      </c>
      <c r="AB904" t="s">
        <v>251</v>
      </c>
      <c r="AC904" t="s">
        <v>190</v>
      </c>
      <c r="AD904" s="50">
        <v>0.97070041746421443</v>
      </c>
      <c r="AE904" t="s">
        <v>252</v>
      </c>
      <c r="AF904" t="s">
        <v>252</v>
      </c>
    </row>
    <row r="905" spans="1:32" x14ac:dyDescent="0.35">
      <c r="A905">
        <v>61</v>
      </c>
      <c r="B905" t="s">
        <v>333</v>
      </c>
      <c r="C905" t="s">
        <v>246</v>
      </c>
      <c r="D905" t="s">
        <v>424</v>
      </c>
      <c r="E905" t="s">
        <v>334</v>
      </c>
      <c r="F905" t="s">
        <v>248</v>
      </c>
      <c r="G905" t="s">
        <v>249</v>
      </c>
      <c r="H905" t="s">
        <v>250</v>
      </c>
      <c r="L905" s="50">
        <v>1</v>
      </c>
      <c r="M905" s="50">
        <v>0.95989793539047241</v>
      </c>
      <c r="N905" s="50">
        <v>1.0417773723602295</v>
      </c>
      <c r="O905" s="50">
        <v>27.235835999999999</v>
      </c>
      <c r="P905" s="50">
        <v>27.248376846313477</v>
      </c>
      <c r="Q905" s="50">
        <v>2.0044552162289619E-2</v>
      </c>
      <c r="S905" s="50">
        <v>17.44447135925293</v>
      </c>
      <c r="T905" s="50">
        <v>3.6835774779319763E-2</v>
      </c>
      <c r="U905" s="50">
        <v>2.126714400947094E-2</v>
      </c>
      <c r="V905" s="50">
        <v>0</v>
      </c>
      <c r="W905" t="s">
        <v>210</v>
      </c>
      <c r="X905" s="50">
        <v>0.53950862829558766</v>
      </c>
      <c r="Y905" t="s">
        <v>210</v>
      </c>
      <c r="Z905">
        <v>3</v>
      </c>
      <c r="AA905">
        <v>20</v>
      </c>
      <c r="AB905" t="s">
        <v>251</v>
      </c>
      <c r="AC905" t="s">
        <v>190</v>
      </c>
      <c r="AD905" s="50">
        <v>0.97835403525795772</v>
      </c>
      <c r="AE905" t="s">
        <v>252</v>
      </c>
      <c r="AF905" t="s">
        <v>252</v>
      </c>
    </row>
    <row r="906" spans="1:32" x14ac:dyDescent="0.35">
      <c r="A906">
        <v>62</v>
      </c>
      <c r="B906" t="s">
        <v>335</v>
      </c>
      <c r="C906" t="s">
        <v>246</v>
      </c>
      <c r="D906" t="s">
        <v>424</v>
      </c>
      <c r="E906" t="s">
        <v>336</v>
      </c>
      <c r="F906" t="s">
        <v>248</v>
      </c>
      <c r="G906" t="s">
        <v>249</v>
      </c>
      <c r="H906" t="s">
        <v>250</v>
      </c>
      <c r="L906" s="50">
        <v>1</v>
      </c>
      <c r="M906" s="50">
        <v>0.96132755279541016</v>
      </c>
      <c r="N906" s="50">
        <v>1.0402281284332275</v>
      </c>
      <c r="O906" s="50">
        <v>28.238997000000001</v>
      </c>
      <c r="P906" s="50">
        <v>28.245397567749023</v>
      </c>
      <c r="Q906" s="50">
        <v>1.7461406067013741E-2</v>
      </c>
      <c r="S906" s="50">
        <v>18.441490173339844</v>
      </c>
      <c r="T906" s="50">
        <v>3.549635037779808E-2</v>
      </c>
      <c r="U906" s="50">
        <v>2.0493825897574425E-2</v>
      </c>
      <c r="V906" s="50">
        <v>0</v>
      </c>
      <c r="W906" t="s">
        <v>210</v>
      </c>
      <c r="X906" s="50">
        <v>0.54562909245985625</v>
      </c>
      <c r="Y906" t="s">
        <v>210</v>
      </c>
      <c r="Z906">
        <v>3</v>
      </c>
      <c r="AA906">
        <v>21</v>
      </c>
      <c r="AB906" t="s">
        <v>251</v>
      </c>
      <c r="AC906" t="s">
        <v>190</v>
      </c>
      <c r="AD906" s="50">
        <v>0.97309209635070848</v>
      </c>
      <c r="AE906" t="s">
        <v>252</v>
      </c>
      <c r="AF906" t="s">
        <v>252</v>
      </c>
    </row>
    <row r="907" spans="1:32" x14ac:dyDescent="0.35">
      <c r="A907">
        <v>63</v>
      </c>
      <c r="B907" t="s">
        <v>337</v>
      </c>
      <c r="C907" t="s">
        <v>246</v>
      </c>
      <c r="D907" t="s">
        <v>424</v>
      </c>
      <c r="E907" t="s">
        <v>338</v>
      </c>
      <c r="F907" t="s">
        <v>248</v>
      </c>
      <c r="G907" t="s">
        <v>249</v>
      </c>
      <c r="H907" t="s">
        <v>250</v>
      </c>
      <c r="L907" s="50">
        <v>1</v>
      </c>
      <c r="M907" s="50">
        <v>0.93465244770050049</v>
      </c>
      <c r="N907" s="50">
        <v>1.0699163675308228</v>
      </c>
      <c r="O907" s="50">
        <v>29.541592000000001</v>
      </c>
      <c r="P907" s="50">
        <v>29.514677047729492</v>
      </c>
      <c r="Q907" s="50">
        <v>5.2386492490768433E-2</v>
      </c>
      <c r="S907" s="50">
        <v>19.710771560668945</v>
      </c>
      <c r="T907" s="50">
        <v>6.0822978615760803E-2</v>
      </c>
      <c r="U907" s="50">
        <v>3.5116162151098251E-2</v>
      </c>
      <c r="V907" s="50">
        <v>0</v>
      </c>
      <c r="W907" t="s">
        <v>210</v>
      </c>
      <c r="X907" s="50">
        <v>0.57023557033408445</v>
      </c>
      <c r="Y907" t="s">
        <v>210</v>
      </c>
      <c r="Z907">
        <v>3</v>
      </c>
      <c r="AA907">
        <v>23</v>
      </c>
      <c r="AB907" t="s">
        <v>251</v>
      </c>
      <c r="AC907" t="s">
        <v>190</v>
      </c>
      <c r="AD907" s="50">
        <v>0.98593788848000885</v>
      </c>
      <c r="AE907" t="s">
        <v>252</v>
      </c>
      <c r="AF907" t="s">
        <v>252</v>
      </c>
    </row>
    <row r="908" spans="1:32" x14ac:dyDescent="0.35">
      <c r="A908">
        <v>64</v>
      </c>
      <c r="B908" t="s">
        <v>339</v>
      </c>
      <c r="C908" t="s">
        <v>246</v>
      </c>
      <c r="D908" t="s">
        <v>424</v>
      </c>
      <c r="E908" t="s">
        <v>340</v>
      </c>
      <c r="F908" t="s">
        <v>248</v>
      </c>
      <c r="G908" t="s">
        <v>249</v>
      </c>
      <c r="H908" t="s">
        <v>250</v>
      </c>
      <c r="L908" s="50">
        <v>1</v>
      </c>
      <c r="M908" s="50">
        <v>0.93655276298522949</v>
      </c>
      <c r="N908" s="50">
        <v>1.0677454471588135</v>
      </c>
      <c r="O908" s="50">
        <v>30.87378</v>
      </c>
      <c r="P908" s="50">
        <v>30.859350204467773</v>
      </c>
      <c r="Q908" s="50">
        <v>5.0252489745616913E-2</v>
      </c>
      <c r="S908" s="50">
        <v>21.055442810058594</v>
      </c>
      <c r="T908" s="50">
        <v>5.8994937688112259E-2</v>
      </c>
      <c r="U908" s="50">
        <v>3.406074270606041E-2</v>
      </c>
      <c r="V908" s="50">
        <v>0</v>
      </c>
      <c r="W908" t="s">
        <v>210</v>
      </c>
      <c r="X908" s="50">
        <v>0.65263551694636579</v>
      </c>
      <c r="Y908" t="s">
        <v>210</v>
      </c>
      <c r="Z908">
        <v>3</v>
      </c>
      <c r="AA908">
        <v>24</v>
      </c>
      <c r="AB908" t="s">
        <v>251</v>
      </c>
      <c r="AC908" t="s">
        <v>190</v>
      </c>
      <c r="AD908" s="50">
        <v>0.97891590355783364</v>
      </c>
      <c r="AE908" t="s">
        <v>252</v>
      </c>
      <c r="AF908" t="s">
        <v>252</v>
      </c>
    </row>
    <row r="909" spans="1:32" x14ac:dyDescent="0.35">
      <c r="A909">
        <v>65</v>
      </c>
      <c r="B909" t="s">
        <v>341</v>
      </c>
      <c r="C909" t="s">
        <v>246</v>
      </c>
      <c r="D909" t="s">
        <v>424</v>
      </c>
      <c r="E909" t="s">
        <v>334</v>
      </c>
      <c r="F909" t="s">
        <v>248</v>
      </c>
      <c r="G909" t="s">
        <v>249</v>
      </c>
      <c r="H909" t="s">
        <v>250</v>
      </c>
      <c r="L909" s="50">
        <v>1</v>
      </c>
      <c r="M909" s="50">
        <v>0.95989793539047241</v>
      </c>
      <c r="N909" s="50">
        <v>1.0417773723602295</v>
      </c>
      <c r="O909" s="50">
        <v>27.237798999999999</v>
      </c>
      <c r="P909" s="50">
        <v>27.248376846313477</v>
      </c>
      <c r="Q909" s="50">
        <v>2.0044552162289619E-2</v>
      </c>
      <c r="S909" s="50">
        <v>17.44447135925293</v>
      </c>
      <c r="T909" s="50">
        <v>3.6835774779319763E-2</v>
      </c>
      <c r="U909" s="50">
        <v>2.126714400947094E-2</v>
      </c>
      <c r="V909" s="50">
        <v>0</v>
      </c>
      <c r="W909" t="s">
        <v>210</v>
      </c>
      <c r="X909" s="50">
        <v>0.53950862829558766</v>
      </c>
      <c r="Y909" t="s">
        <v>210</v>
      </c>
      <c r="Z909">
        <v>3</v>
      </c>
      <c r="AA909">
        <v>21</v>
      </c>
      <c r="AB909" t="s">
        <v>251</v>
      </c>
      <c r="AC909" t="s">
        <v>190</v>
      </c>
      <c r="AD909" s="50">
        <v>0.97538235100637216</v>
      </c>
      <c r="AE909" t="s">
        <v>252</v>
      </c>
      <c r="AF909" t="s">
        <v>252</v>
      </c>
    </row>
    <row r="910" spans="1:32" x14ac:dyDescent="0.35">
      <c r="A910">
        <v>66</v>
      </c>
      <c r="B910" t="s">
        <v>342</v>
      </c>
      <c r="C910" t="s">
        <v>246</v>
      </c>
      <c r="D910" t="s">
        <v>424</v>
      </c>
      <c r="E910" t="s">
        <v>336</v>
      </c>
      <c r="F910" t="s">
        <v>248</v>
      </c>
      <c r="G910" t="s">
        <v>249</v>
      </c>
      <c r="H910" t="s">
        <v>250</v>
      </c>
      <c r="L910" s="50">
        <v>1</v>
      </c>
      <c r="M910" s="50">
        <v>0.96132755279541016</v>
      </c>
      <c r="N910" s="50">
        <v>1.0402281284332275</v>
      </c>
      <c r="O910" s="50">
        <v>28.265153999999999</v>
      </c>
      <c r="P910" s="50">
        <v>28.245397567749023</v>
      </c>
      <c r="Q910" s="50">
        <v>1.7461406067013741E-2</v>
      </c>
      <c r="S910" s="50">
        <v>18.441490173339844</v>
      </c>
      <c r="T910" s="50">
        <v>3.549635037779808E-2</v>
      </c>
      <c r="U910" s="50">
        <v>2.0493825897574425E-2</v>
      </c>
      <c r="V910" s="50">
        <v>0</v>
      </c>
      <c r="W910" t="s">
        <v>210</v>
      </c>
      <c r="X910" s="50">
        <v>0.54562909245985625</v>
      </c>
      <c r="Y910" t="s">
        <v>210</v>
      </c>
      <c r="Z910">
        <v>3</v>
      </c>
      <c r="AA910">
        <v>22</v>
      </c>
      <c r="AB910" t="s">
        <v>251</v>
      </c>
      <c r="AC910" t="s">
        <v>190</v>
      </c>
      <c r="AD910" s="50">
        <v>0.96479333314978011</v>
      </c>
      <c r="AE910" t="s">
        <v>252</v>
      </c>
      <c r="AF910" t="s">
        <v>252</v>
      </c>
    </row>
    <row r="911" spans="1:32" x14ac:dyDescent="0.35">
      <c r="A911">
        <v>67</v>
      </c>
      <c r="B911" t="s">
        <v>343</v>
      </c>
      <c r="C911" t="s">
        <v>246</v>
      </c>
      <c r="D911" t="s">
        <v>424</v>
      </c>
      <c r="E911" t="s">
        <v>338</v>
      </c>
      <c r="F911" t="s">
        <v>248</v>
      </c>
      <c r="G911" t="s">
        <v>249</v>
      </c>
      <c r="H911" t="s">
        <v>250</v>
      </c>
      <c r="L911" s="50">
        <v>1</v>
      </c>
      <c r="M911" s="50">
        <v>0.93465244770050049</v>
      </c>
      <c r="N911" s="50">
        <v>1.0699163675308228</v>
      </c>
      <c r="O911" s="50">
        <v>29.548134000000001</v>
      </c>
      <c r="P911" s="50">
        <v>29.514677047729492</v>
      </c>
      <c r="Q911" s="50">
        <v>5.2386492490768433E-2</v>
      </c>
      <c r="S911" s="50">
        <v>19.710771560668945</v>
      </c>
      <c r="T911" s="50">
        <v>6.0822978615760803E-2</v>
      </c>
      <c r="U911" s="50">
        <v>3.5116162151098251E-2</v>
      </c>
      <c r="V911" s="50">
        <v>0</v>
      </c>
      <c r="W911" t="s">
        <v>210</v>
      </c>
      <c r="X911" s="50">
        <v>0.57023557033408445</v>
      </c>
      <c r="Y911" t="s">
        <v>210</v>
      </c>
      <c r="Z911">
        <v>3</v>
      </c>
      <c r="AA911">
        <v>23</v>
      </c>
      <c r="AB911" t="s">
        <v>251</v>
      </c>
      <c r="AC911" t="s">
        <v>190</v>
      </c>
      <c r="AD911" s="50">
        <v>0.96842790855780903</v>
      </c>
      <c r="AE911" t="s">
        <v>252</v>
      </c>
      <c r="AF911" t="s">
        <v>252</v>
      </c>
    </row>
    <row r="912" spans="1:32" x14ac:dyDescent="0.35">
      <c r="A912">
        <v>68</v>
      </c>
      <c r="B912" t="s">
        <v>344</v>
      </c>
      <c r="C912" t="s">
        <v>246</v>
      </c>
      <c r="D912" t="s">
        <v>424</v>
      </c>
      <c r="E912" t="s">
        <v>340</v>
      </c>
      <c r="F912" t="s">
        <v>248</v>
      </c>
      <c r="G912" t="s">
        <v>249</v>
      </c>
      <c r="H912" t="s">
        <v>250</v>
      </c>
      <c r="L912" s="50">
        <v>1</v>
      </c>
      <c r="M912" s="50">
        <v>0.93655276298522949</v>
      </c>
      <c r="N912" s="50">
        <v>1.0677454471588135</v>
      </c>
      <c r="O912" s="50">
        <v>30.803460000000001</v>
      </c>
      <c r="P912" s="50">
        <v>30.859350204467773</v>
      </c>
      <c r="Q912" s="50">
        <v>5.0252489745616913E-2</v>
      </c>
      <c r="S912" s="50">
        <v>21.055442810058594</v>
      </c>
      <c r="T912" s="50">
        <v>5.8994937688112259E-2</v>
      </c>
      <c r="U912" s="50">
        <v>3.406074270606041E-2</v>
      </c>
      <c r="V912" s="50">
        <v>0</v>
      </c>
      <c r="W912" t="s">
        <v>210</v>
      </c>
      <c r="X912" s="50">
        <v>0.65263551694636579</v>
      </c>
      <c r="Y912" t="s">
        <v>210</v>
      </c>
      <c r="Z912">
        <v>3</v>
      </c>
      <c r="AA912">
        <v>24</v>
      </c>
      <c r="AB912" t="s">
        <v>251</v>
      </c>
      <c r="AC912" t="s">
        <v>190</v>
      </c>
      <c r="AD912" s="50">
        <v>0.9604885039493144</v>
      </c>
      <c r="AE912" t="s">
        <v>252</v>
      </c>
      <c r="AF912" t="s">
        <v>252</v>
      </c>
    </row>
    <row r="913" spans="1:32" x14ac:dyDescent="0.35">
      <c r="A913">
        <v>69</v>
      </c>
      <c r="B913" t="s">
        <v>345</v>
      </c>
      <c r="C913" t="s">
        <v>246</v>
      </c>
      <c r="D913" t="s">
        <v>424</v>
      </c>
      <c r="E913" t="s">
        <v>334</v>
      </c>
      <c r="F913" t="s">
        <v>248</v>
      </c>
      <c r="G913" t="s">
        <v>249</v>
      </c>
      <c r="H913" t="s">
        <v>250</v>
      </c>
      <c r="L913" s="50">
        <v>1</v>
      </c>
      <c r="M913" s="50">
        <v>0.95989793539047241</v>
      </c>
      <c r="N913" s="50">
        <v>1.0417773723602295</v>
      </c>
      <c r="O913" s="50">
        <v>27.271494000000001</v>
      </c>
      <c r="P913" s="50">
        <v>27.248376846313477</v>
      </c>
      <c r="Q913" s="50">
        <v>2.0044552162289619E-2</v>
      </c>
      <c r="S913" s="50">
        <v>17.44447135925293</v>
      </c>
      <c r="T913" s="50">
        <v>3.6835774779319763E-2</v>
      </c>
      <c r="U913" s="50">
        <v>2.126714400947094E-2</v>
      </c>
      <c r="V913" s="50">
        <v>0</v>
      </c>
      <c r="W913" t="s">
        <v>210</v>
      </c>
      <c r="X913" s="50">
        <v>0.53950862829558766</v>
      </c>
      <c r="Y913" t="s">
        <v>210</v>
      </c>
      <c r="Z913">
        <v>3</v>
      </c>
      <c r="AA913">
        <v>20</v>
      </c>
      <c r="AB913" t="s">
        <v>251</v>
      </c>
      <c r="AC913" t="s">
        <v>190</v>
      </c>
      <c r="AD913" s="50">
        <v>0.9640078716167354</v>
      </c>
      <c r="AE913" t="s">
        <v>252</v>
      </c>
      <c r="AF913" t="s">
        <v>252</v>
      </c>
    </row>
    <row r="914" spans="1:32" x14ac:dyDescent="0.35">
      <c r="A914">
        <v>70</v>
      </c>
      <c r="B914" t="s">
        <v>346</v>
      </c>
      <c r="C914" t="s">
        <v>246</v>
      </c>
      <c r="D914" t="s">
        <v>424</v>
      </c>
      <c r="E914" t="s">
        <v>336</v>
      </c>
      <c r="F914" t="s">
        <v>248</v>
      </c>
      <c r="G914" t="s">
        <v>249</v>
      </c>
      <c r="H914" t="s">
        <v>250</v>
      </c>
      <c r="L914" s="50">
        <v>1</v>
      </c>
      <c r="M914" s="50">
        <v>0.96132755279541016</v>
      </c>
      <c r="N914" s="50">
        <v>1.0402281284332275</v>
      </c>
      <c r="O914" s="50">
        <v>28.232036999999998</v>
      </c>
      <c r="P914" s="50">
        <v>28.245397567749023</v>
      </c>
      <c r="Q914" s="50">
        <v>1.7461406067013741E-2</v>
      </c>
      <c r="S914" s="50">
        <v>18.441490173339844</v>
      </c>
      <c r="T914" s="50">
        <v>3.549635037779808E-2</v>
      </c>
      <c r="U914" s="50">
        <v>2.0493825897574425E-2</v>
      </c>
      <c r="V914" s="50">
        <v>0</v>
      </c>
      <c r="W914" t="s">
        <v>210</v>
      </c>
      <c r="X914" s="50">
        <v>0.54562909245985625</v>
      </c>
      <c r="Y914" t="s">
        <v>210</v>
      </c>
      <c r="Z914">
        <v>3</v>
      </c>
      <c r="AA914">
        <v>22</v>
      </c>
      <c r="AB914" t="s">
        <v>251</v>
      </c>
      <c r="AC914" t="s">
        <v>190</v>
      </c>
      <c r="AD914" s="50">
        <v>0.95414788060983968</v>
      </c>
      <c r="AE914" t="s">
        <v>252</v>
      </c>
      <c r="AF914" t="s">
        <v>252</v>
      </c>
    </row>
    <row r="915" spans="1:32" x14ac:dyDescent="0.35">
      <c r="A915">
        <v>71</v>
      </c>
      <c r="B915" t="s">
        <v>347</v>
      </c>
      <c r="C915" t="s">
        <v>246</v>
      </c>
      <c r="D915" t="s">
        <v>424</v>
      </c>
      <c r="E915" t="s">
        <v>338</v>
      </c>
      <c r="F915" t="s">
        <v>248</v>
      </c>
      <c r="G915" t="s">
        <v>249</v>
      </c>
      <c r="H915" t="s">
        <v>250</v>
      </c>
      <c r="L915" s="50">
        <v>1</v>
      </c>
      <c r="M915" s="50">
        <v>0.93465244770050049</v>
      </c>
      <c r="N915" s="50">
        <v>1.0699163675308228</v>
      </c>
      <c r="O915" s="50">
        <v>29.454304</v>
      </c>
      <c r="P915" s="50">
        <v>29.514677047729492</v>
      </c>
      <c r="Q915" s="50">
        <v>5.2386492490768433E-2</v>
      </c>
      <c r="S915" s="50">
        <v>19.710771560668945</v>
      </c>
      <c r="T915" s="50">
        <v>6.0822978615760803E-2</v>
      </c>
      <c r="U915" s="50">
        <v>3.5116162151098251E-2</v>
      </c>
      <c r="V915" s="50">
        <v>0</v>
      </c>
      <c r="W915" t="s">
        <v>210</v>
      </c>
      <c r="X915" s="50">
        <v>0.57023557033408445</v>
      </c>
      <c r="Y915" t="s">
        <v>210</v>
      </c>
      <c r="Z915">
        <v>3</v>
      </c>
      <c r="AA915">
        <v>22</v>
      </c>
      <c r="AB915" t="s">
        <v>251</v>
      </c>
      <c r="AC915" t="s">
        <v>190</v>
      </c>
      <c r="AD915" s="50">
        <v>0.9774640163528302</v>
      </c>
      <c r="AE915" t="s">
        <v>252</v>
      </c>
      <c r="AF915" t="s">
        <v>252</v>
      </c>
    </row>
    <row r="916" spans="1:32" x14ac:dyDescent="0.35">
      <c r="A916">
        <v>72</v>
      </c>
      <c r="B916" t="s">
        <v>348</v>
      </c>
      <c r="C916" t="s">
        <v>246</v>
      </c>
      <c r="D916" t="s">
        <v>424</v>
      </c>
      <c r="E916" t="s">
        <v>340</v>
      </c>
      <c r="F916" t="s">
        <v>248</v>
      </c>
      <c r="G916" t="s">
        <v>249</v>
      </c>
      <c r="H916" t="s">
        <v>250</v>
      </c>
      <c r="L916" s="50">
        <v>1</v>
      </c>
      <c r="M916" s="50">
        <v>0.93655276298522949</v>
      </c>
      <c r="N916" s="50">
        <v>1.0677454471588135</v>
      </c>
      <c r="O916" s="50">
        <v>30.900805999999999</v>
      </c>
      <c r="P916" s="50">
        <v>30.859350204467773</v>
      </c>
      <c r="Q916" s="50">
        <v>5.0252489745616913E-2</v>
      </c>
      <c r="S916" s="50">
        <v>21.055442810058594</v>
      </c>
      <c r="T916" s="50">
        <v>5.8994937688112259E-2</v>
      </c>
      <c r="U916" s="50">
        <v>3.406074270606041E-2</v>
      </c>
      <c r="V916" s="50">
        <v>0</v>
      </c>
      <c r="W916" t="s">
        <v>210</v>
      </c>
      <c r="X916" s="50">
        <v>0.65263551694636579</v>
      </c>
      <c r="Y916" t="s">
        <v>210</v>
      </c>
      <c r="Z916">
        <v>3</v>
      </c>
      <c r="AA916">
        <v>24</v>
      </c>
      <c r="AB916" t="s">
        <v>251</v>
      </c>
      <c r="AC916" t="s">
        <v>190</v>
      </c>
      <c r="AD916" s="50">
        <v>0.96549666754852259</v>
      </c>
      <c r="AE916" t="s">
        <v>252</v>
      </c>
      <c r="AF916" t="s">
        <v>252</v>
      </c>
    </row>
    <row r="917" spans="1:32" x14ac:dyDescent="0.35">
      <c r="A917">
        <v>73</v>
      </c>
      <c r="B917" t="s">
        <v>349</v>
      </c>
      <c r="C917" t="s">
        <v>246</v>
      </c>
      <c r="D917" t="s">
        <v>424</v>
      </c>
      <c r="E917" t="s">
        <v>350</v>
      </c>
      <c r="F917" t="s">
        <v>248</v>
      </c>
      <c r="G917" t="s">
        <v>249</v>
      </c>
      <c r="H917" t="s">
        <v>250</v>
      </c>
      <c r="L917" s="50">
        <v>1</v>
      </c>
      <c r="M917" s="50">
        <v>0.94607865810394287</v>
      </c>
      <c r="N917" s="50">
        <v>1.0569945573806763</v>
      </c>
      <c r="O917" s="50">
        <v>24.911434</v>
      </c>
      <c r="P917" s="50">
        <v>24.916666030883789</v>
      </c>
      <c r="Q917" s="50">
        <v>3.9161525666713715E-2</v>
      </c>
      <c r="S917" s="50">
        <v>15.112761497497559</v>
      </c>
      <c r="T917" s="50">
        <v>4.9887023866176605E-2</v>
      </c>
      <c r="U917" s="50">
        <v>2.8802286833524704E-2</v>
      </c>
      <c r="V917" s="50">
        <v>0</v>
      </c>
      <c r="W917" t="s">
        <v>210</v>
      </c>
      <c r="X917" s="50">
        <v>0.38592267567492911</v>
      </c>
      <c r="Y917" t="s">
        <v>210</v>
      </c>
      <c r="Z917">
        <v>3</v>
      </c>
      <c r="AA917">
        <v>19</v>
      </c>
      <c r="AB917" t="s">
        <v>251</v>
      </c>
      <c r="AC917" t="s">
        <v>190</v>
      </c>
      <c r="AD917" s="50">
        <v>0.97670558545919228</v>
      </c>
      <c r="AE917" t="s">
        <v>252</v>
      </c>
      <c r="AF917" t="s">
        <v>252</v>
      </c>
    </row>
    <row r="918" spans="1:32" x14ac:dyDescent="0.35">
      <c r="A918">
        <v>74</v>
      </c>
      <c r="B918" t="s">
        <v>351</v>
      </c>
      <c r="C918" t="s">
        <v>246</v>
      </c>
      <c r="D918" t="s">
        <v>424</v>
      </c>
      <c r="E918" t="s">
        <v>352</v>
      </c>
      <c r="F918" t="s">
        <v>248</v>
      </c>
      <c r="G918" t="s">
        <v>249</v>
      </c>
      <c r="H918" t="s">
        <v>250</v>
      </c>
      <c r="L918" s="50">
        <v>1</v>
      </c>
      <c r="M918" s="50">
        <v>0.65870368480682373</v>
      </c>
      <c r="N918" s="50">
        <v>1.518133282661438</v>
      </c>
      <c r="O918" s="50">
        <v>35.754623000000002</v>
      </c>
      <c r="P918" s="50">
        <v>35.368900299072266</v>
      </c>
      <c r="Q918" s="50">
        <v>0.37446331977844238</v>
      </c>
      <c r="S918" s="50">
        <v>25.564994812011719</v>
      </c>
      <c r="T918" s="50">
        <v>0.37573644518852234</v>
      </c>
      <c r="U918" s="50">
        <v>0.2169315367937088</v>
      </c>
      <c r="V918" s="50">
        <v>0</v>
      </c>
      <c r="W918" t="s">
        <v>210</v>
      </c>
      <c r="X918" s="50">
        <v>3.9999999105930328E-2</v>
      </c>
      <c r="Y918" t="s">
        <v>210</v>
      </c>
      <c r="Z918">
        <v>3</v>
      </c>
      <c r="AA918">
        <v>32</v>
      </c>
      <c r="AB918" t="s">
        <v>273</v>
      </c>
      <c r="AC918" t="s">
        <v>190</v>
      </c>
      <c r="AD918" s="50">
        <v>0.86473631299960452</v>
      </c>
      <c r="AE918" t="s">
        <v>252</v>
      </c>
      <c r="AF918" t="s">
        <v>274</v>
      </c>
    </row>
    <row r="919" spans="1:32" x14ac:dyDescent="0.35">
      <c r="A919">
        <v>75</v>
      </c>
      <c r="B919" t="s">
        <v>353</v>
      </c>
      <c r="C919" t="s">
        <v>246</v>
      </c>
      <c r="D919" t="s">
        <v>424</v>
      </c>
      <c r="E919" t="s">
        <v>354</v>
      </c>
      <c r="F919" t="s">
        <v>248</v>
      </c>
      <c r="G919" t="s">
        <v>249</v>
      </c>
      <c r="H919" t="s">
        <v>250</v>
      </c>
      <c r="L919" s="50">
        <v>1</v>
      </c>
      <c r="M919" s="50">
        <v>0.95773476362228394</v>
      </c>
      <c r="N919" s="50">
        <v>1.0441304445266724</v>
      </c>
      <c r="O919" s="50">
        <v>25.984117999999999</v>
      </c>
      <c r="P919" s="50">
        <v>25.990179061889648</v>
      </c>
      <c r="Q919" s="50">
        <v>2.3569034412503242E-2</v>
      </c>
      <c r="S919" s="50">
        <v>16.186275482177734</v>
      </c>
      <c r="T919" s="50">
        <v>3.8866303861141205E-2</v>
      </c>
      <c r="U919" s="50">
        <v>2.2439470514655113E-2</v>
      </c>
      <c r="V919" s="50">
        <v>0</v>
      </c>
      <c r="W919" t="s">
        <v>210</v>
      </c>
      <c r="X919" s="50">
        <v>0.12175695831437872</v>
      </c>
      <c r="Y919" t="s">
        <v>210</v>
      </c>
      <c r="Z919">
        <v>3</v>
      </c>
      <c r="AA919">
        <v>21</v>
      </c>
      <c r="AB919" t="s">
        <v>251</v>
      </c>
      <c r="AC919" t="s">
        <v>190</v>
      </c>
      <c r="AD919" s="50">
        <v>0.94846364290448315</v>
      </c>
      <c r="AE919" t="s">
        <v>252</v>
      </c>
      <c r="AF919" t="s">
        <v>252</v>
      </c>
    </row>
    <row r="920" spans="1:32" x14ac:dyDescent="0.35">
      <c r="A920">
        <v>76</v>
      </c>
      <c r="B920" t="s">
        <v>355</v>
      </c>
      <c r="C920" t="s">
        <v>246</v>
      </c>
      <c r="D920" t="s">
        <v>424</v>
      </c>
      <c r="E920" t="s">
        <v>356</v>
      </c>
      <c r="F920" t="s">
        <v>248</v>
      </c>
      <c r="G920" t="s">
        <v>249</v>
      </c>
      <c r="H920" t="s">
        <v>250</v>
      </c>
      <c r="L920" s="50">
        <v>1</v>
      </c>
      <c r="M920" s="50">
        <v>0.9591212272644043</v>
      </c>
      <c r="N920" s="50">
        <v>1.0426210165023804</v>
      </c>
      <c r="O920" s="50">
        <v>21.138763000000001</v>
      </c>
      <c r="P920" s="50">
        <v>21.138347625732422</v>
      </c>
      <c r="Q920" s="50">
        <v>2.1353896707296371E-2</v>
      </c>
      <c r="S920" s="50">
        <v>11.334442138671875</v>
      </c>
      <c r="T920" s="50">
        <v>3.7564333528280258E-2</v>
      </c>
      <c r="U920" s="50">
        <v>2.168777771294117E-2</v>
      </c>
      <c r="V920" s="50">
        <v>0</v>
      </c>
      <c r="W920" t="s">
        <v>210</v>
      </c>
      <c r="X920" s="50">
        <v>0.30330323725629321</v>
      </c>
      <c r="Y920" t="s">
        <v>210</v>
      </c>
      <c r="Z920">
        <v>3</v>
      </c>
      <c r="AA920">
        <v>15</v>
      </c>
      <c r="AB920" t="s">
        <v>251</v>
      </c>
      <c r="AC920" t="s">
        <v>190</v>
      </c>
      <c r="AD920" s="50">
        <v>0.83414255422189942</v>
      </c>
      <c r="AE920" t="s">
        <v>252</v>
      </c>
      <c r="AF920" t="s">
        <v>252</v>
      </c>
    </row>
    <row r="921" spans="1:32" x14ac:dyDescent="0.35">
      <c r="A921">
        <v>77</v>
      </c>
      <c r="B921" t="s">
        <v>357</v>
      </c>
      <c r="C921" t="s">
        <v>246</v>
      </c>
      <c r="D921" t="s">
        <v>424</v>
      </c>
      <c r="E921" t="s">
        <v>350</v>
      </c>
      <c r="F921" t="s">
        <v>248</v>
      </c>
      <c r="G921" t="s">
        <v>249</v>
      </c>
      <c r="H921" t="s">
        <v>250</v>
      </c>
      <c r="L921" s="50">
        <v>1</v>
      </c>
      <c r="M921" s="50">
        <v>0.94607865810394287</v>
      </c>
      <c r="N921" s="50">
        <v>1.0569945573806763</v>
      </c>
      <c r="O921" s="50">
        <v>24.958181</v>
      </c>
      <c r="P921" s="50">
        <v>24.916666030883789</v>
      </c>
      <c r="Q921" s="50">
        <v>3.9161525666713715E-2</v>
      </c>
      <c r="S921" s="50">
        <v>15.112761497497559</v>
      </c>
      <c r="T921" s="50">
        <v>4.9887023866176605E-2</v>
      </c>
      <c r="U921" s="50">
        <v>2.8802286833524704E-2</v>
      </c>
      <c r="V921" s="50">
        <v>0</v>
      </c>
      <c r="W921" t="s">
        <v>210</v>
      </c>
      <c r="X921" s="50">
        <v>0.38592267567492911</v>
      </c>
      <c r="Y921" t="s">
        <v>210</v>
      </c>
      <c r="Z921">
        <v>3</v>
      </c>
      <c r="AA921">
        <v>19</v>
      </c>
      <c r="AB921" t="s">
        <v>251</v>
      </c>
      <c r="AC921" t="s">
        <v>190</v>
      </c>
      <c r="AD921" s="50">
        <v>0.98337726173208728</v>
      </c>
      <c r="AE921" t="s">
        <v>252</v>
      </c>
      <c r="AF921" t="s">
        <v>252</v>
      </c>
    </row>
    <row r="922" spans="1:32" x14ac:dyDescent="0.35">
      <c r="A922">
        <v>78</v>
      </c>
      <c r="B922" t="s">
        <v>358</v>
      </c>
      <c r="C922" t="s">
        <v>246</v>
      </c>
      <c r="D922" t="s">
        <v>424</v>
      </c>
      <c r="E922" t="s">
        <v>352</v>
      </c>
      <c r="F922" t="s">
        <v>248</v>
      </c>
      <c r="G922" t="s">
        <v>249</v>
      </c>
      <c r="H922" t="s">
        <v>250</v>
      </c>
      <c r="L922" s="50">
        <v>1</v>
      </c>
      <c r="M922" s="50">
        <v>0.65870368480682373</v>
      </c>
      <c r="N922" s="50">
        <v>1.518133282661438</v>
      </c>
      <c r="O922" s="50">
        <v>35.006816999999998</v>
      </c>
      <c r="P922" s="50">
        <v>35.368900299072266</v>
      </c>
      <c r="Q922" s="50">
        <v>0.37446331977844238</v>
      </c>
      <c r="S922" s="50">
        <v>25.564994812011719</v>
      </c>
      <c r="T922" s="50">
        <v>0.37573644518852234</v>
      </c>
      <c r="U922" s="50">
        <v>0.2169315367937088</v>
      </c>
      <c r="V922" s="50">
        <v>0</v>
      </c>
      <c r="W922" t="s">
        <v>210</v>
      </c>
      <c r="X922" s="50">
        <v>3.9999999105930328E-2</v>
      </c>
      <c r="Y922" t="s">
        <v>210</v>
      </c>
      <c r="Z922">
        <v>3</v>
      </c>
      <c r="AA922">
        <v>32</v>
      </c>
      <c r="AB922" t="s">
        <v>273</v>
      </c>
      <c r="AC922" t="s">
        <v>190</v>
      </c>
      <c r="AD922" s="50">
        <v>0.87126017151783519</v>
      </c>
      <c r="AE922" t="s">
        <v>252</v>
      </c>
      <c r="AF922" t="s">
        <v>274</v>
      </c>
    </row>
    <row r="923" spans="1:32" x14ac:dyDescent="0.35">
      <c r="A923">
        <v>79</v>
      </c>
      <c r="B923" t="s">
        <v>359</v>
      </c>
      <c r="C923" t="s">
        <v>246</v>
      </c>
      <c r="D923" t="s">
        <v>424</v>
      </c>
      <c r="E923" t="s">
        <v>354</v>
      </c>
      <c r="F923" t="s">
        <v>248</v>
      </c>
      <c r="G923" t="s">
        <v>249</v>
      </c>
      <c r="H923" t="s">
        <v>250</v>
      </c>
      <c r="L923" s="50">
        <v>1</v>
      </c>
      <c r="M923" s="50">
        <v>0.95773476362228394</v>
      </c>
      <c r="N923" s="50">
        <v>1.0441304445266724</v>
      </c>
      <c r="O923" s="50">
        <v>25.970234000000001</v>
      </c>
      <c r="P923" s="50">
        <v>25.990179061889648</v>
      </c>
      <c r="Q923" s="50">
        <v>2.3569034412503242E-2</v>
      </c>
      <c r="S923" s="50">
        <v>16.186275482177734</v>
      </c>
      <c r="T923" s="50">
        <v>3.8866303861141205E-2</v>
      </c>
      <c r="U923" s="50">
        <v>2.2439470514655113E-2</v>
      </c>
      <c r="V923" s="50">
        <v>0</v>
      </c>
      <c r="W923" t="s">
        <v>210</v>
      </c>
      <c r="X923" s="50">
        <v>0.12175695831437872</v>
      </c>
      <c r="Y923" t="s">
        <v>210</v>
      </c>
      <c r="Z923">
        <v>3</v>
      </c>
      <c r="AA923">
        <v>21</v>
      </c>
      <c r="AB923" t="s">
        <v>251</v>
      </c>
      <c r="AC923" t="s">
        <v>190</v>
      </c>
      <c r="AD923" s="50">
        <v>0.88291033462197388</v>
      </c>
      <c r="AE923" t="s">
        <v>252</v>
      </c>
      <c r="AF923" t="s">
        <v>252</v>
      </c>
    </row>
    <row r="924" spans="1:32" x14ac:dyDescent="0.35">
      <c r="A924">
        <v>80</v>
      </c>
      <c r="B924" t="s">
        <v>360</v>
      </c>
      <c r="C924" t="s">
        <v>246</v>
      </c>
      <c r="D924" t="s">
        <v>424</v>
      </c>
      <c r="E924" t="s">
        <v>356</v>
      </c>
      <c r="F924" t="s">
        <v>248</v>
      </c>
      <c r="G924" t="s">
        <v>249</v>
      </c>
      <c r="H924" t="s">
        <v>250</v>
      </c>
      <c r="L924" s="50">
        <v>1</v>
      </c>
      <c r="M924" s="50">
        <v>0.9591212272644043</v>
      </c>
      <c r="N924" s="50">
        <v>1.0426210165023804</v>
      </c>
      <c r="O924" s="50">
        <v>21.159490000000002</v>
      </c>
      <c r="P924" s="50">
        <v>21.138347625732422</v>
      </c>
      <c r="Q924" s="50">
        <v>2.1353896707296371E-2</v>
      </c>
      <c r="S924" s="50">
        <v>11.334442138671875</v>
      </c>
      <c r="T924" s="50">
        <v>3.7564333528280258E-2</v>
      </c>
      <c r="U924" s="50">
        <v>2.168777771294117E-2</v>
      </c>
      <c r="V924" s="50">
        <v>0</v>
      </c>
      <c r="W924" t="s">
        <v>210</v>
      </c>
      <c r="X924" s="50">
        <v>0.30330323725629321</v>
      </c>
      <c r="Y924" t="s">
        <v>210</v>
      </c>
      <c r="Z924">
        <v>3</v>
      </c>
      <c r="AA924">
        <v>15</v>
      </c>
      <c r="AB924" t="s">
        <v>251</v>
      </c>
      <c r="AC924" t="s">
        <v>190</v>
      </c>
      <c r="AD924" s="50">
        <v>0.83039447892373996</v>
      </c>
      <c r="AE924" t="s">
        <v>252</v>
      </c>
      <c r="AF924" t="s">
        <v>252</v>
      </c>
    </row>
    <row r="925" spans="1:32" x14ac:dyDescent="0.35">
      <c r="A925">
        <v>81</v>
      </c>
      <c r="B925" t="s">
        <v>361</v>
      </c>
      <c r="C925" t="s">
        <v>246</v>
      </c>
      <c r="D925" t="s">
        <v>424</v>
      </c>
      <c r="E925" t="s">
        <v>350</v>
      </c>
      <c r="F925" t="s">
        <v>248</v>
      </c>
      <c r="G925" t="s">
        <v>249</v>
      </c>
      <c r="H925" t="s">
        <v>250</v>
      </c>
      <c r="L925" s="50">
        <v>1</v>
      </c>
      <c r="M925" s="50">
        <v>0.94607865810394287</v>
      </c>
      <c r="N925" s="50">
        <v>1.0569945573806763</v>
      </c>
      <c r="O925" s="50">
        <v>24.880383999999999</v>
      </c>
      <c r="P925" s="50">
        <v>24.916666030883789</v>
      </c>
      <c r="Q925" s="50">
        <v>3.9161525666713715E-2</v>
      </c>
      <c r="S925" s="50">
        <v>15.112761497497559</v>
      </c>
      <c r="T925" s="50">
        <v>4.9887023866176605E-2</v>
      </c>
      <c r="U925" s="50">
        <v>2.8802286833524704E-2</v>
      </c>
      <c r="V925" s="50">
        <v>0</v>
      </c>
      <c r="W925" t="s">
        <v>210</v>
      </c>
      <c r="X925" s="50">
        <v>0.38592267567492911</v>
      </c>
      <c r="Y925" t="s">
        <v>210</v>
      </c>
      <c r="Z925">
        <v>3</v>
      </c>
      <c r="AA925">
        <v>18</v>
      </c>
      <c r="AB925" t="s">
        <v>251</v>
      </c>
      <c r="AC925" t="s">
        <v>190</v>
      </c>
      <c r="AD925" s="50">
        <v>0.97340637333260172</v>
      </c>
      <c r="AE925" t="s">
        <v>252</v>
      </c>
      <c r="AF925" t="s">
        <v>252</v>
      </c>
    </row>
    <row r="926" spans="1:32" x14ac:dyDescent="0.35">
      <c r="A926">
        <v>82</v>
      </c>
      <c r="B926" t="s">
        <v>362</v>
      </c>
      <c r="C926" t="s">
        <v>246</v>
      </c>
      <c r="D926" t="s">
        <v>424</v>
      </c>
      <c r="E926" t="s">
        <v>352</v>
      </c>
      <c r="F926" t="s">
        <v>248</v>
      </c>
      <c r="G926" t="s">
        <v>249</v>
      </c>
      <c r="H926" t="s">
        <v>250</v>
      </c>
      <c r="L926" s="50">
        <v>1</v>
      </c>
      <c r="M926" s="50">
        <v>0.65870368480682373</v>
      </c>
      <c r="N926" s="50">
        <v>1.518133282661438</v>
      </c>
      <c r="O926" s="50">
        <v>35.345260000000003</v>
      </c>
      <c r="P926" s="50">
        <v>35.368900299072266</v>
      </c>
      <c r="Q926" s="50">
        <v>0.37446331977844238</v>
      </c>
      <c r="S926" s="50">
        <v>25.564994812011719</v>
      </c>
      <c r="T926" s="50">
        <v>0.37573644518852234</v>
      </c>
      <c r="U926" s="50">
        <v>0.2169315367937088</v>
      </c>
      <c r="V926" s="50">
        <v>0</v>
      </c>
      <c r="W926" t="s">
        <v>210</v>
      </c>
      <c r="X926" s="50">
        <v>3.9999999105930328E-2</v>
      </c>
      <c r="Y926" t="s">
        <v>210</v>
      </c>
      <c r="Z926">
        <v>3</v>
      </c>
      <c r="AA926">
        <v>32</v>
      </c>
      <c r="AB926" t="s">
        <v>273</v>
      </c>
      <c r="AC926" t="s">
        <v>190</v>
      </c>
      <c r="AD926" s="50">
        <v>0.80823969985981836</v>
      </c>
      <c r="AE926" t="s">
        <v>252</v>
      </c>
      <c r="AF926" t="s">
        <v>274</v>
      </c>
    </row>
    <row r="927" spans="1:32" x14ac:dyDescent="0.35">
      <c r="A927">
        <v>83</v>
      </c>
      <c r="B927" t="s">
        <v>363</v>
      </c>
      <c r="C927" t="s">
        <v>246</v>
      </c>
      <c r="D927" t="s">
        <v>424</v>
      </c>
      <c r="E927" t="s">
        <v>354</v>
      </c>
      <c r="F927" t="s">
        <v>248</v>
      </c>
      <c r="G927" t="s">
        <v>249</v>
      </c>
      <c r="H927" t="s">
        <v>250</v>
      </c>
      <c r="L927" s="50">
        <v>1</v>
      </c>
      <c r="M927" s="50">
        <v>0.95773476362228394</v>
      </c>
      <c r="N927" s="50">
        <v>1.0441304445266724</v>
      </c>
      <c r="O927" s="50">
        <v>26.016188</v>
      </c>
      <c r="P927" s="50">
        <v>25.990179061889648</v>
      </c>
      <c r="Q927" s="50">
        <v>2.3569034412503242E-2</v>
      </c>
      <c r="S927" s="50">
        <v>16.186275482177734</v>
      </c>
      <c r="T927" s="50">
        <v>3.8866303861141205E-2</v>
      </c>
      <c r="U927" s="50">
        <v>2.2439470514655113E-2</v>
      </c>
      <c r="V927" s="50">
        <v>0</v>
      </c>
      <c r="W927" t="s">
        <v>210</v>
      </c>
      <c r="X927" s="50">
        <v>0.12175695831437872</v>
      </c>
      <c r="Y927" t="s">
        <v>210</v>
      </c>
      <c r="Z927">
        <v>3</v>
      </c>
      <c r="AA927">
        <v>21</v>
      </c>
      <c r="AB927" t="s">
        <v>251</v>
      </c>
      <c r="AC927" t="s">
        <v>190</v>
      </c>
      <c r="AD927" s="50">
        <v>0.88664754368478405</v>
      </c>
      <c r="AE927" t="s">
        <v>252</v>
      </c>
      <c r="AF927" t="s">
        <v>252</v>
      </c>
    </row>
    <row r="928" spans="1:32" x14ac:dyDescent="0.35">
      <c r="A928">
        <v>84</v>
      </c>
      <c r="B928" t="s">
        <v>364</v>
      </c>
      <c r="C928" t="s">
        <v>246</v>
      </c>
      <c r="D928" t="s">
        <v>424</v>
      </c>
      <c r="E928" t="s">
        <v>356</v>
      </c>
      <c r="F928" t="s">
        <v>248</v>
      </c>
      <c r="G928" t="s">
        <v>249</v>
      </c>
      <c r="H928" t="s">
        <v>250</v>
      </c>
      <c r="L928" s="50">
        <v>1</v>
      </c>
      <c r="M928" s="50">
        <v>0.9591212272644043</v>
      </c>
      <c r="N928" s="50">
        <v>1.0426210165023804</v>
      </c>
      <c r="O928" s="50">
        <v>21.116789000000001</v>
      </c>
      <c r="P928" s="50">
        <v>21.138347625732422</v>
      </c>
      <c r="Q928" s="50">
        <v>2.1353896707296371E-2</v>
      </c>
      <c r="S928" s="50">
        <v>11.334442138671875</v>
      </c>
      <c r="T928" s="50">
        <v>3.7564333528280258E-2</v>
      </c>
      <c r="U928" s="50">
        <v>2.168777771294117E-2</v>
      </c>
      <c r="V928" s="50">
        <v>0</v>
      </c>
      <c r="W928" t="s">
        <v>210</v>
      </c>
      <c r="X928" s="50">
        <v>0.30330323725629321</v>
      </c>
      <c r="Y928" t="s">
        <v>210</v>
      </c>
      <c r="Z928">
        <v>3</v>
      </c>
      <c r="AA928">
        <v>15</v>
      </c>
      <c r="AB928" t="s">
        <v>251</v>
      </c>
      <c r="AC928" t="s">
        <v>190</v>
      </c>
      <c r="AD928" s="50">
        <v>0.81047993550924713</v>
      </c>
      <c r="AE928" t="s">
        <v>252</v>
      </c>
      <c r="AF928" t="s">
        <v>252</v>
      </c>
    </row>
    <row r="929" spans="1:32" x14ac:dyDescent="0.35">
      <c r="A929">
        <v>85</v>
      </c>
      <c r="B929" t="s">
        <v>365</v>
      </c>
      <c r="C929" t="s">
        <v>246</v>
      </c>
      <c r="D929" t="s">
        <v>424</v>
      </c>
      <c r="E929" t="s">
        <v>366</v>
      </c>
      <c r="F929" t="s">
        <v>248</v>
      </c>
      <c r="G929" t="s">
        <v>249</v>
      </c>
      <c r="H929" t="s">
        <v>250</v>
      </c>
      <c r="L929" s="50">
        <v>1</v>
      </c>
      <c r="M929" s="50">
        <v>0.76603174209594727</v>
      </c>
      <c r="N929" s="50">
        <v>1.3054288625717163</v>
      </c>
      <c r="O929" s="50">
        <v>34.957850000000001</v>
      </c>
      <c r="P929" s="50">
        <v>34.737625122070313</v>
      </c>
      <c r="Q929" s="50">
        <v>0.2378813773393631</v>
      </c>
      <c r="S929" s="50">
        <v>24.933719635009766</v>
      </c>
      <c r="T929" s="50">
        <v>0.23988047242164612</v>
      </c>
      <c r="U929" s="50">
        <v>0.1384950578212738</v>
      </c>
      <c r="V929" s="50">
        <v>0</v>
      </c>
      <c r="W929" t="s">
        <v>210</v>
      </c>
      <c r="X929" s="50">
        <v>3.9999999105930328E-2</v>
      </c>
      <c r="Y929" t="s">
        <v>210</v>
      </c>
      <c r="Z929">
        <v>3</v>
      </c>
      <c r="AA929">
        <v>32</v>
      </c>
      <c r="AB929" t="s">
        <v>251</v>
      </c>
      <c r="AC929" t="s">
        <v>190</v>
      </c>
      <c r="AD929" s="50">
        <v>0.86284142888742554</v>
      </c>
      <c r="AE929" t="s">
        <v>252</v>
      </c>
      <c r="AF929" t="s">
        <v>274</v>
      </c>
    </row>
    <row r="930" spans="1:32" x14ac:dyDescent="0.35">
      <c r="A930">
        <v>86</v>
      </c>
      <c r="B930" t="s">
        <v>367</v>
      </c>
      <c r="C930" t="s">
        <v>246</v>
      </c>
      <c r="D930" t="s">
        <v>424</v>
      </c>
      <c r="E930" t="s">
        <v>368</v>
      </c>
      <c r="F930" t="s">
        <v>248</v>
      </c>
      <c r="G930" t="s">
        <v>249</v>
      </c>
      <c r="H930" t="s">
        <v>250</v>
      </c>
      <c r="L930" s="50">
        <v>1</v>
      </c>
      <c r="M930" s="50">
        <v>0.93564361333847046</v>
      </c>
      <c r="N930" s="50">
        <v>1.0687830448150635</v>
      </c>
      <c r="O930" s="50">
        <v>32.889361999999998</v>
      </c>
      <c r="P930" s="50">
        <v>32.863513946533203</v>
      </c>
      <c r="Q930" s="50">
        <v>5.1275860518217087E-2</v>
      </c>
      <c r="S930" s="50">
        <v>23.059612274169922</v>
      </c>
      <c r="T930" s="50">
        <v>5.9869058430194855E-2</v>
      </c>
      <c r="U930" s="50">
        <v>3.4565415233373642E-2</v>
      </c>
      <c r="V930" s="50">
        <v>0</v>
      </c>
      <c r="W930" t="s">
        <v>210</v>
      </c>
      <c r="X930" s="50">
        <v>0.65443586148632793</v>
      </c>
      <c r="Y930" t="s">
        <v>210</v>
      </c>
      <c r="Z930">
        <v>3</v>
      </c>
      <c r="AA930">
        <v>26</v>
      </c>
      <c r="AB930" t="s">
        <v>251</v>
      </c>
      <c r="AC930" t="s">
        <v>190</v>
      </c>
      <c r="AD930" s="50">
        <v>0.97842278718271181</v>
      </c>
      <c r="AE930" t="s">
        <v>252</v>
      </c>
      <c r="AF930" t="s">
        <v>252</v>
      </c>
    </row>
    <row r="931" spans="1:32" x14ac:dyDescent="0.35">
      <c r="A931">
        <v>87</v>
      </c>
      <c r="B931" t="s">
        <v>369</v>
      </c>
      <c r="C931" t="s">
        <v>246</v>
      </c>
      <c r="D931" t="s">
        <v>424</v>
      </c>
      <c r="E931" t="s">
        <v>370</v>
      </c>
      <c r="F931" t="s">
        <v>248</v>
      </c>
      <c r="G931" t="s">
        <v>249</v>
      </c>
      <c r="H931" t="s">
        <v>250</v>
      </c>
      <c r="L931" s="50">
        <v>1</v>
      </c>
      <c r="M931" s="50">
        <v>0.95142835378646851</v>
      </c>
      <c r="N931" s="50">
        <v>1.0510512590408325</v>
      </c>
      <c r="O931" s="50">
        <v>23.14547</v>
      </c>
      <c r="P931" s="50">
        <v>23.173219680786133</v>
      </c>
      <c r="Q931" s="50">
        <v>3.2450560480356216E-2</v>
      </c>
      <c r="S931" s="50">
        <v>13.369314193725586</v>
      </c>
      <c r="T931" s="50">
        <v>4.4812150299549103E-2</v>
      </c>
      <c r="U931" s="50">
        <v>2.5872306898236275E-2</v>
      </c>
      <c r="V931" s="50">
        <v>0</v>
      </c>
      <c r="W931" t="s">
        <v>210</v>
      </c>
      <c r="X931" s="50">
        <v>0.68585797766201884</v>
      </c>
      <c r="Y931" t="s">
        <v>210</v>
      </c>
      <c r="Z931">
        <v>3</v>
      </c>
      <c r="AA931">
        <v>15</v>
      </c>
      <c r="AB931" t="s">
        <v>251</v>
      </c>
      <c r="AC931" t="s">
        <v>190</v>
      </c>
      <c r="AD931" s="50">
        <v>0.95703183502520484</v>
      </c>
      <c r="AE931" t="s">
        <v>252</v>
      </c>
      <c r="AF931" t="s">
        <v>252</v>
      </c>
    </row>
    <row r="932" spans="1:32" x14ac:dyDescent="0.35">
      <c r="A932">
        <v>88</v>
      </c>
      <c r="B932" t="s">
        <v>371</v>
      </c>
      <c r="C932" t="s">
        <v>246</v>
      </c>
      <c r="D932" t="s">
        <v>424</v>
      </c>
      <c r="E932" t="s">
        <v>372</v>
      </c>
      <c r="F932" t="s">
        <v>248</v>
      </c>
      <c r="G932" t="s">
        <v>249</v>
      </c>
      <c r="H932" t="s">
        <v>250</v>
      </c>
      <c r="L932" s="50">
        <v>1</v>
      </c>
      <c r="M932" s="50">
        <v>0.91155338287353516</v>
      </c>
      <c r="N932" s="50">
        <v>1.097028374671936</v>
      </c>
      <c r="O932" s="50">
        <v>26.353746000000001</v>
      </c>
      <c r="P932" s="50">
        <v>26.357994079589844</v>
      </c>
      <c r="Q932" s="50">
        <v>7.740376889705658E-2</v>
      </c>
      <c r="S932" s="50">
        <v>16.554088592529297</v>
      </c>
      <c r="T932" s="50">
        <v>8.3345271646976471E-2</v>
      </c>
      <c r="U932" s="50">
        <v>4.811941459774971E-2</v>
      </c>
      <c r="V932" s="50">
        <v>0</v>
      </c>
      <c r="W932" t="s">
        <v>210</v>
      </c>
      <c r="X932" s="50">
        <v>0.94167480272110682</v>
      </c>
      <c r="Y932" t="s">
        <v>210</v>
      </c>
      <c r="Z932">
        <v>3</v>
      </c>
      <c r="AA932">
        <v>19</v>
      </c>
      <c r="AB932" t="s">
        <v>251</v>
      </c>
      <c r="AC932" t="s">
        <v>190</v>
      </c>
      <c r="AD932" s="50">
        <v>0.98468816481149812</v>
      </c>
      <c r="AE932" t="s">
        <v>252</v>
      </c>
      <c r="AF932" t="s">
        <v>252</v>
      </c>
    </row>
    <row r="933" spans="1:32" x14ac:dyDescent="0.35">
      <c r="A933">
        <v>89</v>
      </c>
      <c r="B933" t="s">
        <v>373</v>
      </c>
      <c r="C933" t="s">
        <v>246</v>
      </c>
      <c r="D933" t="s">
        <v>424</v>
      </c>
      <c r="E933" t="s">
        <v>366</v>
      </c>
      <c r="F933" t="s">
        <v>248</v>
      </c>
      <c r="G933" t="s">
        <v>249</v>
      </c>
      <c r="H933" t="s">
        <v>250</v>
      </c>
      <c r="L933" s="50">
        <v>1</v>
      </c>
      <c r="M933" s="50">
        <v>0.76603174209594727</v>
      </c>
      <c r="N933" s="50">
        <v>1.3054288625717163</v>
      </c>
      <c r="O933" s="50">
        <v>34.485340000000001</v>
      </c>
      <c r="P933" s="50">
        <v>34.737625122070313</v>
      </c>
      <c r="Q933" s="50">
        <v>0.2378813773393631</v>
      </c>
      <c r="S933" s="50">
        <v>24.933719635009766</v>
      </c>
      <c r="T933" s="50">
        <v>0.23988047242164612</v>
      </c>
      <c r="U933" s="50">
        <v>0.1384950578212738</v>
      </c>
      <c r="V933" s="50">
        <v>0</v>
      </c>
      <c r="W933" t="s">
        <v>210</v>
      </c>
      <c r="X933" s="50">
        <v>3.9999999105930328E-2</v>
      </c>
      <c r="Y933" t="s">
        <v>210</v>
      </c>
      <c r="Z933">
        <v>3</v>
      </c>
      <c r="AA933">
        <v>31</v>
      </c>
      <c r="AB933" t="s">
        <v>251</v>
      </c>
      <c r="AC933" t="s">
        <v>190</v>
      </c>
      <c r="AD933" s="50">
        <v>0.9068278823652709</v>
      </c>
      <c r="AE933" t="s">
        <v>252</v>
      </c>
      <c r="AF933" t="s">
        <v>274</v>
      </c>
    </row>
    <row r="934" spans="1:32" x14ac:dyDescent="0.35">
      <c r="A934">
        <v>90</v>
      </c>
      <c r="B934" t="s">
        <v>374</v>
      </c>
      <c r="C934" t="s">
        <v>246</v>
      </c>
      <c r="D934" t="s">
        <v>424</v>
      </c>
      <c r="E934" t="s">
        <v>368</v>
      </c>
      <c r="F934" t="s">
        <v>248</v>
      </c>
      <c r="G934" t="s">
        <v>249</v>
      </c>
      <c r="H934" t="s">
        <v>250</v>
      </c>
      <c r="L934" s="50">
        <v>1</v>
      </c>
      <c r="M934" s="50">
        <v>0.93564361333847046</v>
      </c>
      <c r="N934" s="50">
        <v>1.0687830448150635</v>
      </c>
      <c r="O934" s="50">
        <v>32.896729999999998</v>
      </c>
      <c r="P934" s="50">
        <v>32.863513946533203</v>
      </c>
      <c r="Q934" s="50">
        <v>5.1275860518217087E-2</v>
      </c>
      <c r="S934" s="50">
        <v>23.059612274169922</v>
      </c>
      <c r="T934" s="50">
        <v>5.9869058430194855E-2</v>
      </c>
      <c r="U934" s="50">
        <v>3.4565415233373642E-2</v>
      </c>
      <c r="V934" s="50">
        <v>0</v>
      </c>
      <c r="W934" t="s">
        <v>210</v>
      </c>
      <c r="X934" s="50">
        <v>0.65443586148632793</v>
      </c>
      <c r="Y934" t="s">
        <v>210</v>
      </c>
      <c r="Z934">
        <v>3</v>
      </c>
      <c r="AA934">
        <v>25</v>
      </c>
      <c r="AB934" t="s">
        <v>251</v>
      </c>
      <c r="AC934" t="s">
        <v>190</v>
      </c>
      <c r="AD934" s="50">
        <v>0.97159985437406327</v>
      </c>
      <c r="AE934" t="s">
        <v>252</v>
      </c>
      <c r="AF934" t="s">
        <v>252</v>
      </c>
    </row>
    <row r="935" spans="1:32" x14ac:dyDescent="0.35">
      <c r="A935">
        <v>91</v>
      </c>
      <c r="B935" t="s">
        <v>375</v>
      </c>
      <c r="C935" t="s">
        <v>246</v>
      </c>
      <c r="D935" t="s">
        <v>424</v>
      </c>
      <c r="E935" t="s">
        <v>370</v>
      </c>
      <c r="F935" t="s">
        <v>248</v>
      </c>
      <c r="G935" t="s">
        <v>249</v>
      </c>
      <c r="H935" t="s">
        <v>250</v>
      </c>
      <c r="L935" s="50">
        <v>1</v>
      </c>
      <c r="M935" s="50">
        <v>0.95142835378646851</v>
      </c>
      <c r="N935" s="50">
        <v>1.0510512590408325</v>
      </c>
      <c r="O935" s="50">
        <v>23.2089</v>
      </c>
      <c r="P935" s="50">
        <v>23.173219680786133</v>
      </c>
      <c r="Q935" s="50">
        <v>3.2450560480356216E-2</v>
      </c>
      <c r="S935" s="50">
        <v>13.369314193725586</v>
      </c>
      <c r="T935" s="50">
        <v>4.4812150299549103E-2</v>
      </c>
      <c r="U935" s="50">
        <v>2.5872306898236275E-2</v>
      </c>
      <c r="V935" s="50">
        <v>0</v>
      </c>
      <c r="W935" t="s">
        <v>210</v>
      </c>
      <c r="X935" s="50">
        <v>0.68585797766201884</v>
      </c>
      <c r="Y935" t="s">
        <v>210</v>
      </c>
      <c r="Z935">
        <v>3</v>
      </c>
      <c r="AA935">
        <v>16</v>
      </c>
      <c r="AB935" t="s">
        <v>251</v>
      </c>
      <c r="AC935" t="s">
        <v>190</v>
      </c>
      <c r="AD935" s="50">
        <v>0.96774638935950019</v>
      </c>
      <c r="AE935" t="s">
        <v>252</v>
      </c>
      <c r="AF935" t="s">
        <v>252</v>
      </c>
    </row>
    <row r="936" spans="1:32" x14ac:dyDescent="0.35">
      <c r="A936">
        <v>92</v>
      </c>
      <c r="B936" t="s">
        <v>376</v>
      </c>
      <c r="C936" t="s">
        <v>246</v>
      </c>
      <c r="D936" t="s">
        <v>424</v>
      </c>
      <c r="E936" t="s">
        <v>372</v>
      </c>
      <c r="F936" t="s">
        <v>248</v>
      </c>
      <c r="G936" t="s">
        <v>249</v>
      </c>
      <c r="H936" t="s">
        <v>250</v>
      </c>
      <c r="L936" s="50">
        <v>1</v>
      </c>
      <c r="M936" s="50">
        <v>0.91155338287353516</v>
      </c>
      <c r="N936" s="50">
        <v>1.097028374671936</v>
      </c>
      <c r="O936" s="50">
        <v>26.437435000000001</v>
      </c>
      <c r="P936" s="50">
        <v>26.357994079589844</v>
      </c>
      <c r="Q936" s="50">
        <v>7.740376889705658E-2</v>
      </c>
      <c r="S936" s="50">
        <v>16.554088592529297</v>
      </c>
      <c r="T936" s="50">
        <v>8.3345271646976471E-2</v>
      </c>
      <c r="U936" s="50">
        <v>4.811941459774971E-2</v>
      </c>
      <c r="V936" s="50">
        <v>0</v>
      </c>
      <c r="W936" t="s">
        <v>210</v>
      </c>
      <c r="X936" s="50">
        <v>0.94167480272110682</v>
      </c>
      <c r="Y936" t="s">
        <v>210</v>
      </c>
      <c r="Z936">
        <v>3</v>
      </c>
      <c r="AA936">
        <v>19</v>
      </c>
      <c r="AB936" t="s">
        <v>251</v>
      </c>
      <c r="AC936" t="s">
        <v>190</v>
      </c>
      <c r="AD936" s="50">
        <v>0.96868531281318759</v>
      </c>
      <c r="AE936" t="s">
        <v>274</v>
      </c>
      <c r="AF936" t="s">
        <v>252</v>
      </c>
    </row>
    <row r="937" spans="1:32" x14ac:dyDescent="0.35">
      <c r="A937">
        <v>93</v>
      </c>
      <c r="B937" t="s">
        <v>377</v>
      </c>
      <c r="C937" t="s">
        <v>246</v>
      </c>
      <c r="D937" t="s">
        <v>424</v>
      </c>
      <c r="E937" t="s">
        <v>366</v>
      </c>
      <c r="F937" t="s">
        <v>248</v>
      </c>
      <c r="G937" t="s">
        <v>249</v>
      </c>
      <c r="H937" t="s">
        <v>250</v>
      </c>
      <c r="L937" s="50">
        <v>1</v>
      </c>
      <c r="M937" s="50">
        <v>0.76603174209594727</v>
      </c>
      <c r="N937" s="50">
        <v>1.3054288625717163</v>
      </c>
      <c r="O937" s="50">
        <v>34.769683999999998</v>
      </c>
      <c r="P937" s="50">
        <v>34.737625122070313</v>
      </c>
      <c r="Q937" s="50">
        <v>0.2378813773393631</v>
      </c>
      <c r="S937" s="50">
        <v>24.933719635009766</v>
      </c>
      <c r="T937" s="50">
        <v>0.23988047242164612</v>
      </c>
      <c r="U937" s="50">
        <v>0.1384950578212738</v>
      </c>
      <c r="V937" s="50">
        <v>0</v>
      </c>
      <c r="W937" t="s">
        <v>210</v>
      </c>
      <c r="X937" s="50">
        <v>3.9999999105930328E-2</v>
      </c>
      <c r="Y937" t="s">
        <v>210</v>
      </c>
      <c r="Z937">
        <v>3</v>
      </c>
      <c r="AA937">
        <v>30</v>
      </c>
      <c r="AB937" t="s">
        <v>251</v>
      </c>
      <c r="AC937" t="s">
        <v>190</v>
      </c>
      <c r="AD937" s="50">
        <v>0.85921935209487965</v>
      </c>
      <c r="AE937" t="s">
        <v>252</v>
      </c>
      <c r="AF937" t="s">
        <v>274</v>
      </c>
    </row>
    <row r="938" spans="1:32" x14ac:dyDescent="0.35">
      <c r="A938">
        <v>94</v>
      </c>
      <c r="B938" t="s">
        <v>378</v>
      </c>
      <c r="C938" t="s">
        <v>246</v>
      </c>
      <c r="D938" t="s">
        <v>424</v>
      </c>
      <c r="E938" t="s">
        <v>368</v>
      </c>
      <c r="F938" t="s">
        <v>248</v>
      </c>
      <c r="G938" t="s">
        <v>249</v>
      </c>
      <c r="H938" t="s">
        <v>250</v>
      </c>
      <c r="L938" s="50">
        <v>1</v>
      </c>
      <c r="M938" s="50">
        <v>0.93564361333847046</v>
      </c>
      <c r="N938" s="50">
        <v>1.0687830448150635</v>
      </c>
      <c r="O938" s="50">
        <v>32.804462000000001</v>
      </c>
      <c r="P938" s="50">
        <v>32.863513946533203</v>
      </c>
      <c r="Q938" s="50">
        <v>5.1275860518217087E-2</v>
      </c>
      <c r="S938" s="50">
        <v>23.059612274169922</v>
      </c>
      <c r="T938" s="50">
        <v>5.9869058430194855E-2</v>
      </c>
      <c r="U938" s="50">
        <v>3.4565415233373642E-2</v>
      </c>
      <c r="V938" s="50">
        <v>0</v>
      </c>
      <c r="W938" t="s">
        <v>210</v>
      </c>
      <c r="X938" s="50">
        <v>0.65443586148632793</v>
      </c>
      <c r="Y938" t="s">
        <v>210</v>
      </c>
      <c r="Z938">
        <v>3</v>
      </c>
      <c r="AA938">
        <v>24</v>
      </c>
      <c r="AB938" t="s">
        <v>251</v>
      </c>
      <c r="AC938" t="s">
        <v>190</v>
      </c>
      <c r="AD938" s="50">
        <v>0.97168618133732831</v>
      </c>
      <c r="AE938" t="s">
        <v>252</v>
      </c>
      <c r="AF938" t="s">
        <v>252</v>
      </c>
    </row>
    <row r="939" spans="1:32" x14ac:dyDescent="0.35">
      <c r="A939">
        <v>95</v>
      </c>
      <c r="B939" t="s">
        <v>379</v>
      </c>
      <c r="C939" t="s">
        <v>246</v>
      </c>
      <c r="D939" t="s">
        <v>424</v>
      </c>
      <c r="E939" t="s">
        <v>370</v>
      </c>
      <c r="F939" t="s">
        <v>248</v>
      </c>
      <c r="G939" t="s">
        <v>249</v>
      </c>
      <c r="H939" t="s">
        <v>250</v>
      </c>
      <c r="L939" s="50">
        <v>1</v>
      </c>
      <c r="M939" s="50">
        <v>0.95142835378646851</v>
      </c>
      <c r="N939" s="50">
        <v>1.0510512590408325</v>
      </c>
      <c r="O939" s="50">
        <v>23.165289000000001</v>
      </c>
      <c r="P939" s="50">
        <v>23.173219680786133</v>
      </c>
      <c r="Q939" s="50">
        <v>3.2450560480356216E-2</v>
      </c>
      <c r="S939" s="50">
        <v>13.369314193725586</v>
      </c>
      <c r="T939" s="50">
        <v>4.4812150299549103E-2</v>
      </c>
      <c r="U939" s="50">
        <v>2.5872306898236275E-2</v>
      </c>
      <c r="V939" s="50">
        <v>0</v>
      </c>
      <c r="W939" t="s">
        <v>210</v>
      </c>
      <c r="X939" s="50">
        <v>0.68585797766201884</v>
      </c>
      <c r="Y939" t="s">
        <v>210</v>
      </c>
      <c r="Z939">
        <v>3</v>
      </c>
      <c r="AA939">
        <v>16</v>
      </c>
      <c r="AB939" t="s">
        <v>251</v>
      </c>
      <c r="AC939" t="s">
        <v>190</v>
      </c>
      <c r="AD939" s="50">
        <v>0.95725395754782638</v>
      </c>
      <c r="AE939" t="s">
        <v>252</v>
      </c>
      <c r="AF939" t="s">
        <v>252</v>
      </c>
    </row>
    <row r="940" spans="1:32" x14ac:dyDescent="0.35">
      <c r="A940">
        <v>96</v>
      </c>
      <c r="B940" t="s">
        <v>380</v>
      </c>
      <c r="C940" t="s">
        <v>246</v>
      </c>
      <c r="D940" t="s">
        <v>424</v>
      </c>
      <c r="E940" t="s">
        <v>372</v>
      </c>
      <c r="F940" t="s">
        <v>248</v>
      </c>
      <c r="G940" t="s">
        <v>249</v>
      </c>
      <c r="H940" t="s">
        <v>250</v>
      </c>
      <c r="L940" s="50">
        <v>1</v>
      </c>
      <c r="M940" s="50">
        <v>0.91155338287353516</v>
      </c>
      <c r="N940" s="50">
        <v>1.097028374671936</v>
      </c>
      <c r="O940" s="50">
        <v>26.282803000000001</v>
      </c>
      <c r="P940" s="50">
        <v>26.357994079589844</v>
      </c>
      <c r="Q940" s="50">
        <v>7.740376889705658E-2</v>
      </c>
      <c r="S940" s="50">
        <v>16.554088592529297</v>
      </c>
      <c r="T940" s="50">
        <v>8.3345271646976471E-2</v>
      </c>
      <c r="U940" s="50">
        <v>4.811941459774971E-2</v>
      </c>
      <c r="V940" s="50">
        <v>0</v>
      </c>
      <c r="W940" t="s">
        <v>210</v>
      </c>
      <c r="X940" s="50">
        <v>0.94167480272110682</v>
      </c>
      <c r="Y940" t="s">
        <v>210</v>
      </c>
      <c r="Z940">
        <v>3</v>
      </c>
      <c r="AA940">
        <v>18</v>
      </c>
      <c r="AB940" t="s">
        <v>251</v>
      </c>
      <c r="AC940" t="s">
        <v>190</v>
      </c>
      <c r="AD940" s="50">
        <v>0.96951737985190467</v>
      </c>
      <c r="AE940" t="s">
        <v>274</v>
      </c>
      <c r="AF940" t="s">
        <v>252</v>
      </c>
    </row>
    <row r="941" spans="1:32" x14ac:dyDescent="0.35">
      <c r="A941" t="s">
        <v>381</v>
      </c>
      <c r="B941" t="s">
        <v>382</v>
      </c>
    </row>
    <row r="942" spans="1:32" x14ac:dyDescent="0.35">
      <c r="A942" t="s">
        <v>383</v>
      </c>
      <c r="B942" t="s">
        <v>247</v>
      </c>
    </row>
    <row r="943" spans="1:32" x14ac:dyDescent="0.35">
      <c r="A943" t="s">
        <v>384</v>
      </c>
      <c r="B943" t="s">
        <v>385</v>
      </c>
    </row>
    <row r="944" spans="1:32" x14ac:dyDescent="0.35">
      <c r="A944" t="s">
        <v>386</v>
      </c>
      <c r="B944" t="s">
        <v>424</v>
      </c>
    </row>
    <row r="945" spans="1:37" x14ac:dyDescent="0.35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  <c r="AE945" s="73"/>
      <c r="AF945" s="73"/>
      <c r="AG945" s="73"/>
      <c r="AH945" s="73"/>
      <c r="AI945" s="73"/>
      <c r="AJ945" s="73"/>
      <c r="AK945" s="73"/>
    </row>
    <row r="946" spans="1:37" x14ac:dyDescent="0.35">
      <c r="A946" t="s">
        <v>174</v>
      </c>
      <c r="B946" t="s">
        <v>175</v>
      </c>
    </row>
    <row r="947" spans="1:37" x14ac:dyDescent="0.35">
      <c r="A947" t="s">
        <v>186</v>
      </c>
      <c r="B947" t="s">
        <v>187</v>
      </c>
    </row>
    <row r="948" spans="1:37" x14ac:dyDescent="0.35">
      <c r="A948" t="s">
        <v>188</v>
      </c>
      <c r="B948" t="s">
        <v>425</v>
      </c>
    </row>
    <row r="949" spans="1:37" x14ac:dyDescent="0.35">
      <c r="A949" t="s">
        <v>191</v>
      </c>
      <c r="B949" t="s">
        <v>426</v>
      </c>
    </row>
    <row r="950" spans="1:37" x14ac:dyDescent="0.35">
      <c r="A950" t="s">
        <v>193</v>
      </c>
      <c r="B950" t="s">
        <v>427</v>
      </c>
    </row>
    <row r="951" spans="1:37" x14ac:dyDescent="0.35">
      <c r="A951" t="s">
        <v>195</v>
      </c>
      <c r="B951" t="s">
        <v>428</v>
      </c>
    </row>
    <row r="952" spans="1:37" x14ac:dyDescent="0.35">
      <c r="A952" t="s">
        <v>197</v>
      </c>
      <c r="B952" t="s">
        <v>198</v>
      </c>
    </row>
    <row r="953" spans="1:37" x14ac:dyDescent="0.35">
      <c r="A953" t="s">
        <v>199</v>
      </c>
      <c r="B953" t="s">
        <v>200</v>
      </c>
    </row>
    <row r="954" spans="1:37" x14ac:dyDescent="0.35">
      <c r="A954" t="s">
        <v>201</v>
      </c>
      <c r="B954" t="s">
        <v>202</v>
      </c>
    </row>
    <row r="955" spans="1:37" x14ac:dyDescent="0.35">
      <c r="A955" t="s">
        <v>203</v>
      </c>
      <c r="B955" t="s">
        <v>204</v>
      </c>
    </row>
    <row r="956" spans="1:37" x14ac:dyDescent="0.35">
      <c r="A956" t="s">
        <v>205</v>
      </c>
      <c r="B956" t="s">
        <v>206</v>
      </c>
    </row>
    <row r="957" spans="1:37" x14ac:dyDescent="0.35">
      <c r="A957" t="s">
        <v>207</v>
      </c>
      <c r="B957" t="s">
        <v>208</v>
      </c>
    </row>
    <row r="958" spans="1:37" x14ac:dyDescent="0.35">
      <c r="A958" t="s">
        <v>209</v>
      </c>
      <c r="B958" t="s">
        <v>210</v>
      </c>
    </row>
    <row r="959" spans="1:37" x14ac:dyDescent="0.35">
      <c r="A959" t="s">
        <v>211</v>
      </c>
      <c r="B959" t="s">
        <v>212</v>
      </c>
    </row>
    <row r="961" spans="1:34" x14ac:dyDescent="0.35">
      <c r="A961" t="s">
        <v>213</v>
      </c>
      <c r="B961" t="s">
        <v>214</v>
      </c>
      <c r="C961" t="s">
        <v>215</v>
      </c>
      <c r="D961" t="s">
        <v>216</v>
      </c>
      <c r="E961" t="s">
        <v>217</v>
      </c>
      <c r="F961" t="s">
        <v>218</v>
      </c>
      <c r="G961" t="s">
        <v>219</v>
      </c>
      <c r="H961" t="s">
        <v>220</v>
      </c>
      <c r="I961" t="s">
        <v>221</v>
      </c>
      <c r="J961" t="s">
        <v>222</v>
      </c>
      <c r="K961" t="s">
        <v>223</v>
      </c>
      <c r="L961" t="s">
        <v>112</v>
      </c>
      <c r="M961" t="s">
        <v>224</v>
      </c>
      <c r="N961" t="s">
        <v>225</v>
      </c>
      <c r="O961" t="s">
        <v>45</v>
      </c>
      <c r="P961" t="s">
        <v>226</v>
      </c>
      <c r="Q961" t="s">
        <v>227</v>
      </c>
      <c r="R961" t="s">
        <v>228</v>
      </c>
      <c r="S961" t="s">
        <v>229</v>
      </c>
      <c r="T961" t="s">
        <v>230</v>
      </c>
      <c r="U961" t="s">
        <v>231</v>
      </c>
      <c r="V961" t="s">
        <v>232</v>
      </c>
      <c r="W961" t="s">
        <v>233</v>
      </c>
      <c r="X961" t="s">
        <v>234</v>
      </c>
      <c r="Y961" t="s">
        <v>235</v>
      </c>
      <c r="Z961" t="s">
        <v>236</v>
      </c>
      <c r="AA961" t="s">
        <v>237</v>
      </c>
      <c r="AB961" t="s">
        <v>238</v>
      </c>
      <c r="AC961" t="s">
        <v>239</v>
      </c>
      <c r="AD961" t="s">
        <v>240</v>
      </c>
      <c r="AE961" t="s">
        <v>241</v>
      </c>
      <c r="AF961" t="s">
        <v>399</v>
      </c>
      <c r="AG961" t="s">
        <v>242</v>
      </c>
      <c r="AH961" t="s">
        <v>243</v>
      </c>
    </row>
    <row r="962" spans="1:34" x14ac:dyDescent="0.35">
      <c r="A962">
        <v>1</v>
      </c>
      <c r="B962" t="s">
        <v>245</v>
      </c>
      <c r="C962" t="s">
        <v>246</v>
      </c>
      <c r="D962" t="s">
        <v>429</v>
      </c>
      <c r="E962" t="s">
        <v>247</v>
      </c>
      <c r="F962" t="s">
        <v>248</v>
      </c>
      <c r="G962" t="s">
        <v>249</v>
      </c>
      <c r="H962" t="s">
        <v>250</v>
      </c>
      <c r="O962" s="50">
        <v>9.7140599999999999</v>
      </c>
      <c r="P962" s="50">
        <v>9.7705593109130859</v>
      </c>
      <c r="Q962" s="50">
        <v>5.0036486238241196E-2</v>
      </c>
      <c r="W962" t="s">
        <v>210</v>
      </c>
      <c r="X962" s="50">
        <v>0.50191165113026559</v>
      </c>
      <c r="Y962" t="s">
        <v>210</v>
      </c>
      <c r="Z962">
        <v>3</v>
      </c>
      <c r="AA962">
        <v>5</v>
      </c>
      <c r="AB962" t="s">
        <v>251</v>
      </c>
      <c r="AC962" t="s">
        <v>190</v>
      </c>
      <c r="AD962" s="50">
        <v>0.92381616693498103</v>
      </c>
      <c r="AE962" t="s">
        <v>252</v>
      </c>
      <c r="AF962" t="s">
        <v>252</v>
      </c>
      <c r="AG962" t="s">
        <v>252</v>
      </c>
      <c r="AH962" t="s">
        <v>252</v>
      </c>
    </row>
    <row r="963" spans="1:34" x14ac:dyDescent="0.35">
      <c r="A963">
        <v>2</v>
      </c>
      <c r="B963" t="s">
        <v>253</v>
      </c>
      <c r="C963" t="s">
        <v>246</v>
      </c>
      <c r="D963" t="s">
        <v>429</v>
      </c>
      <c r="E963" t="s">
        <v>254</v>
      </c>
      <c r="F963" t="s">
        <v>248</v>
      </c>
      <c r="G963" t="s">
        <v>249</v>
      </c>
      <c r="H963" t="s">
        <v>250</v>
      </c>
      <c r="L963" s="50">
        <v>1</v>
      </c>
      <c r="M963" s="50">
        <v>0.94446206092834473</v>
      </c>
      <c r="N963" s="50">
        <v>1.0588037967681885</v>
      </c>
      <c r="O963" s="50">
        <v>20.291008000000001</v>
      </c>
      <c r="P963" s="50">
        <v>20.304624557495117</v>
      </c>
      <c r="Q963" s="50">
        <v>1.1874528601765633E-2</v>
      </c>
      <c r="S963" s="50">
        <v>10.534065246582031</v>
      </c>
      <c r="T963" s="50">
        <v>5.1426202058792114E-2</v>
      </c>
      <c r="U963" s="50">
        <v>2.9690930619835854E-2</v>
      </c>
      <c r="V963" s="50">
        <v>0</v>
      </c>
      <c r="W963" t="s">
        <v>210</v>
      </c>
      <c r="X963" s="50">
        <v>0.36881025628155972</v>
      </c>
      <c r="Y963" t="s">
        <v>210</v>
      </c>
      <c r="Z963">
        <v>3</v>
      </c>
      <c r="AA963">
        <v>14</v>
      </c>
      <c r="AB963" t="s">
        <v>251</v>
      </c>
      <c r="AC963" t="s">
        <v>190</v>
      </c>
      <c r="AD963" s="50">
        <v>0.97675748800189888</v>
      </c>
      <c r="AE963" t="s">
        <v>252</v>
      </c>
      <c r="AF963" t="s">
        <v>252</v>
      </c>
      <c r="AG963" t="s">
        <v>252</v>
      </c>
      <c r="AH963" t="s">
        <v>252</v>
      </c>
    </row>
    <row r="964" spans="1:34" x14ac:dyDescent="0.35">
      <c r="A964">
        <v>3</v>
      </c>
      <c r="B964" t="s">
        <v>255</v>
      </c>
      <c r="C964" t="s">
        <v>246</v>
      </c>
      <c r="D964" t="s">
        <v>429</v>
      </c>
      <c r="E964" t="s">
        <v>256</v>
      </c>
      <c r="F964" t="s">
        <v>248</v>
      </c>
      <c r="G964" t="s">
        <v>249</v>
      </c>
      <c r="H964" t="s">
        <v>250</v>
      </c>
      <c r="L964" s="50">
        <v>1</v>
      </c>
      <c r="M964" s="50">
        <v>0.92458176612854004</v>
      </c>
      <c r="N964" s="50">
        <v>1.0815701484680176</v>
      </c>
      <c r="O964" s="50">
        <v>30.839286999999999</v>
      </c>
      <c r="P964" s="50">
        <v>30.892671585083008</v>
      </c>
      <c r="Q964" s="50">
        <v>4.9768425524234772E-2</v>
      </c>
      <c r="S964" s="50">
        <v>21.122112274169922</v>
      </c>
      <c r="T964" s="50">
        <v>7.0572979748249054E-2</v>
      </c>
      <c r="U964" s="50">
        <v>4.0745329111814499E-2</v>
      </c>
      <c r="V964" s="50">
        <v>0</v>
      </c>
      <c r="W964" t="s">
        <v>210</v>
      </c>
      <c r="X964" s="50">
        <v>0.42513398982344741</v>
      </c>
      <c r="Y964" t="s">
        <v>210</v>
      </c>
      <c r="Z964">
        <v>3</v>
      </c>
      <c r="AA964">
        <v>24</v>
      </c>
      <c r="AB964" t="s">
        <v>251</v>
      </c>
      <c r="AC964" t="s">
        <v>190</v>
      </c>
      <c r="AD964" s="50">
        <v>0.96913171763690698</v>
      </c>
      <c r="AE964" t="s">
        <v>252</v>
      </c>
      <c r="AF964" t="s">
        <v>252</v>
      </c>
      <c r="AG964" t="s">
        <v>252</v>
      </c>
      <c r="AH964" t="s">
        <v>252</v>
      </c>
    </row>
    <row r="965" spans="1:34" x14ac:dyDescent="0.35">
      <c r="A965">
        <v>4</v>
      </c>
      <c r="B965" t="s">
        <v>257</v>
      </c>
      <c r="C965" t="s">
        <v>246</v>
      </c>
      <c r="D965" t="s">
        <v>429</v>
      </c>
      <c r="E965" t="s">
        <v>258</v>
      </c>
      <c r="F965" t="s">
        <v>248</v>
      </c>
      <c r="G965" t="s">
        <v>249</v>
      </c>
      <c r="H965" t="s">
        <v>250</v>
      </c>
      <c r="L965" s="50">
        <v>1</v>
      </c>
      <c r="M965" s="50">
        <v>0.94219321012496948</v>
      </c>
      <c r="N965" s="50">
        <v>1.0613534450531006</v>
      </c>
      <c r="O965" s="50">
        <v>27.764610000000001</v>
      </c>
      <c r="P965" s="50">
        <v>27.766393661499023</v>
      </c>
      <c r="Q965" s="50">
        <v>1.9191909581422806E-2</v>
      </c>
      <c r="S965" s="50">
        <v>17.995832443237305</v>
      </c>
      <c r="T965" s="50">
        <v>5.3590849041938782E-2</v>
      </c>
      <c r="U965" s="50">
        <v>3.0940691009163857E-2</v>
      </c>
      <c r="V965" s="50">
        <v>0</v>
      </c>
      <c r="W965" t="s">
        <v>210</v>
      </c>
      <c r="X965" s="50">
        <v>0.52282244297991876</v>
      </c>
      <c r="Y965" t="s">
        <v>210</v>
      </c>
      <c r="Z965">
        <v>3</v>
      </c>
      <c r="AA965">
        <v>21</v>
      </c>
      <c r="AB965" t="s">
        <v>251</v>
      </c>
      <c r="AC965" t="s">
        <v>190</v>
      </c>
      <c r="AD965" s="50">
        <v>0.98087556894069483</v>
      </c>
      <c r="AE965" t="s">
        <v>252</v>
      </c>
      <c r="AF965" t="s">
        <v>252</v>
      </c>
      <c r="AG965" t="s">
        <v>252</v>
      </c>
      <c r="AH965" t="s">
        <v>252</v>
      </c>
    </row>
    <row r="966" spans="1:34" x14ac:dyDescent="0.35">
      <c r="A966">
        <v>5</v>
      </c>
      <c r="B966" t="s">
        <v>259</v>
      </c>
      <c r="C966" t="s">
        <v>246</v>
      </c>
      <c r="D966" t="s">
        <v>429</v>
      </c>
      <c r="E966" t="s">
        <v>247</v>
      </c>
      <c r="F966" t="s">
        <v>248</v>
      </c>
      <c r="G966" t="s">
        <v>249</v>
      </c>
      <c r="H966" t="s">
        <v>250</v>
      </c>
      <c r="O966" s="50">
        <v>9.8092729999999992</v>
      </c>
      <c r="P966" s="50">
        <v>9.7705593109130859</v>
      </c>
      <c r="Q966" s="50">
        <v>5.0036486238241196E-2</v>
      </c>
      <c r="W966" t="s">
        <v>210</v>
      </c>
      <c r="X966" s="50">
        <v>0.50191165113026559</v>
      </c>
      <c r="Y966" t="s">
        <v>210</v>
      </c>
      <c r="Z966">
        <v>3</v>
      </c>
      <c r="AA966">
        <v>5</v>
      </c>
      <c r="AB966" t="s">
        <v>251</v>
      </c>
      <c r="AC966" t="s">
        <v>190</v>
      </c>
      <c r="AD966" s="50">
        <v>0.92637197880016831</v>
      </c>
      <c r="AE966" t="s">
        <v>252</v>
      </c>
      <c r="AF966" t="s">
        <v>252</v>
      </c>
      <c r="AG966" t="s">
        <v>252</v>
      </c>
      <c r="AH966" t="s">
        <v>252</v>
      </c>
    </row>
    <row r="967" spans="1:34" x14ac:dyDescent="0.35">
      <c r="A967">
        <v>6</v>
      </c>
      <c r="B967" t="s">
        <v>260</v>
      </c>
      <c r="C967" t="s">
        <v>246</v>
      </c>
      <c r="D967" t="s">
        <v>429</v>
      </c>
      <c r="E967" t="s">
        <v>254</v>
      </c>
      <c r="F967" t="s">
        <v>248</v>
      </c>
      <c r="G967" t="s">
        <v>249</v>
      </c>
      <c r="H967" t="s">
        <v>250</v>
      </c>
      <c r="L967" s="50">
        <v>1</v>
      </c>
      <c r="M967" s="50">
        <v>0.94446206092834473</v>
      </c>
      <c r="N967" s="50">
        <v>1.0588037967681885</v>
      </c>
      <c r="O967" s="50">
        <v>20.312823999999999</v>
      </c>
      <c r="P967" s="50">
        <v>20.304624557495117</v>
      </c>
      <c r="Q967" s="50">
        <v>1.1874528601765633E-2</v>
      </c>
      <c r="S967" s="50">
        <v>10.534065246582031</v>
      </c>
      <c r="T967" s="50">
        <v>5.1426202058792114E-2</v>
      </c>
      <c r="U967" s="50">
        <v>2.9690930619835854E-2</v>
      </c>
      <c r="V967" s="50">
        <v>0</v>
      </c>
      <c r="W967" t="s">
        <v>210</v>
      </c>
      <c r="X967" s="50">
        <v>0.36881025628155972</v>
      </c>
      <c r="Y967" t="s">
        <v>210</v>
      </c>
      <c r="Z967">
        <v>3</v>
      </c>
      <c r="AA967">
        <v>13</v>
      </c>
      <c r="AB967" t="s">
        <v>251</v>
      </c>
      <c r="AC967" t="s">
        <v>190</v>
      </c>
      <c r="AD967" s="50">
        <v>0.95737495095945446</v>
      </c>
      <c r="AE967" t="s">
        <v>252</v>
      </c>
      <c r="AF967" t="s">
        <v>252</v>
      </c>
      <c r="AG967" t="s">
        <v>252</v>
      </c>
      <c r="AH967" t="s">
        <v>252</v>
      </c>
    </row>
    <row r="968" spans="1:34" x14ac:dyDescent="0.35">
      <c r="A968">
        <v>7</v>
      </c>
      <c r="B968" t="s">
        <v>261</v>
      </c>
      <c r="C968" t="s">
        <v>246</v>
      </c>
      <c r="D968" t="s">
        <v>429</v>
      </c>
      <c r="E968" t="s">
        <v>256</v>
      </c>
      <c r="F968" t="s">
        <v>248</v>
      </c>
      <c r="G968" t="s">
        <v>249</v>
      </c>
      <c r="H968" t="s">
        <v>250</v>
      </c>
      <c r="L968" s="50">
        <v>1</v>
      </c>
      <c r="M968" s="50">
        <v>0.92458176612854004</v>
      </c>
      <c r="N968" s="50">
        <v>1.0815701484680176</v>
      </c>
      <c r="O968" s="50">
        <v>30.937788000000001</v>
      </c>
      <c r="P968" s="50">
        <v>30.892671585083008</v>
      </c>
      <c r="Q968" s="50">
        <v>4.9768425524234772E-2</v>
      </c>
      <c r="S968" s="50">
        <v>21.122112274169922</v>
      </c>
      <c r="T968" s="50">
        <v>7.0572979748249054E-2</v>
      </c>
      <c r="U968" s="50">
        <v>4.0745329111814499E-2</v>
      </c>
      <c r="V968" s="50">
        <v>0</v>
      </c>
      <c r="W968" t="s">
        <v>210</v>
      </c>
      <c r="X968" s="50">
        <v>0.42513398982344741</v>
      </c>
      <c r="Y968" t="s">
        <v>210</v>
      </c>
      <c r="Z968">
        <v>3</v>
      </c>
      <c r="AA968">
        <v>24</v>
      </c>
      <c r="AB968" t="s">
        <v>251</v>
      </c>
      <c r="AC968" t="s">
        <v>190</v>
      </c>
      <c r="AD968" s="50">
        <v>0.97806753743032904</v>
      </c>
      <c r="AE968" t="s">
        <v>252</v>
      </c>
      <c r="AF968" t="s">
        <v>252</v>
      </c>
      <c r="AG968" t="s">
        <v>252</v>
      </c>
      <c r="AH968" t="s">
        <v>252</v>
      </c>
    </row>
    <row r="969" spans="1:34" x14ac:dyDescent="0.35">
      <c r="A969">
        <v>8</v>
      </c>
      <c r="B969" t="s">
        <v>262</v>
      </c>
      <c r="C969" t="s">
        <v>246</v>
      </c>
      <c r="D969" t="s">
        <v>429</v>
      </c>
      <c r="E969" t="s">
        <v>258</v>
      </c>
      <c r="F969" t="s">
        <v>248</v>
      </c>
      <c r="G969" t="s">
        <v>249</v>
      </c>
      <c r="H969" t="s">
        <v>250</v>
      </c>
      <c r="L969" s="50">
        <v>1</v>
      </c>
      <c r="M969" s="50">
        <v>0.94219321012496948</v>
      </c>
      <c r="N969" s="50">
        <v>1.0613534450531006</v>
      </c>
      <c r="O969" s="50">
        <v>27.786413</v>
      </c>
      <c r="P969" s="50">
        <v>27.766393661499023</v>
      </c>
      <c r="Q969" s="50">
        <v>1.9191909581422806E-2</v>
      </c>
      <c r="S969" s="50">
        <v>17.995832443237305</v>
      </c>
      <c r="T969" s="50">
        <v>5.3590849041938782E-2</v>
      </c>
      <c r="U969" s="50">
        <v>3.0940691009163857E-2</v>
      </c>
      <c r="V969" s="50">
        <v>0</v>
      </c>
      <c r="W969" t="s">
        <v>210</v>
      </c>
      <c r="X969" s="50">
        <v>0.52282244297991876</v>
      </c>
      <c r="Y969" t="s">
        <v>210</v>
      </c>
      <c r="Z969">
        <v>3</v>
      </c>
      <c r="AA969">
        <v>20</v>
      </c>
      <c r="AB969" t="s">
        <v>251</v>
      </c>
      <c r="AC969" t="s">
        <v>190</v>
      </c>
      <c r="AD969" s="50">
        <v>0.97091428176438987</v>
      </c>
      <c r="AE969" t="s">
        <v>252</v>
      </c>
      <c r="AF969" t="s">
        <v>252</v>
      </c>
      <c r="AG969" t="s">
        <v>252</v>
      </c>
      <c r="AH969" t="s">
        <v>252</v>
      </c>
    </row>
    <row r="970" spans="1:34" x14ac:dyDescent="0.35">
      <c r="A970">
        <v>9</v>
      </c>
      <c r="B970" t="s">
        <v>263</v>
      </c>
      <c r="C970" t="s">
        <v>246</v>
      </c>
      <c r="D970" t="s">
        <v>429</v>
      </c>
      <c r="E970" t="s">
        <v>247</v>
      </c>
      <c r="F970" t="s">
        <v>248</v>
      </c>
      <c r="G970" t="s">
        <v>249</v>
      </c>
      <c r="H970" t="s">
        <v>250</v>
      </c>
      <c r="O970" s="50">
        <v>9.7883460000000007</v>
      </c>
      <c r="P970" s="50">
        <v>9.7705593109130859</v>
      </c>
      <c r="Q970" s="50">
        <v>5.0036486238241196E-2</v>
      </c>
      <c r="W970" t="s">
        <v>210</v>
      </c>
      <c r="X970" s="50">
        <v>0.50191165113026559</v>
      </c>
      <c r="Y970" t="s">
        <v>210</v>
      </c>
      <c r="Z970">
        <v>3</v>
      </c>
      <c r="AA970">
        <v>4</v>
      </c>
      <c r="AB970" t="s">
        <v>251</v>
      </c>
      <c r="AC970" t="s">
        <v>190</v>
      </c>
      <c r="AD970" s="50">
        <v>0.94482276596435544</v>
      </c>
      <c r="AE970" t="s">
        <v>252</v>
      </c>
      <c r="AF970" t="s">
        <v>252</v>
      </c>
      <c r="AG970" t="s">
        <v>252</v>
      </c>
      <c r="AH970" t="s">
        <v>252</v>
      </c>
    </row>
    <row r="971" spans="1:34" x14ac:dyDescent="0.35">
      <c r="A971">
        <v>10</v>
      </c>
      <c r="B971" t="s">
        <v>264</v>
      </c>
      <c r="C971" t="s">
        <v>246</v>
      </c>
      <c r="D971" t="s">
        <v>429</v>
      </c>
      <c r="E971" t="s">
        <v>254</v>
      </c>
      <c r="F971" t="s">
        <v>248</v>
      </c>
      <c r="G971" t="s">
        <v>249</v>
      </c>
      <c r="H971" t="s">
        <v>250</v>
      </c>
      <c r="L971" s="50">
        <v>1</v>
      </c>
      <c r="M971" s="50">
        <v>0.94446206092834473</v>
      </c>
      <c r="N971" s="50">
        <v>1.0588037967681885</v>
      </c>
      <c r="O971" s="50">
        <v>20.310043</v>
      </c>
      <c r="P971" s="50">
        <v>20.304624557495117</v>
      </c>
      <c r="Q971" s="50">
        <v>1.1874528601765633E-2</v>
      </c>
      <c r="S971" s="50">
        <v>10.534065246582031</v>
      </c>
      <c r="T971" s="50">
        <v>5.1426202058792114E-2</v>
      </c>
      <c r="U971" s="50">
        <v>2.9690930619835854E-2</v>
      </c>
      <c r="V971" s="50">
        <v>0</v>
      </c>
      <c r="W971" t="s">
        <v>210</v>
      </c>
      <c r="X971" s="50">
        <v>0.36881025628155972</v>
      </c>
      <c r="Y971" t="s">
        <v>210</v>
      </c>
      <c r="Z971">
        <v>3</v>
      </c>
      <c r="AA971">
        <v>14</v>
      </c>
      <c r="AB971" t="s">
        <v>251</v>
      </c>
      <c r="AC971" t="s">
        <v>190</v>
      </c>
      <c r="AD971" s="50">
        <v>0.97031615704984098</v>
      </c>
      <c r="AE971" t="s">
        <v>252</v>
      </c>
      <c r="AF971" t="s">
        <v>252</v>
      </c>
      <c r="AG971" t="s">
        <v>252</v>
      </c>
      <c r="AH971" t="s">
        <v>252</v>
      </c>
    </row>
    <row r="972" spans="1:34" x14ac:dyDescent="0.35">
      <c r="A972">
        <v>11</v>
      </c>
      <c r="B972" t="s">
        <v>265</v>
      </c>
      <c r="C972" t="s">
        <v>246</v>
      </c>
      <c r="D972" t="s">
        <v>429</v>
      </c>
      <c r="E972" t="s">
        <v>256</v>
      </c>
      <c r="F972" t="s">
        <v>248</v>
      </c>
      <c r="G972" t="s">
        <v>249</v>
      </c>
      <c r="H972" t="s">
        <v>250</v>
      </c>
      <c r="L972" s="50">
        <v>1</v>
      </c>
      <c r="M972" s="50">
        <v>0.92458176612854004</v>
      </c>
      <c r="N972" s="50">
        <v>1.0815701484680176</v>
      </c>
      <c r="O972" s="50">
        <v>30.900939999999999</v>
      </c>
      <c r="P972" s="50">
        <v>30.892671585083008</v>
      </c>
      <c r="Q972" s="50">
        <v>4.9768425524234772E-2</v>
      </c>
      <c r="S972" s="50">
        <v>21.122112274169922</v>
      </c>
      <c r="T972" s="50">
        <v>7.0572979748249054E-2</v>
      </c>
      <c r="U972" s="50">
        <v>4.0745329111814499E-2</v>
      </c>
      <c r="V972" s="50">
        <v>0</v>
      </c>
      <c r="W972" t="s">
        <v>210</v>
      </c>
      <c r="X972" s="50">
        <v>0.42513398982344741</v>
      </c>
      <c r="Y972" t="s">
        <v>210</v>
      </c>
      <c r="Z972">
        <v>3</v>
      </c>
      <c r="AA972">
        <v>23</v>
      </c>
      <c r="AB972" t="s">
        <v>251</v>
      </c>
      <c r="AC972" t="s">
        <v>190</v>
      </c>
      <c r="AD972" s="50">
        <v>0.98181736901079586</v>
      </c>
      <c r="AE972" t="s">
        <v>252</v>
      </c>
      <c r="AF972" t="s">
        <v>252</v>
      </c>
      <c r="AG972" t="s">
        <v>252</v>
      </c>
      <c r="AH972" t="s">
        <v>252</v>
      </c>
    </row>
    <row r="973" spans="1:34" x14ac:dyDescent="0.35">
      <c r="A973">
        <v>12</v>
      </c>
      <c r="B973" t="s">
        <v>266</v>
      </c>
      <c r="C973" t="s">
        <v>246</v>
      </c>
      <c r="D973" t="s">
        <v>429</v>
      </c>
      <c r="E973" t="s">
        <v>258</v>
      </c>
      <c r="F973" t="s">
        <v>248</v>
      </c>
      <c r="G973" t="s">
        <v>249</v>
      </c>
      <c r="H973" t="s">
        <v>250</v>
      </c>
      <c r="L973" s="50">
        <v>1</v>
      </c>
      <c r="M973" s="50">
        <v>0.94219321012496948</v>
      </c>
      <c r="N973" s="50">
        <v>1.0613534450531006</v>
      </c>
      <c r="O973" s="50">
        <v>27.748154</v>
      </c>
      <c r="P973" s="50">
        <v>27.766393661499023</v>
      </c>
      <c r="Q973" s="50">
        <v>1.9191909581422806E-2</v>
      </c>
      <c r="S973" s="50">
        <v>17.995832443237305</v>
      </c>
      <c r="T973" s="50">
        <v>5.3590849041938782E-2</v>
      </c>
      <c r="U973" s="50">
        <v>3.0940691009163857E-2</v>
      </c>
      <c r="V973" s="50">
        <v>0</v>
      </c>
      <c r="W973" t="s">
        <v>210</v>
      </c>
      <c r="X973" s="50">
        <v>0.52282244297991876</v>
      </c>
      <c r="Y973" t="s">
        <v>210</v>
      </c>
      <c r="Z973">
        <v>3</v>
      </c>
      <c r="AA973">
        <v>21</v>
      </c>
      <c r="AB973" t="s">
        <v>251</v>
      </c>
      <c r="AC973" t="s">
        <v>190</v>
      </c>
      <c r="AD973" s="50">
        <v>0.97578606873163753</v>
      </c>
      <c r="AE973" t="s">
        <v>252</v>
      </c>
      <c r="AF973" t="s">
        <v>252</v>
      </c>
      <c r="AG973" t="s">
        <v>252</v>
      </c>
      <c r="AH973" t="s">
        <v>252</v>
      </c>
    </row>
    <row r="974" spans="1:34" x14ac:dyDescent="0.35">
      <c r="A974">
        <v>13</v>
      </c>
      <c r="B974" t="s">
        <v>267</v>
      </c>
      <c r="C974" t="s">
        <v>246</v>
      </c>
      <c r="D974" t="s">
        <v>429</v>
      </c>
      <c r="E974" t="s">
        <v>268</v>
      </c>
      <c r="F974" t="s">
        <v>248</v>
      </c>
      <c r="G974" t="s">
        <v>249</v>
      </c>
      <c r="H974" t="s">
        <v>250</v>
      </c>
      <c r="L974" s="50">
        <v>1</v>
      </c>
      <c r="M974" s="50">
        <v>0.92907971143722534</v>
      </c>
      <c r="N974" s="50">
        <v>1.0763338804244995</v>
      </c>
      <c r="O974" s="50">
        <v>27.782744999999998</v>
      </c>
      <c r="P974" s="50">
        <v>27.788019180297852</v>
      </c>
      <c r="Q974" s="50">
        <v>4.3352995067834854E-2</v>
      </c>
      <c r="S974" s="50">
        <v>18.017459869384766</v>
      </c>
      <c r="T974" s="50">
        <v>6.6205225884914398E-2</v>
      </c>
      <c r="U974" s="50">
        <v>3.822360560297966E-2</v>
      </c>
      <c r="V974" s="50">
        <v>0</v>
      </c>
      <c r="W974" t="s">
        <v>210</v>
      </c>
      <c r="X974" s="50">
        <v>0.46672194061001954</v>
      </c>
      <c r="Y974" t="s">
        <v>210</v>
      </c>
      <c r="Z974">
        <v>3</v>
      </c>
      <c r="AA974">
        <v>21</v>
      </c>
      <c r="AB974" t="s">
        <v>251</v>
      </c>
      <c r="AC974" t="s">
        <v>190</v>
      </c>
      <c r="AD974" s="50">
        <v>0.97487440914324741</v>
      </c>
      <c r="AE974" t="s">
        <v>252</v>
      </c>
      <c r="AF974" t="s">
        <v>252</v>
      </c>
      <c r="AG974" t="s">
        <v>252</v>
      </c>
      <c r="AH974" t="s">
        <v>252</v>
      </c>
    </row>
    <row r="975" spans="1:34" x14ac:dyDescent="0.35">
      <c r="A975">
        <v>14</v>
      </c>
      <c r="B975" t="s">
        <v>269</v>
      </c>
      <c r="C975" t="s">
        <v>246</v>
      </c>
      <c r="D975" t="s">
        <v>429</v>
      </c>
      <c r="E975" t="s">
        <v>270</v>
      </c>
      <c r="F975" t="s">
        <v>248</v>
      </c>
      <c r="G975" t="s">
        <v>249</v>
      </c>
      <c r="H975" t="s">
        <v>250</v>
      </c>
      <c r="L975" s="50">
        <v>1</v>
      </c>
      <c r="M975" s="50">
        <v>0.94172143936157227</v>
      </c>
      <c r="N975" s="50">
        <v>1.0618851184844971</v>
      </c>
      <c r="O975" s="50">
        <v>29.845741</v>
      </c>
      <c r="P975" s="50">
        <v>29.829748153686523</v>
      </c>
      <c r="Q975" s="50">
        <v>2.0416786894202232E-2</v>
      </c>
      <c r="S975" s="50">
        <v>20.059188842773438</v>
      </c>
      <c r="T975" s="50">
        <v>5.4041605442762375E-2</v>
      </c>
      <c r="U975" s="50">
        <v>3.1200934201478958E-2</v>
      </c>
      <c r="V975" s="50">
        <v>0</v>
      </c>
      <c r="W975" t="s">
        <v>210</v>
      </c>
      <c r="X975" s="50">
        <v>0.39677779866763413</v>
      </c>
      <c r="Y975" t="s">
        <v>210</v>
      </c>
      <c r="Z975">
        <v>3</v>
      </c>
      <c r="AA975">
        <v>24</v>
      </c>
      <c r="AB975" t="s">
        <v>251</v>
      </c>
      <c r="AC975" t="s">
        <v>190</v>
      </c>
      <c r="AD975" s="50">
        <v>0.9713225252555614</v>
      </c>
      <c r="AE975" t="s">
        <v>252</v>
      </c>
      <c r="AF975" t="s">
        <v>252</v>
      </c>
      <c r="AG975" t="s">
        <v>252</v>
      </c>
      <c r="AH975" t="s">
        <v>252</v>
      </c>
    </row>
    <row r="976" spans="1:34" x14ac:dyDescent="0.35">
      <c r="A976">
        <v>15</v>
      </c>
      <c r="B976" t="s">
        <v>271</v>
      </c>
      <c r="C976" t="s">
        <v>246</v>
      </c>
      <c r="D976" t="s">
        <v>429</v>
      </c>
      <c r="E976" t="s">
        <v>272</v>
      </c>
      <c r="F976" t="s">
        <v>248</v>
      </c>
      <c r="G976" t="s">
        <v>249</v>
      </c>
      <c r="H976" t="s">
        <v>250</v>
      </c>
      <c r="L976" s="50">
        <v>1</v>
      </c>
      <c r="M976" s="50">
        <v>0.41720736026763916</v>
      </c>
      <c r="N976" s="50">
        <v>2.3968896865844727</v>
      </c>
      <c r="O976" s="50">
        <v>34.494556000000003</v>
      </c>
      <c r="P976" s="50">
        <v>34.782760620117188</v>
      </c>
      <c r="Q976" s="50">
        <v>0.78516846895217896</v>
      </c>
      <c r="S976" s="50">
        <v>25.012199401855469</v>
      </c>
      <c r="T976" s="50">
        <v>0.78676122426986694</v>
      </c>
      <c r="U976" s="50">
        <v>0.45423680543899536</v>
      </c>
      <c r="V976" s="50">
        <v>0</v>
      </c>
      <c r="W976" t="s">
        <v>210</v>
      </c>
      <c r="X976" s="50">
        <v>4.1655440084928094E-2</v>
      </c>
      <c r="Y976" t="s">
        <v>210</v>
      </c>
      <c r="Z976">
        <v>3</v>
      </c>
      <c r="AA976">
        <v>31</v>
      </c>
      <c r="AB976" t="s">
        <v>273</v>
      </c>
      <c r="AC976" t="s">
        <v>190</v>
      </c>
      <c r="AD976" s="50">
        <v>0.90126151437093716</v>
      </c>
      <c r="AE976" t="s">
        <v>252</v>
      </c>
      <c r="AF976" t="s">
        <v>252</v>
      </c>
      <c r="AG976" t="s">
        <v>252</v>
      </c>
      <c r="AH976" t="s">
        <v>274</v>
      </c>
    </row>
    <row r="977" spans="1:34" x14ac:dyDescent="0.35">
      <c r="A977">
        <v>16</v>
      </c>
      <c r="B977" t="s">
        <v>275</v>
      </c>
      <c r="C977" t="s">
        <v>246</v>
      </c>
      <c r="D977" t="s">
        <v>429</v>
      </c>
      <c r="E977" t="s">
        <v>276</v>
      </c>
      <c r="F977" t="s">
        <v>248</v>
      </c>
      <c r="G977" t="s">
        <v>249</v>
      </c>
      <c r="H977" t="s">
        <v>250</v>
      </c>
      <c r="L977" s="50">
        <v>1</v>
      </c>
      <c r="M977" s="50">
        <v>0.92429864406585693</v>
      </c>
      <c r="N977" s="50">
        <v>1.0819013118743896</v>
      </c>
      <c r="O977" s="50">
        <v>22.799081999999999</v>
      </c>
      <c r="P977" s="50">
        <v>22.856361389160156</v>
      </c>
      <c r="Q977" s="50">
        <v>5.015849694609642E-2</v>
      </c>
      <c r="S977" s="50">
        <v>13.08580207824707</v>
      </c>
      <c r="T977" s="50">
        <v>7.0848606526851654E-2</v>
      </c>
      <c r="U977" s="50">
        <v>4.0904458612203598E-2</v>
      </c>
      <c r="V977" s="50">
        <v>0</v>
      </c>
      <c r="W977" t="s">
        <v>210</v>
      </c>
      <c r="X977" s="50">
        <v>0.32715889946615706</v>
      </c>
      <c r="Y977" t="s">
        <v>210</v>
      </c>
      <c r="Z977">
        <v>3</v>
      </c>
      <c r="AA977">
        <v>16</v>
      </c>
      <c r="AB977" t="s">
        <v>251</v>
      </c>
      <c r="AC977" t="s">
        <v>190</v>
      </c>
      <c r="AD977" s="50">
        <v>0.9816276379070179</v>
      </c>
      <c r="AE977" t="s">
        <v>252</v>
      </c>
      <c r="AF977" t="s">
        <v>252</v>
      </c>
      <c r="AG977" t="s">
        <v>252</v>
      </c>
      <c r="AH977" t="s">
        <v>252</v>
      </c>
    </row>
    <row r="978" spans="1:34" x14ac:dyDescent="0.35">
      <c r="A978">
        <v>17</v>
      </c>
      <c r="B978" t="s">
        <v>277</v>
      </c>
      <c r="C978" t="s">
        <v>246</v>
      </c>
      <c r="D978" t="s">
        <v>429</v>
      </c>
      <c r="E978" t="s">
        <v>268</v>
      </c>
      <c r="F978" t="s">
        <v>248</v>
      </c>
      <c r="G978" t="s">
        <v>249</v>
      </c>
      <c r="H978" t="s">
        <v>250</v>
      </c>
      <c r="L978" s="50">
        <v>1</v>
      </c>
      <c r="M978" s="50">
        <v>0.92907971143722534</v>
      </c>
      <c r="N978" s="50">
        <v>1.0763338804244995</v>
      </c>
      <c r="O978" s="50">
        <v>27.747543</v>
      </c>
      <c r="P978" s="50">
        <v>27.788019180297852</v>
      </c>
      <c r="Q978" s="50">
        <v>4.3352995067834854E-2</v>
      </c>
      <c r="S978" s="50">
        <v>18.017459869384766</v>
      </c>
      <c r="T978" s="50">
        <v>6.6205225884914398E-2</v>
      </c>
      <c r="U978" s="50">
        <v>3.822360560297966E-2</v>
      </c>
      <c r="V978" s="50">
        <v>0</v>
      </c>
      <c r="W978" t="s">
        <v>210</v>
      </c>
      <c r="X978" s="50">
        <v>0.46672194061001954</v>
      </c>
      <c r="Y978" t="s">
        <v>210</v>
      </c>
      <c r="Z978">
        <v>3</v>
      </c>
      <c r="AA978">
        <v>21</v>
      </c>
      <c r="AB978" t="s">
        <v>251</v>
      </c>
      <c r="AC978" t="s">
        <v>190</v>
      </c>
      <c r="AD978" s="50">
        <v>0.97327669437826292</v>
      </c>
      <c r="AE978" t="s">
        <v>252</v>
      </c>
      <c r="AF978" t="s">
        <v>252</v>
      </c>
      <c r="AG978" t="s">
        <v>252</v>
      </c>
      <c r="AH978" t="s">
        <v>252</v>
      </c>
    </row>
    <row r="979" spans="1:34" x14ac:dyDescent="0.35">
      <c r="A979">
        <v>18</v>
      </c>
      <c r="B979" t="s">
        <v>278</v>
      </c>
      <c r="C979" t="s">
        <v>246</v>
      </c>
      <c r="D979" t="s">
        <v>429</v>
      </c>
      <c r="E979" t="s">
        <v>270</v>
      </c>
      <c r="F979" t="s">
        <v>248</v>
      </c>
      <c r="G979" t="s">
        <v>249</v>
      </c>
      <c r="H979" t="s">
        <v>250</v>
      </c>
      <c r="L979" s="50">
        <v>1</v>
      </c>
      <c r="M979" s="50">
        <v>0.94172143936157227</v>
      </c>
      <c r="N979" s="50">
        <v>1.0618851184844971</v>
      </c>
      <c r="O979" s="50">
        <v>29.836752000000001</v>
      </c>
      <c r="P979" s="50">
        <v>29.829748153686523</v>
      </c>
      <c r="Q979" s="50">
        <v>2.0416786894202232E-2</v>
      </c>
      <c r="S979" s="50">
        <v>20.059188842773438</v>
      </c>
      <c r="T979" s="50">
        <v>5.4041605442762375E-2</v>
      </c>
      <c r="U979" s="50">
        <v>3.1200934201478958E-2</v>
      </c>
      <c r="V979" s="50">
        <v>0</v>
      </c>
      <c r="W979" t="s">
        <v>210</v>
      </c>
      <c r="X979" s="50">
        <v>0.39677779866763413</v>
      </c>
      <c r="Y979" t="s">
        <v>210</v>
      </c>
      <c r="Z979">
        <v>3</v>
      </c>
      <c r="AA979">
        <v>24</v>
      </c>
      <c r="AB979" t="s">
        <v>251</v>
      </c>
      <c r="AC979" t="s">
        <v>190</v>
      </c>
      <c r="AD979" s="50">
        <v>0.97608513802695895</v>
      </c>
      <c r="AE979" t="s">
        <v>252</v>
      </c>
      <c r="AF979" t="s">
        <v>252</v>
      </c>
      <c r="AG979" t="s">
        <v>252</v>
      </c>
      <c r="AH979" t="s">
        <v>252</v>
      </c>
    </row>
    <row r="980" spans="1:34" x14ac:dyDescent="0.35">
      <c r="A980">
        <v>19</v>
      </c>
      <c r="B980" t="s">
        <v>279</v>
      </c>
      <c r="C980" t="s">
        <v>246</v>
      </c>
      <c r="D980" t="s">
        <v>429</v>
      </c>
      <c r="E980" t="s">
        <v>272</v>
      </c>
      <c r="F980" t="s">
        <v>248</v>
      </c>
      <c r="G980" t="s">
        <v>249</v>
      </c>
      <c r="H980" t="s">
        <v>250</v>
      </c>
      <c r="L980" s="50">
        <v>1</v>
      </c>
      <c r="M980" s="50">
        <v>0.41720736026763916</v>
      </c>
      <c r="N980" s="50">
        <v>2.3968896865844727</v>
      </c>
      <c r="O980" s="50">
        <v>34.18242</v>
      </c>
      <c r="P980" s="50">
        <v>34.782760620117188</v>
      </c>
      <c r="Q980" s="50">
        <v>0.78516846895217896</v>
      </c>
      <c r="S980" s="50">
        <v>25.012199401855469</v>
      </c>
      <c r="T980" s="50">
        <v>0.78676122426986694</v>
      </c>
      <c r="U980" s="50">
        <v>0.45423680543899536</v>
      </c>
      <c r="V980" s="50">
        <v>0</v>
      </c>
      <c r="W980" t="s">
        <v>210</v>
      </c>
      <c r="X980" s="50">
        <v>4.1655440084928094E-2</v>
      </c>
      <c r="Y980" t="s">
        <v>210</v>
      </c>
      <c r="Z980">
        <v>3</v>
      </c>
      <c r="AA980">
        <v>31</v>
      </c>
      <c r="AB980" t="s">
        <v>273</v>
      </c>
      <c r="AC980" t="s">
        <v>190</v>
      </c>
      <c r="AD980" s="50">
        <v>0.94234492563229189</v>
      </c>
      <c r="AE980" t="s">
        <v>252</v>
      </c>
      <c r="AF980" t="s">
        <v>252</v>
      </c>
      <c r="AG980" t="s">
        <v>252</v>
      </c>
      <c r="AH980" t="s">
        <v>274</v>
      </c>
    </row>
    <row r="981" spans="1:34" x14ac:dyDescent="0.35">
      <c r="A981">
        <v>20</v>
      </c>
      <c r="B981" t="s">
        <v>280</v>
      </c>
      <c r="C981" t="s">
        <v>246</v>
      </c>
      <c r="D981" t="s">
        <v>429</v>
      </c>
      <c r="E981" t="s">
        <v>276</v>
      </c>
      <c r="F981" t="s">
        <v>248</v>
      </c>
      <c r="G981" t="s">
        <v>249</v>
      </c>
      <c r="H981" t="s">
        <v>250</v>
      </c>
      <c r="L981" s="50">
        <v>1</v>
      </c>
      <c r="M981" s="50">
        <v>0.92429864406585693</v>
      </c>
      <c r="N981" s="50">
        <v>1.0819013118743896</v>
      </c>
      <c r="O981" s="50">
        <v>22.892426</v>
      </c>
      <c r="P981" s="50">
        <v>22.856361389160156</v>
      </c>
      <c r="Q981" s="50">
        <v>5.015849694609642E-2</v>
      </c>
      <c r="S981" s="50">
        <v>13.08580207824707</v>
      </c>
      <c r="T981" s="50">
        <v>7.0848606526851654E-2</v>
      </c>
      <c r="U981" s="50">
        <v>4.0904458612203598E-2</v>
      </c>
      <c r="V981" s="50">
        <v>0</v>
      </c>
      <c r="W981" t="s">
        <v>210</v>
      </c>
      <c r="X981" s="50">
        <v>0.32715889946615706</v>
      </c>
      <c r="Y981" t="s">
        <v>210</v>
      </c>
      <c r="Z981">
        <v>3</v>
      </c>
      <c r="AA981">
        <v>17</v>
      </c>
      <c r="AB981" t="s">
        <v>251</v>
      </c>
      <c r="AC981" t="s">
        <v>190</v>
      </c>
      <c r="AD981" s="50">
        <v>0.9730453373427278</v>
      </c>
      <c r="AE981" t="s">
        <v>252</v>
      </c>
      <c r="AF981" t="s">
        <v>252</v>
      </c>
      <c r="AG981" t="s">
        <v>252</v>
      </c>
      <c r="AH981" t="s">
        <v>252</v>
      </c>
    </row>
    <row r="982" spans="1:34" x14ac:dyDescent="0.35">
      <c r="A982">
        <v>21</v>
      </c>
      <c r="B982" t="s">
        <v>281</v>
      </c>
      <c r="C982" t="s">
        <v>246</v>
      </c>
      <c r="D982" t="s">
        <v>429</v>
      </c>
      <c r="E982" t="s">
        <v>268</v>
      </c>
      <c r="F982" t="s">
        <v>248</v>
      </c>
      <c r="G982" t="s">
        <v>249</v>
      </c>
      <c r="H982" t="s">
        <v>250</v>
      </c>
      <c r="L982" s="50">
        <v>1</v>
      </c>
      <c r="M982" s="50">
        <v>0.92907971143722534</v>
      </c>
      <c r="N982" s="50">
        <v>1.0763338804244995</v>
      </c>
      <c r="O982" s="50">
        <v>27.833767000000002</v>
      </c>
      <c r="P982" s="50">
        <v>27.788019180297852</v>
      </c>
      <c r="Q982" s="50">
        <v>4.3352995067834854E-2</v>
      </c>
      <c r="S982" s="50">
        <v>18.017459869384766</v>
      </c>
      <c r="T982" s="50">
        <v>6.6205225884914398E-2</v>
      </c>
      <c r="U982" s="50">
        <v>3.822360560297966E-2</v>
      </c>
      <c r="V982" s="50">
        <v>0</v>
      </c>
      <c r="W982" t="s">
        <v>210</v>
      </c>
      <c r="X982" s="50">
        <v>0.46672194061001954</v>
      </c>
      <c r="Y982" t="s">
        <v>210</v>
      </c>
      <c r="Z982">
        <v>3</v>
      </c>
      <c r="AA982">
        <v>22</v>
      </c>
      <c r="AB982" t="s">
        <v>251</v>
      </c>
      <c r="AC982" t="s">
        <v>190</v>
      </c>
      <c r="AD982" s="50">
        <v>0.9700497431623113</v>
      </c>
      <c r="AE982" t="s">
        <v>252</v>
      </c>
      <c r="AF982" t="s">
        <v>252</v>
      </c>
      <c r="AG982" t="s">
        <v>252</v>
      </c>
      <c r="AH982" t="s">
        <v>252</v>
      </c>
    </row>
    <row r="983" spans="1:34" x14ac:dyDescent="0.35">
      <c r="A983">
        <v>22</v>
      </c>
      <c r="B983" t="s">
        <v>282</v>
      </c>
      <c r="C983" t="s">
        <v>246</v>
      </c>
      <c r="D983" t="s">
        <v>429</v>
      </c>
      <c r="E983" t="s">
        <v>270</v>
      </c>
      <c r="F983" t="s">
        <v>248</v>
      </c>
      <c r="G983" t="s">
        <v>249</v>
      </c>
      <c r="H983" t="s">
        <v>250</v>
      </c>
      <c r="L983" s="50">
        <v>1</v>
      </c>
      <c r="M983" s="50">
        <v>0.94172143936157227</v>
      </c>
      <c r="N983" s="50">
        <v>1.0618851184844971</v>
      </c>
      <c r="O983" s="50">
        <v>29.806750999999998</v>
      </c>
      <c r="P983" s="50">
        <v>29.829748153686523</v>
      </c>
      <c r="Q983" s="50">
        <v>2.0416786894202232E-2</v>
      </c>
      <c r="S983" s="50">
        <v>20.059188842773438</v>
      </c>
      <c r="T983" s="50">
        <v>5.4041605442762375E-2</v>
      </c>
      <c r="U983" s="50">
        <v>3.1200934201478958E-2</v>
      </c>
      <c r="V983" s="50">
        <v>0</v>
      </c>
      <c r="W983" t="s">
        <v>210</v>
      </c>
      <c r="X983" s="50">
        <v>0.39677779866763413</v>
      </c>
      <c r="Y983" t="s">
        <v>210</v>
      </c>
      <c r="Z983">
        <v>3</v>
      </c>
      <c r="AA983">
        <v>23</v>
      </c>
      <c r="AB983" t="s">
        <v>251</v>
      </c>
      <c r="AC983" t="s">
        <v>190</v>
      </c>
      <c r="AD983" s="50">
        <v>0.96742074530653754</v>
      </c>
      <c r="AE983" t="s">
        <v>252</v>
      </c>
      <c r="AF983" t="s">
        <v>252</v>
      </c>
      <c r="AG983" t="s">
        <v>252</v>
      </c>
      <c r="AH983" t="s">
        <v>252</v>
      </c>
    </row>
    <row r="984" spans="1:34" x14ac:dyDescent="0.35">
      <c r="A984">
        <v>23</v>
      </c>
      <c r="B984" t="s">
        <v>283</v>
      </c>
      <c r="C984" t="s">
        <v>246</v>
      </c>
      <c r="D984" t="s">
        <v>429</v>
      </c>
      <c r="E984" t="s">
        <v>272</v>
      </c>
      <c r="F984" t="s">
        <v>248</v>
      </c>
      <c r="G984" t="s">
        <v>249</v>
      </c>
      <c r="H984" t="s">
        <v>250</v>
      </c>
      <c r="L984" s="50">
        <v>1</v>
      </c>
      <c r="M984" s="50">
        <v>0.41720736026763916</v>
      </c>
      <c r="N984" s="50">
        <v>2.3968896865844727</v>
      </c>
      <c r="O984" s="50">
        <v>35.671303000000002</v>
      </c>
      <c r="P984" s="50">
        <v>34.782760620117188</v>
      </c>
      <c r="Q984" s="50">
        <v>0.78516846895217896</v>
      </c>
      <c r="S984" s="50">
        <v>25.012199401855469</v>
      </c>
      <c r="T984" s="50">
        <v>0.78676122426986694</v>
      </c>
      <c r="U984" s="50">
        <v>0.45423680543899536</v>
      </c>
      <c r="V984" s="50">
        <v>0</v>
      </c>
      <c r="W984" t="s">
        <v>210</v>
      </c>
      <c r="X984" s="50">
        <v>4.1655440084928094E-2</v>
      </c>
      <c r="Y984" t="s">
        <v>210</v>
      </c>
      <c r="Z984">
        <v>3</v>
      </c>
      <c r="AA984">
        <v>33</v>
      </c>
      <c r="AB984" t="s">
        <v>273</v>
      </c>
      <c r="AC984" t="s">
        <v>190</v>
      </c>
      <c r="AD984" s="50">
        <v>0.83079243275329762</v>
      </c>
      <c r="AE984" t="s">
        <v>252</v>
      </c>
      <c r="AF984" t="s">
        <v>252</v>
      </c>
      <c r="AG984" t="s">
        <v>252</v>
      </c>
      <c r="AH984" t="s">
        <v>274</v>
      </c>
    </row>
    <row r="985" spans="1:34" x14ac:dyDescent="0.35">
      <c r="A985">
        <v>24</v>
      </c>
      <c r="B985" t="s">
        <v>284</v>
      </c>
      <c r="C985" t="s">
        <v>246</v>
      </c>
      <c r="D985" t="s">
        <v>429</v>
      </c>
      <c r="E985" t="s">
        <v>276</v>
      </c>
      <c r="F985" t="s">
        <v>248</v>
      </c>
      <c r="G985" t="s">
        <v>249</v>
      </c>
      <c r="H985" t="s">
        <v>250</v>
      </c>
      <c r="L985" s="50">
        <v>1</v>
      </c>
      <c r="M985" s="50">
        <v>0.92429864406585693</v>
      </c>
      <c r="N985" s="50">
        <v>1.0819013118743896</v>
      </c>
      <c r="O985" s="50">
        <v>22.877579000000001</v>
      </c>
      <c r="P985" s="50">
        <v>22.856361389160156</v>
      </c>
      <c r="Q985" s="50">
        <v>5.015849694609642E-2</v>
      </c>
      <c r="S985" s="50">
        <v>13.08580207824707</v>
      </c>
      <c r="T985" s="50">
        <v>7.0848606526851654E-2</v>
      </c>
      <c r="U985" s="50">
        <v>4.0904458612203598E-2</v>
      </c>
      <c r="V985" s="50">
        <v>0</v>
      </c>
      <c r="W985" t="s">
        <v>210</v>
      </c>
      <c r="X985" s="50">
        <v>0.32715889946615706</v>
      </c>
      <c r="Y985" t="s">
        <v>210</v>
      </c>
      <c r="Z985">
        <v>3</v>
      </c>
      <c r="AA985">
        <v>17</v>
      </c>
      <c r="AB985" t="s">
        <v>251</v>
      </c>
      <c r="AC985" t="s">
        <v>190</v>
      </c>
      <c r="AD985" s="50">
        <v>0.96939517342683512</v>
      </c>
      <c r="AE985" t="s">
        <v>252</v>
      </c>
      <c r="AF985" t="s">
        <v>252</v>
      </c>
      <c r="AG985" t="s">
        <v>252</v>
      </c>
      <c r="AH985" t="s">
        <v>252</v>
      </c>
    </row>
    <row r="986" spans="1:34" x14ac:dyDescent="0.35">
      <c r="A986">
        <v>25</v>
      </c>
      <c r="B986" t="s">
        <v>285</v>
      </c>
      <c r="C986" t="s">
        <v>246</v>
      </c>
      <c r="D986" t="s">
        <v>429</v>
      </c>
      <c r="E986" t="s">
        <v>286</v>
      </c>
      <c r="F986" t="s">
        <v>248</v>
      </c>
      <c r="G986" t="s">
        <v>249</v>
      </c>
      <c r="H986" t="s">
        <v>250</v>
      </c>
      <c r="L986" s="50">
        <v>1</v>
      </c>
      <c r="M986" s="50">
        <v>0.94509118795394897</v>
      </c>
      <c r="N986" s="50">
        <v>1.0580990314483643</v>
      </c>
      <c r="O986" s="50">
        <v>30.23734</v>
      </c>
      <c r="P986" s="50">
        <v>30.247123718261719</v>
      </c>
      <c r="Q986" s="50">
        <v>8.9289294555783272E-3</v>
      </c>
      <c r="S986" s="50">
        <v>20.4765625</v>
      </c>
      <c r="T986" s="50">
        <v>5.0826918333768845E-2</v>
      </c>
      <c r="U986" s="50">
        <v>2.9344934970140457E-2</v>
      </c>
      <c r="V986" s="50">
        <v>0</v>
      </c>
      <c r="W986" t="s">
        <v>210</v>
      </c>
      <c r="X986" s="50">
        <v>0.38744093660390438</v>
      </c>
      <c r="Y986" t="s">
        <v>210</v>
      </c>
      <c r="Z986">
        <v>3</v>
      </c>
      <c r="AA986">
        <v>24</v>
      </c>
      <c r="AB986" t="s">
        <v>251</v>
      </c>
      <c r="AC986" t="s">
        <v>190</v>
      </c>
      <c r="AD986" s="50">
        <v>0.96918702893057351</v>
      </c>
      <c r="AE986" t="s">
        <v>252</v>
      </c>
      <c r="AF986" t="s">
        <v>252</v>
      </c>
      <c r="AG986" t="s">
        <v>252</v>
      </c>
      <c r="AH986" t="s">
        <v>252</v>
      </c>
    </row>
    <row r="987" spans="1:34" x14ac:dyDescent="0.35">
      <c r="A987">
        <v>26</v>
      </c>
      <c r="B987" t="s">
        <v>287</v>
      </c>
      <c r="C987" t="s">
        <v>246</v>
      </c>
      <c r="D987" t="s">
        <v>429</v>
      </c>
      <c r="E987" t="s">
        <v>288</v>
      </c>
      <c r="F987" t="s">
        <v>248</v>
      </c>
      <c r="G987" t="s">
        <v>249</v>
      </c>
      <c r="H987" t="s">
        <v>250</v>
      </c>
      <c r="L987" s="50">
        <v>1</v>
      </c>
      <c r="M987" s="50">
        <v>0.90580940246582031</v>
      </c>
      <c r="N987" s="50">
        <v>1.1039849519729614</v>
      </c>
      <c r="O987" s="50">
        <v>26.320467000000001</v>
      </c>
      <c r="P987" s="50">
        <v>26.236320495605469</v>
      </c>
      <c r="Q987" s="50">
        <v>7.3644310235977173E-2</v>
      </c>
      <c r="S987" s="50">
        <v>16.465761184692383</v>
      </c>
      <c r="T987" s="50">
        <v>8.9034460484981537E-2</v>
      </c>
      <c r="U987" s="50">
        <v>5.1404066383838654E-2</v>
      </c>
      <c r="V987" s="50">
        <v>0</v>
      </c>
      <c r="W987" t="s">
        <v>210</v>
      </c>
      <c r="X987" s="50">
        <v>0.54147776365597844</v>
      </c>
      <c r="Y987" t="s">
        <v>210</v>
      </c>
      <c r="Z987">
        <v>3</v>
      </c>
      <c r="AA987">
        <v>19</v>
      </c>
      <c r="AB987" t="s">
        <v>251</v>
      </c>
      <c r="AC987" t="s">
        <v>190</v>
      </c>
      <c r="AD987" s="50">
        <v>0.97687387468006714</v>
      </c>
      <c r="AE987" t="s">
        <v>252</v>
      </c>
      <c r="AF987" t="s">
        <v>252</v>
      </c>
      <c r="AG987" t="s">
        <v>252</v>
      </c>
      <c r="AH987" t="s">
        <v>252</v>
      </c>
    </row>
    <row r="988" spans="1:34" x14ac:dyDescent="0.35">
      <c r="A988">
        <v>27</v>
      </c>
      <c r="B988" t="s">
        <v>289</v>
      </c>
      <c r="C988" t="s">
        <v>246</v>
      </c>
      <c r="D988" t="s">
        <v>429</v>
      </c>
      <c r="E988" t="s">
        <v>290</v>
      </c>
      <c r="F988" t="s">
        <v>248</v>
      </c>
      <c r="G988" t="s">
        <v>249</v>
      </c>
      <c r="H988" t="s">
        <v>250</v>
      </c>
      <c r="L988" s="50">
        <v>1</v>
      </c>
      <c r="M988" s="50">
        <v>0.94560378789901733</v>
      </c>
      <c r="N988" s="50">
        <v>1.0575253963470459</v>
      </c>
      <c r="O988" s="50">
        <v>23.934546999999998</v>
      </c>
      <c r="P988" s="50">
        <v>23.939001083374023</v>
      </c>
      <c r="Q988" s="50">
        <v>5.5095544084906578E-3</v>
      </c>
      <c r="S988" s="50">
        <v>14.168440818786621</v>
      </c>
      <c r="T988" s="50">
        <v>5.0338901579380035E-2</v>
      </c>
      <c r="U988" s="50">
        <v>2.9063178226351738E-2</v>
      </c>
      <c r="V988" s="50">
        <v>0</v>
      </c>
      <c r="W988" t="s">
        <v>210</v>
      </c>
      <c r="X988" s="50">
        <v>0.5827097027628636</v>
      </c>
      <c r="Y988" t="s">
        <v>210</v>
      </c>
      <c r="Z988">
        <v>3</v>
      </c>
      <c r="AA988">
        <v>17</v>
      </c>
      <c r="AB988" t="s">
        <v>251</v>
      </c>
      <c r="AC988" t="s">
        <v>190</v>
      </c>
      <c r="AD988" s="50">
        <v>0.97319672859582251</v>
      </c>
      <c r="AE988" t="s">
        <v>252</v>
      </c>
      <c r="AF988" t="s">
        <v>252</v>
      </c>
      <c r="AG988" t="s">
        <v>252</v>
      </c>
      <c r="AH988" t="s">
        <v>252</v>
      </c>
    </row>
    <row r="989" spans="1:34" x14ac:dyDescent="0.35">
      <c r="A989">
        <v>28</v>
      </c>
      <c r="B989" t="s">
        <v>291</v>
      </c>
      <c r="C989" t="s">
        <v>246</v>
      </c>
      <c r="D989" t="s">
        <v>429</v>
      </c>
      <c r="E989" t="s">
        <v>292</v>
      </c>
      <c r="F989" t="s">
        <v>248</v>
      </c>
      <c r="G989" t="s">
        <v>249</v>
      </c>
      <c r="H989" t="s">
        <v>250</v>
      </c>
      <c r="L989" s="50">
        <v>1</v>
      </c>
      <c r="M989" s="50">
        <v>0.92262017726898193</v>
      </c>
      <c r="N989" s="50">
        <v>1.0838696956634521</v>
      </c>
      <c r="O989" s="50">
        <v>26.159455999999999</v>
      </c>
      <c r="P989" s="50">
        <v>26.190683364868164</v>
      </c>
      <c r="Q989" s="50">
        <v>5.2443802356719971E-2</v>
      </c>
      <c r="S989" s="50">
        <v>16.420124053955078</v>
      </c>
      <c r="T989" s="50">
        <v>7.2484500706195831E-2</v>
      </c>
      <c r="U989" s="50">
        <v>4.1848942637443542E-2</v>
      </c>
      <c r="V989" s="50">
        <v>0</v>
      </c>
      <c r="W989" t="s">
        <v>210</v>
      </c>
      <c r="X989" s="50">
        <v>0.39252925814878659</v>
      </c>
      <c r="Y989" t="s">
        <v>210</v>
      </c>
      <c r="Z989">
        <v>3</v>
      </c>
      <c r="AA989">
        <v>20</v>
      </c>
      <c r="AB989" t="s">
        <v>251</v>
      </c>
      <c r="AC989" t="s">
        <v>190</v>
      </c>
      <c r="AD989" s="50">
        <v>0.97835039340541263</v>
      </c>
      <c r="AE989" t="s">
        <v>252</v>
      </c>
      <c r="AF989" t="s">
        <v>252</v>
      </c>
      <c r="AG989" t="s">
        <v>252</v>
      </c>
      <c r="AH989" t="s">
        <v>252</v>
      </c>
    </row>
    <row r="990" spans="1:34" x14ac:dyDescent="0.35">
      <c r="A990">
        <v>29</v>
      </c>
      <c r="B990" t="s">
        <v>293</v>
      </c>
      <c r="C990" t="s">
        <v>246</v>
      </c>
      <c r="D990" t="s">
        <v>429</v>
      </c>
      <c r="E990" t="s">
        <v>286</v>
      </c>
      <c r="F990" t="s">
        <v>248</v>
      </c>
      <c r="G990" t="s">
        <v>249</v>
      </c>
      <c r="H990" t="s">
        <v>250</v>
      </c>
      <c r="L990" s="50">
        <v>1</v>
      </c>
      <c r="M990" s="50">
        <v>0.94509118795394897</v>
      </c>
      <c r="N990" s="50">
        <v>1.0580990314483643</v>
      </c>
      <c r="O990" s="50">
        <v>30.254835</v>
      </c>
      <c r="P990" s="50">
        <v>30.247123718261719</v>
      </c>
      <c r="Q990" s="50">
        <v>8.9289294555783272E-3</v>
      </c>
      <c r="S990" s="50">
        <v>20.4765625</v>
      </c>
      <c r="T990" s="50">
        <v>5.0826918333768845E-2</v>
      </c>
      <c r="U990" s="50">
        <v>2.9344934970140457E-2</v>
      </c>
      <c r="V990" s="50">
        <v>0</v>
      </c>
      <c r="W990" t="s">
        <v>210</v>
      </c>
      <c r="X990" s="50">
        <v>0.38744093660390438</v>
      </c>
      <c r="Y990" t="s">
        <v>210</v>
      </c>
      <c r="Z990">
        <v>3</v>
      </c>
      <c r="AA990">
        <v>24</v>
      </c>
      <c r="AB990" t="s">
        <v>251</v>
      </c>
      <c r="AC990" t="s">
        <v>190</v>
      </c>
      <c r="AD990" s="50">
        <v>0.96382208862464003</v>
      </c>
      <c r="AE990" t="s">
        <v>252</v>
      </c>
      <c r="AF990" t="s">
        <v>252</v>
      </c>
      <c r="AG990" t="s">
        <v>252</v>
      </c>
      <c r="AH990" t="s">
        <v>252</v>
      </c>
    </row>
    <row r="991" spans="1:34" x14ac:dyDescent="0.35">
      <c r="A991">
        <v>30</v>
      </c>
      <c r="B991" t="s">
        <v>294</v>
      </c>
      <c r="C991" t="s">
        <v>246</v>
      </c>
      <c r="D991" t="s">
        <v>429</v>
      </c>
      <c r="E991" t="s">
        <v>288</v>
      </c>
      <c r="F991" t="s">
        <v>248</v>
      </c>
      <c r="G991" t="s">
        <v>249</v>
      </c>
      <c r="H991" t="s">
        <v>250</v>
      </c>
      <c r="L991" s="50">
        <v>1</v>
      </c>
      <c r="M991" s="50">
        <v>0.90580940246582031</v>
      </c>
      <c r="N991" s="50">
        <v>1.1039849519729614</v>
      </c>
      <c r="O991" s="50">
        <v>26.183617000000002</v>
      </c>
      <c r="P991" s="50">
        <v>26.236320495605469</v>
      </c>
      <c r="Q991" s="50">
        <v>7.3644310235977173E-2</v>
      </c>
      <c r="S991" s="50">
        <v>16.465761184692383</v>
      </c>
      <c r="T991" s="50">
        <v>8.9034460484981537E-2</v>
      </c>
      <c r="U991" s="50">
        <v>5.1404066383838654E-2</v>
      </c>
      <c r="V991" s="50">
        <v>0</v>
      </c>
      <c r="W991" t="s">
        <v>210</v>
      </c>
      <c r="X991" s="50">
        <v>0.54147776365597844</v>
      </c>
      <c r="Y991" t="s">
        <v>210</v>
      </c>
      <c r="Z991">
        <v>3</v>
      </c>
      <c r="AA991">
        <v>19</v>
      </c>
      <c r="AB991" t="s">
        <v>251</v>
      </c>
      <c r="AC991" t="s">
        <v>190</v>
      </c>
      <c r="AD991" s="50">
        <v>0.97505496369632527</v>
      </c>
      <c r="AE991" t="s">
        <v>252</v>
      </c>
      <c r="AF991" t="s">
        <v>252</v>
      </c>
      <c r="AG991" t="s">
        <v>252</v>
      </c>
      <c r="AH991" t="s">
        <v>252</v>
      </c>
    </row>
    <row r="992" spans="1:34" x14ac:dyDescent="0.35">
      <c r="A992">
        <v>31</v>
      </c>
      <c r="B992" t="s">
        <v>295</v>
      </c>
      <c r="C992" t="s">
        <v>246</v>
      </c>
      <c r="D992" t="s">
        <v>429</v>
      </c>
      <c r="E992" t="s">
        <v>290</v>
      </c>
      <c r="F992" t="s">
        <v>248</v>
      </c>
      <c r="G992" t="s">
        <v>249</v>
      </c>
      <c r="H992" t="s">
        <v>250</v>
      </c>
      <c r="L992" s="50">
        <v>1</v>
      </c>
      <c r="M992" s="50">
        <v>0.94560378789901733</v>
      </c>
      <c r="N992" s="50">
        <v>1.0575253963470459</v>
      </c>
      <c r="O992" s="50">
        <v>23.937291999999999</v>
      </c>
      <c r="P992" s="50">
        <v>23.939001083374023</v>
      </c>
      <c r="Q992" s="50">
        <v>5.5095544084906578E-3</v>
      </c>
      <c r="S992" s="50">
        <v>14.168440818786621</v>
      </c>
      <c r="T992" s="50">
        <v>5.0338901579380035E-2</v>
      </c>
      <c r="U992" s="50">
        <v>2.9063178226351738E-2</v>
      </c>
      <c r="V992" s="50">
        <v>0</v>
      </c>
      <c r="W992" t="s">
        <v>210</v>
      </c>
      <c r="X992" s="50">
        <v>0.5827097027628636</v>
      </c>
      <c r="Y992" t="s">
        <v>210</v>
      </c>
      <c r="Z992">
        <v>3</v>
      </c>
      <c r="AA992">
        <v>17</v>
      </c>
      <c r="AB992" t="s">
        <v>251</v>
      </c>
      <c r="AC992" t="s">
        <v>190</v>
      </c>
      <c r="AD992" s="50">
        <v>0.96540671198344274</v>
      </c>
      <c r="AE992" t="s">
        <v>252</v>
      </c>
      <c r="AF992" t="s">
        <v>252</v>
      </c>
      <c r="AG992" t="s">
        <v>252</v>
      </c>
      <c r="AH992" t="s">
        <v>252</v>
      </c>
    </row>
    <row r="993" spans="1:34" x14ac:dyDescent="0.35">
      <c r="A993">
        <v>32</v>
      </c>
      <c r="B993" t="s">
        <v>296</v>
      </c>
      <c r="C993" t="s">
        <v>246</v>
      </c>
      <c r="D993" t="s">
        <v>429</v>
      </c>
      <c r="E993" t="s">
        <v>292</v>
      </c>
      <c r="F993" t="s">
        <v>248</v>
      </c>
      <c r="G993" t="s">
        <v>249</v>
      </c>
      <c r="H993" t="s">
        <v>250</v>
      </c>
      <c r="L993" s="50">
        <v>1</v>
      </c>
      <c r="M993" s="50">
        <v>0.92262017726898193</v>
      </c>
      <c r="N993" s="50">
        <v>1.0838696956634521</v>
      </c>
      <c r="O993" s="50">
        <v>26.25123</v>
      </c>
      <c r="P993" s="50">
        <v>26.190683364868164</v>
      </c>
      <c r="Q993" s="50">
        <v>5.2443802356719971E-2</v>
      </c>
      <c r="S993" s="50">
        <v>16.420124053955078</v>
      </c>
      <c r="T993" s="50">
        <v>7.2484500706195831E-2</v>
      </c>
      <c r="U993" s="50">
        <v>4.1848942637443542E-2</v>
      </c>
      <c r="V993" s="50">
        <v>0</v>
      </c>
      <c r="W993" t="s">
        <v>210</v>
      </c>
      <c r="X993" s="50">
        <v>0.39252925814878659</v>
      </c>
      <c r="Y993" t="s">
        <v>210</v>
      </c>
      <c r="Z993">
        <v>3</v>
      </c>
      <c r="AA993">
        <v>20</v>
      </c>
      <c r="AB993" t="s">
        <v>251</v>
      </c>
      <c r="AC993" t="s">
        <v>190</v>
      </c>
      <c r="AD993" s="50">
        <v>0.95149755768550215</v>
      </c>
      <c r="AE993" t="s">
        <v>252</v>
      </c>
      <c r="AF993" t="s">
        <v>252</v>
      </c>
      <c r="AG993" t="s">
        <v>252</v>
      </c>
      <c r="AH993" t="s">
        <v>252</v>
      </c>
    </row>
    <row r="994" spans="1:34" x14ac:dyDescent="0.35">
      <c r="A994">
        <v>33</v>
      </c>
      <c r="B994" t="s">
        <v>297</v>
      </c>
      <c r="C994" t="s">
        <v>246</v>
      </c>
      <c r="D994" t="s">
        <v>429</v>
      </c>
      <c r="E994" t="s">
        <v>286</v>
      </c>
      <c r="F994" t="s">
        <v>248</v>
      </c>
      <c r="G994" t="s">
        <v>249</v>
      </c>
      <c r="H994" t="s">
        <v>250</v>
      </c>
      <c r="L994" s="50">
        <v>1</v>
      </c>
      <c r="M994" s="50">
        <v>0.94509118795394897</v>
      </c>
      <c r="N994" s="50">
        <v>1.0580990314483643</v>
      </c>
      <c r="O994" s="50">
        <v>30.249193000000002</v>
      </c>
      <c r="P994" s="50">
        <v>30.247123718261719</v>
      </c>
      <c r="Q994" s="50">
        <v>8.9289294555783272E-3</v>
      </c>
      <c r="S994" s="50">
        <v>20.4765625</v>
      </c>
      <c r="T994" s="50">
        <v>5.0826918333768845E-2</v>
      </c>
      <c r="U994" s="50">
        <v>2.9344934970140457E-2</v>
      </c>
      <c r="V994" s="50">
        <v>0</v>
      </c>
      <c r="W994" t="s">
        <v>210</v>
      </c>
      <c r="X994" s="50">
        <v>0.38744093660390438</v>
      </c>
      <c r="Y994" t="s">
        <v>210</v>
      </c>
      <c r="Z994">
        <v>3</v>
      </c>
      <c r="AA994">
        <v>24</v>
      </c>
      <c r="AB994" t="s">
        <v>251</v>
      </c>
      <c r="AC994" t="s">
        <v>190</v>
      </c>
      <c r="AD994" s="50">
        <v>0.97989253854756275</v>
      </c>
      <c r="AE994" t="s">
        <v>252</v>
      </c>
      <c r="AF994" t="s">
        <v>252</v>
      </c>
      <c r="AG994" t="s">
        <v>252</v>
      </c>
      <c r="AH994" t="s">
        <v>252</v>
      </c>
    </row>
    <row r="995" spans="1:34" x14ac:dyDescent="0.35">
      <c r="A995">
        <v>34</v>
      </c>
      <c r="B995" t="s">
        <v>298</v>
      </c>
      <c r="C995" t="s">
        <v>246</v>
      </c>
      <c r="D995" t="s">
        <v>429</v>
      </c>
      <c r="E995" t="s">
        <v>288</v>
      </c>
      <c r="F995" t="s">
        <v>248</v>
      </c>
      <c r="G995" t="s">
        <v>249</v>
      </c>
      <c r="H995" t="s">
        <v>250</v>
      </c>
      <c r="L995" s="50">
        <v>1</v>
      </c>
      <c r="M995" s="50">
        <v>0.90580940246582031</v>
      </c>
      <c r="N995" s="50">
        <v>1.1039849519729614</v>
      </c>
      <c r="O995" s="50">
        <v>26.204878000000001</v>
      </c>
      <c r="P995" s="50">
        <v>26.236320495605469</v>
      </c>
      <c r="Q995" s="50">
        <v>7.3644310235977173E-2</v>
      </c>
      <c r="S995" s="50">
        <v>16.465761184692383</v>
      </c>
      <c r="T995" s="50">
        <v>8.9034460484981537E-2</v>
      </c>
      <c r="U995" s="50">
        <v>5.1404066383838654E-2</v>
      </c>
      <c r="V995" s="50">
        <v>0</v>
      </c>
      <c r="W995" t="s">
        <v>210</v>
      </c>
      <c r="X995" s="50">
        <v>0.54147776365597844</v>
      </c>
      <c r="Y995" t="s">
        <v>210</v>
      </c>
      <c r="Z995">
        <v>3</v>
      </c>
      <c r="AA995">
        <v>18</v>
      </c>
      <c r="AB995" t="s">
        <v>251</v>
      </c>
      <c r="AC995" t="s">
        <v>190</v>
      </c>
      <c r="AD995" s="50">
        <v>0.96944559852150902</v>
      </c>
      <c r="AE995" t="s">
        <v>252</v>
      </c>
      <c r="AF995" t="s">
        <v>252</v>
      </c>
      <c r="AG995" t="s">
        <v>252</v>
      </c>
      <c r="AH995" t="s">
        <v>252</v>
      </c>
    </row>
    <row r="996" spans="1:34" x14ac:dyDescent="0.35">
      <c r="A996">
        <v>35</v>
      </c>
      <c r="B996" t="s">
        <v>299</v>
      </c>
      <c r="C996" t="s">
        <v>246</v>
      </c>
      <c r="D996" t="s">
        <v>429</v>
      </c>
      <c r="E996" t="s">
        <v>290</v>
      </c>
      <c r="F996" t="s">
        <v>248</v>
      </c>
      <c r="G996" t="s">
        <v>249</v>
      </c>
      <c r="H996" t="s">
        <v>250</v>
      </c>
      <c r="L996" s="50">
        <v>1</v>
      </c>
      <c r="M996" s="50">
        <v>0.94560378789901733</v>
      </c>
      <c r="N996" s="50">
        <v>1.0575253963470459</v>
      </c>
      <c r="O996" s="50">
        <v>23.945162</v>
      </c>
      <c r="P996" s="50">
        <v>23.939001083374023</v>
      </c>
      <c r="Q996" s="50">
        <v>5.5095544084906578E-3</v>
      </c>
      <c r="S996" s="50">
        <v>14.168440818786621</v>
      </c>
      <c r="T996" s="50">
        <v>5.0338901579380035E-2</v>
      </c>
      <c r="U996" s="50">
        <v>2.9063178226351738E-2</v>
      </c>
      <c r="V996" s="50">
        <v>0</v>
      </c>
      <c r="W996" t="s">
        <v>210</v>
      </c>
      <c r="X996" s="50">
        <v>0.5827097027628636</v>
      </c>
      <c r="Y996" t="s">
        <v>210</v>
      </c>
      <c r="Z996">
        <v>3</v>
      </c>
      <c r="AA996">
        <v>17</v>
      </c>
      <c r="AB996" t="s">
        <v>251</v>
      </c>
      <c r="AC996" t="s">
        <v>190</v>
      </c>
      <c r="AD996" s="50">
        <v>0.96458829685171421</v>
      </c>
      <c r="AE996" t="s">
        <v>252</v>
      </c>
      <c r="AF996" t="s">
        <v>252</v>
      </c>
      <c r="AG996" t="s">
        <v>252</v>
      </c>
      <c r="AH996" t="s">
        <v>252</v>
      </c>
    </row>
    <row r="997" spans="1:34" x14ac:dyDescent="0.35">
      <c r="A997">
        <v>36</v>
      </c>
      <c r="B997" t="s">
        <v>300</v>
      </c>
      <c r="C997" t="s">
        <v>246</v>
      </c>
      <c r="D997" t="s">
        <v>429</v>
      </c>
      <c r="E997" t="s">
        <v>292</v>
      </c>
      <c r="F997" t="s">
        <v>248</v>
      </c>
      <c r="G997" t="s">
        <v>249</v>
      </c>
      <c r="H997" t="s">
        <v>250</v>
      </c>
      <c r="L997" s="50">
        <v>1</v>
      </c>
      <c r="M997" s="50">
        <v>0.92262017726898193</v>
      </c>
      <c r="N997" s="50">
        <v>1.0838696956634521</v>
      </c>
      <c r="O997" s="50">
        <v>26.161363999999999</v>
      </c>
      <c r="P997" s="50">
        <v>26.190683364868164</v>
      </c>
      <c r="Q997" s="50">
        <v>5.2443802356719971E-2</v>
      </c>
      <c r="S997" s="50">
        <v>16.420124053955078</v>
      </c>
      <c r="T997" s="50">
        <v>7.2484500706195831E-2</v>
      </c>
      <c r="U997" s="50">
        <v>4.1848942637443542E-2</v>
      </c>
      <c r="V997" s="50">
        <v>0</v>
      </c>
      <c r="W997" t="s">
        <v>210</v>
      </c>
      <c r="X997" s="50">
        <v>0.39252925814878659</v>
      </c>
      <c r="Y997" t="s">
        <v>210</v>
      </c>
      <c r="Z997">
        <v>3</v>
      </c>
      <c r="AA997">
        <v>21</v>
      </c>
      <c r="AB997" t="s">
        <v>251</v>
      </c>
      <c r="AC997" t="s">
        <v>190</v>
      </c>
      <c r="AD997" s="50">
        <v>0.96741232243138464</v>
      </c>
      <c r="AE997" t="s">
        <v>252</v>
      </c>
      <c r="AF997" t="s">
        <v>252</v>
      </c>
      <c r="AG997" t="s">
        <v>252</v>
      </c>
      <c r="AH997" t="s">
        <v>252</v>
      </c>
    </row>
    <row r="998" spans="1:34" x14ac:dyDescent="0.35">
      <c r="A998">
        <v>37</v>
      </c>
      <c r="B998" t="s">
        <v>301</v>
      </c>
      <c r="C998" t="s">
        <v>246</v>
      </c>
      <c r="D998" t="s">
        <v>429</v>
      </c>
      <c r="E998" t="s">
        <v>302</v>
      </c>
      <c r="F998" t="s">
        <v>248</v>
      </c>
      <c r="G998" t="s">
        <v>249</v>
      </c>
      <c r="H998" t="s">
        <v>250</v>
      </c>
      <c r="L998" s="50">
        <v>1</v>
      </c>
      <c r="M998" s="50">
        <v>0.94571596384048462</v>
      </c>
      <c r="N998" s="50">
        <v>1.0573999881744385</v>
      </c>
      <c r="O998" s="50">
        <v>27.334707000000002</v>
      </c>
      <c r="P998" s="50">
        <v>27.338518142700195</v>
      </c>
      <c r="Q998" s="50">
        <v>4.4291187077760696E-3</v>
      </c>
      <c r="S998" s="50">
        <v>17.567958831787109</v>
      </c>
      <c r="T998" s="50">
        <v>5.0232131034135818E-2</v>
      </c>
      <c r="U998" s="50">
        <v>2.9001533985137939E-2</v>
      </c>
      <c r="V998" s="50">
        <v>0</v>
      </c>
      <c r="W998" t="s">
        <v>210</v>
      </c>
      <c r="X998" s="50">
        <v>0.63031738847827112</v>
      </c>
      <c r="Y998" t="s">
        <v>210</v>
      </c>
      <c r="Z998">
        <v>3</v>
      </c>
      <c r="AA998">
        <v>20</v>
      </c>
      <c r="AB998" t="s">
        <v>251</v>
      </c>
      <c r="AC998" t="s">
        <v>190</v>
      </c>
      <c r="AD998" s="50">
        <v>0.9727777090447749</v>
      </c>
      <c r="AE998" t="s">
        <v>252</v>
      </c>
      <c r="AF998" t="s">
        <v>252</v>
      </c>
      <c r="AG998" t="s">
        <v>252</v>
      </c>
      <c r="AH998" t="s">
        <v>252</v>
      </c>
    </row>
    <row r="999" spans="1:34" x14ac:dyDescent="0.35">
      <c r="A999">
        <v>38</v>
      </c>
      <c r="B999" t="s">
        <v>303</v>
      </c>
      <c r="C999" t="s">
        <v>246</v>
      </c>
      <c r="D999" t="s">
        <v>429</v>
      </c>
      <c r="E999" t="s">
        <v>304</v>
      </c>
      <c r="F999" t="s">
        <v>248</v>
      </c>
      <c r="G999" t="s">
        <v>249</v>
      </c>
      <c r="H999" t="s">
        <v>250</v>
      </c>
      <c r="L999" s="50">
        <v>1</v>
      </c>
      <c r="M999" s="50">
        <v>0.85305076837539673</v>
      </c>
      <c r="N999" s="50">
        <v>1.1722631454467773</v>
      </c>
      <c r="O999" s="50">
        <v>32.182690000000001</v>
      </c>
      <c r="P999" s="50">
        <v>32.141559600830078</v>
      </c>
      <c r="Q999" s="50">
        <v>0.13400697708129883</v>
      </c>
      <c r="S999" s="50">
        <v>22.371002197265625</v>
      </c>
      <c r="T999" s="50">
        <v>0.14304377138614655</v>
      </c>
      <c r="U999" s="50">
        <v>8.258635550737381E-2</v>
      </c>
      <c r="V999" s="50">
        <v>0</v>
      </c>
      <c r="W999" t="s">
        <v>210</v>
      </c>
      <c r="X999" s="50">
        <v>0.40866635185188743</v>
      </c>
      <c r="Y999" t="s">
        <v>210</v>
      </c>
      <c r="Z999">
        <v>3</v>
      </c>
      <c r="AA999">
        <v>25</v>
      </c>
      <c r="AB999" t="s">
        <v>251</v>
      </c>
      <c r="AC999" t="s">
        <v>190</v>
      </c>
      <c r="AD999" s="50">
        <v>0.96335056798604557</v>
      </c>
      <c r="AE999" t="s">
        <v>252</v>
      </c>
      <c r="AF999" t="s">
        <v>252</v>
      </c>
      <c r="AG999" t="s">
        <v>252</v>
      </c>
      <c r="AH999" t="s">
        <v>252</v>
      </c>
    </row>
    <row r="1000" spans="1:34" x14ac:dyDescent="0.35">
      <c r="A1000">
        <v>39</v>
      </c>
      <c r="B1000" t="s">
        <v>305</v>
      </c>
      <c r="C1000" t="s">
        <v>246</v>
      </c>
      <c r="D1000" t="s">
        <v>429</v>
      </c>
      <c r="E1000" t="s">
        <v>306</v>
      </c>
      <c r="F1000" t="s">
        <v>248</v>
      </c>
      <c r="G1000" t="s">
        <v>249</v>
      </c>
      <c r="H1000" t="s">
        <v>250</v>
      </c>
      <c r="L1000" s="50">
        <v>1</v>
      </c>
      <c r="M1000" s="50">
        <v>0.93402111530303955</v>
      </c>
      <c r="N1000" s="50">
        <v>1.0706396102905273</v>
      </c>
      <c r="O1000" s="50">
        <v>28.511023999999999</v>
      </c>
      <c r="P1000" s="50">
        <v>28.523597717285156</v>
      </c>
      <c r="Q1000" s="50">
        <v>3.5638932138681412E-2</v>
      </c>
      <c r="S1000" s="50">
        <v>18.75303840637207</v>
      </c>
      <c r="T1000" s="50">
        <v>6.1431124806404114E-2</v>
      </c>
      <c r="U1000" s="50">
        <v>3.5467278212308884E-2</v>
      </c>
      <c r="V1000" s="50">
        <v>0</v>
      </c>
      <c r="W1000" t="s">
        <v>210</v>
      </c>
      <c r="X1000" s="50">
        <v>0.46007717126835412</v>
      </c>
      <c r="Y1000" t="s">
        <v>210</v>
      </c>
      <c r="Z1000">
        <v>3</v>
      </c>
      <c r="AA1000">
        <v>22</v>
      </c>
      <c r="AB1000" t="s">
        <v>251</v>
      </c>
      <c r="AC1000" t="s">
        <v>190</v>
      </c>
      <c r="AD1000" s="50">
        <v>0.98173618231344406</v>
      </c>
      <c r="AE1000" t="s">
        <v>252</v>
      </c>
      <c r="AF1000" t="s">
        <v>252</v>
      </c>
      <c r="AG1000" t="s">
        <v>252</v>
      </c>
      <c r="AH1000" t="s">
        <v>252</v>
      </c>
    </row>
    <row r="1001" spans="1:34" x14ac:dyDescent="0.35">
      <c r="A1001">
        <v>40</v>
      </c>
      <c r="B1001" t="s">
        <v>307</v>
      </c>
      <c r="C1001" t="s">
        <v>246</v>
      </c>
      <c r="D1001" t="s">
        <v>429</v>
      </c>
      <c r="E1001" t="s">
        <v>308</v>
      </c>
      <c r="F1001" t="s">
        <v>248</v>
      </c>
      <c r="G1001" t="s">
        <v>249</v>
      </c>
      <c r="H1001" t="s">
        <v>250</v>
      </c>
      <c r="L1001" s="50">
        <v>1</v>
      </c>
      <c r="M1001" s="50">
        <v>0.92139452695846558</v>
      </c>
      <c r="N1001" s="50">
        <v>1.0853114128112793</v>
      </c>
      <c r="O1001" s="50">
        <v>34.966704999999997</v>
      </c>
      <c r="P1001" s="50">
        <v>34.923969268798828</v>
      </c>
      <c r="Q1001" s="50">
        <v>5.4085321724414825E-2</v>
      </c>
      <c r="S1001" s="50">
        <v>25.153411865234375</v>
      </c>
      <c r="T1001" s="50">
        <v>7.3680877685546875E-2</v>
      </c>
      <c r="U1001" s="50">
        <v>4.2539674788713455E-2</v>
      </c>
      <c r="V1001" s="50">
        <v>0</v>
      </c>
      <c r="W1001" t="s">
        <v>210</v>
      </c>
      <c r="X1001" s="50">
        <v>0.53435511240648126</v>
      </c>
      <c r="Y1001" t="s">
        <v>210</v>
      </c>
      <c r="Z1001">
        <v>3</v>
      </c>
      <c r="AA1001">
        <v>28</v>
      </c>
      <c r="AB1001" t="s">
        <v>251</v>
      </c>
      <c r="AC1001" t="s">
        <v>190</v>
      </c>
      <c r="AD1001" s="50">
        <v>0.95670420627297481</v>
      </c>
      <c r="AE1001" t="s">
        <v>252</v>
      </c>
      <c r="AF1001" t="s">
        <v>252</v>
      </c>
      <c r="AG1001" t="s">
        <v>252</v>
      </c>
      <c r="AH1001" t="s">
        <v>252</v>
      </c>
    </row>
    <row r="1002" spans="1:34" x14ac:dyDescent="0.35">
      <c r="A1002">
        <v>41</v>
      </c>
      <c r="B1002" t="s">
        <v>309</v>
      </c>
      <c r="C1002" t="s">
        <v>246</v>
      </c>
      <c r="D1002" t="s">
        <v>429</v>
      </c>
      <c r="E1002" t="s">
        <v>302</v>
      </c>
      <c r="F1002" t="s">
        <v>248</v>
      </c>
      <c r="G1002" t="s">
        <v>249</v>
      </c>
      <c r="H1002" t="s">
        <v>250</v>
      </c>
      <c r="L1002" s="50">
        <v>1</v>
      </c>
      <c r="M1002" s="50">
        <v>0.94571596384048462</v>
      </c>
      <c r="N1002" s="50">
        <v>1.0573999881744385</v>
      </c>
      <c r="O1002" s="50">
        <v>27.343378000000001</v>
      </c>
      <c r="P1002" s="50">
        <v>27.338518142700195</v>
      </c>
      <c r="Q1002" s="50">
        <v>4.4291187077760696E-3</v>
      </c>
      <c r="S1002" s="50">
        <v>17.567958831787109</v>
      </c>
      <c r="T1002" s="50">
        <v>5.0232131034135818E-2</v>
      </c>
      <c r="U1002" s="50">
        <v>2.9001533985137939E-2</v>
      </c>
      <c r="V1002" s="50">
        <v>0</v>
      </c>
      <c r="W1002" t="s">
        <v>210</v>
      </c>
      <c r="X1002" s="50">
        <v>0.63031738847827112</v>
      </c>
      <c r="Y1002" t="s">
        <v>210</v>
      </c>
      <c r="Z1002">
        <v>3</v>
      </c>
      <c r="AA1002">
        <v>20</v>
      </c>
      <c r="AB1002" t="s">
        <v>251</v>
      </c>
      <c r="AC1002" t="s">
        <v>190</v>
      </c>
      <c r="AD1002" s="50">
        <v>0.97426532649832076</v>
      </c>
      <c r="AE1002" t="s">
        <v>252</v>
      </c>
      <c r="AF1002" t="s">
        <v>252</v>
      </c>
      <c r="AG1002" t="s">
        <v>252</v>
      </c>
      <c r="AH1002" t="s">
        <v>252</v>
      </c>
    </row>
    <row r="1003" spans="1:34" x14ac:dyDescent="0.35">
      <c r="A1003">
        <v>42</v>
      </c>
      <c r="B1003" t="s">
        <v>310</v>
      </c>
      <c r="C1003" t="s">
        <v>246</v>
      </c>
      <c r="D1003" t="s">
        <v>429</v>
      </c>
      <c r="E1003" t="s">
        <v>304</v>
      </c>
      <c r="F1003" t="s">
        <v>248</v>
      </c>
      <c r="G1003" t="s">
        <v>249</v>
      </c>
      <c r="H1003" t="s">
        <v>250</v>
      </c>
      <c r="L1003" s="50">
        <v>1</v>
      </c>
      <c r="M1003" s="50">
        <v>0.85305076837539673</v>
      </c>
      <c r="N1003" s="50">
        <v>1.1722631454467773</v>
      </c>
      <c r="O1003" s="50">
        <v>32.250183</v>
      </c>
      <c r="P1003" s="50">
        <v>32.141559600830078</v>
      </c>
      <c r="Q1003" s="50">
        <v>0.13400697708129883</v>
      </c>
      <c r="S1003" s="50">
        <v>22.371002197265625</v>
      </c>
      <c r="T1003" s="50">
        <v>0.14304377138614655</v>
      </c>
      <c r="U1003" s="50">
        <v>8.258635550737381E-2</v>
      </c>
      <c r="V1003" s="50">
        <v>0</v>
      </c>
      <c r="W1003" t="s">
        <v>210</v>
      </c>
      <c r="X1003" s="50">
        <v>0.40866635185188743</v>
      </c>
      <c r="Y1003" t="s">
        <v>210</v>
      </c>
      <c r="Z1003">
        <v>3</v>
      </c>
      <c r="AA1003">
        <v>25</v>
      </c>
      <c r="AB1003" t="s">
        <v>251</v>
      </c>
      <c r="AC1003" t="s">
        <v>190</v>
      </c>
      <c r="AD1003" s="50">
        <v>0.9398493187699879</v>
      </c>
      <c r="AE1003" t="s">
        <v>252</v>
      </c>
      <c r="AF1003" t="s">
        <v>252</v>
      </c>
      <c r="AG1003" t="s">
        <v>252</v>
      </c>
      <c r="AH1003" t="s">
        <v>252</v>
      </c>
    </row>
    <row r="1004" spans="1:34" x14ac:dyDescent="0.35">
      <c r="A1004">
        <v>43</v>
      </c>
      <c r="B1004" t="s">
        <v>311</v>
      </c>
      <c r="C1004" t="s">
        <v>246</v>
      </c>
      <c r="D1004" t="s">
        <v>429</v>
      </c>
      <c r="E1004" t="s">
        <v>306</v>
      </c>
      <c r="F1004" t="s">
        <v>248</v>
      </c>
      <c r="G1004" t="s">
        <v>249</v>
      </c>
      <c r="H1004" t="s">
        <v>250</v>
      </c>
      <c r="L1004" s="50">
        <v>1</v>
      </c>
      <c r="M1004" s="50">
        <v>0.93402111530303955</v>
      </c>
      <c r="N1004" s="50">
        <v>1.0706396102905273</v>
      </c>
      <c r="O1004" s="50">
        <v>28.495950000000001</v>
      </c>
      <c r="P1004" s="50">
        <v>28.523597717285156</v>
      </c>
      <c r="Q1004" s="50">
        <v>3.5638932138681412E-2</v>
      </c>
      <c r="S1004" s="50">
        <v>18.75303840637207</v>
      </c>
      <c r="T1004" s="50">
        <v>6.1431124806404114E-2</v>
      </c>
      <c r="U1004" s="50">
        <v>3.5467278212308884E-2</v>
      </c>
      <c r="V1004" s="50">
        <v>0</v>
      </c>
      <c r="W1004" t="s">
        <v>210</v>
      </c>
      <c r="X1004" s="50">
        <v>0.46007717126835412</v>
      </c>
      <c r="Y1004" t="s">
        <v>210</v>
      </c>
      <c r="Z1004">
        <v>3</v>
      </c>
      <c r="AA1004">
        <v>22</v>
      </c>
      <c r="AB1004" t="s">
        <v>251</v>
      </c>
      <c r="AC1004" t="s">
        <v>190</v>
      </c>
      <c r="AD1004" s="50">
        <v>0.97835071091457748</v>
      </c>
      <c r="AE1004" t="s">
        <v>252</v>
      </c>
      <c r="AF1004" t="s">
        <v>252</v>
      </c>
      <c r="AG1004" t="s">
        <v>252</v>
      </c>
      <c r="AH1004" t="s">
        <v>252</v>
      </c>
    </row>
    <row r="1005" spans="1:34" x14ac:dyDescent="0.35">
      <c r="A1005">
        <v>44</v>
      </c>
      <c r="B1005" t="s">
        <v>312</v>
      </c>
      <c r="C1005" t="s">
        <v>246</v>
      </c>
      <c r="D1005" t="s">
        <v>429</v>
      </c>
      <c r="E1005" t="s">
        <v>308</v>
      </c>
      <c r="F1005" t="s">
        <v>248</v>
      </c>
      <c r="G1005" t="s">
        <v>249</v>
      </c>
      <c r="H1005" t="s">
        <v>250</v>
      </c>
      <c r="L1005" s="50">
        <v>1</v>
      </c>
      <c r="M1005" s="50">
        <v>0.92139452695846558</v>
      </c>
      <c r="N1005" s="50">
        <v>1.0853114128112793</v>
      </c>
      <c r="O1005" s="50">
        <v>34.942042999999998</v>
      </c>
      <c r="P1005" s="50">
        <v>34.923969268798828</v>
      </c>
      <c r="Q1005" s="50">
        <v>5.4085321724414825E-2</v>
      </c>
      <c r="S1005" s="50">
        <v>25.153411865234375</v>
      </c>
      <c r="T1005" s="50">
        <v>7.3680877685546875E-2</v>
      </c>
      <c r="U1005" s="50">
        <v>4.2539674788713455E-2</v>
      </c>
      <c r="V1005" s="50">
        <v>0</v>
      </c>
      <c r="W1005" t="s">
        <v>210</v>
      </c>
      <c r="X1005" s="50">
        <v>0.53435511240648126</v>
      </c>
      <c r="Y1005" t="s">
        <v>210</v>
      </c>
      <c r="Z1005">
        <v>3</v>
      </c>
      <c r="AA1005">
        <v>28</v>
      </c>
      <c r="AB1005" t="s">
        <v>251</v>
      </c>
      <c r="AC1005" t="s">
        <v>190</v>
      </c>
      <c r="AD1005" s="50">
        <v>0.94348960192244491</v>
      </c>
      <c r="AE1005" t="s">
        <v>252</v>
      </c>
      <c r="AF1005" t="s">
        <v>252</v>
      </c>
      <c r="AG1005" t="s">
        <v>252</v>
      </c>
      <c r="AH1005" t="s">
        <v>252</v>
      </c>
    </row>
    <row r="1006" spans="1:34" x14ac:dyDescent="0.35">
      <c r="A1006">
        <v>45</v>
      </c>
      <c r="B1006" t="s">
        <v>313</v>
      </c>
      <c r="C1006" t="s">
        <v>246</v>
      </c>
      <c r="D1006" t="s">
        <v>429</v>
      </c>
      <c r="E1006" t="s">
        <v>302</v>
      </c>
      <c r="F1006" t="s">
        <v>248</v>
      </c>
      <c r="G1006" t="s">
        <v>249</v>
      </c>
      <c r="H1006" t="s">
        <v>250</v>
      </c>
      <c r="L1006" s="50">
        <v>1</v>
      </c>
      <c r="M1006" s="50">
        <v>0.94571596384048462</v>
      </c>
      <c r="N1006" s="50">
        <v>1.0573999881744385</v>
      </c>
      <c r="O1006" s="50">
        <v>27.337472999999999</v>
      </c>
      <c r="P1006" s="50">
        <v>27.338518142700195</v>
      </c>
      <c r="Q1006" s="50">
        <v>4.4291187077760696E-3</v>
      </c>
      <c r="S1006" s="50">
        <v>17.567958831787109</v>
      </c>
      <c r="T1006" s="50">
        <v>5.0232131034135818E-2</v>
      </c>
      <c r="U1006" s="50">
        <v>2.9001533985137939E-2</v>
      </c>
      <c r="V1006" s="50">
        <v>0</v>
      </c>
      <c r="W1006" t="s">
        <v>210</v>
      </c>
      <c r="X1006" s="50">
        <v>0.63031738847827112</v>
      </c>
      <c r="Y1006" t="s">
        <v>210</v>
      </c>
      <c r="Z1006">
        <v>3</v>
      </c>
      <c r="AA1006">
        <v>20</v>
      </c>
      <c r="AB1006" t="s">
        <v>251</v>
      </c>
      <c r="AC1006" t="s">
        <v>190</v>
      </c>
      <c r="AD1006" s="50">
        <v>0.97075228337485975</v>
      </c>
      <c r="AE1006" t="s">
        <v>252</v>
      </c>
      <c r="AF1006" t="s">
        <v>252</v>
      </c>
      <c r="AG1006" t="s">
        <v>252</v>
      </c>
      <c r="AH1006" t="s">
        <v>252</v>
      </c>
    </row>
    <row r="1007" spans="1:34" x14ac:dyDescent="0.35">
      <c r="A1007">
        <v>46</v>
      </c>
      <c r="B1007" t="s">
        <v>314</v>
      </c>
      <c r="C1007" t="s">
        <v>246</v>
      </c>
      <c r="D1007" t="s">
        <v>429</v>
      </c>
      <c r="E1007" t="s">
        <v>304</v>
      </c>
      <c r="F1007" t="s">
        <v>248</v>
      </c>
      <c r="G1007" t="s">
        <v>249</v>
      </c>
      <c r="H1007" t="s">
        <v>250</v>
      </c>
      <c r="L1007" s="50">
        <v>1</v>
      </c>
      <c r="M1007" s="50">
        <v>0.85305076837539673</v>
      </c>
      <c r="N1007" s="50">
        <v>1.1722631454467773</v>
      </c>
      <c r="O1007" s="50">
        <v>31.991810000000001</v>
      </c>
      <c r="P1007" s="50">
        <v>32.141559600830078</v>
      </c>
      <c r="Q1007" s="50">
        <v>0.13400697708129883</v>
      </c>
      <c r="S1007" s="50">
        <v>22.371002197265625</v>
      </c>
      <c r="T1007" s="50">
        <v>0.14304377138614655</v>
      </c>
      <c r="U1007" s="50">
        <v>8.258635550737381E-2</v>
      </c>
      <c r="V1007" s="50">
        <v>0</v>
      </c>
      <c r="W1007" t="s">
        <v>210</v>
      </c>
      <c r="X1007" s="50">
        <v>0.40866635185188743</v>
      </c>
      <c r="Y1007" t="s">
        <v>210</v>
      </c>
      <c r="Z1007">
        <v>3</v>
      </c>
      <c r="AA1007">
        <v>26</v>
      </c>
      <c r="AB1007" t="s">
        <v>251</v>
      </c>
      <c r="AC1007" t="s">
        <v>190</v>
      </c>
      <c r="AD1007" s="50">
        <v>0.92675855191898993</v>
      </c>
      <c r="AE1007" t="s">
        <v>252</v>
      </c>
      <c r="AF1007" t="s">
        <v>252</v>
      </c>
      <c r="AG1007" t="s">
        <v>252</v>
      </c>
      <c r="AH1007" t="s">
        <v>252</v>
      </c>
    </row>
    <row r="1008" spans="1:34" x14ac:dyDescent="0.35">
      <c r="A1008">
        <v>47</v>
      </c>
      <c r="B1008" t="s">
        <v>315</v>
      </c>
      <c r="C1008" t="s">
        <v>246</v>
      </c>
      <c r="D1008" t="s">
        <v>429</v>
      </c>
      <c r="E1008" t="s">
        <v>306</v>
      </c>
      <c r="F1008" t="s">
        <v>248</v>
      </c>
      <c r="G1008" t="s">
        <v>249</v>
      </c>
      <c r="H1008" t="s">
        <v>250</v>
      </c>
      <c r="L1008" s="50">
        <v>1</v>
      </c>
      <c r="M1008" s="50">
        <v>0.93402111530303955</v>
      </c>
      <c r="N1008" s="50">
        <v>1.0706396102905273</v>
      </c>
      <c r="O1008" s="50">
        <v>28.56382</v>
      </c>
      <c r="P1008" s="50">
        <v>28.523597717285156</v>
      </c>
      <c r="Q1008" s="50">
        <v>3.5638932138681412E-2</v>
      </c>
      <c r="S1008" s="50">
        <v>18.75303840637207</v>
      </c>
      <c r="T1008" s="50">
        <v>6.1431124806404114E-2</v>
      </c>
      <c r="U1008" s="50">
        <v>3.5467278212308884E-2</v>
      </c>
      <c r="V1008" s="50">
        <v>0</v>
      </c>
      <c r="W1008" t="s">
        <v>210</v>
      </c>
      <c r="X1008" s="50">
        <v>0.46007717126835412</v>
      </c>
      <c r="Y1008" t="s">
        <v>210</v>
      </c>
      <c r="Z1008">
        <v>3</v>
      </c>
      <c r="AA1008">
        <v>22</v>
      </c>
      <c r="AB1008" t="s">
        <v>251</v>
      </c>
      <c r="AC1008" t="s">
        <v>190</v>
      </c>
      <c r="AD1008" s="50">
        <v>0.97416582885853042</v>
      </c>
      <c r="AE1008" t="s">
        <v>252</v>
      </c>
      <c r="AF1008" t="s">
        <v>252</v>
      </c>
      <c r="AG1008" t="s">
        <v>252</v>
      </c>
      <c r="AH1008" t="s">
        <v>252</v>
      </c>
    </row>
    <row r="1009" spans="1:34" x14ac:dyDescent="0.35">
      <c r="A1009">
        <v>48</v>
      </c>
      <c r="B1009" t="s">
        <v>316</v>
      </c>
      <c r="C1009" t="s">
        <v>246</v>
      </c>
      <c r="D1009" t="s">
        <v>429</v>
      </c>
      <c r="E1009" t="s">
        <v>308</v>
      </c>
      <c r="F1009" t="s">
        <v>248</v>
      </c>
      <c r="G1009" t="s">
        <v>249</v>
      </c>
      <c r="H1009" t="s">
        <v>250</v>
      </c>
      <c r="L1009" s="50">
        <v>1</v>
      </c>
      <c r="M1009" s="50">
        <v>0.92139452695846558</v>
      </c>
      <c r="N1009" s="50">
        <v>1.0853114128112793</v>
      </c>
      <c r="O1009" s="50">
        <v>34.863163</v>
      </c>
      <c r="P1009" s="50">
        <v>34.923969268798828</v>
      </c>
      <c r="Q1009" s="50">
        <v>5.4085321724414825E-2</v>
      </c>
      <c r="S1009" s="50">
        <v>25.153411865234375</v>
      </c>
      <c r="T1009" s="50">
        <v>7.3680877685546875E-2</v>
      </c>
      <c r="U1009" s="50">
        <v>4.2539674788713455E-2</v>
      </c>
      <c r="V1009" s="50">
        <v>0</v>
      </c>
      <c r="W1009" t="s">
        <v>210</v>
      </c>
      <c r="X1009" s="50">
        <v>0.53435511240648126</v>
      </c>
      <c r="Y1009" t="s">
        <v>210</v>
      </c>
      <c r="Z1009">
        <v>3</v>
      </c>
      <c r="AA1009">
        <v>29</v>
      </c>
      <c r="AB1009" t="s">
        <v>251</v>
      </c>
      <c r="AC1009" t="s">
        <v>190</v>
      </c>
      <c r="AD1009" s="50">
        <v>0.96640819413014434</v>
      </c>
      <c r="AE1009" t="s">
        <v>252</v>
      </c>
      <c r="AF1009" t="s">
        <v>252</v>
      </c>
      <c r="AG1009" t="s">
        <v>252</v>
      </c>
      <c r="AH1009" t="s">
        <v>252</v>
      </c>
    </row>
    <row r="1010" spans="1:34" x14ac:dyDescent="0.35">
      <c r="A1010">
        <v>49</v>
      </c>
      <c r="B1010" t="s">
        <v>317</v>
      </c>
      <c r="C1010" t="s">
        <v>246</v>
      </c>
      <c r="D1010" t="s">
        <v>429</v>
      </c>
      <c r="E1010" t="s">
        <v>318</v>
      </c>
      <c r="F1010" t="s">
        <v>248</v>
      </c>
      <c r="G1010" t="s">
        <v>249</v>
      </c>
      <c r="H1010" t="s">
        <v>250</v>
      </c>
      <c r="L1010" s="50">
        <v>1</v>
      </c>
      <c r="M1010" s="50">
        <v>0.94108933210372925</v>
      </c>
      <c r="N1010" s="50">
        <v>1.0625983476638794</v>
      </c>
      <c r="O1010" s="50">
        <v>26.471976999999999</v>
      </c>
      <c r="P1010" s="50">
        <v>26.464859008789063</v>
      </c>
      <c r="Q1010" s="50">
        <v>2.1966561675071716E-2</v>
      </c>
      <c r="S1010" s="50">
        <v>16.694299697875977</v>
      </c>
      <c r="T1010" s="50">
        <v>5.4645948112010956E-2</v>
      </c>
      <c r="U1010" s="50">
        <v>3.1549852341413498E-2</v>
      </c>
      <c r="V1010" s="50">
        <v>0</v>
      </c>
      <c r="W1010" t="s">
        <v>210</v>
      </c>
      <c r="X1010" s="50">
        <v>0.40462373296688114</v>
      </c>
      <c r="Y1010" t="s">
        <v>210</v>
      </c>
      <c r="Z1010">
        <v>3</v>
      </c>
      <c r="AA1010">
        <v>19</v>
      </c>
      <c r="AB1010" t="s">
        <v>251</v>
      </c>
      <c r="AC1010" t="s">
        <v>190</v>
      </c>
      <c r="AD1010" s="50">
        <v>0.97556024038026978</v>
      </c>
      <c r="AE1010" t="s">
        <v>252</v>
      </c>
      <c r="AF1010" t="s">
        <v>252</v>
      </c>
      <c r="AG1010" t="s">
        <v>252</v>
      </c>
      <c r="AH1010" t="s">
        <v>252</v>
      </c>
    </row>
    <row r="1011" spans="1:34" x14ac:dyDescent="0.35">
      <c r="A1011">
        <v>50</v>
      </c>
      <c r="B1011" t="s">
        <v>319</v>
      </c>
      <c r="C1011" t="s">
        <v>246</v>
      </c>
      <c r="D1011" t="s">
        <v>429</v>
      </c>
      <c r="E1011" t="s">
        <v>320</v>
      </c>
      <c r="F1011" t="s">
        <v>248</v>
      </c>
      <c r="G1011" t="s">
        <v>249</v>
      </c>
      <c r="H1011" t="s">
        <v>250</v>
      </c>
      <c r="L1011" s="50">
        <v>1</v>
      </c>
      <c r="M1011" s="50">
        <v>0.9384922981262207</v>
      </c>
      <c r="N1011" s="50">
        <v>1.0655388832092285</v>
      </c>
      <c r="O1011" s="50">
        <v>28.934636999999999</v>
      </c>
      <c r="P1011" s="50">
        <v>28.903188705444336</v>
      </c>
      <c r="Q1011" s="50">
        <v>2.7577782049775124E-2</v>
      </c>
      <c r="S1011" s="50">
        <v>19.13262939453125</v>
      </c>
      <c r="T1011" s="50">
        <v>5.7133037596940994E-2</v>
      </c>
      <c r="U1011" s="50">
        <v>3.298577293753624E-2</v>
      </c>
      <c r="V1011" s="50">
        <v>0</v>
      </c>
      <c r="W1011" t="s">
        <v>210</v>
      </c>
      <c r="X1011" s="50">
        <v>0.43212001516632664</v>
      </c>
      <c r="Y1011" t="s">
        <v>210</v>
      </c>
      <c r="Z1011">
        <v>3</v>
      </c>
      <c r="AA1011">
        <v>22</v>
      </c>
      <c r="AB1011" t="s">
        <v>251</v>
      </c>
      <c r="AC1011" t="s">
        <v>190</v>
      </c>
      <c r="AD1011" s="50">
        <v>0.97536936200717006</v>
      </c>
      <c r="AE1011" t="s">
        <v>252</v>
      </c>
      <c r="AF1011" t="s">
        <v>252</v>
      </c>
      <c r="AG1011" t="s">
        <v>252</v>
      </c>
      <c r="AH1011" t="s">
        <v>252</v>
      </c>
    </row>
    <row r="1012" spans="1:34" x14ac:dyDescent="0.35">
      <c r="A1012">
        <v>51</v>
      </c>
      <c r="B1012" t="s">
        <v>321</v>
      </c>
      <c r="C1012" t="s">
        <v>246</v>
      </c>
      <c r="D1012" t="s">
        <v>429</v>
      </c>
      <c r="E1012" t="s">
        <v>322</v>
      </c>
      <c r="F1012" t="s">
        <v>248</v>
      </c>
      <c r="G1012" t="s">
        <v>249</v>
      </c>
      <c r="H1012" t="s">
        <v>250</v>
      </c>
      <c r="L1012" s="50">
        <v>1</v>
      </c>
      <c r="M1012" s="50">
        <v>0.88339799642562866</v>
      </c>
      <c r="N1012" s="50">
        <v>1.1319925785064697</v>
      </c>
      <c r="O1012" s="50">
        <v>35.344104999999999</v>
      </c>
      <c r="P1012" s="50">
        <v>35.399265289306641</v>
      </c>
      <c r="Q1012" s="50">
        <v>9.9734559655189514E-2</v>
      </c>
      <c r="S1012" s="50">
        <v>25.628707885742188</v>
      </c>
      <c r="T1012" s="50">
        <v>0.11158239841461182</v>
      </c>
      <c r="U1012" s="50">
        <v>6.4422130584716797E-2</v>
      </c>
      <c r="V1012" s="50">
        <v>0</v>
      </c>
      <c r="W1012" t="s">
        <v>210</v>
      </c>
      <c r="X1012" s="50">
        <v>0.32859031670375466</v>
      </c>
      <c r="Y1012" t="s">
        <v>210</v>
      </c>
      <c r="Z1012">
        <v>3</v>
      </c>
      <c r="AA1012">
        <v>28</v>
      </c>
      <c r="AB1012" t="s">
        <v>251</v>
      </c>
      <c r="AC1012" t="s">
        <v>190</v>
      </c>
      <c r="AD1012" s="50">
        <v>0.9579519844836959</v>
      </c>
      <c r="AE1012" t="s">
        <v>252</v>
      </c>
      <c r="AF1012" t="s">
        <v>252</v>
      </c>
      <c r="AG1012" t="s">
        <v>252</v>
      </c>
      <c r="AH1012" t="s">
        <v>252</v>
      </c>
    </row>
    <row r="1013" spans="1:34" x14ac:dyDescent="0.35">
      <c r="A1013">
        <v>52</v>
      </c>
      <c r="B1013" t="s">
        <v>323</v>
      </c>
      <c r="C1013" t="s">
        <v>246</v>
      </c>
      <c r="D1013" t="s">
        <v>429</v>
      </c>
      <c r="E1013" t="s">
        <v>324</v>
      </c>
      <c r="F1013" t="s">
        <v>248</v>
      </c>
      <c r="G1013" t="s">
        <v>249</v>
      </c>
      <c r="H1013" t="s">
        <v>250</v>
      </c>
      <c r="L1013" s="50">
        <v>1</v>
      </c>
      <c r="M1013" s="50">
        <v>0.89180761575698853</v>
      </c>
      <c r="N1013" s="50">
        <v>1.1213181018829346</v>
      </c>
      <c r="O1013" s="50">
        <v>25.199846000000001</v>
      </c>
      <c r="P1013" s="50">
        <v>25.222082138061523</v>
      </c>
      <c r="Q1013" s="50">
        <v>9.0092867612838745E-2</v>
      </c>
      <c r="S1013" s="50">
        <v>15.451522827148438</v>
      </c>
      <c r="T1013" s="50">
        <v>0.1030552014708519</v>
      </c>
      <c r="U1013" s="50">
        <v>5.9498947113752365E-2</v>
      </c>
      <c r="V1013" s="50">
        <v>0</v>
      </c>
      <c r="W1013" t="s">
        <v>210</v>
      </c>
      <c r="X1013" s="50">
        <v>0.62955042414990359</v>
      </c>
      <c r="Y1013" t="s">
        <v>210</v>
      </c>
      <c r="Z1013">
        <v>3</v>
      </c>
      <c r="AA1013">
        <v>19</v>
      </c>
      <c r="AB1013" t="s">
        <v>251</v>
      </c>
      <c r="AC1013" t="s">
        <v>190</v>
      </c>
      <c r="AD1013" s="50">
        <v>0.96981498359048246</v>
      </c>
      <c r="AE1013" t="s">
        <v>252</v>
      </c>
      <c r="AF1013" t="s">
        <v>252</v>
      </c>
      <c r="AG1013" t="s">
        <v>252</v>
      </c>
      <c r="AH1013" t="s">
        <v>252</v>
      </c>
    </row>
    <row r="1014" spans="1:34" x14ac:dyDescent="0.35">
      <c r="A1014">
        <v>53</v>
      </c>
      <c r="B1014" t="s">
        <v>325</v>
      </c>
      <c r="C1014" t="s">
        <v>246</v>
      </c>
      <c r="D1014" t="s">
        <v>429</v>
      </c>
      <c r="E1014" t="s">
        <v>318</v>
      </c>
      <c r="F1014" t="s">
        <v>248</v>
      </c>
      <c r="G1014" t="s">
        <v>249</v>
      </c>
      <c r="H1014" t="s">
        <v>250</v>
      </c>
      <c r="L1014" s="50">
        <v>1</v>
      </c>
      <c r="M1014" s="50">
        <v>0.94108933210372925</v>
      </c>
      <c r="N1014" s="50">
        <v>1.0625983476638794</v>
      </c>
      <c r="O1014" s="50">
        <v>26.482384</v>
      </c>
      <c r="P1014" s="50">
        <v>26.464859008789063</v>
      </c>
      <c r="Q1014" s="50">
        <v>2.1966561675071716E-2</v>
      </c>
      <c r="S1014" s="50">
        <v>16.694299697875977</v>
      </c>
      <c r="T1014" s="50">
        <v>5.4645948112010956E-2</v>
      </c>
      <c r="U1014" s="50">
        <v>3.1549852341413498E-2</v>
      </c>
      <c r="V1014" s="50">
        <v>0</v>
      </c>
      <c r="W1014" t="s">
        <v>210</v>
      </c>
      <c r="X1014" s="50">
        <v>0.40462373296688114</v>
      </c>
      <c r="Y1014" t="s">
        <v>210</v>
      </c>
      <c r="Z1014">
        <v>3</v>
      </c>
      <c r="AA1014">
        <v>20</v>
      </c>
      <c r="AB1014" t="s">
        <v>251</v>
      </c>
      <c r="AC1014" t="s">
        <v>190</v>
      </c>
      <c r="AD1014" s="50">
        <v>0.97426517136369284</v>
      </c>
      <c r="AE1014" t="s">
        <v>252</v>
      </c>
      <c r="AF1014" t="s">
        <v>252</v>
      </c>
      <c r="AG1014" t="s">
        <v>252</v>
      </c>
      <c r="AH1014" t="s">
        <v>252</v>
      </c>
    </row>
    <row r="1015" spans="1:34" x14ac:dyDescent="0.35">
      <c r="A1015">
        <v>54</v>
      </c>
      <c r="B1015" t="s">
        <v>326</v>
      </c>
      <c r="C1015" t="s">
        <v>246</v>
      </c>
      <c r="D1015" t="s">
        <v>429</v>
      </c>
      <c r="E1015" t="s">
        <v>320</v>
      </c>
      <c r="F1015" t="s">
        <v>248</v>
      </c>
      <c r="G1015" t="s">
        <v>249</v>
      </c>
      <c r="H1015" t="s">
        <v>250</v>
      </c>
      <c r="L1015" s="50">
        <v>1</v>
      </c>
      <c r="M1015" s="50">
        <v>0.9384922981262207</v>
      </c>
      <c r="N1015" s="50">
        <v>1.0655388832092285</v>
      </c>
      <c r="O1015" s="50">
        <v>28.883133000000001</v>
      </c>
      <c r="P1015" s="50">
        <v>28.903188705444336</v>
      </c>
      <c r="Q1015" s="50">
        <v>2.7577782049775124E-2</v>
      </c>
      <c r="S1015" s="50">
        <v>19.13262939453125</v>
      </c>
      <c r="T1015" s="50">
        <v>5.7133037596940994E-2</v>
      </c>
      <c r="U1015" s="50">
        <v>3.298577293753624E-2</v>
      </c>
      <c r="V1015" s="50">
        <v>0</v>
      </c>
      <c r="W1015" t="s">
        <v>210</v>
      </c>
      <c r="X1015" s="50">
        <v>0.43212001516632664</v>
      </c>
      <c r="Y1015" t="s">
        <v>210</v>
      </c>
      <c r="Z1015">
        <v>3</v>
      </c>
      <c r="AA1015">
        <v>23</v>
      </c>
      <c r="AB1015" t="s">
        <v>251</v>
      </c>
      <c r="AC1015" t="s">
        <v>190</v>
      </c>
      <c r="AD1015" s="50">
        <v>0.97842766650584223</v>
      </c>
      <c r="AE1015" t="s">
        <v>252</v>
      </c>
      <c r="AF1015" t="s">
        <v>252</v>
      </c>
      <c r="AG1015" t="s">
        <v>252</v>
      </c>
      <c r="AH1015" t="s">
        <v>252</v>
      </c>
    </row>
    <row r="1016" spans="1:34" x14ac:dyDescent="0.35">
      <c r="A1016">
        <v>55</v>
      </c>
      <c r="B1016" t="s">
        <v>327</v>
      </c>
      <c r="C1016" t="s">
        <v>246</v>
      </c>
      <c r="D1016" t="s">
        <v>429</v>
      </c>
      <c r="E1016" t="s">
        <v>322</v>
      </c>
      <c r="F1016" t="s">
        <v>248</v>
      </c>
      <c r="G1016" t="s">
        <v>249</v>
      </c>
      <c r="H1016" t="s">
        <v>250</v>
      </c>
      <c r="L1016" s="50">
        <v>1</v>
      </c>
      <c r="M1016" s="50">
        <v>0.88339799642562866</v>
      </c>
      <c r="N1016" s="50">
        <v>1.1319925785064697</v>
      </c>
      <c r="O1016" s="50">
        <v>35.339300000000001</v>
      </c>
      <c r="P1016" s="50">
        <v>35.399265289306641</v>
      </c>
      <c r="Q1016" s="50">
        <v>9.9734559655189514E-2</v>
      </c>
      <c r="S1016" s="50">
        <v>25.628707885742188</v>
      </c>
      <c r="T1016" s="50">
        <v>0.11158239841461182</v>
      </c>
      <c r="U1016" s="50">
        <v>6.4422130584716797E-2</v>
      </c>
      <c r="V1016" s="50">
        <v>0</v>
      </c>
      <c r="W1016" t="s">
        <v>210</v>
      </c>
      <c r="X1016" s="50">
        <v>0.32859031670375466</v>
      </c>
      <c r="Y1016" t="s">
        <v>210</v>
      </c>
      <c r="Z1016">
        <v>3</v>
      </c>
      <c r="AA1016">
        <v>29</v>
      </c>
      <c r="AB1016" t="s">
        <v>251</v>
      </c>
      <c r="AC1016" t="s">
        <v>190</v>
      </c>
      <c r="AD1016" s="50">
        <v>0.93445717589154864</v>
      </c>
      <c r="AE1016" t="s">
        <v>252</v>
      </c>
      <c r="AF1016" t="s">
        <v>252</v>
      </c>
      <c r="AG1016" t="s">
        <v>252</v>
      </c>
      <c r="AH1016" t="s">
        <v>252</v>
      </c>
    </row>
    <row r="1017" spans="1:34" x14ac:dyDescent="0.35">
      <c r="A1017">
        <v>56</v>
      </c>
      <c r="B1017" t="s">
        <v>328</v>
      </c>
      <c r="C1017" t="s">
        <v>246</v>
      </c>
      <c r="D1017" t="s">
        <v>429</v>
      </c>
      <c r="E1017" t="s">
        <v>324</v>
      </c>
      <c r="F1017" t="s">
        <v>248</v>
      </c>
      <c r="G1017" t="s">
        <v>249</v>
      </c>
      <c r="H1017" t="s">
        <v>250</v>
      </c>
      <c r="L1017" s="50">
        <v>1</v>
      </c>
      <c r="M1017" s="50">
        <v>0.89180761575698853</v>
      </c>
      <c r="N1017" s="50">
        <v>1.1213181018829346</v>
      </c>
      <c r="O1017" s="50">
        <v>25.321210000000001</v>
      </c>
      <c r="P1017" s="50">
        <v>25.222082138061523</v>
      </c>
      <c r="Q1017" s="50">
        <v>9.0092867612838745E-2</v>
      </c>
      <c r="S1017" s="50">
        <v>15.451522827148438</v>
      </c>
      <c r="T1017" s="50">
        <v>0.1030552014708519</v>
      </c>
      <c r="U1017" s="50">
        <v>5.9498947113752365E-2</v>
      </c>
      <c r="V1017" s="50">
        <v>0</v>
      </c>
      <c r="W1017" t="s">
        <v>210</v>
      </c>
      <c r="X1017" s="50">
        <v>0.62955042414990359</v>
      </c>
      <c r="Y1017" t="s">
        <v>210</v>
      </c>
      <c r="Z1017">
        <v>3</v>
      </c>
      <c r="AA1017">
        <v>19</v>
      </c>
      <c r="AB1017" t="s">
        <v>251</v>
      </c>
      <c r="AC1017" t="s">
        <v>190</v>
      </c>
      <c r="AD1017" s="50">
        <v>0.93551761762547081</v>
      </c>
      <c r="AE1017" t="s">
        <v>252</v>
      </c>
      <c r="AF1017" t="s">
        <v>252</v>
      </c>
      <c r="AG1017" t="s">
        <v>252</v>
      </c>
      <c r="AH1017" t="s">
        <v>252</v>
      </c>
    </row>
    <row r="1018" spans="1:34" x14ac:dyDescent="0.35">
      <c r="A1018">
        <v>57</v>
      </c>
      <c r="B1018" t="s">
        <v>329</v>
      </c>
      <c r="C1018" t="s">
        <v>246</v>
      </c>
      <c r="D1018" t="s">
        <v>429</v>
      </c>
      <c r="E1018" t="s">
        <v>318</v>
      </c>
      <c r="F1018" t="s">
        <v>248</v>
      </c>
      <c r="G1018" t="s">
        <v>249</v>
      </c>
      <c r="H1018" t="s">
        <v>250</v>
      </c>
      <c r="L1018" s="50">
        <v>1</v>
      </c>
      <c r="M1018" s="50">
        <v>0.94108933210372925</v>
      </c>
      <c r="N1018" s="50">
        <v>1.0625983476638794</v>
      </c>
      <c r="O1018" s="50">
        <v>26.440215999999999</v>
      </c>
      <c r="P1018" s="50">
        <v>26.464859008789063</v>
      </c>
      <c r="Q1018" s="50">
        <v>2.1966561675071716E-2</v>
      </c>
      <c r="S1018" s="50">
        <v>16.694299697875977</v>
      </c>
      <c r="T1018" s="50">
        <v>5.4645948112010956E-2</v>
      </c>
      <c r="U1018" s="50">
        <v>3.1549852341413498E-2</v>
      </c>
      <c r="V1018" s="50">
        <v>0</v>
      </c>
      <c r="W1018" t="s">
        <v>210</v>
      </c>
      <c r="X1018" s="50">
        <v>0.40462373296688114</v>
      </c>
      <c r="Y1018" t="s">
        <v>210</v>
      </c>
      <c r="Z1018">
        <v>3</v>
      </c>
      <c r="AA1018">
        <v>20</v>
      </c>
      <c r="AB1018" t="s">
        <v>251</v>
      </c>
      <c r="AC1018" t="s">
        <v>190</v>
      </c>
      <c r="AD1018" s="50">
        <v>0.97028931244701011</v>
      </c>
      <c r="AE1018" t="s">
        <v>252</v>
      </c>
      <c r="AF1018" t="s">
        <v>252</v>
      </c>
      <c r="AG1018" t="s">
        <v>252</v>
      </c>
      <c r="AH1018" t="s">
        <v>252</v>
      </c>
    </row>
    <row r="1019" spans="1:34" x14ac:dyDescent="0.35">
      <c r="A1019">
        <v>58</v>
      </c>
      <c r="B1019" t="s">
        <v>330</v>
      </c>
      <c r="C1019" t="s">
        <v>246</v>
      </c>
      <c r="D1019" t="s">
        <v>429</v>
      </c>
      <c r="E1019" t="s">
        <v>320</v>
      </c>
      <c r="F1019" t="s">
        <v>248</v>
      </c>
      <c r="G1019" t="s">
        <v>249</v>
      </c>
      <c r="H1019" t="s">
        <v>250</v>
      </c>
      <c r="L1019" s="50">
        <v>1</v>
      </c>
      <c r="M1019" s="50">
        <v>0.9384922981262207</v>
      </c>
      <c r="N1019" s="50">
        <v>1.0655388832092285</v>
      </c>
      <c r="O1019" s="50">
        <v>28.891794000000001</v>
      </c>
      <c r="P1019" s="50">
        <v>28.903188705444336</v>
      </c>
      <c r="Q1019" s="50">
        <v>2.7577782049775124E-2</v>
      </c>
      <c r="S1019" s="50">
        <v>19.13262939453125</v>
      </c>
      <c r="T1019" s="50">
        <v>5.7133037596940994E-2</v>
      </c>
      <c r="U1019" s="50">
        <v>3.298577293753624E-2</v>
      </c>
      <c r="V1019" s="50">
        <v>0</v>
      </c>
      <c r="W1019" t="s">
        <v>210</v>
      </c>
      <c r="X1019" s="50">
        <v>0.43212001516632664</v>
      </c>
      <c r="Y1019" t="s">
        <v>210</v>
      </c>
      <c r="Z1019">
        <v>3</v>
      </c>
      <c r="AA1019">
        <v>22</v>
      </c>
      <c r="AB1019" t="s">
        <v>251</v>
      </c>
      <c r="AC1019" t="s">
        <v>190</v>
      </c>
      <c r="AD1019" s="50">
        <v>0.97535547903182296</v>
      </c>
      <c r="AE1019" t="s">
        <v>252</v>
      </c>
      <c r="AF1019" t="s">
        <v>252</v>
      </c>
      <c r="AG1019" t="s">
        <v>252</v>
      </c>
      <c r="AH1019" t="s">
        <v>252</v>
      </c>
    </row>
    <row r="1020" spans="1:34" x14ac:dyDescent="0.35">
      <c r="A1020">
        <v>59</v>
      </c>
      <c r="B1020" t="s">
        <v>331</v>
      </c>
      <c r="C1020" t="s">
        <v>246</v>
      </c>
      <c r="D1020" t="s">
        <v>429</v>
      </c>
      <c r="E1020" t="s">
        <v>322</v>
      </c>
      <c r="F1020" t="s">
        <v>248</v>
      </c>
      <c r="G1020" t="s">
        <v>249</v>
      </c>
      <c r="H1020" t="s">
        <v>250</v>
      </c>
      <c r="L1020" s="50">
        <v>1</v>
      </c>
      <c r="M1020" s="50">
        <v>0.88339799642562866</v>
      </c>
      <c r="N1020" s="50">
        <v>1.1319925785064697</v>
      </c>
      <c r="O1020" s="50">
        <v>35.514397000000002</v>
      </c>
      <c r="P1020" s="50">
        <v>35.399265289306641</v>
      </c>
      <c r="Q1020" s="50">
        <v>9.9734559655189514E-2</v>
      </c>
      <c r="S1020" s="50">
        <v>25.628707885742188</v>
      </c>
      <c r="T1020" s="50">
        <v>0.11158239841461182</v>
      </c>
      <c r="U1020" s="50">
        <v>6.4422130584716797E-2</v>
      </c>
      <c r="V1020" s="50">
        <v>0</v>
      </c>
      <c r="W1020" t="s">
        <v>210</v>
      </c>
      <c r="X1020" s="50">
        <v>0.32859031670375466</v>
      </c>
      <c r="Y1020" t="s">
        <v>210</v>
      </c>
      <c r="Z1020">
        <v>3</v>
      </c>
      <c r="AA1020">
        <v>30</v>
      </c>
      <c r="AB1020" t="s">
        <v>251</v>
      </c>
      <c r="AC1020" t="s">
        <v>190</v>
      </c>
      <c r="AD1020" s="50">
        <v>0.93983204743307536</v>
      </c>
      <c r="AE1020" t="s">
        <v>252</v>
      </c>
      <c r="AF1020" t="s">
        <v>252</v>
      </c>
      <c r="AG1020" t="s">
        <v>252</v>
      </c>
      <c r="AH1020" t="s">
        <v>252</v>
      </c>
    </row>
    <row r="1021" spans="1:34" x14ac:dyDescent="0.35">
      <c r="A1021">
        <v>60</v>
      </c>
      <c r="B1021" t="s">
        <v>332</v>
      </c>
      <c r="C1021" t="s">
        <v>246</v>
      </c>
      <c r="D1021" t="s">
        <v>429</v>
      </c>
      <c r="E1021" t="s">
        <v>324</v>
      </c>
      <c r="F1021" t="s">
        <v>248</v>
      </c>
      <c r="G1021" t="s">
        <v>249</v>
      </c>
      <c r="H1021" t="s">
        <v>250</v>
      </c>
      <c r="L1021" s="50">
        <v>1</v>
      </c>
      <c r="M1021" s="50">
        <v>0.89180761575698853</v>
      </c>
      <c r="N1021" s="50">
        <v>1.1213181018829346</v>
      </c>
      <c r="O1021" s="50">
        <v>25.145189999999999</v>
      </c>
      <c r="P1021" s="50">
        <v>25.222082138061523</v>
      </c>
      <c r="Q1021" s="50">
        <v>9.0092867612838745E-2</v>
      </c>
      <c r="S1021" s="50">
        <v>15.451522827148438</v>
      </c>
      <c r="T1021" s="50">
        <v>0.1030552014708519</v>
      </c>
      <c r="U1021" s="50">
        <v>5.9498947113752365E-2</v>
      </c>
      <c r="V1021" s="50">
        <v>0</v>
      </c>
      <c r="W1021" t="s">
        <v>210</v>
      </c>
      <c r="X1021" s="50">
        <v>0.62955042414990359</v>
      </c>
      <c r="Y1021" t="s">
        <v>210</v>
      </c>
      <c r="Z1021">
        <v>3</v>
      </c>
      <c r="AA1021">
        <v>19</v>
      </c>
      <c r="AB1021" t="s">
        <v>251</v>
      </c>
      <c r="AC1021" t="s">
        <v>190</v>
      </c>
      <c r="AD1021" s="50">
        <v>0.96706807845015186</v>
      </c>
      <c r="AE1021" t="s">
        <v>252</v>
      </c>
      <c r="AF1021" t="s">
        <v>252</v>
      </c>
      <c r="AG1021" t="s">
        <v>252</v>
      </c>
      <c r="AH1021" t="s">
        <v>252</v>
      </c>
    </row>
    <row r="1022" spans="1:34" x14ac:dyDescent="0.35">
      <c r="A1022">
        <v>61</v>
      </c>
      <c r="B1022" t="s">
        <v>333</v>
      </c>
      <c r="C1022" t="s">
        <v>246</v>
      </c>
      <c r="D1022" t="s">
        <v>429</v>
      </c>
      <c r="E1022" t="s">
        <v>334</v>
      </c>
      <c r="F1022" t="s">
        <v>248</v>
      </c>
      <c r="G1022" t="s">
        <v>249</v>
      </c>
      <c r="H1022" t="s">
        <v>250</v>
      </c>
      <c r="L1022" s="50">
        <v>1</v>
      </c>
      <c r="M1022" s="50">
        <v>0.93265873193740845</v>
      </c>
      <c r="N1022" s="50">
        <v>1.072203516960144</v>
      </c>
      <c r="O1022" s="50">
        <v>27.361322000000001</v>
      </c>
      <c r="P1022" s="50">
        <v>27.35307502746582</v>
      </c>
      <c r="Q1022" s="50">
        <v>3.7858530879020691E-2</v>
      </c>
      <c r="S1022" s="50">
        <v>17.582517623901367</v>
      </c>
      <c r="T1022" s="50">
        <v>6.2744863331317902E-2</v>
      </c>
      <c r="U1022" s="50">
        <v>3.6225765943527222E-2</v>
      </c>
      <c r="V1022" s="50">
        <v>0</v>
      </c>
      <c r="W1022" t="s">
        <v>210</v>
      </c>
      <c r="X1022" s="50">
        <v>0.49212031394995104</v>
      </c>
      <c r="Y1022" t="s">
        <v>210</v>
      </c>
      <c r="Z1022">
        <v>3</v>
      </c>
      <c r="AA1022">
        <v>20</v>
      </c>
      <c r="AB1022" t="s">
        <v>251</v>
      </c>
      <c r="AC1022" t="s">
        <v>190</v>
      </c>
      <c r="AD1022" s="50">
        <v>0.98416928321931851</v>
      </c>
      <c r="AE1022" t="s">
        <v>252</v>
      </c>
      <c r="AF1022" t="s">
        <v>252</v>
      </c>
      <c r="AG1022" t="s">
        <v>252</v>
      </c>
      <c r="AH1022" t="s">
        <v>252</v>
      </c>
    </row>
    <row r="1023" spans="1:34" x14ac:dyDescent="0.35">
      <c r="A1023">
        <v>62</v>
      </c>
      <c r="B1023" t="s">
        <v>335</v>
      </c>
      <c r="C1023" t="s">
        <v>246</v>
      </c>
      <c r="D1023" t="s">
        <v>429</v>
      </c>
      <c r="E1023" t="s">
        <v>336</v>
      </c>
      <c r="F1023" t="s">
        <v>248</v>
      </c>
      <c r="G1023" t="s">
        <v>249</v>
      </c>
      <c r="H1023" t="s">
        <v>250</v>
      </c>
      <c r="L1023" s="50">
        <v>1</v>
      </c>
      <c r="M1023" s="50">
        <v>0.94430792331695557</v>
      </c>
      <c r="N1023" s="50">
        <v>1.0589766502380371</v>
      </c>
      <c r="O1023" s="50">
        <v>28.123221999999998</v>
      </c>
      <c r="P1023" s="50">
        <v>28.119888305664063</v>
      </c>
      <c r="Q1023" s="50">
        <v>1.2495354749262333E-2</v>
      </c>
      <c r="S1023" s="50">
        <v>18.349330902099609</v>
      </c>
      <c r="T1023" s="50">
        <v>5.1573090255260468E-2</v>
      </c>
      <c r="U1023" s="50">
        <v>2.9775738716125488E-2</v>
      </c>
      <c r="V1023" s="50">
        <v>0</v>
      </c>
      <c r="W1023" t="s">
        <v>210</v>
      </c>
      <c r="X1023" s="50">
        <v>0.54524975928886621</v>
      </c>
      <c r="Y1023" t="s">
        <v>210</v>
      </c>
      <c r="Z1023">
        <v>3</v>
      </c>
      <c r="AA1023">
        <v>21</v>
      </c>
      <c r="AB1023" t="s">
        <v>251</v>
      </c>
      <c r="AC1023" t="s">
        <v>190</v>
      </c>
      <c r="AD1023" s="50">
        <v>0.97117936903677171</v>
      </c>
      <c r="AE1023" t="s">
        <v>252</v>
      </c>
      <c r="AF1023" t="s">
        <v>252</v>
      </c>
      <c r="AG1023" t="s">
        <v>252</v>
      </c>
      <c r="AH1023" t="s">
        <v>252</v>
      </c>
    </row>
    <row r="1024" spans="1:34" x14ac:dyDescent="0.35">
      <c r="A1024">
        <v>63</v>
      </c>
      <c r="B1024" t="s">
        <v>337</v>
      </c>
      <c r="C1024" t="s">
        <v>246</v>
      </c>
      <c r="D1024" t="s">
        <v>429</v>
      </c>
      <c r="E1024" t="s">
        <v>338</v>
      </c>
      <c r="F1024" t="s">
        <v>248</v>
      </c>
      <c r="G1024" t="s">
        <v>249</v>
      </c>
      <c r="H1024" t="s">
        <v>250</v>
      </c>
      <c r="L1024" s="50">
        <v>1</v>
      </c>
      <c r="M1024" s="50">
        <v>0.9418831467628479</v>
      </c>
      <c r="N1024" s="50">
        <v>1.0617028474807739</v>
      </c>
      <c r="O1024" s="50">
        <v>29.496511000000002</v>
      </c>
      <c r="P1024" s="50">
        <v>29.519363403320313</v>
      </c>
      <c r="Q1024" s="50">
        <v>2.0004251971840858E-2</v>
      </c>
      <c r="S1024" s="50">
        <v>19.748802185058594</v>
      </c>
      <c r="T1024" s="50">
        <v>5.3887102752923965E-2</v>
      </c>
      <c r="U1024" s="50">
        <v>3.1111733987927437E-2</v>
      </c>
      <c r="V1024" s="50">
        <v>0</v>
      </c>
      <c r="W1024" t="s">
        <v>210</v>
      </c>
      <c r="X1024" s="50">
        <v>0.57709453007243949</v>
      </c>
      <c r="Y1024" t="s">
        <v>210</v>
      </c>
      <c r="Z1024">
        <v>3</v>
      </c>
      <c r="AA1024">
        <v>23</v>
      </c>
      <c r="AB1024" t="s">
        <v>251</v>
      </c>
      <c r="AC1024" t="s">
        <v>190</v>
      </c>
      <c r="AD1024" s="50">
        <v>0.9830965926854468</v>
      </c>
      <c r="AE1024" t="s">
        <v>252</v>
      </c>
      <c r="AF1024" t="s">
        <v>252</v>
      </c>
      <c r="AG1024" t="s">
        <v>252</v>
      </c>
      <c r="AH1024" t="s">
        <v>252</v>
      </c>
    </row>
    <row r="1025" spans="1:34" x14ac:dyDescent="0.35">
      <c r="A1025">
        <v>64</v>
      </c>
      <c r="B1025" t="s">
        <v>339</v>
      </c>
      <c r="C1025" t="s">
        <v>246</v>
      </c>
      <c r="D1025" t="s">
        <v>429</v>
      </c>
      <c r="E1025" t="s">
        <v>340</v>
      </c>
      <c r="F1025" t="s">
        <v>248</v>
      </c>
      <c r="G1025" t="s">
        <v>249</v>
      </c>
      <c r="H1025" t="s">
        <v>250</v>
      </c>
      <c r="L1025" s="50">
        <v>1</v>
      </c>
      <c r="M1025" s="50">
        <v>0.91874736547470093</v>
      </c>
      <c r="N1025" s="50">
        <v>1.0884385108947754</v>
      </c>
      <c r="O1025" s="50">
        <v>30.717064000000001</v>
      </c>
      <c r="P1025" s="50">
        <v>30.761032104492188</v>
      </c>
      <c r="Q1025" s="50">
        <v>5.7563070207834244E-2</v>
      </c>
      <c r="S1025" s="50">
        <v>20.990470886230469</v>
      </c>
      <c r="T1025" s="50">
        <v>7.6270289719104767E-2</v>
      </c>
      <c r="U1025" s="50">
        <v>4.4034671038389206E-2</v>
      </c>
      <c r="V1025" s="50">
        <v>0</v>
      </c>
      <c r="W1025" t="s">
        <v>210</v>
      </c>
      <c r="X1025" s="50">
        <v>0.64464732877966691</v>
      </c>
      <c r="Y1025" t="s">
        <v>210</v>
      </c>
      <c r="Z1025">
        <v>3</v>
      </c>
      <c r="AA1025">
        <v>24</v>
      </c>
      <c r="AB1025" t="s">
        <v>251</v>
      </c>
      <c r="AC1025" t="s">
        <v>190</v>
      </c>
      <c r="AD1025" s="50">
        <v>0.98214293589489232</v>
      </c>
      <c r="AE1025" t="s">
        <v>252</v>
      </c>
      <c r="AF1025" t="s">
        <v>252</v>
      </c>
      <c r="AG1025" t="s">
        <v>252</v>
      </c>
      <c r="AH1025" t="s">
        <v>252</v>
      </c>
    </row>
    <row r="1026" spans="1:34" x14ac:dyDescent="0.35">
      <c r="A1026">
        <v>65</v>
      </c>
      <c r="B1026" t="s">
        <v>341</v>
      </c>
      <c r="C1026" t="s">
        <v>246</v>
      </c>
      <c r="D1026" t="s">
        <v>429</v>
      </c>
      <c r="E1026" t="s">
        <v>334</v>
      </c>
      <c r="F1026" t="s">
        <v>248</v>
      </c>
      <c r="G1026" t="s">
        <v>249</v>
      </c>
      <c r="H1026" t="s">
        <v>250</v>
      </c>
      <c r="L1026" s="50">
        <v>1</v>
      </c>
      <c r="M1026" s="50">
        <v>0.93265873193740845</v>
      </c>
      <c r="N1026" s="50">
        <v>1.072203516960144</v>
      </c>
      <c r="O1026" s="50">
        <v>27.311775000000001</v>
      </c>
      <c r="P1026" s="50">
        <v>27.35307502746582</v>
      </c>
      <c r="Q1026" s="50">
        <v>3.7858530879020691E-2</v>
      </c>
      <c r="S1026" s="50">
        <v>17.582517623901367</v>
      </c>
      <c r="T1026" s="50">
        <v>6.2744863331317902E-2</v>
      </c>
      <c r="U1026" s="50">
        <v>3.6225765943527222E-2</v>
      </c>
      <c r="V1026" s="50">
        <v>0</v>
      </c>
      <c r="W1026" t="s">
        <v>210</v>
      </c>
      <c r="X1026" s="50">
        <v>0.49212031394995104</v>
      </c>
      <c r="Y1026" t="s">
        <v>210</v>
      </c>
      <c r="Z1026">
        <v>3</v>
      </c>
      <c r="AA1026">
        <v>20</v>
      </c>
      <c r="AB1026" t="s">
        <v>251</v>
      </c>
      <c r="AC1026" t="s">
        <v>190</v>
      </c>
      <c r="AD1026" s="50">
        <v>0.98581766058736764</v>
      </c>
      <c r="AE1026" t="s">
        <v>252</v>
      </c>
      <c r="AF1026" t="s">
        <v>252</v>
      </c>
      <c r="AG1026" t="s">
        <v>252</v>
      </c>
      <c r="AH1026" t="s">
        <v>252</v>
      </c>
    </row>
    <row r="1027" spans="1:34" x14ac:dyDescent="0.35">
      <c r="A1027">
        <v>66</v>
      </c>
      <c r="B1027" t="s">
        <v>342</v>
      </c>
      <c r="C1027" t="s">
        <v>246</v>
      </c>
      <c r="D1027" t="s">
        <v>429</v>
      </c>
      <c r="E1027" t="s">
        <v>336</v>
      </c>
      <c r="F1027" t="s">
        <v>248</v>
      </c>
      <c r="G1027" t="s">
        <v>249</v>
      </c>
      <c r="H1027" t="s">
        <v>250</v>
      </c>
      <c r="L1027" s="50">
        <v>1</v>
      </c>
      <c r="M1027" s="50">
        <v>0.94430792331695557</v>
      </c>
      <c r="N1027" s="50">
        <v>1.0589766502380371</v>
      </c>
      <c r="O1027" s="50">
        <v>28.106065999999998</v>
      </c>
      <c r="P1027" s="50">
        <v>28.119888305664063</v>
      </c>
      <c r="Q1027" s="50">
        <v>1.2495354749262333E-2</v>
      </c>
      <c r="S1027" s="50">
        <v>18.349330902099609</v>
      </c>
      <c r="T1027" s="50">
        <v>5.1573090255260468E-2</v>
      </c>
      <c r="U1027" s="50">
        <v>2.9775738716125488E-2</v>
      </c>
      <c r="V1027" s="50">
        <v>0</v>
      </c>
      <c r="W1027" t="s">
        <v>210</v>
      </c>
      <c r="X1027" s="50">
        <v>0.54524975928886621</v>
      </c>
      <c r="Y1027" t="s">
        <v>210</v>
      </c>
      <c r="Z1027">
        <v>3</v>
      </c>
      <c r="AA1027">
        <v>22</v>
      </c>
      <c r="AB1027" t="s">
        <v>251</v>
      </c>
      <c r="AC1027" t="s">
        <v>190</v>
      </c>
      <c r="AD1027" s="50">
        <v>0.96229158719993035</v>
      </c>
      <c r="AE1027" t="s">
        <v>252</v>
      </c>
      <c r="AF1027" t="s">
        <v>252</v>
      </c>
      <c r="AG1027" t="s">
        <v>252</v>
      </c>
      <c r="AH1027" t="s">
        <v>252</v>
      </c>
    </row>
    <row r="1028" spans="1:34" x14ac:dyDescent="0.35">
      <c r="A1028">
        <v>67</v>
      </c>
      <c r="B1028" t="s">
        <v>343</v>
      </c>
      <c r="C1028" t="s">
        <v>246</v>
      </c>
      <c r="D1028" t="s">
        <v>429</v>
      </c>
      <c r="E1028" t="s">
        <v>338</v>
      </c>
      <c r="F1028" t="s">
        <v>248</v>
      </c>
      <c r="G1028" t="s">
        <v>249</v>
      </c>
      <c r="H1028" t="s">
        <v>250</v>
      </c>
      <c r="L1028" s="50">
        <v>1</v>
      </c>
      <c r="M1028" s="50">
        <v>0.9418831467628479</v>
      </c>
      <c r="N1028" s="50">
        <v>1.0617028474807739</v>
      </c>
      <c r="O1028" s="50">
        <v>29.533712000000001</v>
      </c>
      <c r="P1028" s="50">
        <v>29.519363403320313</v>
      </c>
      <c r="Q1028" s="50">
        <v>2.0004251971840858E-2</v>
      </c>
      <c r="S1028" s="50">
        <v>19.748802185058594</v>
      </c>
      <c r="T1028" s="50">
        <v>5.3887102752923965E-2</v>
      </c>
      <c r="U1028" s="50">
        <v>3.1111733987927437E-2</v>
      </c>
      <c r="V1028" s="50">
        <v>0</v>
      </c>
      <c r="W1028" t="s">
        <v>210</v>
      </c>
      <c r="X1028" s="50">
        <v>0.57709453007243949</v>
      </c>
      <c r="Y1028" t="s">
        <v>210</v>
      </c>
      <c r="Z1028">
        <v>3</v>
      </c>
      <c r="AA1028">
        <v>23</v>
      </c>
      <c r="AB1028" t="s">
        <v>251</v>
      </c>
      <c r="AC1028" t="s">
        <v>190</v>
      </c>
      <c r="AD1028" s="50">
        <v>0.95791711076192543</v>
      </c>
      <c r="AE1028" t="s">
        <v>252</v>
      </c>
      <c r="AF1028" t="s">
        <v>252</v>
      </c>
      <c r="AG1028" t="s">
        <v>252</v>
      </c>
      <c r="AH1028" t="s">
        <v>252</v>
      </c>
    </row>
    <row r="1029" spans="1:34" x14ac:dyDescent="0.35">
      <c r="A1029">
        <v>68</v>
      </c>
      <c r="B1029" t="s">
        <v>344</v>
      </c>
      <c r="C1029" t="s">
        <v>246</v>
      </c>
      <c r="D1029" t="s">
        <v>429</v>
      </c>
      <c r="E1029" t="s">
        <v>340</v>
      </c>
      <c r="F1029" t="s">
        <v>248</v>
      </c>
      <c r="G1029" t="s">
        <v>249</v>
      </c>
      <c r="H1029" t="s">
        <v>250</v>
      </c>
      <c r="L1029" s="50">
        <v>1</v>
      </c>
      <c r="M1029" s="50">
        <v>0.91874736547470093</v>
      </c>
      <c r="N1029" s="50">
        <v>1.0884385108947754</v>
      </c>
      <c r="O1029" s="50">
        <v>30.739844999999999</v>
      </c>
      <c r="P1029" s="50">
        <v>30.761032104492188</v>
      </c>
      <c r="Q1029" s="50">
        <v>5.7563070207834244E-2</v>
      </c>
      <c r="S1029" s="50">
        <v>20.990470886230469</v>
      </c>
      <c r="T1029" s="50">
        <v>7.6270289719104767E-2</v>
      </c>
      <c r="U1029" s="50">
        <v>4.4034671038389206E-2</v>
      </c>
      <c r="V1029" s="50">
        <v>0</v>
      </c>
      <c r="W1029" t="s">
        <v>210</v>
      </c>
      <c r="X1029" s="50">
        <v>0.64464732877966691</v>
      </c>
      <c r="Y1029" t="s">
        <v>210</v>
      </c>
      <c r="Z1029">
        <v>3</v>
      </c>
      <c r="AA1029">
        <v>24</v>
      </c>
      <c r="AB1029" t="s">
        <v>251</v>
      </c>
      <c r="AC1029" t="s">
        <v>190</v>
      </c>
      <c r="AD1029" s="50">
        <v>0.96035728535678222</v>
      </c>
      <c r="AE1029" t="s">
        <v>252</v>
      </c>
      <c r="AF1029" t="s">
        <v>252</v>
      </c>
      <c r="AG1029" t="s">
        <v>252</v>
      </c>
      <c r="AH1029" t="s">
        <v>252</v>
      </c>
    </row>
    <row r="1030" spans="1:34" x14ac:dyDescent="0.35">
      <c r="A1030">
        <v>69</v>
      </c>
      <c r="B1030" t="s">
        <v>345</v>
      </c>
      <c r="C1030" t="s">
        <v>246</v>
      </c>
      <c r="D1030" t="s">
        <v>429</v>
      </c>
      <c r="E1030" t="s">
        <v>334</v>
      </c>
      <c r="F1030" t="s">
        <v>248</v>
      </c>
      <c r="G1030" t="s">
        <v>249</v>
      </c>
      <c r="H1030" t="s">
        <v>250</v>
      </c>
      <c r="L1030" s="50">
        <v>1</v>
      </c>
      <c r="M1030" s="50">
        <v>0.93265873193740845</v>
      </c>
      <c r="N1030" s="50">
        <v>1.072203516960144</v>
      </c>
      <c r="O1030" s="50">
        <v>27.386133000000001</v>
      </c>
      <c r="P1030" s="50">
        <v>27.35307502746582</v>
      </c>
      <c r="Q1030" s="50">
        <v>3.7858530879020691E-2</v>
      </c>
      <c r="S1030" s="50">
        <v>17.582517623901367</v>
      </c>
      <c r="T1030" s="50">
        <v>6.2744863331317902E-2</v>
      </c>
      <c r="U1030" s="50">
        <v>3.6225765943527222E-2</v>
      </c>
      <c r="V1030" s="50">
        <v>0</v>
      </c>
      <c r="W1030" t="s">
        <v>210</v>
      </c>
      <c r="X1030" s="50">
        <v>0.49212031394995104</v>
      </c>
      <c r="Y1030" t="s">
        <v>210</v>
      </c>
      <c r="Z1030">
        <v>3</v>
      </c>
      <c r="AA1030">
        <v>21</v>
      </c>
      <c r="AB1030" t="s">
        <v>251</v>
      </c>
      <c r="AC1030" t="s">
        <v>190</v>
      </c>
      <c r="AD1030" s="50">
        <v>0.97425287227711577</v>
      </c>
      <c r="AE1030" t="s">
        <v>252</v>
      </c>
      <c r="AF1030" t="s">
        <v>252</v>
      </c>
      <c r="AG1030" t="s">
        <v>252</v>
      </c>
      <c r="AH1030" t="s">
        <v>252</v>
      </c>
    </row>
    <row r="1031" spans="1:34" x14ac:dyDescent="0.35">
      <c r="A1031">
        <v>70</v>
      </c>
      <c r="B1031" t="s">
        <v>346</v>
      </c>
      <c r="C1031" t="s">
        <v>246</v>
      </c>
      <c r="D1031" t="s">
        <v>429</v>
      </c>
      <c r="E1031" t="s">
        <v>336</v>
      </c>
      <c r="F1031" t="s">
        <v>248</v>
      </c>
      <c r="G1031" t="s">
        <v>249</v>
      </c>
      <c r="H1031" t="s">
        <v>250</v>
      </c>
      <c r="L1031" s="50">
        <v>1</v>
      </c>
      <c r="M1031" s="50">
        <v>0.94430792331695557</v>
      </c>
      <c r="N1031" s="50">
        <v>1.0589766502380371</v>
      </c>
      <c r="O1031" s="50">
        <v>28.130379999999999</v>
      </c>
      <c r="P1031" s="50">
        <v>28.119888305664063</v>
      </c>
      <c r="Q1031" s="50">
        <v>1.2495354749262333E-2</v>
      </c>
      <c r="S1031" s="50">
        <v>18.349330902099609</v>
      </c>
      <c r="T1031" s="50">
        <v>5.1573090255260468E-2</v>
      </c>
      <c r="U1031" s="50">
        <v>2.9775738716125488E-2</v>
      </c>
      <c r="V1031" s="50">
        <v>0</v>
      </c>
      <c r="W1031" t="s">
        <v>210</v>
      </c>
      <c r="X1031" s="50">
        <v>0.54524975928886621</v>
      </c>
      <c r="Y1031" t="s">
        <v>210</v>
      </c>
      <c r="Z1031">
        <v>3</v>
      </c>
      <c r="AA1031">
        <v>22</v>
      </c>
      <c r="AB1031" t="s">
        <v>251</v>
      </c>
      <c r="AC1031" t="s">
        <v>190</v>
      </c>
      <c r="AD1031" s="50">
        <v>0.9498916971825424</v>
      </c>
      <c r="AE1031" t="s">
        <v>252</v>
      </c>
      <c r="AF1031" t="s">
        <v>252</v>
      </c>
      <c r="AG1031" t="s">
        <v>252</v>
      </c>
      <c r="AH1031" t="s">
        <v>252</v>
      </c>
    </row>
    <row r="1032" spans="1:34" x14ac:dyDescent="0.35">
      <c r="A1032">
        <v>71</v>
      </c>
      <c r="B1032" t="s">
        <v>347</v>
      </c>
      <c r="C1032" t="s">
        <v>246</v>
      </c>
      <c r="D1032" t="s">
        <v>429</v>
      </c>
      <c r="E1032" t="s">
        <v>338</v>
      </c>
      <c r="F1032" t="s">
        <v>248</v>
      </c>
      <c r="G1032" t="s">
        <v>249</v>
      </c>
      <c r="H1032" t="s">
        <v>250</v>
      </c>
      <c r="L1032" s="50">
        <v>1</v>
      </c>
      <c r="M1032" s="50">
        <v>0.9418831467628479</v>
      </c>
      <c r="N1032" s="50">
        <v>1.0617028474807739</v>
      </c>
      <c r="O1032" s="50">
        <v>29.527863</v>
      </c>
      <c r="P1032" s="50">
        <v>29.519363403320313</v>
      </c>
      <c r="Q1032" s="50">
        <v>2.0004251971840858E-2</v>
      </c>
      <c r="S1032" s="50">
        <v>19.748802185058594</v>
      </c>
      <c r="T1032" s="50">
        <v>5.3887102752923965E-2</v>
      </c>
      <c r="U1032" s="50">
        <v>3.1111733987927437E-2</v>
      </c>
      <c r="V1032" s="50">
        <v>0</v>
      </c>
      <c r="W1032" t="s">
        <v>210</v>
      </c>
      <c r="X1032" s="50">
        <v>0.57709453007243949</v>
      </c>
      <c r="Y1032" t="s">
        <v>210</v>
      </c>
      <c r="Z1032">
        <v>3</v>
      </c>
      <c r="AA1032">
        <v>23</v>
      </c>
      <c r="AB1032" t="s">
        <v>251</v>
      </c>
      <c r="AC1032" t="s">
        <v>190</v>
      </c>
      <c r="AD1032" s="50">
        <v>0.96944226393811517</v>
      </c>
      <c r="AE1032" t="s">
        <v>252</v>
      </c>
      <c r="AF1032" t="s">
        <v>252</v>
      </c>
      <c r="AG1032" t="s">
        <v>252</v>
      </c>
      <c r="AH1032" t="s">
        <v>252</v>
      </c>
    </row>
    <row r="1033" spans="1:34" x14ac:dyDescent="0.35">
      <c r="A1033">
        <v>72</v>
      </c>
      <c r="B1033" t="s">
        <v>348</v>
      </c>
      <c r="C1033" t="s">
        <v>246</v>
      </c>
      <c r="D1033" t="s">
        <v>429</v>
      </c>
      <c r="E1033" t="s">
        <v>340</v>
      </c>
      <c r="F1033" t="s">
        <v>248</v>
      </c>
      <c r="G1033" t="s">
        <v>249</v>
      </c>
      <c r="H1033" t="s">
        <v>250</v>
      </c>
      <c r="L1033" s="50">
        <v>1</v>
      </c>
      <c r="M1033" s="50">
        <v>0.91874736547470093</v>
      </c>
      <c r="N1033" s="50">
        <v>1.0884385108947754</v>
      </c>
      <c r="O1033" s="50">
        <v>30.826184999999999</v>
      </c>
      <c r="P1033" s="50">
        <v>30.761032104492188</v>
      </c>
      <c r="Q1033" s="50">
        <v>5.7563070207834244E-2</v>
      </c>
      <c r="S1033" s="50">
        <v>20.990470886230469</v>
      </c>
      <c r="T1033" s="50">
        <v>7.6270289719104767E-2</v>
      </c>
      <c r="U1033" s="50">
        <v>4.4034671038389206E-2</v>
      </c>
      <c r="V1033" s="50">
        <v>0</v>
      </c>
      <c r="W1033" t="s">
        <v>210</v>
      </c>
      <c r="X1033" s="50">
        <v>0.64464732877966691</v>
      </c>
      <c r="Y1033" t="s">
        <v>210</v>
      </c>
      <c r="Z1033">
        <v>3</v>
      </c>
      <c r="AA1033">
        <v>24</v>
      </c>
      <c r="AB1033" t="s">
        <v>251</v>
      </c>
      <c r="AC1033" t="s">
        <v>190</v>
      </c>
      <c r="AD1033" s="50">
        <v>0.96716922315437537</v>
      </c>
      <c r="AE1033" t="s">
        <v>252</v>
      </c>
      <c r="AF1033" t="s">
        <v>252</v>
      </c>
      <c r="AG1033" t="s">
        <v>252</v>
      </c>
      <c r="AH1033" t="s">
        <v>252</v>
      </c>
    </row>
    <row r="1034" spans="1:34" x14ac:dyDescent="0.35">
      <c r="A1034">
        <v>73</v>
      </c>
      <c r="B1034" t="s">
        <v>349</v>
      </c>
      <c r="C1034" t="s">
        <v>246</v>
      </c>
      <c r="D1034" t="s">
        <v>429</v>
      </c>
      <c r="E1034" t="s">
        <v>350</v>
      </c>
      <c r="F1034" t="s">
        <v>248</v>
      </c>
      <c r="G1034" t="s">
        <v>249</v>
      </c>
      <c r="H1034" t="s">
        <v>250</v>
      </c>
      <c r="L1034" s="50">
        <v>1</v>
      </c>
      <c r="M1034" s="50">
        <v>0.9311637282371521</v>
      </c>
      <c r="N1034" s="50">
        <v>1.0739250183105469</v>
      </c>
      <c r="O1034" s="50">
        <v>24.412534999999998</v>
      </c>
      <c r="P1034" s="50">
        <v>24.428098678588867</v>
      </c>
      <c r="Q1034" s="50">
        <v>4.0206197649240494E-2</v>
      </c>
      <c r="S1034" s="50">
        <v>14.657537460327148</v>
      </c>
      <c r="T1034" s="50">
        <v>6.4188688993453979E-2</v>
      </c>
      <c r="U1034" s="50">
        <v>3.705935925245285E-2</v>
      </c>
      <c r="V1034" s="50">
        <v>0</v>
      </c>
      <c r="W1034" t="s">
        <v>210</v>
      </c>
      <c r="X1034" s="50">
        <v>0.33405615788079868</v>
      </c>
      <c r="Y1034" t="s">
        <v>210</v>
      </c>
      <c r="Z1034">
        <v>3</v>
      </c>
      <c r="AA1034">
        <v>19</v>
      </c>
      <c r="AB1034" t="s">
        <v>251</v>
      </c>
      <c r="AC1034" t="s">
        <v>190</v>
      </c>
      <c r="AD1034" s="50">
        <v>0.97303370465170469</v>
      </c>
      <c r="AE1034" t="s">
        <v>252</v>
      </c>
      <c r="AF1034" t="s">
        <v>252</v>
      </c>
      <c r="AG1034" t="s">
        <v>252</v>
      </c>
      <c r="AH1034" t="s">
        <v>252</v>
      </c>
    </row>
    <row r="1035" spans="1:34" x14ac:dyDescent="0.35">
      <c r="A1035">
        <v>74</v>
      </c>
      <c r="B1035" t="s">
        <v>351</v>
      </c>
      <c r="C1035" t="s">
        <v>246</v>
      </c>
      <c r="D1035" t="s">
        <v>429</v>
      </c>
      <c r="E1035" t="s">
        <v>352</v>
      </c>
      <c r="F1035" t="s">
        <v>248</v>
      </c>
      <c r="G1035" t="s">
        <v>249</v>
      </c>
      <c r="H1035" t="s">
        <v>250</v>
      </c>
      <c r="O1035" t="s">
        <v>403</v>
      </c>
      <c r="P1035" s="50">
        <v>35.893463134765625</v>
      </c>
      <c r="Q1035" s="50">
        <v>0.36213919520378113</v>
      </c>
      <c r="W1035" t="s">
        <v>210</v>
      </c>
      <c r="X1035" s="50">
        <v>3.9999999105930328E-2</v>
      </c>
      <c r="Y1035" t="s">
        <v>210</v>
      </c>
      <c r="Z1035">
        <v>3</v>
      </c>
      <c r="AA1035">
        <v>39</v>
      </c>
      <c r="AB1035" t="s">
        <v>404</v>
      </c>
      <c r="AC1035" t="s">
        <v>190</v>
      </c>
      <c r="AD1035" s="50">
        <v>0</v>
      </c>
      <c r="AE1035" t="s">
        <v>274</v>
      </c>
      <c r="AF1035" t="s">
        <v>274</v>
      </c>
      <c r="AG1035" t="s">
        <v>274</v>
      </c>
      <c r="AH1035" t="s">
        <v>252</v>
      </c>
    </row>
    <row r="1036" spans="1:34" x14ac:dyDescent="0.35">
      <c r="A1036">
        <v>75</v>
      </c>
      <c r="B1036" t="s">
        <v>353</v>
      </c>
      <c r="C1036" t="s">
        <v>246</v>
      </c>
      <c r="D1036" t="s">
        <v>429</v>
      </c>
      <c r="E1036" t="s">
        <v>354</v>
      </c>
      <c r="F1036" t="s">
        <v>248</v>
      </c>
      <c r="G1036" t="s">
        <v>249</v>
      </c>
      <c r="H1036" t="s">
        <v>250</v>
      </c>
      <c r="L1036" s="50">
        <v>1</v>
      </c>
      <c r="M1036" s="50">
        <v>0.91599315404891968</v>
      </c>
      <c r="N1036" s="50">
        <v>1.091711163520813</v>
      </c>
      <c r="O1036" s="50">
        <v>25.756284999999998</v>
      </c>
      <c r="P1036" s="50">
        <v>25.7689208984375</v>
      </c>
      <c r="Q1036" s="50">
        <v>6.1098199337720871E-2</v>
      </c>
      <c r="S1036" s="50">
        <v>15.998361587524414</v>
      </c>
      <c r="T1036" s="50">
        <v>7.8972399234771729E-2</v>
      </c>
      <c r="U1036" s="50">
        <v>4.5594736933708191E-2</v>
      </c>
      <c r="V1036" s="50">
        <v>0</v>
      </c>
      <c r="W1036" t="s">
        <v>210</v>
      </c>
      <c r="X1036" s="50">
        <v>0.10949836424103476</v>
      </c>
      <c r="Y1036" t="s">
        <v>210</v>
      </c>
      <c r="Z1036">
        <v>3</v>
      </c>
      <c r="AA1036">
        <v>20</v>
      </c>
      <c r="AB1036" t="s">
        <v>251</v>
      </c>
      <c r="AC1036" t="s">
        <v>190</v>
      </c>
      <c r="AD1036" s="50">
        <v>0.93356849824499066</v>
      </c>
      <c r="AE1036" t="s">
        <v>252</v>
      </c>
      <c r="AF1036" t="s">
        <v>252</v>
      </c>
      <c r="AG1036" t="s">
        <v>252</v>
      </c>
      <c r="AH1036" t="s">
        <v>252</v>
      </c>
    </row>
    <row r="1037" spans="1:34" x14ac:dyDescent="0.35">
      <c r="A1037">
        <v>76</v>
      </c>
      <c r="B1037" t="s">
        <v>355</v>
      </c>
      <c r="C1037" t="s">
        <v>246</v>
      </c>
      <c r="D1037" t="s">
        <v>429</v>
      </c>
      <c r="E1037" t="s">
        <v>356</v>
      </c>
      <c r="F1037" t="s">
        <v>248</v>
      </c>
      <c r="G1037" t="s">
        <v>249</v>
      </c>
      <c r="H1037" t="s">
        <v>250</v>
      </c>
      <c r="L1037" s="50">
        <v>1</v>
      </c>
      <c r="M1037" s="50">
        <v>0.90862268209457397</v>
      </c>
      <c r="N1037" s="50">
        <v>1.1005668640136719</v>
      </c>
      <c r="O1037" s="50">
        <v>21.449642000000001</v>
      </c>
      <c r="P1037" s="50">
        <v>21.443822860717773</v>
      </c>
      <c r="Q1037" s="50">
        <v>7.0244528353214264E-2</v>
      </c>
      <c r="S1037" s="50">
        <v>11.673264503479004</v>
      </c>
      <c r="T1037" s="50">
        <v>8.6243517696857452E-2</v>
      </c>
      <c r="U1037" s="50">
        <v>4.9792718142271042E-2</v>
      </c>
      <c r="V1037" s="50">
        <v>0</v>
      </c>
      <c r="W1037" t="s">
        <v>210</v>
      </c>
      <c r="X1037" s="50">
        <v>0.33370497832524748</v>
      </c>
      <c r="Y1037" t="s">
        <v>210</v>
      </c>
      <c r="Z1037">
        <v>3</v>
      </c>
      <c r="AA1037">
        <v>16</v>
      </c>
      <c r="AB1037" t="s">
        <v>251</v>
      </c>
      <c r="AC1037" t="s">
        <v>190</v>
      </c>
      <c r="AD1037" s="50">
        <v>0.84302113551959601</v>
      </c>
      <c r="AE1037" t="s">
        <v>252</v>
      </c>
      <c r="AF1037" t="s">
        <v>252</v>
      </c>
      <c r="AG1037" t="s">
        <v>252</v>
      </c>
      <c r="AH1037" t="s">
        <v>252</v>
      </c>
    </row>
    <row r="1038" spans="1:34" x14ac:dyDescent="0.35">
      <c r="A1038">
        <v>77</v>
      </c>
      <c r="B1038" t="s">
        <v>357</v>
      </c>
      <c r="C1038" t="s">
        <v>246</v>
      </c>
      <c r="D1038" t="s">
        <v>429</v>
      </c>
      <c r="E1038" t="s">
        <v>350</v>
      </c>
      <c r="F1038" t="s">
        <v>248</v>
      </c>
      <c r="G1038" t="s">
        <v>249</v>
      </c>
      <c r="H1038" t="s">
        <v>250</v>
      </c>
      <c r="L1038" s="50">
        <v>1</v>
      </c>
      <c r="M1038" s="50">
        <v>0.9311637282371521</v>
      </c>
      <c r="N1038" s="50">
        <v>1.0739250183105469</v>
      </c>
      <c r="O1038" s="50">
        <v>24.473759000000001</v>
      </c>
      <c r="P1038" s="50">
        <v>24.428098678588867</v>
      </c>
      <c r="Q1038" s="50">
        <v>4.0206197649240494E-2</v>
      </c>
      <c r="S1038" s="50">
        <v>14.657537460327148</v>
      </c>
      <c r="T1038" s="50">
        <v>6.4188688993453979E-2</v>
      </c>
      <c r="U1038" s="50">
        <v>3.705935925245285E-2</v>
      </c>
      <c r="V1038" s="50">
        <v>0</v>
      </c>
      <c r="W1038" t="s">
        <v>210</v>
      </c>
      <c r="X1038" s="50">
        <v>0.33405615788079868</v>
      </c>
      <c r="Y1038" t="s">
        <v>210</v>
      </c>
      <c r="Z1038">
        <v>3</v>
      </c>
      <c r="AA1038">
        <v>19</v>
      </c>
      <c r="AB1038" t="s">
        <v>251</v>
      </c>
      <c r="AC1038" t="s">
        <v>190</v>
      </c>
      <c r="AD1038" s="50">
        <v>0.97258993338379152</v>
      </c>
      <c r="AE1038" t="s">
        <v>252</v>
      </c>
      <c r="AF1038" t="s">
        <v>252</v>
      </c>
      <c r="AG1038" t="s">
        <v>252</v>
      </c>
      <c r="AH1038" t="s">
        <v>252</v>
      </c>
    </row>
    <row r="1039" spans="1:34" x14ac:dyDescent="0.35">
      <c r="A1039">
        <v>78</v>
      </c>
      <c r="B1039" t="s">
        <v>358</v>
      </c>
      <c r="C1039" t="s">
        <v>246</v>
      </c>
      <c r="D1039" t="s">
        <v>429</v>
      </c>
      <c r="E1039" t="s">
        <v>352</v>
      </c>
      <c r="F1039" t="s">
        <v>248</v>
      </c>
      <c r="G1039" t="s">
        <v>249</v>
      </c>
      <c r="H1039" t="s">
        <v>250</v>
      </c>
      <c r="L1039" s="50">
        <v>1</v>
      </c>
      <c r="M1039" s="50">
        <v>0.56640195846557617</v>
      </c>
      <c r="N1039" s="50">
        <v>1.7655307054519653</v>
      </c>
      <c r="O1039" s="50">
        <v>35.637390000000003</v>
      </c>
      <c r="P1039" s="50">
        <v>35.893463134765625</v>
      </c>
      <c r="Q1039" s="50">
        <v>0.36213919520378113</v>
      </c>
      <c r="S1039" s="50">
        <v>26.122901916503906</v>
      </c>
      <c r="T1039" s="50">
        <v>0.36557960510253906</v>
      </c>
      <c r="U1039" s="50">
        <v>0.25769546627998352</v>
      </c>
      <c r="V1039" s="50">
        <v>0</v>
      </c>
      <c r="W1039" t="s">
        <v>210</v>
      </c>
      <c r="X1039" s="50">
        <v>3.9999999105930328E-2</v>
      </c>
      <c r="Y1039" t="s">
        <v>210</v>
      </c>
      <c r="Z1039">
        <v>3</v>
      </c>
      <c r="AA1039">
        <v>33</v>
      </c>
      <c r="AB1039" t="s">
        <v>273</v>
      </c>
      <c r="AC1039" t="s">
        <v>190</v>
      </c>
      <c r="AD1039" s="50">
        <v>0.86114711857612258</v>
      </c>
      <c r="AE1039" t="s">
        <v>252</v>
      </c>
      <c r="AF1039" t="s">
        <v>252</v>
      </c>
      <c r="AG1039" t="s">
        <v>274</v>
      </c>
      <c r="AH1039" t="s">
        <v>252</v>
      </c>
    </row>
    <row r="1040" spans="1:34" x14ac:dyDescent="0.35">
      <c r="A1040">
        <v>79</v>
      </c>
      <c r="B1040" t="s">
        <v>359</v>
      </c>
      <c r="C1040" t="s">
        <v>246</v>
      </c>
      <c r="D1040" t="s">
        <v>429</v>
      </c>
      <c r="E1040" t="s">
        <v>354</v>
      </c>
      <c r="F1040" t="s">
        <v>248</v>
      </c>
      <c r="G1040" t="s">
        <v>249</v>
      </c>
      <c r="H1040" t="s">
        <v>250</v>
      </c>
      <c r="L1040" s="50">
        <v>1</v>
      </c>
      <c r="M1040" s="50">
        <v>0.91599315404891968</v>
      </c>
      <c r="N1040" s="50">
        <v>1.091711163520813</v>
      </c>
      <c r="O1040" s="50">
        <v>25.835349999999998</v>
      </c>
      <c r="P1040" s="50">
        <v>25.7689208984375</v>
      </c>
      <c r="Q1040" s="50">
        <v>6.1098199337720871E-2</v>
      </c>
      <c r="S1040" s="50">
        <v>15.998361587524414</v>
      </c>
      <c r="T1040" s="50">
        <v>7.8972399234771729E-2</v>
      </c>
      <c r="U1040" s="50">
        <v>4.5594736933708191E-2</v>
      </c>
      <c r="V1040" s="50">
        <v>0</v>
      </c>
      <c r="W1040" t="s">
        <v>210</v>
      </c>
      <c r="X1040" s="50">
        <v>0.10949836424103476</v>
      </c>
      <c r="Y1040" t="s">
        <v>210</v>
      </c>
      <c r="Z1040">
        <v>3</v>
      </c>
      <c r="AA1040">
        <v>21</v>
      </c>
      <c r="AB1040" t="s">
        <v>251</v>
      </c>
      <c r="AC1040" t="s">
        <v>190</v>
      </c>
      <c r="AD1040" s="50">
        <v>0.87448570016252469</v>
      </c>
      <c r="AE1040" t="s">
        <v>252</v>
      </c>
      <c r="AF1040" t="s">
        <v>252</v>
      </c>
      <c r="AG1040" t="s">
        <v>252</v>
      </c>
      <c r="AH1040" t="s">
        <v>252</v>
      </c>
    </row>
    <row r="1041" spans="1:34" x14ac:dyDescent="0.35">
      <c r="A1041">
        <v>80</v>
      </c>
      <c r="B1041" t="s">
        <v>360</v>
      </c>
      <c r="C1041" t="s">
        <v>246</v>
      </c>
      <c r="D1041" t="s">
        <v>429</v>
      </c>
      <c r="E1041" t="s">
        <v>356</v>
      </c>
      <c r="F1041" t="s">
        <v>248</v>
      </c>
      <c r="G1041" t="s">
        <v>249</v>
      </c>
      <c r="H1041" t="s">
        <v>250</v>
      </c>
      <c r="L1041" s="50">
        <v>1</v>
      </c>
      <c r="M1041" s="50">
        <v>0.90862268209457397</v>
      </c>
      <c r="N1041" s="50">
        <v>1.1005668640136719</v>
      </c>
      <c r="O1041" s="50">
        <v>21.510978999999999</v>
      </c>
      <c r="P1041" s="50">
        <v>21.443822860717773</v>
      </c>
      <c r="Q1041" s="50">
        <v>7.0244528353214264E-2</v>
      </c>
      <c r="S1041" s="50">
        <v>11.673264503479004</v>
      </c>
      <c r="T1041" s="50">
        <v>8.6243517696857452E-2</v>
      </c>
      <c r="U1041" s="50">
        <v>4.9792718142271042E-2</v>
      </c>
      <c r="V1041" s="50">
        <v>0</v>
      </c>
      <c r="W1041" t="s">
        <v>210</v>
      </c>
      <c r="X1041" s="50">
        <v>0.33370497832524748</v>
      </c>
      <c r="Y1041" t="s">
        <v>210</v>
      </c>
      <c r="Z1041">
        <v>3</v>
      </c>
      <c r="AA1041">
        <v>15</v>
      </c>
      <c r="AB1041" t="s">
        <v>251</v>
      </c>
      <c r="AC1041" t="s">
        <v>190</v>
      </c>
      <c r="AD1041" s="50">
        <v>0.81406578754493364</v>
      </c>
      <c r="AE1041" t="s">
        <v>252</v>
      </c>
      <c r="AF1041" t="s">
        <v>252</v>
      </c>
      <c r="AG1041" t="s">
        <v>252</v>
      </c>
      <c r="AH1041" t="s">
        <v>252</v>
      </c>
    </row>
    <row r="1042" spans="1:34" x14ac:dyDescent="0.35">
      <c r="A1042">
        <v>81</v>
      </c>
      <c r="B1042" t="s">
        <v>361</v>
      </c>
      <c r="C1042" t="s">
        <v>246</v>
      </c>
      <c r="D1042" t="s">
        <v>429</v>
      </c>
      <c r="E1042" t="s">
        <v>350</v>
      </c>
      <c r="F1042" t="s">
        <v>248</v>
      </c>
      <c r="G1042" t="s">
        <v>249</v>
      </c>
      <c r="H1042" t="s">
        <v>250</v>
      </c>
      <c r="L1042" s="50">
        <v>1</v>
      </c>
      <c r="M1042" s="50">
        <v>0.9311637282371521</v>
      </c>
      <c r="N1042" s="50">
        <v>1.0739250183105469</v>
      </c>
      <c r="O1042" s="50">
        <v>24.397998999999999</v>
      </c>
      <c r="P1042" s="50">
        <v>24.428098678588867</v>
      </c>
      <c r="Q1042" s="50">
        <v>4.0206197649240494E-2</v>
      </c>
      <c r="S1042" s="50">
        <v>14.657537460327148</v>
      </c>
      <c r="T1042" s="50">
        <v>6.4188688993453979E-2</v>
      </c>
      <c r="U1042" s="50">
        <v>3.705935925245285E-2</v>
      </c>
      <c r="V1042" s="50">
        <v>0</v>
      </c>
      <c r="W1042" t="s">
        <v>210</v>
      </c>
      <c r="X1042" s="50">
        <v>0.33405615788079868</v>
      </c>
      <c r="Y1042" t="s">
        <v>210</v>
      </c>
      <c r="Z1042">
        <v>3</v>
      </c>
      <c r="AA1042">
        <v>17</v>
      </c>
      <c r="AB1042" t="s">
        <v>251</v>
      </c>
      <c r="AC1042" t="s">
        <v>190</v>
      </c>
      <c r="AD1042" s="50">
        <v>0.98112118974340889</v>
      </c>
      <c r="AE1042" t="s">
        <v>252</v>
      </c>
      <c r="AF1042" t="s">
        <v>252</v>
      </c>
      <c r="AG1042" t="s">
        <v>252</v>
      </c>
      <c r="AH1042" t="s">
        <v>252</v>
      </c>
    </row>
    <row r="1043" spans="1:34" x14ac:dyDescent="0.35">
      <c r="A1043">
        <v>82</v>
      </c>
      <c r="B1043" t="s">
        <v>362</v>
      </c>
      <c r="C1043" t="s">
        <v>246</v>
      </c>
      <c r="D1043" t="s">
        <v>429</v>
      </c>
      <c r="E1043" t="s">
        <v>352</v>
      </c>
      <c r="F1043" t="s">
        <v>248</v>
      </c>
      <c r="G1043" t="s">
        <v>249</v>
      </c>
      <c r="H1043" t="s">
        <v>250</v>
      </c>
      <c r="L1043" s="50">
        <v>1</v>
      </c>
      <c r="M1043" s="50">
        <v>0.56640195846557617</v>
      </c>
      <c r="N1043" s="50">
        <v>1.7655307054519653</v>
      </c>
      <c r="O1043" s="50">
        <v>36.149532000000001</v>
      </c>
      <c r="P1043" s="50">
        <v>35.893463134765625</v>
      </c>
      <c r="Q1043" s="50">
        <v>0.36213919520378113</v>
      </c>
      <c r="S1043" s="50">
        <v>26.122901916503906</v>
      </c>
      <c r="T1043" s="50">
        <v>0.36557960510253906</v>
      </c>
      <c r="U1043" s="50">
        <v>0.25769546627998352</v>
      </c>
      <c r="V1043" s="50">
        <v>0</v>
      </c>
      <c r="W1043" t="s">
        <v>210</v>
      </c>
      <c r="X1043" s="50">
        <v>3.9999999105930328E-2</v>
      </c>
      <c r="Y1043" t="s">
        <v>210</v>
      </c>
      <c r="Z1043">
        <v>3</v>
      </c>
      <c r="AA1043">
        <v>33</v>
      </c>
      <c r="AB1043" t="s">
        <v>273</v>
      </c>
      <c r="AC1043" t="s">
        <v>190</v>
      </c>
      <c r="AD1043" s="50">
        <v>0.6984363232466021</v>
      </c>
      <c r="AE1043" t="s">
        <v>274</v>
      </c>
      <c r="AF1043" t="s">
        <v>252</v>
      </c>
      <c r="AG1043" t="s">
        <v>274</v>
      </c>
      <c r="AH1043" t="s">
        <v>252</v>
      </c>
    </row>
    <row r="1044" spans="1:34" x14ac:dyDescent="0.35">
      <c r="A1044">
        <v>83</v>
      </c>
      <c r="B1044" t="s">
        <v>363</v>
      </c>
      <c r="C1044" t="s">
        <v>246</v>
      </c>
      <c r="D1044" t="s">
        <v>429</v>
      </c>
      <c r="E1044" t="s">
        <v>354</v>
      </c>
      <c r="F1044" t="s">
        <v>248</v>
      </c>
      <c r="G1044" t="s">
        <v>249</v>
      </c>
      <c r="H1044" t="s">
        <v>250</v>
      </c>
      <c r="L1044" s="50">
        <v>1</v>
      </c>
      <c r="M1044" s="50">
        <v>0.91599315404891968</v>
      </c>
      <c r="N1044" s="50">
        <v>1.091711163520813</v>
      </c>
      <c r="O1044" s="50">
        <v>25.715129999999998</v>
      </c>
      <c r="P1044" s="50">
        <v>25.7689208984375</v>
      </c>
      <c r="Q1044" s="50">
        <v>6.1098199337720871E-2</v>
      </c>
      <c r="S1044" s="50">
        <v>15.998361587524414</v>
      </c>
      <c r="T1044" s="50">
        <v>7.8972399234771729E-2</v>
      </c>
      <c r="U1044" s="50">
        <v>4.5594736933708191E-2</v>
      </c>
      <c r="V1044" s="50">
        <v>0</v>
      </c>
      <c r="W1044" t="s">
        <v>210</v>
      </c>
      <c r="X1044" s="50">
        <v>0.10949836424103476</v>
      </c>
      <c r="Y1044" t="s">
        <v>210</v>
      </c>
      <c r="Z1044">
        <v>3</v>
      </c>
      <c r="AA1044">
        <v>21</v>
      </c>
      <c r="AB1044" t="s">
        <v>251</v>
      </c>
      <c r="AC1044" t="s">
        <v>190</v>
      </c>
      <c r="AD1044" s="50">
        <v>0.88590172337565221</v>
      </c>
      <c r="AE1044" t="s">
        <v>252</v>
      </c>
      <c r="AF1044" t="s">
        <v>252</v>
      </c>
      <c r="AG1044" t="s">
        <v>252</v>
      </c>
      <c r="AH1044" t="s">
        <v>252</v>
      </c>
    </row>
    <row r="1045" spans="1:34" x14ac:dyDescent="0.35">
      <c r="A1045">
        <v>84</v>
      </c>
      <c r="B1045" t="s">
        <v>364</v>
      </c>
      <c r="C1045" t="s">
        <v>246</v>
      </c>
      <c r="D1045" t="s">
        <v>429</v>
      </c>
      <c r="E1045" t="s">
        <v>356</v>
      </c>
      <c r="F1045" t="s">
        <v>248</v>
      </c>
      <c r="G1045" t="s">
        <v>249</v>
      </c>
      <c r="H1045" t="s">
        <v>250</v>
      </c>
      <c r="L1045" s="50">
        <v>1</v>
      </c>
      <c r="M1045" s="50">
        <v>0.90862268209457397</v>
      </c>
      <c r="N1045" s="50">
        <v>1.1005668640136719</v>
      </c>
      <c r="O1045" s="50">
        <v>21.370851999999999</v>
      </c>
      <c r="P1045" s="50">
        <v>21.443822860717773</v>
      </c>
      <c r="Q1045" s="50">
        <v>7.0244528353214264E-2</v>
      </c>
      <c r="S1045" s="50">
        <v>11.673264503479004</v>
      </c>
      <c r="T1045" s="50">
        <v>8.6243517696857452E-2</v>
      </c>
      <c r="U1045" s="50">
        <v>4.9792718142271042E-2</v>
      </c>
      <c r="V1045" s="50">
        <v>0</v>
      </c>
      <c r="W1045" t="s">
        <v>210</v>
      </c>
      <c r="X1045" s="50">
        <v>0.33370497832524748</v>
      </c>
      <c r="Y1045" t="s">
        <v>210</v>
      </c>
      <c r="Z1045">
        <v>3</v>
      </c>
      <c r="AA1045">
        <v>16</v>
      </c>
      <c r="AB1045" t="s">
        <v>251</v>
      </c>
      <c r="AC1045" t="s">
        <v>190</v>
      </c>
      <c r="AD1045" s="50">
        <v>0.84549051907874673</v>
      </c>
      <c r="AE1045" t="s">
        <v>252</v>
      </c>
      <c r="AF1045" t="s">
        <v>252</v>
      </c>
      <c r="AG1045" t="s">
        <v>252</v>
      </c>
      <c r="AH1045" t="s">
        <v>252</v>
      </c>
    </row>
    <row r="1046" spans="1:34" x14ac:dyDescent="0.35">
      <c r="A1046">
        <v>85</v>
      </c>
      <c r="B1046" t="s">
        <v>365</v>
      </c>
      <c r="C1046" t="s">
        <v>246</v>
      </c>
      <c r="D1046" t="s">
        <v>429</v>
      </c>
      <c r="E1046" t="s">
        <v>366</v>
      </c>
      <c r="F1046" t="s">
        <v>248</v>
      </c>
      <c r="G1046" t="s">
        <v>249</v>
      </c>
      <c r="H1046" t="s">
        <v>250</v>
      </c>
      <c r="L1046" s="50">
        <v>1</v>
      </c>
      <c r="M1046" s="50">
        <v>0.85073679685592651</v>
      </c>
      <c r="N1046" s="50">
        <v>1.1754516363143921</v>
      </c>
      <c r="O1046" s="50">
        <v>35.60615</v>
      </c>
      <c r="P1046" s="50">
        <v>35.536388397216797</v>
      </c>
      <c r="Q1046" s="50">
        <v>0.13661345839500427</v>
      </c>
      <c r="S1046" s="50">
        <v>25.765825271606445</v>
      </c>
      <c r="T1046" s="50">
        <v>0.145488440990448</v>
      </c>
      <c r="U1046" s="50">
        <v>8.399779349565506E-2</v>
      </c>
      <c r="V1046" s="50">
        <v>0</v>
      </c>
      <c r="W1046" t="s">
        <v>210</v>
      </c>
      <c r="X1046" s="50">
        <v>3.9999999105930328E-2</v>
      </c>
      <c r="Y1046" t="s">
        <v>210</v>
      </c>
      <c r="Z1046">
        <v>3</v>
      </c>
      <c r="AA1046">
        <v>33</v>
      </c>
      <c r="AB1046" t="s">
        <v>251</v>
      </c>
      <c r="AC1046" t="s">
        <v>190</v>
      </c>
      <c r="AD1046" s="50">
        <v>0.85750856780093365</v>
      </c>
      <c r="AE1046" t="s">
        <v>252</v>
      </c>
      <c r="AF1046" t="s">
        <v>252</v>
      </c>
      <c r="AG1046" t="s">
        <v>274</v>
      </c>
      <c r="AH1046" t="s">
        <v>252</v>
      </c>
    </row>
    <row r="1047" spans="1:34" x14ac:dyDescent="0.35">
      <c r="A1047">
        <v>86</v>
      </c>
      <c r="B1047" t="s">
        <v>367</v>
      </c>
      <c r="C1047" t="s">
        <v>246</v>
      </c>
      <c r="D1047" t="s">
        <v>429</v>
      </c>
      <c r="E1047" t="s">
        <v>368</v>
      </c>
      <c r="F1047" t="s">
        <v>248</v>
      </c>
      <c r="G1047" t="s">
        <v>249</v>
      </c>
      <c r="H1047" t="s">
        <v>250</v>
      </c>
      <c r="L1047" s="50">
        <v>1</v>
      </c>
      <c r="M1047" s="50">
        <v>0.87427151203155518</v>
      </c>
      <c r="N1047" s="50">
        <v>1.14380943775177</v>
      </c>
      <c r="O1047" s="50">
        <v>32.563180000000003</v>
      </c>
      <c r="P1047" s="50">
        <v>32.569728851318359</v>
      </c>
      <c r="Q1047" s="50">
        <v>0.11009152233600616</v>
      </c>
      <c r="S1047" s="50">
        <v>22.799169540405273</v>
      </c>
      <c r="T1047" s="50">
        <v>0.12092887610197067</v>
      </c>
      <c r="U1047" s="50">
        <v>6.9818317890167236E-2</v>
      </c>
      <c r="V1047" s="50">
        <v>0</v>
      </c>
      <c r="W1047" t="s">
        <v>210</v>
      </c>
      <c r="X1047" s="50">
        <v>0.61729158035963183</v>
      </c>
      <c r="Y1047" t="s">
        <v>210</v>
      </c>
      <c r="Z1047">
        <v>3</v>
      </c>
      <c r="AA1047">
        <v>26</v>
      </c>
      <c r="AB1047" t="s">
        <v>251</v>
      </c>
      <c r="AC1047" t="s">
        <v>190</v>
      </c>
      <c r="AD1047" s="50">
        <v>0.97451194994443269</v>
      </c>
      <c r="AE1047" t="s">
        <v>252</v>
      </c>
      <c r="AF1047" t="s">
        <v>252</v>
      </c>
      <c r="AG1047" t="s">
        <v>252</v>
      </c>
      <c r="AH1047" t="s">
        <v>252</v>
      </c>
    </row>
    <row r="1048" spans="1:34" x14ac:dyDescent="0.35">
      <c r="A1048">
        <v>87</v>
      </c>
      <c r="B1048" t="s">
        <v>369</v>
      </c>
      <c r="C1048" t="s">
        <v>246</v>
      </c>
      <c r="D1048" t="s">
        <v>429</v>
      </c>
      <c r="E1048" t="s">
        <v>370</v>
      </c>
      <c r="F1048" t="s">
        <v>248</v>
      </c>
      <c r="G1048" t="s">
        <v>249</v>
      </c>
      <c r="H1048" t="s">
        <v>250</v>
      </c>
      <c r="L1048" s="50">
        <v>1</v>
      </c>
      <c r="M1048" s="50">
        <v>0.87854462862014771</v>
      </c>
      <c r="N1048" s="50">
        <v>1.1382461786270142</v>
      </c>
      <c r="O1048" s="50">
        <v>22.965603000000002</v>
      </c>
      <c r="P1048" s="50">
        <v>23.026235580444336</v>
      </c>
      <c r="Q1048" s="50">
        <v>0.1052524670958519</v>
      </c>
      <c r="S1048" s="50">
        <v>13.255675315856934</v>
      </c>
      <c r="T1048" s="50">
        <v>0.11654069274663925</v>
      </c>
      <c r="U1048" s="50">
        <v>6.7284800112247467E-2</v>
      </c>
      <c r="V1048" s="50">
        <v>0</v>
      </c>
      <c r="W1048" t="s">
        <v>210</v>
      </c>
      <c r="X1048" s="50">
        <v>0.64650506833606014</v>
      </c>
      <c r="Y1048" t="s">
        <v>210</v>
      </c>
      <c r="Z1048">
        <v>3</v>
      </c>
      <c r="AA1048">
        <v>15</v>
      </c>
      <c r="AB1048" t="s">
        <v>251</v>
      </c>
      <c r="AC1048" t="s">
        <v>190</v>
      </c>
      <c r="AD1048" s="50">
        <v>0.98622137280701749</v>
      </c>
      <c r="AE1048" t="s">
        <v>252</v>
      </c>
      <c r="AF1048" t="s">
        <v>252</v>
      </c>
      <c r="AG1048" t="s">
        <v>252</v>
      </c>
      <c r="AH1048" t="s">
        <v>252</v>
      </c>
    </row>
    <row r="1049" spans="1:34" x14ac:dyDescent="0.35">
      <c r="A1049">
        <v>88</v>
      </c>
      <c r="B1049" t="s">
        <v>371</v>
      </c>
      <c r="C1049" t="s">
        <v>246</v>
      </c>
      <c r="D1049" t="s">
        <v>429</v>
      </c>
      <c r="E1049" t="s">
        <v>372</v>
      </c>
      <c r="F1049" t="s">
        <v>248</v>
      </c>
      <c r="G1049" t="s">
        <v>249</v>
      </c>
      <c r="H1049" t="s">
        <v>250</v>
      </c>
      <c r="L1049" s="50">
        <v>1</v>
      </c>
      <c r="M1049" s="50">
        <v>0.93196916580200195</v>
      </c>
      <c r="N1049" s="50">
        <v>1.0729968547821045</v>
      </c>
      <c r="O1049" s="50">
        <v>26.299223000000001</v>
      </c>
      <c r="P1049" s="50">
        <v>26.334762573242188</v>
      </c>
      <c r="Q1049" s="50">
        <v>3.8951847702264786E-2</v>
      </c>
      <c r="S1049" s="50">
        <v>16.564201354980469</v>
      </c>
      <c r="T1049" s="50">
        <v>6.3410535454750061E-2</v>
      </c>
      <c r="U1049" s="50">
        <v>3.6610089242458344E-2</v>
      </c>
      <c r="V1049" s="50">
        <v>0</v>
      </c>
      <c r="W1049" t="s">
        <v>210</v>
      </c>
      <c r="X1049" s="50">
        <v>0.89508161859592561</v>
      </c>
      <c r="Y1049" t="s">
        <v>210</v>
      </c>
      <c r="Z1049">
        <v>3</v>
      </c>
      <c r="AA1049">
        <v>19</v>
      </c>
      <c r="AB1049" t="s">
        <v>251</v>
      </c>
      <c r="AC1049" t="s">
        <v>190</v>
      </c>
      <c r="AD1049" s="50">
        <v>0.96626677597013511</v>
      </c>
      <c r="AE1049" t="s">
        <v>252</v>
      </c>
      <c r="AF1049" t="s">
        <v>252</v>
      </c>
      <c r="AG1049" t="s">
        <v>252</v>
      </c>
      <c r="AH1049" t="s">
        <v>252</v>
      </c>
    </row>
    <row r="1050" spans="1:34" x14ac:dyDescent="0.35">
      <c r="A1050">
        <v>89</v>
      </c>
      <c r="B1050" t="s">
        <v>373</v>
      </c>
      <c r="C1050" t="s">
        <v>246</v>
      </c>
      <c r="D1050" t="s">
        <v>429</v>
      </c>
      <c r="E1050" t="s">
        <v>366</v>
      </c>
      <c r="F1050" t="s">
        <v>248</v>
      </c>
      <c r="G1050" t="s">
        <v>249</v>
      </c>
      <c r="H1050" t="s">
        <v>250</v>
      </c>
      <c r="L1050" s="50">
        <v>1</v>
      </c>
      <c r="M1050" s="50">
        <v>0.85073679685592651</v>
      </c>
      <c r="N1050" s="50">
        <v>1.1754516363143921</v>
      </c>
      <c r="O1050" s="50">
        <v>35.378974999999997</v>
      </c>
      <c r="P1050" s="50">
        <v>35.536388397216797</v>
      </c>
      <c r="Q1050" s="50">
        <v>0.13661345839500427</v>
      </c>
      <c r="S1050" s="50">
        <v>25.765825271606445</v>
      </c>
      <c r="T1050" s="50">
        <v>0.145488440990448</v>
      </c>
      <c r="U1050" s="50">
        <v>8.399779349565506E-2</v>
      </c>
      <c r="V1050" s="50">
        <v>0</v>
      </c>
      <c r="W1050" t="s">
        <v>210</v>
      </c>
      <c r="X1050" s="50">
        <v>3.9999999105930328E-2</v>
      </c>
      <c r="Y1050" t="s">
        <v>210</v>
      </c>
      <c r="Z1050">
        <v>3</v>
      </c>
      <c r="AA1050">
        <v>32</v>
      </c>
      <c r="AB1050" t="s">
        <v>251</v>
      </c>
      <c r="AC1050" t="s">
        <v>190</v>
      </c>
      <c r="AD1050" s="50">
        <v>0.87248395763383879</v>
      </c>
      <c r="AE1050" t="s">
        <v>252</v>
      </c>
      <c r="AF1050" t="s">
        <v>252</v>
      </c>
      <c r="AG1050" t="s">
        <v>274</v>
      </c>
      <c r="AH1050" t="s">
        <v>252</v>
      </c>
    </row>
    <row r="1051" spans="1:34" x14ac:dyDescent="0.35">
      <c r="A1051">
        <v>90</v>
      </c>
      <c r="B1051" t="s">
        <v>374</v>
      </c>
      <c r="C1051" t="s">
        <v>246</v>
      </c>
      <c r="D1051" t="s">
        <v>429</v>
      </c>
      <c r="E1051" t="s">
        <v>368</v>
      </c>
      <c r="F1051" t="s">
        <v>248</v>
      </c>
      <c r="G1051" t="s">
        <v>249</v>
      </c>
      <c r="H1051" t="s">
        <v>250</v>
      </c>
      <c r="L1051" s="50">
        <v>1</v>
      </c>
      <c r="M1051" s="50">
        <v>0.87427151203155518</v>
      </c>
      <c r="N1051" s="50">
        <v>1.14380943775177</v>
      </c>
      <c r="O1051" s="50">
        <v>32.463059999999999</v>
      </c>
      <c r="P1051" s="50">
        <v>32.569728851318359</v>
      </c>
      <c r="Q1051" s="50">
        <v>0.11009152233600616</v>
      </c>
      <c r="S1051" s="50">
        <v>22.799169540405273</v>
      </c>
      <c r="T1051" s="50">
        <v>0.12092887610197067</v>
      </c>
      <c r="U1051" s="50">
        <v>6.9818317890167236E-2</v>
      </c>
      <c r="V1051" s="50">
        <v>0</v>
      </c>
      <c r="W1051" t="s">
        <v>210</v>
      </c>
      <c r="X1051" s="50">
        <v>0.61729158035963183</v>
      </c>
      <c r="Y1051" t="s">
        <v>210</v>
      </c>
      <c r="Z1051">
        <v>3</v>
      </c>
      <c r="AA1051">
        <v>25</v>
      </c>
      <c r="AB1051" t="s">
        <v>251</v>
      </c>
      <c r="AC1051" t="s">
        <v>190</v>
      </c>
      <c r="AD1051" s="50">
        <v>0.97347173509988771</v>
      </c>
      <c r="AE1051" t="s">
        <v>252</v>
      </c>
      <c r="AF1051" t="s">
        <v>252</v>
      </c>
      <c r="AG1051" t="s">
        <v>252</v>
      </c>
      <c r="AH1051" t="s">
        <v>252</v>
      </c>
    </row>
    <row r="1052" spans="1:34" x14ac:dyDescent="0.35">
      <c r="A1052">
        <v>91</v>
      </c>
      <c r="B1052" t="s">
        <v>375</v>
      </c>
      <c r="C1052" t="s">
        <v>246</v>
      </c>
      <c r="D1052" t="s">
        <v>429</v>
      </c>
      <c r="E1052" t="s">
        <v>370</v>
      </c>
      <c r="F1052" t="s">
        <v>248</v>
      </c>
      <c r="G1052" t="s">
        <v>249</v>
      </c>
      <c r="H1052" t="s">
        <v>250</v>
      </c>
      <c r="L1052" s="50">
        <v>1</v>
      </c>
      <c r="M1052" s="50">
        <v>0.87854462862014771</v>
      </c>
      <c r="N1052" s="50">
        <v>1.1382461786270142</v>
      </c>
      <c r="O1052" s="50">
        <v>23.147770000000001</v>
      </c>
      <c r="P1052" s="50">
        <v>23.026235580444336</v>
      </c>
      <c r="Q1052" s="50">
        <v>0.1052524670958519</v>
      </c>
      <c r="S1052" s="50">
        <v>13.255675315856934</v>
      </c>
      <c r="T1052" s="50">
        <v>0.11654069274663925</v>
      </c>
      <c r="U1052" s="50">
        <v>6.7284800112247467E-2</v>
      </c>
      <c r="V1052" s="50">
        <v>0</v>
      </c>
      <c r="W1052" t="s">
        <v>210</v>
      </c>
      <c r="X1052" s="50">
        <v>0.64650506833606014</v>
      </c>
      <c r="Y1052" t="s">
        <v>210</v>
      </c>
      <c r="Z1052">
        <v>3</v>
      </c>
      <c r="AA1052">
        <v>17</v>
      </c>
      <c r="AB1052" t="s">
        <v>251</v>
      </c>
      <c r="AC1052" t="s">
        <v>190</v>
      </c>
      <c r="AD1052" s="50">
        <v>0.9354861688139281</v>
      </c>
      <c r="AE1052" t="s">
        <v>252</v>
      </c>
      <c r="AF1052" t="s">
        <v>252</v>
      </c>
      <c r="AG1052" t="s">
        <v>252</v>
      </c>
      <c r="AH1052" t="s">
        <v>252</v>
      </c>
    </row>
    <row r="1053" spans="1:34" x14ac:dyDescent="0.35">
      <c r="A1053">
        <v>92</v>
      </c>
      <c r="B1053" t="s">
        <v>376</v>
      </c>
      <c r="C1053" t="s">
        <v>246</v>
      </c>
      <c r="D1053" t="s">
        <v>429</v>
      </c>
      <c r="E1053" t="s">
        <v>372</v>
      </c>
      <c r="F1053" t="s">
        <v>248</v>
      </c>
      <c r="G1053" t="s">
        <v>249</v>
      </c>
      <c r="H1053" t="s">
        <v>250</v>
      </c>
      <c r="L1053" s="50">
        <v>1</v>
      </c>
      <c r="M1053" s="50">
        <v>0.93196916580200195</v>
      </c>
      <c r="N1053" s="50">
        <v>1.0729968547821045</v>
      </c>
      <c r="O1053" s="50">
        <v>26.376405999999999</v>
      </c>
      <c r="P1053" s="50">
        <v>26.334762573242188</v>
      </c>
      <c r="Q1053" s="50">
        <v>3.8951847702264786E-2</v>
      </c>
      <c r="S1053" s="50">
        <v>16.564201354980469</v>
      </c>
      <c r="T1053" s="50">
        <v>6.3410535454750061E-2</v>
      </c>
      <c r="U1053" s="50">
        <v>3.6610089242458344E-2</v>
      </c>
      <c r="V1053" s="50">
        <v>0</v>
      </c>
      <c r="W1053" t="s">
        <v>210</v>
      </c>
      <c r="X1053" s="50">
        <v>0.89508161859592561</v>
      </c>
      <c r="Y1053" t="s">
        <v>210</v>
      </c>
      <c r="Z1053">
        <v>3</v>
      </c>
      <c r="AA1053">
        <v>20</v>
      </c>
      <c r="AB1053" t="s">
        <v>251</v>
      </c>
      <c r="AC1053" t="s">
        <v>190</v>
      </c>
      <c r="AD1053" s="50">
        <v>0.9784123297795646</v>
      </c>
      <c r="AE1053" t="s">
        <v>252</v>
      </c>
      <c r="AF1053" t="s">
        <v>252</v>
      </c>
      <c r="AG1053" t="s">
        <v>252</v>
      </c>
      <c r="AH1053" t="s">
        <v>252</v>
      </c>
    </row>
    <row r="1054" spans="1:34" x14ac:dyDescent="0.35">
      <c r="A1054">
        <v>93</v>
      </c>
      <c r="B1054" t="s">
        <v>377</v>
      </c>
      <c r="C1054" t="s">
        <v>246</v>
      </c>
      <c r="D1054" t="s">
        <v>429</v>
      </c>
      <c r="E1054" t="s">
        <v>366</v>
      </c>
      <c r="F1054" t="s">
        <v>248</v>
      </c>
      <c r="G1054" t="s">
        <v>249</v>
      </c>
      <c r="H1054" t="s">
        <v>250</v>
      </c>
      <c r="L1054" s="50">
        <v>1</v>
      </c>
      <c r="M1054" s="50">
        <v>0.85073679685592651</v>
      </c>
      <c r="N1054" s="50">
        <v>1.1754516363143921</v>
      </c>
      <c r="O1054" s="50">
        <v>35.624026999999998</v>
      </c>
      <c r="P1054" s="50">
        <v>35.536388397216797</v>
      </c>
      <c r="Q1054" s="50">
        <v>0.13661345839500427</v>
      </c>
      <c r="S1054" s="50">
        <v>25.765825271606445</v>
      </c>
      <c r="T1054" s="50">
        <v>0.145488440990448</v>
      </c>
      <c r="U1054" s="50">
        <v>8.399779349565506E-2</v>
      </c>
      <c r="V1054" s="50">
        <v>0</v>
      </c>
      <c r="W1054" t="s">
        <v>210</v>
      </c>
      <c r="X1054" s="50">
        <v>3.9999999105930328E-2</v>
      </c>
      <c r="Y1054" t="s">
        <v>210</v>
      </c>
      <c r="Z1054">
        <v>3</v>
      </c>
      <c r="AA1054">
        <v>33</v>
      </c>
      <c r="AB1054" t="s">
        <v>251</v>
      </c>
      <c r="AC1054" t="s">
        <v>190</v>
      </c>
      <c r="AD1054" s="50">
        <v>0.83260796421690819</v>
      </c>
      <c r="AE1054" t="s">
        <v>252</v>
      </c>
      <c r="AF1054" t="s">
        <v>252</v>
      </c>
      <c r="AG1054" t="s">
        <v>274</v>
      </c>
      <c r="AH1054" t="s">
        <v>252</v>
      </c>
    </row>
    <row r="1055" spans="1:34" x14ac:dyDescent="0.35">
      <c r="A1055">
        <v>94</v>
      </c>
      <c r="B1055" t="s">
        <v>378</v>
      </c>
      <c r="C1055" t="s">
        <v>246</v>
      </c>
      <c r="D1055" t="s">
        <v>429</v>
      </c>
      <c r="E1055" t="s">
        <v>368</v>
      </c>
      <c r="F1055" t="s">
        <v>248</v>
      </c>
      <c r="G1055" t="s">
        <v>249</v>
      </c>
      <c r="H1055" t="s">
        <v>250</v>
      </c>
      <c r="L1055" s="50">
        <v>1</v>
      </c>
      <c r="M1055" s="50">
        <v>0.87427151203155518</v>
      </c>
      <c r="N1055" s="50">
        <v>1.14380943775177</v>
      </c>
      <c r="O1055" s="50">
        <v>32.682949999999998</v>
      </c>
      <c r="P1055" s="50">
        <v>32.569728851318359</v>
      </c>
      <c r="Q1055" s="50">
        <v>0.11009152233600616</v>
      </c>
      <c r="S1055" s="50">
        <v>22.799169540405273</v>
      </c>
      <c r="T1055" s="50">
        <v>0.12092887610197067</v>
      </c>
      <c r="U1055" s="50">
        <v>6.9818317890167236E-2</v>
      </c>
      <c r="V1055" s="50">
        <v>0</v>
      </c>
      <c r="W1055" t="s">
        <v>210</v>
      </c>
      <c r="X1055" s="50">
        <v>0.61729158035963183</v>
      </c>
      <c r="Y1055" t="s">
        <v>210</v>
      </c>
      <c r="Z1055">
        <v>3</v>
      </c>
      <c r="AA1055">
        <v>25</v>
      </c>
      <c r="AB1055" t="s">
        <v>251</v>
      </c>
      <c r="AC1055" t="s">
        <v>190</v>
      </c>
      <c r="AD1055" s="50">
        <v>0.98531374421682194</v>
      </c>
      <c r="AE1055" t="s">
        <v>252</v>
      </c>
      <c r="AF1055" t="s">
        <v>252</v>
      </c>
      <c r="AG1055" t="s">
        <v>252</v>
      </c>
      <c r="AH1055" t="s">
        <v>252</v>
      </c>
    </row>
    <row r="1056" spans="1:34" x14ac:dyDescent="0.35">
      <c r="A1056">
        <v>95</v>
      </c>
      <c r="B1056" t="s">
        <v>379</v>
      </c>
      <c r="C1056" t="s">
        <v>246</v>
      </c>
      <c r="D1056" t="s">
        <v>429</v>
      </c>
      <c r="E1056" t="s">
        <v>370</v>
      </c>
      <c r="F1056" t="s">
        <v>248</v>
      </c>
      <c r="G1056" t="s">
        <v>249</v>
      </c>
      <c r="H1056" t="s">
        <v>250</v>
      </c>
      <c r="L1056" s="50">
        <v>1</v>
      </c>
      <c r="M1056" s="50">
        <v>0.87854462862014771</v>
      </c>
      <c r="N1056" s="50">
        <v>1.1382461786270142</v>
      </c>
      <c r="O1056" s="50">
        <v>22.965332</v>
      </c>
      <c r="P1056" s="50">
        <v>23.026235580444336</v>
      </c>
      <c r="Q1056" s="50">
        <v>0.1052524670958519</v>
      </c>
      <c r="S1056" s="50">
        <v>13.255675315856934</v>
      </c>
      <c r="T1056" s="50">
        <v>0.11654069274663925</v>
      </c>
      <c r="U1056" s="50">
        <v>6.7284800112247467E-2</v>
      </c>
      <c r="V1056" s="50">
        <v>0</v>
      </c>
      <c r="W1056" t="s">
        <v>210</v>
      </c>
      <c r="X1056" s="50">
        <v>0.64650506833606014</v>
      </c>
      <c r="Y1056" t="s">
        <v>210</v>
      </c>
      <c r="Z1056">
        <v>3</v>
      </c>
      <c r="AA1056">
        <v>16</v>
      </c>
      <c r="AB1056" t="s">
        <v>251</v>
      </c>
      <c r="AC1056" t="s">
        <v>190</v>
      </c>
      <c r="AD1056" s="50">
        <v>0.95233943465293602</v>
      </c>
      <c r="AE1056" t="s">
        <v>252</v>
      </c>
      <c r="AF1056" t="s">
        <v>252</v>
      </c>
      <c r="AG1056" t="s">
        <v>252</v>
      </c>
      <c r="AH1056" t="s">
        <v>252</v>
      </c>
    </row>
    <row r="1057" spans="1:37" x14ac:dyDescent="0.35">
      <c r="A1057">
        <v>96</v>
      </c>
      <c r="B1057" t="s">
        <v>380</v>
      </c>
      <c r="C1057" t="s">
        <v>246</v>
      </c>
      <c r="D1057" t="s">
        <v>429</v>
      </c>
      <c r="E1057" t="s">
        <v>372</v>
      </c>
      <c r="F1057" t="s">
        <v>248</v>
      </c>
      <c r="G1057" t="s">
        <v>249</v>
      </c>
      <c r="H1057" t="s">
        <v>250</v>
      </c>
      <c r="L1057" s="50">
        <v>1</v>
      </c>
      <c r="M1057" s="50">
        <v>0.93196916580200195</v>
      </c>
      <c r="N1057" s="50">
        <v>1.0729968547821045</v>
      </c>
      <c r="O1057" s="50">
        <v>26.328657</v>
      </c>
      <c r="P1057" s="50">
        <v>26.334762573242188</v>
      </c>
      <c r="Q1057" s="50">
        <v>3.8951847702264786E-2</v>
      </c>
      <c r="S1057" s="50">
        <v>16.564201354980469</v>
      </c>
      <c r="T1057" s="50">
        <v>6.3410535454750061E-2</v>
      </c>
      <c r="U1057" s="50">
        <v>3.6610089242458344E-2</v>
      </c>
      <c r="V1057" s="50">
        <v>0</v>
      </c>
      <c r="W1057" t="s">
        <v>210</v>
      </c>
      <c r="X1057" s="50">
        <v>0.89508161859592561</v>
      </c>
      <c r="Y1057" t="s">
        <v>210</v>
      </c>
      <c r="Z1057">
        <v>3</v>
      </c>
      <c r="AA1057">
        <v>20</v>
      </c>
      <c r="AB1057" t="s">
        <v>251</v>
      </c>
      <c r="AC1057" t="s">
        <v>190</v>
      </c>
      <c r="AD1057" s="50">
        <v>0.9081738562477617</v>
      </c>
      <c r="AE1057" t="s">
        <v>252</v>
      </c>
      <c r="AF1057" t="s">
        <v>252</v>
      </c>
      <c r="AG1057" t="s">
        <v>252</v>
      </c>
      <c r="AH1057" t="s">
        <v>252</v>
      </c>
    </row>
    <row r="1058" spans="1:37" x14ac:dyDescent="0.35">
      <c r="A1058" t="s">
        <v>381</v>
      </c>
      <c r="B1058" t="s">
        <v>382</v>
      </c>
    </row>
    <row r="1059" spans="1:37" x14ac:dyDescent="0.35">
      <c r="A1059" t="s">
        <v>383</v>
      </c>
      <c r="B1059" t="s">
        <v>247</v>
      </c>
    </row>
    <row r="1060" spans="1:37" x14ac:dyDescent="0.35">
      <c r="A1060" t="s">
        <v>384</v>
      </c>
      <c r="B1060" t="s">
        <v>385</v>
      </c>
    </row>
    <row r="1061" spans="1:37" x14ac:dyDescent="0.35">
      <c r="A1061" t="s">
        <v>386</v>
      </c>
      <c r="B1061" t="s">
        <v>429</v>
      </c>
    </row>
    <row r="1062" spans="1:37" x14ac:dyDescent="0.35">
      <c r="A1062" s="73"/>
      <c r="B1062" s="73"/>
      <c r="C1062" s="73"/>
      <c r="D1062" s="73"/>
      <c r="E1062" s="73"/>
      <c r="F1062" s="73"/>
      <c r="G1062" s="73"/>
      <c r="H1062" s="73"/>
      <c r="I1062" s="73"/>
      <c r="J1062" s="73"/>
      <c r="K1062" s="73"/>
      <c r="L1062" s="73"/>
      <c r="M1062" s="73"/>
      <c r="N1062" s="73"/>
      <c r="O1062" s="73"/>
      <c r="P1062" s="73"/>
      <c r="Q1062" s="73"/>
      <c r="R1062" s="73"/>
      <c r="S1062" s="73"/>
      <c r="T1062" s="73"/>
      <c r="U1062" s="73"/>
      <c r="V1062" s="73"/>
      <c r="W1062" s="73"/>
      <c r="X1062" s="73"/>
      <c r="Y1062" s="73"/>
      <c r="Z1062" s="73"/>
      <c r="AA1062" s="73"/>
      <c r="AB1062" s="73"/>
      <c r="AC1062" s="73"/>
      <c r="AD1062" s="73"/>
      <c r="AE1062" s="73"/>
      <c r="AF1062" s="73"/>
      <c r="AG1062" s="73"/>
      <c r="AH1062" s="73"/>
      <c r="AI1062" s="73"/>
      <c r="AJ1062" s="73"/>
      <c r="AK1062" s="73"/>
    </row>
    <row r="1063" spans="1:37" x14ac:dyDescent="0.35">
      <c r="A1063" t="s">
        <v>174</v>
      </c>
      <c r="B1063" t="s">
        <v>175</v>
      </c>
    </row>
    <row r="1064" spans="1:37" x14ac:dyDescent="0.35">
      <c r="A1064" t="s">
        <v>186</v>
      </c>
      <c r="B1064" t="s">
        <v>187</v>
      </c>
    </row>
    <row r="1065" spans="1:37" x14ac:dyDescent="0.35">
      <c r="A1065" t="s">
        <v>188</v>
      </c>
      <c r="B1065" t="s">
        <v>430</v>
      </c>
    </row>
    <row r="1066" spans="1:37" x14ac:dyDescent="0.35">
      <c r="A1066" t="s">
        <v>191</v>
      </c>
      <c r="B1066" t="s">
        <v>431</v>
      </c>
    </row>
    <row r="1067" spans="1:37" x14ac:dyDescent="0.35">
      <c r="A1067" t="s">
        <v>193</v>
      </c>
      <c r="B1067" t="s">
        <v>432</v>
      </c>
    </row>
    <row r="1068" spans="1:37" x14ac:dyDescent="0.35">
      <c r="A1068" t="s">
        <v>195</v>
      </c>
      <c r="B1068" t="s">
        <v>433</v>
      </c>
    </row>
    <row r="1069" spans="1:37" x14ac:dyDescent="0.35">
      <c r="A1069" t="s">
        <v>197</v>
      </c>
      <c r="B1069" t="s">
        <v>198</v>
      </c>
    </row>
    <row r="1070" spans="1:37" x14ac:dyDescent="0.35">
      <c r="A1070" t="s">
        <v>199</v>
      </c>
      <c r="B1070" t="s">
        <v>200</v>
      </c>
    </row>
    <row r="1071" spans="1:37" x14ac:dyDescent="0.35">
      <c r="A1071" t="s">
        <v>201</v>
      </c>
      <c r="B1071" t="s">
        <v>202</v>
      </c>
    </row>
    <row r="1072" spans="1:37" x14ac:dyDescent="0.35">
      <c r="A1072" t="s">
        <v>203</v>
      </c>
      <c r="B1072" t="s">
        <v>204</v>
      </c>
    </row>
    <row r="1073" spans="1:35" x14ac:dyDescent="0.35">
      <c r="A1073" t="s">
        <v>205</v>
      </c>
      <c r="B1073" t="s">
        <v>206</v>
      </c>
    </row>
    <row r="1074" spans="1:35" x14ac:dyDescent="0.35">
      <c r="A1074" t="s">
        <v>207</v>
      </c>
      <c r="B1074" t="s">
        <v>208</v>
      </c>
    </row>
    <row r="1075" spans="1:35" x14ac:dyDescent="0.35">
      <c r="A1075" t="s">
        <v>209</v>
      </c>
      <c r="B1075" t="s">
        <v>210</v>
      </c>
    </row>
    <row r="1076" spans="1:35" x14ac:dyDescent="0.35">
      <c r="A1076" t="s">
        <v>211</v>
      </c>
      <c r="B1076" t="s">
        <v>212</v>
      </c>
    </row>
    <row r="1078" spans="1:35" x14ac:dyDescent="0.35">
      <c r="A1078" t="s">
        <v>213</v>
      </c>
      <c r="B1078" t="s">
        <v>214</v>
      </c>
      <c r="C1078" t="s">
        <v>215</v>
      </c>
      <c r="D1078" t="s">
        <v>216</v>
      </c>
      <c r="E1078" t="s">
        <v>217</v>
      </c>
      <c r="F1078" t="s">
        <v>218</v>
      </c>
      <c r="G1078" t="s">
        <v>219</v>
      </c>
      <c r="H1078" t="s">
        <v>220</v>
      </c>
      <c r="I1078" t="s">
        <v>221</v>
      </c>
      <c r="J1078" t="s">
        <v>222</v>
      </c>
      <c r="K1078" t="s">
        <v>223</v>
      </c>
      <c r="L1078" t="s">
        <v>112</v>
      </c>
      <c r="M1078" t="s">
        <v>224</v>
      </c>
      <c r="N1078" t="s">
        <v>225</v>
      </c>
      <c r="O1078" t="s">
        <v>45</v>
      </c>
      <c r="P1078" t="s">
        <v>226</v>
      </c>
      <c r="Q1078" t="s">
        <v>227</v>
      </c>
      <c r="R1078" t="s">
        <v>228</v>
      </c>
      <c r="S1078" t="s">
        <v>229</v>
      </c>
      <c r="T1078" t="s">
        <v>230</v>
      </c>
      <c r="U1078" t="s">
        <v>231</v>
      </c>
      <c r="V1078" t="s">
        <v>232</v>
      </c>
      <c r="W1078" t="s">
        <v>233</v>
      </c>
      <c r="X1078" t="s">
        <v>234</v>
      </c>
      <c r="Y1078" t="s">
        <v>235</v>
      </c>
      <c r="Z1078" t="s">
        <v>236</v>
      </c>
      <c r="AA1078" t="s">
        <v>237</v>
      </c>
      <c r="AB1078" t="s">
        <v>238</v>
      </c>
      <c r="AC1078" t="s">
        <v>239</v>
      </c>
      <c r="AD1078" t="s">
        <v>240</v>
      </c>
      <c r="AE1078" t="s">
        <v>241</v>
      </c>
      <c r="AF1078" t="s">
        <v>242</v>
      </c>
      <c r="AG1078" t="s">
        <v>243</v>
      </c>
      <c r="AH1078" t="s">
        <v>400</v>
      </c>
      <c r="AI1078" t="s">
        <v>244</v>
      </c>
    </row>
    <row r="1079" spans="1:35" x14ac:dyDescent="0.35">
      <c r="A1079">
        <v>1</v>
      </c>
      <c r="B1079" t="s">
        <v>245</v>
      </c>
      <c r="C1079" t="s">
        <v>246</v>
      </c>
      <c r="D1079" t="s">
        <v>434</v>
      </c>
      <c r="E1079" t="s">
        <v>247</v>
      </c>
      <c r="F1079" t="s">
        <v>248</v>
      </c>
      <c r="G1079" t="s">
        <v>249</v>
      </c>
      <c r="H1079" t="s">
        <v>250</v>
      </c>
      <c r="O1079" s="50">
        <v>10.059426999999999</v>
      </c>
      <c r="P1079" s="50">
        <v>10.113724708557129</v>
      </c>
      <c r="Q1079" s="50">
        <v>4.9249514937400818E-2</v>
      </c>
      <c r="W1079" t="s">
        <v>210</v>
      </c>
      <c r="X1079" s="50">
        <v>0.50160689338330156</v>
      </c>
      <c r="Y1079" t="s">
        <v>210</v>
      </c>
      <c r="Z1079">
        <v>3</v>
      </c>
      <c r="AA1079">
        <v>5</v>
      </c>
      <c r="AB1079" t="s">
        <v>251</v>
      </c>
      <c r="AC1079" t="s">
        <v>190</v>
      </c>
      <c r="AD1079" s="50">
        <v>0.91335148434468605</v>
      </c>
      <c r="AE1079" t="s">
        <v>252</v>
      </c>
      <c r="AF1079" t="s">
        <v>252</v>
      </c>
      <c r="AG1079" t="s">
        <v>252</v>
      </c>
      <c r="AH1079" t="s">
        <v>252</v>
      </c>
      <c r="AI1079" t="s">
        <v>252</v>
      </c>
    </row>
    <row r="1080" spans="1:35" x14ac:dyDescent="0.35">
      <c r="A1080">
        <v>2</v>
      </c>
      <c r="B1080" t="s">
        <v>253</v>
      </c>
      <c r="C1080" t="s">
        <v>246</v>
      </c>
      <c r="D1080" t="s">
        <v>434</v>
      </c>
      <c r="E1080" t="s">
        <v>254</v>
      </c>
      <c r="F1080" t="s">
        <v>248</v>
      </c>
      <c r="G1080" t="s">
        <v>249</v>
      </c>
      <c r="H1080" t="s">
        <v>250</v>
      </c>
      <c r="L1080" s="50">
        <v>1</v>
      </c>
      <c r="M1080" s="50">
        <v>0.93002098798751831</v>
      </c>
      <c r="N1080" s="50">
        <v>1.0752445459365845</v>
      </c>
      <c r="O1080" s="50">
        <v>20.554613</v>
      </c>
      <c r="P1080" s="50">
        <v>20.505468368530273</v>
      </c>
      <c r="Q1080" s="50">
        <v>4.2869202792644501E-2</v>
      </c>
      <c r="S1080" s="50">
        <v>10.391743659973145</v>
      </c>
      <c r="T1080" s="50">
        <v>6.5293826162815094E-2</v>
      </c>
      <c r="U1080" s="50">
        <v>3.7697404623031616E-2</v>
      </c>
      <c r="V1080" s="50">
        <v>0</v>
      </c>
      <c r="W1080" t="s">
        <v>210</v>
      </c>
      <c r="X1080" s="50">
        <v>0.37094025433037275</v>
      </c>
      <c r="Y1080" t="s">
        <v>210</v>
      </c>
      <c r="Z1080">
        <v>3</v>
      </c>
      <c r="AA1080">
        <v>14</v>
      </c>
      <c r="AB1080" t="s">
        <v>251</v>
      </c>
      <c r="AC1080" t="s">
        <v>190</v>
      </c>
      <c r="AD1080" s="50">
        <v>0.96007098750188524</v>
      </c>
      <c r="AE1080" t="s">
        <v>252</v>
      </c>
      <c r="AF1080" t="s">
        <v>252</v>
      </c>
      <c r="AG1080" t="s">
        <v>252</v>
      </c>
      <c r="AH1080" t="s">
        <v>252</v>
      </c>
      <c r="AI1080" t="s">
        <v>252</v>
      </c>
    </row>
    <row r="1081" spans="1:35" x14ac:dyDescent="0.35">
      <c r="A1081">
        <v>3</v>
      </c>
      <c r="B1081" t="s">
        <v>255</v>
      </c>
      <c r="C1081" t="s">
        <v>246</v>
      </c>
      <c r="D1081" t="s">
        <v>434</v>
      </c>
      <c r="E1081" t="s">
        <v>256</v>
      </c>
      <c r="F1081" t="s">
        <v>248</v>
      </c>
      <c r="G1081" t="s">
        <v>249</v>
      </c>
      <c r="H1081" t="s">
        <v>250</v>
      </c>
      <c r="L1081" s="50">
        <v>1</v>
      </c>
      <c r="M1081" s="50">
        <v>0.94666850566864014</v>
      </c>
      <c r="N1081" s="50">
        <v>1.0563359260559082</v>
      </c>
      <c r="O1081" s="50">
        <v>29.976451999999998</v>
      </c>
      <c r="P1081" s="50">
        <v>29.9774169921875</v>
      </c>
      <c r="Q1081" s="50">
        <v>2.7467841282486916E-3</v>
      </c>
      <c r="S1081" s="50">
        <v>19.863691329956055</v>
      </c>
      <c r="T1081" s="50">
        <v>4.9326054751873016E-2</v>
      </c>
      <c r="U1081" s="50">
        <v>2.8478411957621574E-2</v>
      </c>
      <c r="V1081" s="50">
        <v>0</v>
      </c>
      <c r="W1081" t="s">
        <v>210</v>
      </c>
      <c r="X1081" s="50">
        <v>0.41259292533929887</v>
      </c>
      <c r="Y1081" t="s">
        <v>210</v>
      </c>
      <c r="Z1081">
        <v>3</v>
      </c>
      <c r="AA1081">
        <v>24</v>
      </c>
      <c r="AB1081" t="s">
        <v>251</v>
      </c>
      <c r="AC1081" t="s">
        <v>190</v>
      </c>
      <c r="AD1081" s="50">
        <v>0.97217340998466961</v>
      </c>
      <c r="AE1081" t="s">
        <v>252</v>
      </c>
      <c r="AF1081" t="s">
        <v>252</v>
      </c>
      <c r="AG1081" t="s">
        <v>252</v>
      </c>
      <c r="AH1081" t="s">
        <v>252</v>
      </c>
      <c r="AI1081" t="s">
        <v>252</v>
      </c>
    </row>
    <row r="1082" spans="1:35" x14ac:dyDescent="0.35">
      <c r="A1082">
        <v>4</v>
      </c>
      <c r="B1082" t="s">
        <v>257</v>
      </c>
      <c r="C1082" t="s">
        <v>246</v>
      </c>
      <c r="D1082" t="s">
        <v>434</v>
      </c>
      <c r="E1082" t="s">
        <v>258</v>
      </c>
      <c r="F1082" t="s">
        <v>248</v>
      </c>
      <c r="G1082" t="s">
        <v>249</v>
      </c>
      <c r="H1082" t="s">
        <v>250</v>
      </c>
      <c r="L1082" s="50">
        <v>1</v>
      </c>
      <c r="M1082" s="50">
        <v>0.82802879810333252</v>
      </c>
      <c r="N1082" s="50">
        <v>1.2076874971389771</v>
      </c>
      <c r="O1082" s="50">
        <v>27.663665999999999</v>
      </c>
      <c r="P1082" s="50">
        <v>27.550262451171875</v>
      </c>
      <c r="Q1082" s="50">
        <v>0.16254055500030518</v>
      </c>
      <c r="S1082" s="50">
        <v>17.436538696289063</v>
      </c>
      <c r="T1082" s="50">
        <v>0.16983799636363983</v>
      </c>
      <c r="U1082" s="50">
        <v>9.8056010901927948E-2</v>
      </c>
      <c r="V1082" s="50">
        <v>0</v>
      </c>
      <c r="W1082" t="s">
        <v>210</v>
      </c>
      <c r="X1082" s="50">
        <v>0.48166851689435974</v>
      </c>
      <c r="Y1082" t="s">
        <v>210</v>
      </c>
      <c r="Z1082">
        <v>3</v>
      </c>
      <c r="AA1082">
        <v>21</v>
      </c>
      <c r="AB1082" t="s">
        <v>251</v>
      </c>
      <c r="AC1082" t="s">
        <v>190</v>
      </c>
      <c r="AD1082" s="50">
        <v>0.96705658811288808</v>
      </c>
      <c r="AE1082" t="s">
        <v>252</v>
      </c>
      <c r="AF1082" t="s">
        <v>252</v>
      </c>
      <c r="AG1082" t="s">
        <v>252</v>
      </c>
      <c r="AH1082" t="s">
        <v>252</v>
      </c>
      <c r="AI1082" t="s">
        <v>252</v>
      </c>
    </row>
    <row r="1083" spans="1:35" x14ac:dyDescent="0.35">
      <c r="A1083">
        <v>5</v>
      </c>
      <c r="B1083" t="s">
        <v>259</v>
      </c>
      <c r="C1083" t="s">
        <v>246</v>
      </c>
      <c r="D1083" t="s">
        <v>434</v>
      </c>
      <c r="E1083" t="s">
        <v>247</v>
      </c>
      <c r="F1083" t="s">
        <v>248</v>
      </c>
      <c r="G1083" t="s">
        <v>249</v>
      </c>
      <c r="H1083" t="s">
        <v>250</v>
      </c>
      <c r="O1083" s="50">
        <v>10.126231000000001</v>
      </c>
      <c r="P1083" s="50">
        <v>10.113724708557129</v>
      </c>
      <c r="Q1083" s="50">
        <v>4.9249514937400818E-2</v>
      </c>
      <c r="W1083" t="s">
        <v>210</v>
      </c>
      <c r="X1083" s="50">
        <v>0.50160689338330156</v>
      </c>
      <c r="Y1083" t="s">
        <v>210</v>
      </c>
      <c r="Z1083">
        <v>3</v>
      </c>
      <c r="AA1083">
        <v>5</v>
      </c>
      <c r="AB1083" t="s">
        <v>251</v>
      </c>
      <c r="AC1083" t="s">
        <v>190</v>
      </c>
      <c r="AD1083" s="50">
        <v>0.92885411825387765</v>
      </c>
      <c r="AE1083" t="s">
        <v>252</v>
      </c>
      <c r="AF1083" t="s">
        <v>252</v>
      </c>
      <c r="AG1083" t="s">
        <v>252</v>
      </c>
      <c r="AH1083" t="s">
        <v>252</v>
      </c>
      <c r="AI1083" t="s">
        <v>252</v>
      </c>
    </row>
    <row r="1084" spans="1:35" x14ac:dyDescent="0.35">
      <c r="A1084">
        <v>6</v>
      </c>
      <c r="B1084" t="s">
        <v>260</v>
      </c>
      <c r="C1084" t="s">
        <v>246</v>
      </c>
      <c r="D1084" t="s">
        <v>434</v>
      </c>
      <c r="E1084" t="s">
        <v>254</v>
      </c>
      <c r="F1084" t="s">
        <v>248</v>
      </c>
      <c r="G1084" t="s">
        <v>249</v>
      </c>
      <c r="H1084" t="s">
        <v>250</v>
      </c>
      <c r="L1084" s="50">
        <v>1</v>
      </c>
      <c r="M1084" s="50">
        <v>0.93002098798751831</v>
      </c>
      <c r="N1084" s="50">
        <v>1.0752445459365845</v>
      </c>
      <c r="O1084" s="50">
        <v>20.48603</v>
      </c>
      <c r="P1084" s="50">
        <v>20.505468368530273</v>
      </c>
      <c r="Q1084" s="50">
        <v>4.2869202792644501E-2</v>
      </c>
      <c r="S1084" s="50">
        <v>10.391743659973145</v>
      </c>
      <c r="T1084" s="50">
        <v>6.5293826162815094E-2</v>
      </c>
      <c r="U1084" s="50">
        <v>3.7697404623031616E-2</v>
      </c>
      <c r="V1084" s="50">
        <v>0</v>
      </c>
      <c r="W1084" t="s">
        <v>210</v>
      </c>
      <c r="X1084" s="50">
        <v>0.37094025433037275</v>
      </c>
      <c r="Y1084" t="s">
        <v>210</v>
      </c>
      <c r="Z1084">
        <v>3</v>
      </c>
      <c r="AA1084">
        <v>13</v>
      </c>
      <c r="AB1084" t="s">
        <v>251</v>
      </c>
      <c r="AC1084" t="s">
        <v>190</v>
      </c>
      <c r="AD1084" s="50">
        <v>0.95581507535426202</v>
      </c>
      <c r="AE1084" t="s">
        <v>252</v>
      </c>
      <c r="AF1084" t="s">
        <v>252</v>
      </c>
      <c r="AG1084" t="s">
        <v>252</v>
      </c>
      <c r="AH1084" t="s">
        <v>252</v>
      </c>
      <c r="AI1084" t="s">
        <v>252</v>
      </c>
    </row>
    <row r="1085" spans="1:35" x14ac:dyDescent="0.35">
      <c r="A1085">
        <v>7</v>
      </c>
      <c r="B1085" t="s">
        <v>261</v>
      </c>
      <c r="C1085" t="s">
        <v>246</v>
      </c>
      <c r="D1085" t="s">
        <v>434</v>
      </c>
      <c r="E1085" t="s">
        <v>256</v>
      </c>
      <c r="F1085" t="s">
        <v>248</v>
      </c>
      <c r="G1085" t="s">
        <v>249</v>
      </c>
      <c r="H1085" t="s">
        <v>250</v>
      </c>
      <c r="L1085" s="50">
        <v>1</v>
      </c>
      <c r="M1085" s="50">
        <v>0.94666850566864014</v>
      </c>
      <c r="N1085" s="50">
        <v>1.0563359260559082</v>
      </c>
      <c r="O1085" s="50">
        <v>29.980515</v>
      </c>
      <c r="P1085" s="50">
        <v>29.9774169921875</v>
      </c>
      <c r="Q1085" s="50">
        <v>2.7467841282486916E-3</v>
      </c>
      <c r="S1085" s="50">
        <v>19.863691329956055</v>
      </c>
      <c r="T1085" s="50">
        <v>4.9326054751873016E-2</v>
      </c>
      <c r="U1085" s="50">
        <v>2.8478411957621574E-2</v>
      </c>
      <c r="V1085" s="50">
        <v>0</v>
      </c>
      <c r="W1085" t="s">
        <v>210</v>
      </c>
      <c r="X1085" s="50">
        <v>0.41259292533929887</v>
      </c>
      <c r="Y1085" t="s">
        <v>210</v>
      </c>
      <c r="Z1085">
        <v>3</v>
      </c>
      <c r="AA1085">
        <v>24</v>
      </c>
      <c r="AB1085" t="s">
        <v>251</v>
      </c>
      <c r="AC1085" t="s">
        <v>190</v>
      </c>
      <c r="AD1085" s="50">
        <v>0.9864124033181435</v>
      </c>
      <c r="AE1085" t="s">
        <v>252</v>
      </c>
      <c r="AF1085" t="s">
        <v>252</v>
      </c>
      <c r="AG1085" t="s">
        <v>252</v>
      </c>
      <c r="AH1085" t="s">
        <v>252</v>
      </c>
      <c r="AI1085" t="s">
        <v>252</v>
      </c>
    </row>
    <row r="1086" spans="1:35" x14ac:dyDescent="0.35">
      <c r="A1086">
        <v>8</v>
      </c>
      <c r="B1086" t="s">
        <v>262</v>
      </c>
      <c r="C1086" t="s">
        <v>246</v>
      </c>
      <c r="D1086" t="s">
        <v>434</v>
      </c>
      <c r="E1086" t="s">
        <v>258</v>
      </c>
      <c r="F1086" t="s">
        <v>248</v>
      </c>
      <c r="G1086" t="s">
        <v>249</v>
      </c>
      <c r="H1086" t="s">
        <v>250</v>
      </c>
      <c r="L1086" s="50">
        <v>1</v>
      </c>
      <c r="M1086" s="50">
        <v>0.82802879810333252</v>
      </c>
      <c r="N1086" s="50">
        <v>1.2076874971389771</v>
      </c>
      <c r="O1086" s="50">
        <v>27.623076999999999</v>
      </c>
      <c r="P1086" s="50">
        <v>27.550262451171875</v>
      </c>
      <c r="Q1086" s="50">
        <v>0.16254055500030518</v>
      </c>
      <c r="S1086" s="50">
        <v>17.436538696289063</v>
      </c>
      <c r="T1086" s="50">
        <v>0.16983799636363983</v>
      </c>
      <c r="U1086" s="50">
        <v>9.8056010901927948E-2</v>
      </c>
      <c r="V1086" s="50">
        <v>0</v>
      </c>
      <c r="W1086" t="s">
        <v>210</v>
      </c>
      <c r="X1086" s="50">
        <v>0.48166851689435974</v>
      </c>
      <c r="Y1086" t="s">
        <v>210</v>
      </c>
      <c r="Z1086">
        <v>3</v>
      </c>
      <c r="AA1086">
        <v>21</v>
      </c>
      <c r="AB1086" t="s">
        <v>251</v>
      </c>
      <c r="AC1086" t="s">
        <v>190</v>
      </c>
      <c r="AD1086" s="50">
        <v>0.96860284699621946</v>
      </c>
      <c r="AE1086" t="s">
        <v>252</v>
      </c>
      <c r="AF1086" t="s">
        <v>252</v>
      </c>
      <c r="AG1086" t="s">
        <v>252</v>
      </c>
      <c r="AH1086" t="s">
        <v>252</v>
      </c>
      <c r="AI1086" t="s">
        <v>252</v>
      </c>
    </row>
    <row r="1087" spans="1:35" x14ac:dyDescent="0.35">
      <c r="A1087">
        <v>9</v>
      </c>
      <c r="B1087" t="s">
        <v>263</v>
      </c>
      <c r="C1087" t="s">
        <v>246</v>
      </c>
      <c r="D1087" t="s">
        <v>434</v>
      </c>
      <c r="E1087" t="s">
        <v>247</v>
      </c>
      <c r="F1087" t="s">
        <v>248</v>
      </c>
      <c r="G1087" t="s">
        <v>249</v>
      </c>
      <c r="H1087" t="s">
        <v>250</v>
      </c>
      <c r="O1087" s="50">
        <v>10.155514999999999</v>
      </c>
      <c r="P1087" s="50">
        <v>10.113724708557129</v>
      </c>
      <c r="Q1087" s="50">
        <v>4.9249514937400818E-2</v>
      </c>
      <c r="W1087" t="s">
        <v>210</v>
      </c>
      <c r="X1087" s="50">
        <v>0.50160689338330156</v>
      </c>
      <c r="Y1087" t="s">
        <v>210</v>
      </c>
      <c r="Z1087">
        <v>3</v>
      </c>
      <c r="AA1087">
        <v>5</v>
      </c>
      <c r="AB1087" t="s">
        <v>251</v>
      </c>
      <c r="AC1087" t="s">
        <v>190</v>
      </c>
      <c r="AD1087" s="50">
        <v>0.93613165633429896</v>
      </c>
      <c r="AE1087" t="s">
        <v>252</v>
      </c>
      <c r="AF1087" t="s">
        <v>252</v>
      </c>
      <c r="AG1087" t="s">
        <v>252</v>
      </c>
      <c r="AH1087" t="s">
        <v>252</v>
      </c>
      <c r="AI1087" t="s">
        <v>252</v>
      </c>
    </row>
    <row r="1088" spans="1:35" x14ac:dyDescent="0.35">
      <c r="A1088">
        <v>10</v>
      </c>
      <c r="B1088" t="s">
        <v>264</v>
      </c>
      <c r="C1088" t="s">
        <v>246</v>
      </c>
      <c r="D1088" t="s">
        <v>434</v>
      </c>
      <c r="E1088" t="s">
        <v>254</v>
      </c>
      <c r="F1088" t="s">
        <v>248</v>
      </c>
      <c r="G1088" t="s">
        <v>249</v>
      </c>
      <c r="H1088" t="s">
        <v>250</v>
      </c>
      <c r="L1088" s="50">
        <v>1</v>
      </c>
      <c r="M1088" s="50">
        <v>0.93002098798751831</v>
      </c>
      <c r="N1088" s="50">
        <v>1.0752445459365845</v>
      </c>
      <c r="O1088" s="50">
        <v>20.475760999999999</v>
      </c>
      <c r="P1088" s="50">
        <v>20.505468368530273</v>
      </c>
      <c r="Q1088" s="50">
        <v>4.2869202792644501E-2</v>
      </c>
      <c r="S1088" s="50">
        <v>10.391743659973145</v>
      </c>
      <c r="T1088" s="50">
        <v>6.5293826162815094E-2</v>
      </c>
      <c r="U1088" s="50">
        <v>3.7697404623031616E-2</v>
      </c>
      <c r="V1088" s="50">
        <v>0</v>
      </c>
      <c r="W1088" t="s">
        <v>210</v>
      </c>
      <c r="X1088" s="50">
        <v>0.37094025433037275</v>
      </c>
      <c r="Y1088" t="s">
        <v>210</v>
      </c>
      <c r="Z1088">
        <v>3</v>
      </c>
      <c r="AA1088">
        <v>14</v>
      </c>
      <c r="AB1088" t="s">
        <v>251</v>
      </c>
      <c r="AC1088" t="s">
        <v>190</v>
      </c>
      <c r="AD1088" s="50">
        <v>0.97010557588356205</v>
      </c>
      <c r="AE1088" t="s">
        <v>252</v>
      </c>
      <c r="AF1088" t="s">
        <v>252</v>
      </c>
      <c r="AG1088" t="s">
        <v>252</v>
      </c>
      <c r="AH1088" t="s">
        <v>252</v>
      </c>
      <c r="AI1088" t="s">
        <v>252</v>
      </c>
    </row>
    <row r="1089" spans="1:35" x14ac:dyDescent="0.35">
      <c r="A1089">
        <v>11</v>
      </c>
      <c r="B1089" t="s">
        <v>265</v>
      </c>
      <c r="C1089" t="s">
        <v>246</v>
      </c>
      <c r="D1089" t="s">
        <v>434</v>
      </c>
      <c r="E1089" t="s">
        <v>256</v>
      </c>
      <c r="F1089" t="s">
        <v>248</v>
      </c>
      <c r="G1089" t="s">
        <v>249</v>
      </c>
      <c r="H1089" t="s">
        <v>250</v>
      </c>
      <c r="L1089" s="50">
        <v>1</v>
      </c>
      <c r="M1089" s="50">
        <v>0.94666850566864014</v>
      </c>
      <c r="N1089" s="50">
        <v>1.0563359260559082</v>
      </c>
      <c r="O1089" s="50">
        <v>29.975280000000001</v>
      </c>
      <c r="P1089" s="50">
        <v>29.9774169921875</v>
      </c>
      <c r="Q1089" s="50">
        <v>2.7467841282486916E-3</v>
      </c>
      <c r="S1089" s="50">
        <v>19.863691329956055</v>
      </c>
      <c r="T1089" s="50">
        <v>4.9326054751873016E-2</v>
      </c>
      <c r="U1089" s="50">
        <v>2.8478411957621574E-2</v>
      </c>
      <c r="V1089" s="50">
        <v>0</v>
      </c>
      <c r="W1089" t="s">
        <v>210</v>
      </c>
      <c r="X1089" s="50">
        <v>0.41259292533929887</v>
      </c>
      <c r="Y1089" t="s">
        <v>210</v>
      </c>
      <c r="Z1089">
        <v>3</v>
      </c>
      <c r="AA1089">
        <v>24</v>
      </c>
      <c r="AB1089" t="s">
        <v>251</v>
      </c>
      <c r="AC1089" t="s">
        <v>190</v>
      </c>
      <c r="AD1089" s="50">
        <v>0.9765142692306189</v>
      </c>
      <c r="AE1089" t="s">
        <v>252</v>
      </c>
      <c r="AF1089" t="s">
        <v>252</v>
      </c>
      <c r="AG1089" t="s">
        <v>252</v>
      </c>
      <c r="AH1089" t="s">
        <v>252</v>
      </c>
      <c r="AI1089" t="s">
        <v>252</v>
      </c>
    </row>
    <row r="1090" spans="1:35" x14ac:dyDescent="0.35">
      <c r="A1090">
        <v>12</v>
      </c>
      <c r="B1090" t="s">
        <v>266</v>
      </c>
      <c r="C1090" t="s">
        <v>246</v>
      </c>
      <c r="D1090" t="s">
        <v>434</v>
      </c>
      <c r="E1090" t="s">
        <v>258</v>
      </c>
      <c r="F1090" t="s">
        <v>248</v>
      </c>
      <c r="G1090" t="s">
        <v>249</v>
      </c>
      <c r="H1090" t="s">
        <v>250</v>
      </c>
      <c r="L1090" s="50">
        <v>1</v>
      </c>
      <c r="M1090" s="50">
        <v>0.82802879810333252</v>
      </c>
      <c r="N1090" s="50">
        <v>1.2076874971389771</v>
      </c>
      <c r="O1090" s="50">
        <v>27.364045999999998</v>
      </c>
      <c r="P1090" s="50">
        <v>27.550262451171875</v>
      </c>
      <c r="Q1090" s="50">
        <v>0.16254055500030518</v>
      </c>
      <c r="S1090" s="50">
        <v>17.436538696289063</v>
      </c>
      <c r="T1090" s="50">
        <v>0.16983799636363983</v>
      </c>
      <c r="U1090" s="50">
        <v>9.8056010901927948E-2</v>
      </c>
      <c r="V1090" s="50">
        <v>0</v>
      </c>
      <c r="W1090" t="s">
        <v>210</v>
      </c>
      <c r="X1090" s="50">
        <v>0.48166851689435974</v>
      </c>
      <c r="Y1090" t="s">
        <v>210</v>
      </c>
      <c r="Z1090">
        <v>3</v>
      </c>
      <c r="AA1090">
        <v>21</v>
      </c>
      <c r="AB1090" t="s">
        <v>251</v>
      </c>
      <c r="AC1090" t="s">
        <v>190</v>
      </c>
      <c r="AD1090" s="50">
        <v>0.97326001663264217</v>
      </c>
      <c r="AE1090" t="s">
        <v>252</v>
      </c>
      <c r="AF1090" t="s">
        <v>252</v>
      </c>
      <c r="AG1090" t="s">
        <v>252</v>
      </c>
      <c r="AH1090" t="s">
        <v>252</v>
      </c>
      <c r="AI1090" t="s">
        <v>252</v>
      </c>
    </row>
    <row r="1091" spans="1:35" x14ac:dyDescent="0.35">
      <c r="A1091">
        <v>13</v>
      </c>
      <c r="B1091" t="s">
        <v>267</v>
      </c>
      <c r="C1091" t="s">
        <v>246</v>
      </c>
      <c r="D1091" t="s">
        <v>434</v>
      </c>
      <c r="E1091" t="s">
        <v>268</v>
      </c>
      <c r="F1091" t="s">
        <v>248</v>
      </c>
      <c r="G1091" t="s">
        <v>249</v>
      </c>
      <c r="H1091" t="s">
        <v>250</v>
      </c>
      <c r="L1091" s="50">
        <v>1</v>
      </c>
      <c r="M1091" s="50">
        <v>0.93379181623458862</v>
      </c>
      <c r="N1091" s="50">
        <v>1.0709024667739868</v>
      </c>
      <c r="O1091" s="50">
        <v>27.830632999999999</v>
      </c>
      <c r="P1091" s="50">
        <v>27.809877395629883</v>
      </c>
      <c r="Q1091" s="50">
        <v>3.7087291479110718E-2</v>
      </c>
      <c r="S1091" s="50">
        <v>17.69615364074707</v>
      </c>
      <c r="T1091" s="50">
        <v>6.1652105301618576E-2</v>
      </c>
      <c r="U1091" s="50">
        <v>3.5594858229160309E-2</v>
      </c>
      <c r="V1091" s="50">
        <v>0</v>
      </c>
      <c r="W1091" t="s">
        <v>210</v>
      </c>
      <c r="X1091" s="50">
        <v>0.39606775595111565</v>
      </c>
      <c r="Y1091" t="s">
        <v>210</v>
      </c>
      <c r="Z1091">
        <v>3</v>
      </c>
      <c r="AA1091">
        <v>22</v>
      </c>
      <c r="AB1091" t="s">
        <v>251</v>
      </c>
      <c r="AC1091" t="s">
        <v>190</v>
      </c>
      <c r="AD1091" s="50">
        <v>0.94573560264369561</v>
      </c>
      <c r="AE1091" t="s">
        <v>252</v>
      </c>
      <c r="AF1091" t="s">
        <v>252</v>
      </c>
      <c r="AG1091" t="s">
        <v>252</v>
      </c>
      <c r="AH1091" t="s">
        <v>252</v>
      </c>
      <c r="AI1091" t="s">
        <v>252</v>
      </c>
    </row>
    <row r="1092" spans="1:35" x14ac:dyDescent="0.35">
      <c r="A1092">
        <v>14</v>
      </c>
      <c r="B1092" t="s">
        <v>269</v>
      </c>
      <c r="C1092" t="s">
        <v>246</v>
      </c>
      <c r="D1092" t="s">
        <v>434</v>
      </c>
      <c r="E1092" t="s">
        <v>270</v>
      </c>
      <c r="F1092" t="s">
        <v>248</v>
      </c>
      <c r="G1092" t="s">
        <v>249</v>
      </c>
      <c r="H1092" t="s">
        <v>250</v>
      </c>
      <c r="L1092" s="50">
        <v>1</v>
      </c>
      <c r="M1092" s="50">
        <v>0.89983707666397095</v>
      </c>
      <c r="N1092" s="50">
        <v>1.1113122701644897</v>
      </c>
      <c r="O1092" s="50">
        <v>30.012114</v>
      </c>
      <c r="P1092" s="50">
        <v>29.950433731079102</v>
      </c>
      <c r="Q1092" s="50">
        <v>8.122340589761734E-2</v>
      </c>
      <c r="S1092" s="50">
        <v>19.836709976196289</v>
      </c>
      <c r="T1092" s="50">
        <v>9.4988197088241577E-2</v>
      </c>
      <c r="U1092" s="50">
        <v>5.4841458797454834E-2</v>
      </c>
      <c r="V1092" s="50">
        <v>0</v>
      </c>
      <c r="W1092" t="s">
        <v>210</v>
      </c>
      <c r="X1092" s="50">
        <v>0.37241523973205432</v>
      </c>
      <c r="Y1092" t="s">
        <v>210</v>
      </c>
      <c r="Z1092">
        <v>3</v>
      </c>
      <c r="AA1092">
        <v>24</v>
      </c>
      <c r="AB1092" t="s">
        <v>251</v>
      </c>
      <c r="AC1092" t="s">
        <v>190</v>
      </c>
      <c r="AD1092" s="50">
        <v>0.9619424076690658</v>
      </c>
      <c r="AE1092" t="s">
        <v>252</v>
      </c>
      <c r="AF1092" t="s">
        <v>252</v>
      </c>
      <c r="AG1092" t="s">
        <v>252</v>
      </c>
      <c r="AH1092" t="s">
        <v>252</v>
      </c>
      <c r="AI1092" t="s">
        <v>252</v>
      </c>
    </row>
    <row r="1093" spans="1:35" x14ac:dyDescent="0.35">
      <c r="A1093">
        <v>15</v>
      </c>
      <c r="B1093" t="s">
        <v>271</v>
      </c>
      <c r="C1093" t="s">
        <v>246</v>
      </c>
      <c r="D1093" t="s">
        <v>434</v>
      </c>
      <c r="E1093" t="s">
        <v>272</v>
      </c>
      <c r="F1093" t="s">
        <v>248</v>
      </c>
      <c r="G1093" t="s">
        <v>249</v>
      </c>
      <c r="H1093" t="s">
        <v>250</v>
      </c>
      <c r="L1093" s="50">
        <v>1</v>
      </c>
      <c r="M1093" s="50">
        <v>0.54699379205703735</v>
      </c>
      <c r="N1093" s="50">
        <v>1.828174352645874</v>
      </c>
      <c r="O1093" s="50">
        <v>33.912500000000001</v>
      </c>
      <c r="P1093" s="50">
        <v>34.505062103271484</v>
      </c>
      <c r="Q1093" s="50">
        <v>0.54075247049331665</v>
      </c>
      <c r="S1093" s="50">
        <v>24.391336441040039</v>
      </c>
      <c r="T1093" s="50">
        <v>0.54299056529998779</v>
      </c>
      <c r="U1093" s="50">
        <v>0.31349575519561768</v>
      </c>
      <c r="V1093" s="50">
        <v>0</v>
      </c>
      <c r="W1093" t="s">
        <v>210</v>
      </c>
      <c r="X1093" s="50">
        <v>8.758467824741839E-2</v>
      </c>
      <c r="Y1093" t="s">
        <v>210</v>
      </c>
      <c r="Z1093">
        <v>3</v>
      </c>
      <c r="AA1093">
        <v>30</v>
      </c>
      <c r="AB1093" t="s">
        <v>251</v>
      </c>
      <c r="AC1093" t="s">
        <v>190</v>
      </c>
      <c r="AD1093" s="50">
        <v>0.95587521625751715</v>
      </c>
      <c r="AE1093" t="s">
        <v>252</v>
      </c>
      <c r="AF1093" t="s">
        <v>252</v>
      </c>
      <c r="AG1093" t="s">
        <v>274</v>
      </c>
      <c r="AH1093" t="s">
        <v>252</v>
      </c>
      <c r="AI1093" t="s">
        <v>252</v>
      </c>
    </row>
    <row r="1094" spans="1:35" x14ac:dyDescent="0.35">
      <c r="A1094">
        <v>16</v>
      </c>
      <c r="B1094" t="s">
        <v>275</v>
      </c>
      <c r="C1094" t="s">
        <v>246</v>
      </c>
      <c r="D1094" t="s">
        <v>434</v>
      </c>
      <c r="E1094" t="s">
        <v>276</v>
      </c>
      <c r="F1094" t="s">
        <v>248</v>
      </c>
      <c r="G1094" t="s">
        <v>249</v>
      </c>
      <c r="H1094" t="s">
        <v>250</v>
      </c>
      <c r="L1094" s="50">
        <v>1</v>
      </c>
      <c r="M1094" s="50">
        <v>0.89368528127670288</v>
      </c>
      <c r="N1094" s="50">
        <v>1.1189621686935425</v>
      </c>
      <c r="O1094" s="50">
        <v>23.017351000000001</v>
      </c>
      <c r="P1094" s="50">
        <v>23.119131088256836</v>
      </c>
      <c r="Q1094" s="50">
        <v>8.8364534080028534E-2</v>
      </c>
      <c r="S1094" s="50">
        <v>13.005406379699707</v>
      </c>
      <c r="T1094" s="50">
        <v>0.10116227716207504</v>
      </c>
      <c r="U1094" s="50">
        <v>5.840606614947319E-2</v>
      </c>
      <c r="V1094" s="50">
        <v>0</v>
      </c>
      <c r="W1094" t="s">
        <v>210</v>
      </c>
      <c r="X1094" s="50">
        <v>0.29845461845527743</v>
      </c>
      <c r="Y1094" t="s">
        <v>210</v>
      </c>
      <c r="Z1094">
        <v>3</v>
      </c>
      <c r="AA1094">
        <v>17</v>
      </c>
      <c r="AB1094" t="s">
        <v>251</v>
      </c>
      <c r="AC1094" t="s">
        <v>190</v>
      </c>
      <c r="AD1094" s="50">
        <v>0.95660189648087635</v>
      </c>
      <c r="AE1094" t="s">
        <v>252</v>
      </c>
      <c r="AF1094" t="s">
        <v>252</v>
      </c>
      <c r="AG1094" t="s">
        <v>252</v>
      </c>
      <c r="AH1094" t="s">
        <v>252</v>
      </c>
      <c r="AI1094" t="s">
        <v>252</v>
      </c>
    </row>
    <row r="1095" spans="1:35" x14ac:dyDescent="0.35">
      <c r="A1095">
        <v>17</v>
      </c>
      <c r="B1095" t="s">
        <v>277</v>
      </c>
      <c r="C1095" t="s">
        <v>246</v>
      </c>
      <c r="D1095" t="s">
        <v>434</v>
      </c>
      <c r="E1095" t="s">
        <v>268</v>
      </c>
      <c r="F1095" t="s">
        <v>248</v>
      </c>
      <c r="G1095" t="s">
        <v>249</v>
      </c>
      <c r="H1095" t="s">
        <v>250</v>
      </c>
      <c r="L1095" s="50">
        <v>1</v>
      </c>
      <c r="M1095" s="50">
        <v>0.93379181623458862</v>
      </c>
      <c r="N1095" s="50">
        <v>1.0709024667739868</v>
      </c>
      <c r="O1095" s="50">
        <v>27.767060000000001</v>
      </c>
      <c r="P1095" s="50">
        <v>27.809877395629883</v>
      </c>
      <c r="Q1095" s="50">
        <v>3.7087291479110718E-2</v>
      </c>
      <c r="S1095" s="50">
        <v>17.69615364074707</v>
      </c>
      <c r="T1095" s="50">
        <v>6.1652105301618576E-2</v>
      </c>
      <c r="U1095" s="50">
        <v>3.5594858229160309E-2</v>
      </c>
      <c r="V1095" s="50">
        <v>0</v>
      </c>
      <c r="W1095" t="s">
        <v>210</v>
      </c>
      <c r="X1095" s="50">
        <v>0.39606775595111565</v>
      </c>
      <c r="Y1095" t="s">
        <v>210</v>
      </c>
      <c r="Z1095">
        <v>3</v>
      </c>
      <c r="AA1095">
        <v>21</v>
      </c>
      <c r="AB1095" t="s">
        <v>251</v>
      </c>
      <c r="AC1095" t="s">
        <v>190</v>
      </c>
      <c r="AD1095" s="50">
        <v>0.95025086092728062</v>
      </c>
      <c r="AE1095" t="s">
        <v>252</v>
      </c>
      <c r="AF1095" t="s">
        <v>252</v>
      </c>
      <c r="AG1095" t="s">
        <v>252</v>
      </c>
      <c r="AH1095" t="s">
        <v>252</v>
      </c>
      <c r="AI1095" t="s">
        <v>252</v>
      </c>
    </row>
    <row r="1096" spans="1:35" x14ac:dyDescent="0.35">
      <c r="A1096">
        <v>18</v>
      </c>
      <c r="B1096" t="s">
        <v>278</v>
      </c>
      <c r="C1096" t="s">
        <v>246</v>
      </c>
      <c r="D1096" t="s">
        <v>434</v>
      </c>
      <c r="E1096" t="s">
        <v>270</v>
      </c>
      <c r="F1096" t="s">
        <v>248</v>
      </c>
      <c r="G1096" t="s">
        <v>249</v>
      </c>
      <c r="H1096" t="s">
        <v>250</v>
      </c>
      <c r="L1096" s="50">
        <v>1</v>
      </c>
      <c r="M1096" s="50">
        <v>0.89983707666397095</v>
      </c>
      <c r="N1096" s="50">
        <v>1.1113122701644897</v>
      </c>
      <c r="O1096" s="50">
        <v>29.980782000000001</v>
      </c>
      <c r="P1096" s="50">
        <v>29.950433731079102</v>
      </c>
      <c r="Q1096" s="50">
        <v>8.122340589761734E-2</v>
      </c>
      <c r="S1096" s="50">
        <v>19.836709976196289</v>
      </c>
      <c r="T1096" s="50">
        <v>9.4988197088241577E-2</v>
      </c>
      <c r="U1096" s="50">
        <v>5.4841458797454834E-2</v>
      </c>
      <c r="V1096" s="50">
        <v>0</v>
      </c>
      <c r="W1096" t="s">
        <v>210</v>
      </c>
      <c r="X1096" s="50">
        <v>0.37241523973205432</v>
      </c>
      <c r="Y1096" t="s">
        <v>210</v>
      </c>
      <c r="Z1096">
        <v>3</v>
      </c>
      <c r="AA1096">
        <v>24</v>
      </c>
      <c r="AB1096" t="s">
        <v>251</v>
      </c>
      <c r="AC1096" t="s">
        <v>190</v>
      </c>
      <c r="AD1096" s="50">
        <v>0.9729095238751766</v>
      </c>
      <c r="AE1096" t="s">
        <v>252</v>
      </c>
      <c r="AF1096" t="s">
        <v>252</v>
      </c>
      <c r="AG1096" t="s">
        <v>252</v>
      </c>
      <c r="AH1096" t="s">
        <v>252</v>
      </c>
      <c r="AI1096" t="s">
        <v>252</v>
      </c>
    </row>
    <row r="1097" spans="1:35" x14ac:dyDescent="0.35">
      <c r="A1097">
        <v>19</v>
      </c>
      <c r="B1097" t="s">
        <v>279</v>
      </c>
      <c r="C1097" t="s">
        <v>246</v>
      </c>
      <c r="D1097" t="s">
        <v>434</v>
      </c>
      <c r="E1097" t="s">
        <v>272</v>
      </c>
      <c r="F1097" t="s">
        <v>248</v>
      </c>
      <c r="G1097" t="s">
        <v>249</v>
      </c>
      <c r="H1097" t="s">
        <v>250</v>
      </c>
      <c r="L1097" s="50">
        <v>1</v>
      </c>
      <c r="M1097" s="50">
        <v>0.54699379205703735</v>
      </c>
      <c r="N1097" s="50">
        <v>1.828174352645874</v>
      </c>
      <c r="O1097" s="50">
        <v>34.630856000000001</v>
      </c>
      <c r="P1097" s="50">
        <v>34.505062103271484</v>
      </c>
      <c r="Q1097" s="50">
        <v>0.54075247049331665</v>
      </c>
      <c r="S1097" s="50">
        <v>24.391336441040039</v>
      </c>
      <c r="T1097" s="50">
        <v>0.54299056529998779</v>
      </c>
      <c r="U1097" s="50">
        <v>0.31349575519561768</v>
      </c>
      <c r="V1097" s="50">
        <v>0</v>
      </c>
      <c r="W1097" t="s">
        <v>210</v>
      </c>
      <c r="X1097" s="50">
        <v>8.758467824741839E-2</v>
      </c>
      <c r="Y1097" t="s">
        <v>210</v>
      </c>
      <c r="Z1097">
        <v>3</v>
      </c>
      <c r="AA1097">
        <v>30</v>
      </c>
      <c r="AB1097" t="s">
        <v>273</v>
      </c>
      <c r="AC1097" t="s">
        <v>190</v>
      </c>
      <c r="AD1097" s="50">
        <v>0.91612532903902755</v>
      </c>
      <c r="AE1097" t="s">
        <v>252</v>
      </c>
      <c r="AF1097" t="s">
        <v>252</v>
      </c>
      <c r="AG1097" t="s">
        <v>274</v>
      </c>
      <c r="AH1097" t="s">
        <v>252</v>
      </c>
      <c r="AI1097" t="s">
        <v>252</v>
      </c>
    </row>
    <row r="1098" spans="1:35" x14ac:dyDescent="0.35">
      <c r="A1098">
        <v>20</v>
      </c>
      <c r="B1098" t="s">
        <v>280</v>
      </c>
      <c r="C1098" t="s">
        <v>246</v>
      </c>
      <c r="D1098" t="s">
        <v>434</v>
      </c>
      <c r="E1098" t="s">
        <v>276</v>
      </c>
      <c r="F1098" t="s">
        <v>248</v>
      </c>
      <c r="G1098" t="s">
        <v>249</v>
      </c>
      <c r="H1098" t="s">
        <v>250</v>
      </c>
      <c r="L1098" s="50">
        <v>1</v>
      </c>
      <c r="M1098" s="50">
        <v>0.89368528127670288</v>
      </c>
      <c r="N1098" s="50">
        <v>1.1189621686935425</v>
      </c>
      <c r="O1098" s="50">
        <v>23.163782000000001</v>
      </c>
      <c r="P1098" s="50">
        <v>23.119131088256836</v>
      </c>
      <c r="Q1098" s="50">
        <v>8.8364534080028534E-2</v>
      </c>
      <c r="S1098" s="50">
        <v>13.005406379699707</v>
      </c>
      <c r="T1098" s="50">
        <v>0.10116227716207504</v>
      </c>
      <c r="U1098" s="50">
        <v>5.840606614947319E-2</v>
      </c>
      <c r="V1098" s="50">
        <v>0</v>
      </c>
      <c r="W1098" t="s">
        <v>210</v>
      </c>
      <c r="X1098" s="50">
        <v>0.29845461845527743</v>
      </c>
      <c r="Y1098" t="s">
        <v>210</v>
      </c>
      <c r="Z1098">
        <v>3</v>
      </c>
      <c r="AA1098">
        <v>17</v>
      </c>
      <c r="AB1098" t="s">
        <v>251</v>
      </c>
      <c r="AC1098" t="s">
        <v>190</v>
      </c>
      <c r="AD1098" s="50">
        <v>0.94646655120223988</v>
      </c>
      <c r="AE1098" t="s">
        <v>252</v>
      </c>
      <c r="AF1098" t="s">
        <v>252</v>
      </c>
      <c r="AG1098" t="s">
        <v>252</v>
      </c>
      <c r="AH1098" t="s">
        <v>252</v>
      </c>
      <c r="AI1098" t="s">
        <v>252</v>
      </c>
    </row>
    <row r="1099" spans="1:35" x14ac:dyDescent="0.35">
      <c r="A1099">
        <v>21</v>
      </c>
      <c r="B1099" t="s">
        <v>281</v>
      </c>
      <c r="C1099" t="s">
        <v>246</v>
      </c>
      <c r="D1099" t="s">
        <v>434</v>
      </c>
      <c r="E1099" t="s">
        <v>268</v>
      </c>
      <c r="F1099" t="s">
        <v>248</v>
      </c>
      <c r="G1099" t="s">
        <v>249</v>
      </c>
      <c r="H1099" t="s">
        <v>250</v>
      </c>
      <c r="L1099" s="50">
        <v>1</v>
      </c>
      <c r="M1099" s="50">
        <v>0.93379181623458862</v>
      </c>
      <c r="N1099" s="50">
        <v>1.0709024667739868</v>
      </c>
      <c r="O1099" s="50">
        <v>27.831939999999999</v>
      </c>
      <c r="P1099" s="50">
        <v>27.809877395629883</v>
      </c>
      <c r="Q1099" s="50">
        <v>3.7087291479110718E-2</v>
      </c>
      <c r="S1099" s="50">
        <v>17.69615364074707</v>
      </c>
      <c r="T1099" s="50">
        <v>6.1652105301618576E-2</v>
      </c>
      <c r="U1099" s="50">
        <v>3.5594858229160309E-2</v>
      </c>
      <c r="V1099" s="50">
        <v>0</v>
      </c>
      <c r="W1099" t="s">
        <v>210</v>
      </c>
      <c r="X1099" s="50">
        <v>0.39606775595111565</v>
      </c>
      <c r="Y1099" t="s">
        <v>210</v>
      </c>
      <c r="Z1099">
        <v>3</v>
      </c>
      <c r="AA1099">
        <v>21</v>
      </c>
      <c r="AB1099" t="s">
        <v>251</v>
      </c>
      <c r="AC1099" t="s">
        <v>190</v>
      </c>
      <c r="AD1099" s="50">
        <v>0.94658376608865313</v>
      </c>
      <c r="AE1099" t="s">
        <v>252</v>
      </c>
      <c r="AF1099" t="s">
        <v>252</v>
      </c>
      <c r="AG1099" t="s">
        <v>252</v>
      </c>
      <c r="AH1099" t="s">
        <v>252</v>
      </c>
      <c r="AI1099" t="s">
        <v>252</v>
      </c>
    </row>
    <row r="1100" spans="1:35" x14ac:dyDescent="0.35">
      <c r="A1100">
        <v>22</v>
      </c>
      <c r="B1100" t="s">
        <v>282</v>
      </c>
      <c r="C1100" t="s">
        <v>246</v>
      </c>
      <c r="D1100" t="s">
        <v>434</v>
      </c>
      <c r="E1100" t="s">
        <v>270</v>
      </c>
      <c r="F1100" t="s">
        <v>248</v>
      </c>
      <c r="G1100" t="s">
        <v>249</v>
      </c>
      <c r="H1100" t="s">
        <v>250</v>
      </c>
      <c r="L1100" s="50">
        <v>1</v>
      </c>
      <c r="M1100" s="50">
        <v>0.89983707666397095</v>
      </c>
      <c r="N1100" s="50">
        <v>1.1113122701644897</v>
      </c>
      <c r="O1100" s="50">
        <v>29.858405999999999</v>
      </c>
      <c r="P1100" s="50">
        <v>29.950433731079102</v>
      </c>
      <c r="Q1100" s="50">
        <v>8.122340589761734E-2</v>
      </c>
      <c r="S1100" s="50">
        <v>19.836709976196289</v>
      </c>
      <c r="T1100" s="50">
        <v>9.4988197088241577E-2</v>
      </c>
      <c r="U1100" s="50">
        <v>5.4841458797454834E-2</v>
      </c>
      <c r="V1100" s="50">
        <v>0</v>
      </c>
      <c r="W1100" t="s">
        <v>210</v>
      </c>
      <c r="X1100" s="50">
        <v>0.37241523973205432</v>
      </c>
      <c r="Y1100" t="s">
        <v>210</v>
      </c>
      <c r="Z1100">
        <v>3</v>
      </c>
      <c r="AA1100">
        <v>24</v>
      </c>
      <c r="AB1100" t="s">
        <v>251</v>
      </c>
      <c r="AC1100" t="s">
        <v>190</v>
      </c>
      <c r="AD1100" s="50">
        <v>0.97171929121452139</v>
      </c>
      <c r="AE1100" t="s">
        <v>252</v>
      </c>
      <c r="AF1100" t="s">
        <v>252</v>
      </c>
      <c r="AG1100" t="s">
        <v>252</v>
      </c>
      <c r="AH1100" t="s">
        <v>252</v>
      </c>
      <c r="AI1100" t="s">
        <v>252</v>
      </c>
    </row>
    <row r="1101" spans="1:35" x14ac:dyDescent="0.35">
      <c r="A1101">
        <v>23</v>
      </c>
      <c r="B1101" t="s">
        <v>283</v>
      </c>
      <c r="C1101" t="s">
        <v>246</v>
      </c>
      <c r="D1101" t="s">
        <v>434</v>
      </c>
      <c r="E1101" t="s">
        <v>272</v>
      </c>
      <c r="F1101" t="s">
        <v>248</v>
      </c>
      <c r="G1101" t="s">
        <v>249</v>
      </c>
      <c r="H1101" t="s">
        <v>250</v>
      </c>
      <c r="L1101" s="50">
        <v>1</v>
      </c>
      <c r="M1101" s="50">
        <v>0.54699379205703735</v>
      </c>
      <c r="N1101" s="50">
        <v>1.828174352645874</v>
      </c>
      <c r="O1101" s="50">
        <v>34.971829999999997</v>
      </c>
      <c r="P1101" s="50">
        <v>34.505062103271484</v>
      </c>
      <c r="Q1101" s="50">
        <v>0.54075247049331665</v>
      </c>
      <c r="S1101" s="50">
        <v>24.391336441040039</v>
      </c>
      <c r="T1101" s="50">
        <v>0.54299056529998779</v>
      </c>
      <c r="U1101" s="50">
        <v>0.31349575519561768</v>
      </c>
      <c r="V1101" s="50">
        <v>0</v>
      </c>
      <c r="W1101" t="s">
        <v>210</v>
      </c>
      <c r="X1101" s="50">
        <v>8.758467824741839E-2</v>
      </c>
      <c r="Y1101" t="s">
        <v>210</v>
      </c>
      <c r="Z1101">
        <v>3</v>
      </c>
      <c r="AA1101">
        <v>30</v>
      </c>
      <c r="AB1101" t="s">
        <v>273</v>
      </c>
      <c r="AC1101" t="s">
        <v>190</v>
      </c>
      <c r="AD1101" s="50">
        <v>0.88729540972307763</v>
      </c>
      <c r="AE1101" t="s">
        <v>252</v>
      </c>
      <c r="AF1101" t="s">
        <v>252</v>
      </c>
      <c r="AG1101" t="s">
        <v>274</v>
      </c>
      <c r="AH1101" t="s">
        <v>252</v>
      </c>
      <c r="AI1101" t="s">
        <v>252</v>
      </c>
    </row>
    <row r="1102" spans="1:35" x14ac:dyDescent="0.35">
      <c r="A1102">
        <v>24</v>
      </c>
      <c r="B1102" t="s">
        <v>284</v>
      </c>
      <c r="C1102" t="s">
        <v>246</v>
      </c>
      <c r="D1102" t="s">
        <v>434</v>
      </c>
      <c r="E1102" t="s">
        <v>276</v>
      </c>
      <c r="F1102" t="s">
        <v>248</v>
      </c>
      <c r="G1102" t="s">
        <v>249</v>
      </c>
      <c r="H1102" t="s">
        <v>250</v>
      </c>
      <c r="L1102" s="50">
        <v>1</v>
      </c>
      <c r="M1102" s="50">
        <v>0.89368528127670288</v>
      </c>
      <c r="N1102" s="50">
        <v>1.1189621686935425</v>
      </c>
      <c r="O1102" s="50">
        <v>23.176259999999999</v>
      </c>
      <c r="P1102" s="50">
        <v>23.119131088256836</v>
      </c>
      <c r="Q1102" s="50">
        <v>8.8364534080028534E-2</v>
      </c>
      <c r="S1102" s="50">
        <v>13.005406379699707</v>
      </c>
      <c r="T1102" s="50">
        <v>0.10116227716207504</v>
      </c>
      <c r="U1102" s="50">
        <v>5.840606614947319E-2</v>
      </c>
      <c r="V1102" s="50">
        <v>0</v>
      </c>
      <c r="W1102" t="s">
        <v>210</v>
      </c>
      <c r="X1102" s="50">
        <v>0.29845461845527743</v>
      </c>
      <c r="Y1102" t="s">
        <v>210</v>
      </c>
      <c r="Z1102">
        <v>3</v>
      </c>
      <c r="AA1102">
        <v>18</v>
      </c>
      <c r="AB1102" t="s">
        <v>251</v>
      </c>
      <c r="AC1102" t="s">
        <v>190</v>
      </c>
      <c r="AD1102" s="50">
        <v>0.95637079573496186</v>
      </c>
      <c r="AE1102" t="s">
        <v>252</v>
      </c>
      <c r="AF1102" t="s">
        <v>252</v>
      </c>
      <c r="AG1102" t="s">
        <v>252</v>
      </c>
      <c r="AH1102" t="s">
        <v>252</v>
      </c>
      <c r="AI1102" t="s">
        <v>252</v>
      </c>
    </row>
    <row r="1103" spans="1:35" x14ac:dyDescent="0.35">
      <c r="A1103">
        <v>25</v>
      </c>
      <c r="B1103" t="s">
        <v>285</v>
      </c>
      <c r="C1103" t="s">
        <v>246</v>
      </c>
      <c r="D1103" t="s">
        <v>434</v>
      </c>
      <c r="E1103" t="s">
        <v>286</v>
      </c>
      <c r="F1103" t="s">
        <v>248</v>
      </c>
      <c r="G1103" t="s">
        <v>249</v>
      </c>
      <c r="H1103" t="s">
        <v>250</v>
      </c>
      <c r="L1103" s="50">
        <v>1</v>
      </c>
      <c r="M1103" s="50">
        <v>0.94557934999465942</v>
      </c>
      <c r="N1103" s="50">
        <v>1.057552695274353</v>
      </c>
      <c r="O1103" s="50">
        <v>30.844384999999999</v>
      </c>
      <c r="P1103" s="50">
        <v>30.849777221679688</v>
      </c>
      <c r="Q1103" s="50">
        <v>1.0527690872550011E-2</v>
      </c>
      <c r="S1103" s="50">
        <v>20.736051559448242</v>
      </c>
      <c r="T1103" s="50">
        <v>5.0362158566713333E-2</v>
      </c>
      <c r="U1103" s="50">
        <v>2.9076606035232544E-2</v>
      </c>
      <c r="V1103" s="50">
        <v>0</v>
      </c>
      <c r="W1103" t="s">
        <v>210</v>
      </c>
      <c r="X1103" s="50">
        <v>0.40328205832404357</v>
      </c>
      <c r="Y1103" t="s">
        <v>210</v>
      </c>
      <c r="Z1103">
        <v>3</v>
      </c>
      <c r="AA1103">
        <v>25</v>
      </c>
      <c r="AB1103" t="s">
        <v>251</v>
      </c>
      <c r="AC1103" t="s">
        <v>190</v>
      </c>
      <c r="AD1103" s="50">
        <v>0.95352908122070845</v>
      </c>
      <c r="AE1103" t="s">
        <v>252</v>
      </c>
      <c r="AF1103" t="s">
        <v>252</v>
      </c>
      <c r="AG1103" t="s">
        <v>252</v>
      </c>
      <c r="AH1103" t="s">
        <v>252</v>
      </c>
      <c r="AI1103" t="s">
        <v>252</v>
      </c>
    </row>
    <row r="1104" spans="1:35" x14ac:dyDescent="0.35">
      <c r="A1104">
        <v>26</v>
      </c>
      <c r="B1104" t="s">
        <v>287</v>
      </c>
      <c r="C1104" t="s">
        <v>246</v>
      </c>
      <c r="D1104" t="s">
        <v>434</v>
      </c>
      <c r="E1104" t="s">
        <v>288</v>
      </c>
      <c r="F1104" t="s">
        <v>248</v>
      </c>
      <c r="G1104" t="s">
        <v>249</v>
      </c>
      <c r="H1104" t="s">
        <v>250</v>
      </c>
      <c r="L1104" s="50">
        <v>1</v>
      </c>
      <c r="M1104" s="50">
        <v>0.93385237455368042</v>
      </c>
      <c r="N1104" s="50">
        <v>1.0708330869674683</v>
      </c>
      <c r="O1104" s="50">
        <v>26.751352000000001</v>
      </c>
      <c r="P1104" s="50">
        <v>26.710596084594727</v>
      </c>
      <c r="Q1104" s="50">
        <v>3.6990202963352203E-2</v>
      </c>
      <c r="S1104" s="50">
        <v>16.596872329711914</v>
      </c>
      <c r="T1104" s="50">
        <v>6.159374862909317E-2</v>
      </c>
      <c r="U1104" s="50">
        <v>3.5561166703701019E-2</v>
      </c>
      <c r="V1104" s="50">
        <v>0</v>
      </c>
      <c r="W1104" t="s">
        <v>210</v>
      </c>
      <c r="X1104" s="50">
        <v>0.58462205462744954</v>
      </c>
      <c r="Y1104" t="s">
        <v>210</v>
      </c>
      <c r="Z1104">
        <v>3</v>
      </c>
      <c r="AA1104">
        <v>20</v>
      </c>
      <c r="AB1104" t="s">
        <v>251</v>
      </c>
      <c r="AC1104" t="s">
        <v>190</v>
      </c>
      <c r="AD1104" s="50">
        <v>0.96667130683467617</v>
      </c>
      <c r="AE1104" t="s">
        <v>252</v>
      </c>
      <c r="AF1104" t="s">
        <v>252</v>
      </c>
      <c r="AG1104" t="s">
        <v>252</v>
      </c>
      <c r="AH1104" t="s">
        <v>252</v>
      </c>
      <c r="AI1104" t="s">
        <v>252</v>
      </c>
    </row>
    <row r="1105" spans="1:35" x14ac:dyDescent="0.35">
      <c r="A1105">
        <v>27</v>
      </c>
      <c r="B1105" t="s">
        <v>289</v>
      </c>
      <c r="C1105" t="s">
        <v>246</v>
      </c>
      <c r="D1105" t="s">
        <v>434</v>
      </c>
      <c r="E1105" t="s">
        <v>290</v>
      </c>
      <c r="F1105" t="s">
        <v>248</v>
      </c>
      <c r="G1105" t="s">
        <v>249</v>
      </c>
      <c r="H1105" t="s">
        <v>250</v>
      </c>
      <c r="L1105" s="50">
        <v>1</v>
      </c>
      <c r="M1105" s="50">
        <v>0.93489670753479004</v>
      </c>
      <c r="N1105" s="50">
        <v>1.0696368217468262</v>
      </c>
      <c r="O1105" s="50">
        <v>24.087956999999999</v>
      </c>
      <c r="P1105" s="50">
        <v>24.112028121948242</v>
      </c>
      <c r="Q1105" s="50">
        <v>3.5289730876684189E-2</v>
      </c>
      <c r="S1105" s="50">
        <v>13.998303413391113</v>
      </c>
      <c r="T1105" s="50">
        <v>6.0587786138057709E-2</v>
      </c>
      <c r="U1105" s="50">
        <v>3.4980375319719315E-2</v>
      </c>
      <c r="V1105" s="50">
        <v>0</v>
      </c>
      <c r="W1105" t="s">
        <v>210</v>
      </c>
      <c r="X1105" s="50">
        <v>0.59087496378341453</v>
      </c>
      <c r="Y1105" t="s">
        <v>210</v>
      </c>
      <c r="Z1105">
        <v>3</v>
      </c>
      <c r="AA1105">
        <v>17</v>
      </c>
      <c r="AB1105" t="s">
        <v>251</v>
      </c>
      <c r="AC1105" t="s">
        <v>190</v>
      </c>
      <c r="AD1105" s="50">
        <v>0.96844565396780913</v>
      </c>
      <c r="AE1105" t="s">
        <v>252</v>
      </c>
      <c r="AF1105" t="s">
        <v>252</v>
      </c>
      <c r="AG1105" t="s">
        <v>252</v>
      </c>
      <c r="AH1105" t="s">
        <v>252</v>
      </c>
      <c r="AI1105" t="s">
        <v>252</v>
      </c>
    </row>
    <row r="1106" spans="1:35" x14ac:dyDescent="0.35">
      <c r="A1106">
        <v>28</v>
      </c>
      <c r="B1106" t="s">
        <v>291</v>
      </c>
      <c r="C1106" t="s">
        <v>246</v>
      </c>
      <c r="D1106" t="s">
        <v>434</v>
      </c>
      <c r="E1106" t="s">
        <v>292</v>
      </c>
      <c r="F1106" t="s">
        <v>248</v>
      </c>
      <c r="G1106" t="s">
        <v>249</v>
      </c>
      <c r="H1106" t="s">
        <v>250</v>
      </c>
      <c r="L1106" s="50">
        <v>1</v>
      </c>
      <c r="M1106" s="50">
        <v>0.90346705913543701</v>
      </c>
      <c r="N1106" s="50">
        <v>1.1068472862243652</v>
      </c>
      <c r="O1106" s="50">
        <v>25.990348999999998</v>
      </c>
      <c r="P1106" s="50">
        <v>26.0726318359375</v>
      </c>
      <c r="Q1106" s="50">
        <v>7.6954662799835205E-2</v>
      </c>
      <c r="S1106" s="50">
        <v>15.958907127380371</v>
      </c>
      <c r="T1106" s="50">
        <v>9.1364845633506775E-2</v>
      </c>
      <c r="U1106" s="50">
        <v>5.2749518305063248E-2</v>
      </c>
      <c r="V1106" s="50">
        <v>0</v>
      </c>
      <c r="W1106" t="s">
        <v>210</v>
      </c>
      <c r="X1106" s="50">
        <v>0.32945663999628716</v>
      </c>
      <c r="Y1106" t="s">
        <v>210</v>
      </c>
      <c r="Z1106">
        <v>3</v>
      </c>
      <c r="AA1106">
        <v>20</v>
      </c>
      <c r="AB1106" t="s">
        <v>251</v>
      </c>
      <c r="AC1106" t="s">
        <v>190</v>
      </c>
      <c r="AD1106" s="50">
        <v>0.95601210202851561</v>
      </c>
      <c r="AE1106" t="s">
        <v>252</v>
      </c>
      <c r="AF1106" t="s">
        <v>252</v>
      </c>
      <c r="AG1106" t="s">
        <v>252</v>
      </c>
      <c r="AH1106" t="s">
        <v>252</v>
      </c>
      <c r="AI1106" t="s">
        <v>252</v>
      </c>
    </row>
    <row r="1107" spans="1:35" x14ac:dyDescent="0.35">
      <c r="A1107">
        <v>29</v>
      </c>
      <c r="B1107" t="s">
        <v>293</v>
      </c>
      <c r="C1107" t="s">
        <v>246</v>
      </c>
      <c r="D1107" t="s">
        <v>434</v>
      </c>
      <c r="E1107" t="s">
        <v>286</v>
      </c>
      <c r="F1107" t="s">
        <v>248</v>
      </c>
      <c r="G1107" t="s">
        <v>249</v>
      </c>
      <c r="H1107" t="s">
        <v>250</v>
      </c>
      <c r="L1107" s="50">
        <v>1</v>
      </c>
      <c r="M1107" s="50">
        <v>0.94557934999465942</v>
      </c>
      <c r="N1107" s="50">
        <v>1.057552695274353</v>
      </c>
      <c r="O1107" s="50">
        <v>30.843036999999999</v>
      </c>
      <c r="P1107" s="50">
        <v>30.849777221679688</v>
      </c>
      <c r="Q1107" s="50">
        <v>1.0527690872550011E-2</v>
      </c>
      <c r="S1107" s="50">
        <v>20.736051559448242</v>
      </c>
      <c r="T1107" s="50">
        <v>5.0362158566713333E-2</v>
      </c>
      <c r="U1107" s="50">
        <v>2.9076606035232544E-2</v>
      </c>
      <c r="V1107" s="50">
        <v>0</v>
      </c>
      <c r="W1107" t="s">
        <v>210</v>
      </c>
      <c r="X1107" s="50">
        <v>0.40328205832404357</v>
      </c>
      <c r="Y1107" t="s">
        <v>210</v>
      </c>
      <c r="Z1107">
        <v>3</v>
      </c>
      <c r="AA1107">
        <v>25</v>
      </c>
      <c r="AB1107" t="s">
        <v>251</v>
      </c>
      <c r="AC1107" t="s">
        <v>190</v>
      </c>
      <c r="AD1107" s="50">
        <v>0.95582151696336815</v>
      </c>
      <c r="AE1107" t="s">
        <v>252</v>
      </c>
      <c r="AF1107" t="s">
        <v>252</v>
      </c>
      <c r="AG1107" t="s">
        <v>252</v>
      </c>
      <c r="AH1107" t="s">
        <v>252</v>
      </c>
      <c r="AI1107" t="s">
        <v>252</v>
      </c>
    </row>
    <row r="1108" spans="1:35" x14ac:dyDescent="0.35">
      <c r="A1108">
        <v>30</v>
      </c>
      <c r="B1108" t="s">
        <v>294</v>
      </c>
      <c r="C1108" t="s">
        <v>246</v>
      </c>
      <c r="D1108" t="s">
        <v>434</v>
      </c>
      <c r="E1108" t="s">
        <v>288</v>
      </c>
      <c r="F1108" t="s">
        <v>248</v>
      </c>
      <c r="G1108" t="s">
        <v>249</v>
      </c>
      <c r="H1108" t="s">
        <v>250</v>
      </c>
      <c r="L1108" s="50">
        <v>1</v>
      </c>
      <c r="M1108" s="50">
        <v>0.93385237455368042</v>
      </c>
      <c r="N1108" s="50">
        <v>1.0708330869674683</v>
      </c>
      <c r="O1108" s="50">
        <v>26.67915</v>
      </c>
      <c r="P1108" s="50">
        <v>26.710596084594727</v>
      </c>
      <c r="Q1108" s="50">
        <v>3.6990202963352203E-2</v>
      </c>
      <c r="S1108" s="50">
        <v>16.596872329711914</v>
      </c>
      <c r="T1108" s="50">
        <v>6.159374862909317E-2</v>
      </c>
      <c r="U1108" s="50">
        <v>3.5561166703701019E-2</v>
      </c>
      <c r="V1108" s="50">
        <v>0</v>
      </c>
      <c r="W1108" t="s">
        <v>210</v>
      </c>
      <c r="X1108" s="50">
        <v>0.58462205462744954</v>
      </c>
      <c r="Y1108" t="s">
        <v>210</v>
      </c>
      <c r="Z1108">
        <v>3</v>
      </c>
      <c r="AA1108">
        <v>20</v>
      </c>
      <c r="AB1108" t="s">
        <v>251</v>
      </c>
      <c r="AC1108" t="s">
        <v>190</v>
      </c>
      <c r="AD1108" s="50">
        <v>0.97470024495792951</v>
      </c>
      <c r="AE1108" t="s">
        <v>252</v>
      </c>
      <c r="AF1108" t="s">
        <v>252</v>
      </c>
      <c r="AG1108" t="s">
        <v>252</v>
      </c>
      <c r="AH1108" t="s">
        <v>252</v>
      </c>
      <c r="AI1108" t="s">
        <v>252</v>
      </c>
    </row>
    <row r="1109" spans="1:35" x14ac:dyDescent="0.35">
      <c r="A1109">
        <v>31</v>
      </c>
      <c r="B1109" t="s">
        <v>295</v>
      </c>
      <c r="C1109" t="s">
        <v>246</v>
      </c>
      <c r="D1109" t="s">
        <v>434</v>
      </c>
      <c r="E1109" t="s">
        <v>290</v>
      </c>
      <c r="F1109" t="s">
        <v>248</v>
      </c>
      <c r="G1109" t="s">
        <v>249</v>
      </c>
      <c r="H1109" t="s">
        <v>250</v>
      </c>
      <c r="L1109" s="50">
        <v>1</v>
      </c>
      <c r="M1109" s="50">
        <v>0.93489670753479004</v>
      </c>
      <c r="N1109" s="50">
        <v>1.0696368217468262</v>
      </c>
      <c r="O1109" s="50">
        <v>24.152538</v>
      </c>
      <c r="P1109" s="50">
        <v>24.112028121948242</v>
      </c>
      <c r="Q1109" s="50">
        <v>3.5289730876684189E-2</v>
      </c>
      <c r="S1109" s="50">
        <v>13.998303413391113</v>
      </c>
      <c r="T1109" s="50">
        <v>6.0587786138057709E-2</v>
      </c>
      <c r="U1109" s="50">
        <v>3.4980375319719315E-2</v>
      </c>
      <c r="V1109" s="50">
        <v>0</v>
      </c>
      <c r="W1109" t="s">
        <v>210</v>
      </c>
      <c r="X1109" s="50">
        <v>0.59087496378341453</v>
      </c>
      <c r="Y1109" t="s">
        <v>210</v>
      </c>
      <c r="Z1109">
        <v>3</v>
      </c>
      <c r="AA1109">
        <v>18</v>
      </c>
      <c r="AB1109" t="s">
        <v>251</v>
      </c>
      <c r="AC1109" t="s">
        <v>190</v>
      </c>
      <c r="AD1109" s="50">
        <v>0.95697624285839777</v>
      </c>
      <c r="AE1109" t="s">
        <v>252</v>
      </c>
      <c r="AF1109" t="s">
        <v>252</v>
      </c>
      <c r="AG1109" t="s">
        <v>252</v>
      </c>
      <c r="AH1109" t="s">
        <v>252</v>
      </c>
      <c r="AI1109" t="s">
        <v>252</v>
      </c>
    </row>
    <row r="1110" spans="1:35" x14ac:dyDescent="0.35">
      <c r="A1110">
        <v>32</v>
      </c>
      <c r="B1110" t="s">
        <v>296</v>
      </c>
      <c r="C1110" t="s">
        <v>246</v>
      </c>
      <c r="D1110" t="s">
        <v>434</v>
      </c>
      <c r="E1110" t="s">
        <v>292</v>
      </c>
      <c r="F1110" t="s">
        <v>248</v>
      </c>
      <c r="G1110" t="s">
        <v>249</v>
      </c>
      <c r="H1110" t="s">
        <v>250</v>
      </c>
      <c r="L1110" s="50">
        <v>1</v>
      </c>
      <c r="M1110" s="50">
        <v>0.90346705913543701</v>
      </c>
      <c r="N1110" s="50">
        <v>1.1068472862243652</v>
      </c>
      <c r="O1110" s="50">
        <v>26.142828000000002</v>
      </c>
      <c r="P1110" s="50">
        <v>26.0726318359375</v>
      </c>
      <c r="Q1110" s="50">
        <v>7.6954662799835205E-2</v>
      </c>
      <c r="S1110" s="50">
        <v>15.958907127380371</v>
      </c>
      <c r="T1110" s="50">
        <v>9.1364845633506775E-2</v>
      </c>
      <c r="U1110" s="50">
        <v>5.2749518305063248E-2</v>
      </c>
      <c r="V1110" s="50">
        <v>0</v>
      </c>
      <c r="W1110" t="s">
        <v>210</v>
      </c>
      <c r="X1110" s="50">
        <v>0.32945663999628716</v>
      </c>
      <c r="Y1110" t="s">
        <v>210</v>
      </c>
      <c r="Z1110">
        <v>3</v>
      </c>
      <c r="AA1110">
        <v>20</v>
      </c>
      <c r="AB1110" t="s">
        <v>251</v>
      </c>
      <c r="AC1110" t="s">
        <v>190</v>
      </c>
      <c r="AD1110" s="50">
        <v>0.93674552717657078</v>
      </c>
      <c r="AE1110" t="s">
        <v>252</v>
      </c>
      <c r="AF1110" t="s">
        <v>252</v>
      </c>
      <c r="AG1110" t="s">
        <v>252</v>
      </c>
      <c r="AH1110" t="s">
        <v>252</v>
      </c>
      <c r="AI1110" t="s">
        <v>252</v>
      </c>
    </row>
    <row r="1111" spans="1:35" x14ac:dyDescent="0.35">
      <c r="A1111">
        <v>33</v>
      </c>
      <c r="B1111" t="s">
        <v>297</v>
      </c>
      <c r="C1111" t="s">
        <v>246</v>
      </c>
      <c r="D1111" t="s">
        <v>434</v>
      </c>
      <c r="E1111" t="s">
        <v>286</v>
      </c>
      <c r="F1111" t="s">
        <v>248</v>
      </c>
      <c r="G1111" t="s">
        <v>249</v>
      </c>
      <c r="H1111" t="s">
        <v>250</v>
      </c>
      <c r="L1111" s="50">
        <v>1</v>
      </c>
      <c r="M1111" s="50">
        <v>0.94557934999465942</v>
      </c>
      <c r="N1111" s="50">
        <v>1.057552695274353</v>
      </c>
      <c r="O1111" s="50">
        <v>30.861908</v>
      </c>
      <c r="P1111" s="50">
        <v>30.849777221679688</v>
      </c>
      <c r="Q1111" s="50">
        <v>1.0527690872550011E-2</v>
      </c>
      <c r="S1111" s="50">
        <v>20.736051559448242</v>
      </c>
      <c r="T1111" s="50">
        <v>5.0362158566713333E-2</v>
      </c>
      <c r="U1111" s="50">
        <v>2.9076606035232544E-2</v>
      </c>
      <c r="V1111" s="50">
        <v>0</v>
      </c>
      <c r="W1111" t="s">
        <v>210</v>
      </c>
      <c r="X1111" s="50">
        <v>0.40328205832404357</v>
      </c>
      <c r="Y1111" t="s">
        <v>210</v>
      </c>
      <c r="Z1111">
        <v>3</v>
      </c>
      <c r="AA1111">
        <v>25</v>
      </c>
      <c r="AB1111" t="s">
        <v>251</v>
      </c>
      <c r="AC1111" t="s">
        <v>190</v>
      </c>
      <c r="AD1111" s="50">
        <v>0.88653807556535569</v>
      </c>
      <c r="AE1111" t="s">
        <v>252</v>
      </c>
      <c r="AF1111" t="s">
        <v>252</v>
      </c>
      <c r="AG1111" t="s">
        <v>252</v>
      </c>
      <c r="AH1111" t="s">
        <v>252</v>
      </c>
      <c r="AI1111" t="s">
        <v>252</v>
      </c>
    </row>
    <row r="1112" spans="1:35" x14ac:dyDescent="0.35">
      <c r="A1112">
        <v>34</v>
      </c>
      <c r="B1112" t="s">
        <v>298</v>
      </c>
      <c r="C1112" t="s">
        <v>246</v>
      </c>
      <c r="D1112" t="s">
        <v>434</v>
      </c>
      <c r="E1112" t="s">
        <v>288</v>
      </c>
      <c r="F1112" t="s">
        <v>248</v>
      </c>
      <c r="G1112" t="s">
        <v>249</v>
      </c>
      <c r="H1112" t="s">
        <v>250</v>
      </c>
      <c r="L1112" s="50">
        <v>1</v>
      </c>
      <c r="M1112" s="50">
        <v>0.93385237455368042</v>
      </c>
      <c r="N1112" s="50">
        <v>1.0708330869674683</v>
      </c>
      <c r="O1112" s="50">
        <v>26.70129</v>
      </c>
      <c r="P1112" s="50">
        <v>26.710596084594727</v>
      </c>
      <c r="Q1112" s="50">
        <v>3.6990202963352203E-2</v>
      </c>
      <c r="S1112" s="50">
        <v>16.596872329711914</v>
      </c>
      <c r="T1112" s="50">
        <v>6.159374862909317E-2</v>
      </c>
      <c r="U1112" s="50">
        <v>3.5561166703701019E-2</v>
      </c>
      <c r="V1112" s="50">
        <v>0</v>
      </c>
      <c r="W1112" t="s">
        <v>210</v>
      </c>
      <c r="X1112" s="50">
        <v>0.58462205462744954</v>
      </c>
      <c r="Y1112" t="s">
        <v>210</v>
      </c>
      <c r="Z1112">
        <v>3</v>
      </c>
      <c r="AA1112">
        <v>20</v>
      </c>
      <c r="AB1112" t="s">
        <v>251</v>
      </c>
      <c r="AC1112" t="s">
        <v>190</v>
      </c>
      <c r="AD1112" s="50">
        <v>0.96948532751626404</v>
      </c>
      <c r="AE1112" t="s">
        <v>252</v>
      </c>
      <c r="AF1112" t="s">
        <v>252</v>
      </c>
      <c r="AG1112" t="s">
        <v>252</v>
      </c>
      <c r="AH1112" t="s">
        <v>252</v>
      </c>
      <c r="AI1112" t="s">
        <v>252</v>
      </c>
    </row>
    <row r="1113" spans="1:35" x14ac:dyDescent="0.35">
      <c r="A1113">
        <v>35</v>
      </c>
      <c r="B1113" t="s">
        <v>299</v>
      </c>
      <c r="C1113" t="s">
        <v>246</v>
      </c>
      <c r="D1113" t="s">
        <v>434</v>
      </c>
      <c r="E1113" t="s">
        <v>290</v>
      </c>
      <c r="F1113" t="s">
        <v>248</v>
      </c>
      <c r="G1113" t="s">
        <v>249</v>
      </c>
      <c r="H1113" t="s">
        <v>250</v>
      </c>
      <c r="L1113" s="50">
        <v>1</v>
      </c>
      <c r="M1113" s="50">
        <v>0.93489670753479004</v>
      </c>
      <c r="N1113" s="50">
        <v>1.0696368217468262</v>
      </c>
      <c r="O1113" s="50">
        <v>24.095589</v>
      </c>
      <c r="P1113" s="50">
        <v>24.112028121948242</v>
      </c>
      <c r="Q1113" s="50">
        <v>3.5289730876684189E-2</v>
      </c>
      <c r="S1113" s="50">
        <v>13.998303413391113</v>
      </c>
      <c r="T1113" s="50">
        <v>6.0587786138057709E-2</v>
      </c>
      <c r="U1113" s="50">
        <v>3.4980375319719315E-2</v>
      </c>
      <c r="V1113" s="50">
        <v>0</v>
      </c>
      <c r="W1113" t="s">
        <v>210</v>
      </c>
      <c r="X1113" s="50">
        <v>0.59087496378341453</v>
      </c>
      <c r="Y1113" t="s">
        <v>210</v>
      </c>
      <c r="Z1113">
        <v>3</v>
      </c>
      <c r="AA1113">
        <v>16</v>
      </c>
      <c r="AB1113" t="s">
        <v>251</v>
      </c>
      <c r="AC1113" t="s">
        <v>190</v>
      </c>
      <c r="AD1113" s="50">
        <v>0.96754954053575604</v>
      </c>
      <c r="AE1113" t="s">
        <v>252</v>
      </c>
      <c r="AF1113" t="s">
        <v>252</v>
      </c>
      <c r="AG1113" t="s">
        <v>252</v>
      </c>
      <c r="AH1113" t="s">
        <v>252</v>
      </c>
      <c r="AI1113" t="s">
        <v>252</v>
      </c>
    </row>
    <row r="1114" spans="1:35" x14ac:dyDescent="0.35">
      <c r="A1114">
        <v>36</v>
      </c>
      <c r="B1114" t="s">
        <v>300</v>
      </c>
      <c r="C1114" t="s">
        <v>246</v>
      </c>
      <c r="D1114" t="s">
        <v>434</v>
      </c>
      <c r="E1114" t="s">
        <v>292</v>
      </c>
      <c r="F1114" t="s">
        <v>248</v>
      </c>
      <c r="G1114" t="s">
        <v>249</v>
      </c>
      <c r="H1114" t="s">
        <v>250</v>
      </c>
      <c r="L1114" s="50">
        <v>1</v>
      </c>
      <c r="M1114" s="50">
        <v>0.90346705913543701</v>
      </c>
      <c r="N1114" s="50">
        <v>1.1068472862243652</v>
      </c>
      <c r="O1114" s="50">
        <v>26.084717000000001</v>
      </c>
      <c r="P1114" s="50">
        <v>26.0726318359375</v>
      </c>
      <c r="Q1114" s="50">
        <v>7.6954662799835205E-2</v>
      </c>
      <c r="S1114" s="50">
        <v>15.958907127380371</v>
      </c>
      <c r="T1114" s="50">
        <v>9.1364845633506775E-2</v>
      </c>
      <c r="U1114" s="50">
        <v>5.2749518305063248E-2</v>
      </c>
      <c r="V1114" s="50">
        <v>0</v>
      </c>
      <c r="W1114" t="s">
        <v>210</v>
      </c>
      <c r="X1114" s="50">
        <v>0.32945663999628716</v>
      </c>
      <c r="Y1114" t="s">
        <v>210</v>
      </c>
      <c r="Z1114">
        <v>3</v>
      </c>
      <c r="AA1114">
        <v>20</v>
      </c>
      <c r="AB1114" t="s">
        <v>251</v>
      </c>
      <c r="AC1114" t="s">
        <v>190</v>
      </c>
      <c r="AD1114" s="50">
        <v>0.92312742733533193</v>
      </c>
      <c r="AE1114" t="s">
        <v>252</v>
      </c>
      <c r="AF1114" t="s">
        <v>252</v>
      </c>
      <c r="AG1114" t="s">
        <v>252</v>
      </c>
      <c r="AH1114" t="s">
        <v>252</v>
      </c>
      <c r="AI1114" t="s">
        <v>252</v>
      </c>
    </row>
    <row r="1115" spans="1:35" x14ac:dyDescent="0.35">
      <c r="A1115">
        <v>37</v>
      </c>
      <c r="B1115" t="s">
        <v>301</v>
      </c>
      <c r="C1115" t="s">
        <v>246</v>
      </c>
      <c r="D1115" t="s">
        <v>434</v>
      </c>
      <c r="E1115" t="s">
        <v>302</v>
      </c>
      <c r="F1115" t="s">
        <v>248</v>
      </c>
      <c r="G1115" t="s">
        <v>249</v>
      </c>
      <c r="H1115" t="s">
        <v>250</v>
      </c>
      <c r="L1115" s="50">
        <v>1</v>
      </c>
      <c r="M1115" s="50">
        <v>0.9356963038444519</v>
      </c>
      <c r="N1115" s="50">
        <v>1.0687228441238403</v>
      </c>
      <c r="O1115" s="50">
        <v>28.116154000000002</v>
      </c>
      <c r="P1115" s="50">
        <v>28.109872817993164</v>
      </c>
      <c r="Q1115" s="50">
        <v>3.3951804041862488E-2</v>
      </c>
      <c r="S1115" s="50">
        <v>17.996147155761719</v>
      </c>
      <c r="T1115" s="50">
        <v>5.9818390756845474E-2</v>
      </c>
      <c r="U1115" s="50">
        <v>3.4536164253950119E-2</v>
      </c>
      <c r="V1115" s="50">
        <v>0</v>
      </c>
      <c r="W1115" t="s">
        <v>210</v>
      </c>
      <c r="X1115" s="50">
        <v>0.6748502838540571</v>
      </c>
      <c r="Y1115" t="s">
        <v>210</v>
      </c>
      <c r="Z1115">
        <v>3</v>
      </c>
      <c r="AA1115">
        <v>21</v>
      </c>
      <c r="AB1115" t="s">
        <v>251</v>
      </c>
      <c r="AC1115" t="s">
        <v>190</v>
      </c>
      <c r="AD1115" s="50">
        <v>0.97101518767331063</v>
      </c>
      <c r="AE1115" t="s">
        <v>252</v>
      </c>
      <c r="AF1115" t="s">
        <v>252</v>
      </c>
      <c r="AG1115" t="s">
        <v>252</v>
      </c>
      <c r="AH1115" t="s">
        <v>252</v>
      </c>
      <c r="AI1115" t="s">
        <v>252</v>
      </c>
    </row>
    <row r="1116" spans="1:35" x14ac:dyDescent="0.35">
      <c r="A1116">
        <v>38</v>
      </c>
      <c r="B1116" t="s">
        <v>303</v>
      </c>
      <c r="C1116" t="s">
        <v>246</v>
      </c>
      <c r="D1116" t="s">
        <v>434</v>
      </c>
      <c r="E1116" t="s">
        <v>304</v>
      </c>
      <c r="F1116" t="s">
        <v>248</v>
      </c>
      <c r="G1116" t="s">
        <v>249</v>
      </c>
      <c r="H1116" t="s">
        <v>250</v>
      </c>
      <c r="L1116" s="50">
        <v>1</v>
      </c>
      <c r="M1116" s="50">
        <v>0.89194560050964355</v>
      </c>
      <c r="N1116" s="50">
        <v>1.1211446523666382</v>
      </c>
      <c r="O1116" s="50">
        <v>32.96604</v>
      </c>
      <c r="P1116" s="50">
        <v>33.021678924560547</v>
      </c>
      <c r="Q1116" s="50">
        <v>9.0366952121257782E-2</v>
      </c>
      <c r="S1116" s="50">
        <v>22.907953262329102</v>
      </c>
      <c r="T1116" s="50">
        <v>0.10291599482297897</v>
      </c>
      <c r="U1116" s="50">
        <v>5.9418573975563049E-2</v>
      </c>
      <c r="V1116" s="50">
        <v>0</v>
      </c>
      <c r="W1116" t="s">
        <v>210</v>
      </c>
      <c r="X1116" s="50">
        <v>0.38287723970465348</v>
      </c>
      <c r="Y1116" t="s">
        <v>210</v>
      </c>
      <c r="Z1116">
        <v>3</v>
      </c>
      <c r="AA1116">
        <v>27</v>
      </c>
      <c r="AB1116" t="s">
        <v>251</v>
      </c>
      <c r="AC1116" t="s">
        <v>190</v>
      </c>
      <c r="AD1116" s="50">
        <v>0.97073402316841773</v>
      </c>
      <c r="AE1116" t="s">
        <v>252</v>
      </c>
      <c r="AF1116" t="s">
        <v>252</v>
      </c>
      <c r="AG1116" t="s">
        <v>252</v>
      </c>
      <c r="AH1116" t="s">
        <v>252</v>
      </c>
      <c r="AI1116" t="s">
        <v>252</v>
      </c>
    </row>
    <row r="1117" spans="1:35" x14ac:dyDescent="0.35">
      <c r="A1117">
        <v>39</v>
      </c>
      <c r="B1117" t="s">
        <v>305</v>
      </c>
      <c r="C1117" t="s">
        <v>246</v>
      </c>
      <c r="D1117" t="s">
        <v>434</v>
      </c>
      <c r="E1117" t="s">
        <v>306</v>
      </c>
      <c r="F1117" t="s">
        <v>248</v>
      </c>
      <c r="G1117" t="s">
        <v>249</v>
      </c>
      <c r="H1117" t="s">
        <v>250</v>
      </c>
      <c r="L1117" s="50">
        <v>1</v>
      </c>
      <c r="M1117" s="50">
        <v>0.93586790561676025</v>
      </c>
      <c r="N1117" s="50">
        <v>1.0685268640518188</v>
      </c>
      <c r="O1117" s="50">
        <v>28.717981000000002</v>
      </c>
      <c r="P1117" s="50">
        <v>28.719083786010742</v>
      </c>
      <c r="Q1117" s="50">
        <v>3.3660143613815308E-2</v>
      </c>
      <c r="S1117" s="50">
        <v>18.60536003112793</v>
      </c>
      <c r="T1117" s="50">
        <v>5.9653330594301224E-2</v>
      </c>
      <c r="U1117" s="50">
        <v>3.4440867602825165E-2</v>
      </c>
      <c r="V1117" s="50">
        <v>0</v>
      </c>
      <c r="W1117" t="s">
        <v>210</v>
      </c>
      <c r="X1117" s="50">
        <v>0.45502645670262182</v>
      </c>
      <c r="Y1117" t="s">
        <v>210</v>
      </c>
      <c r="Z1117">
        <v>3</v>
      </c>
      <c r="AA1117">
        <v>22</v>
      </c>
      <c r="AB1117" t="s">
        <v>251</v>
      </c>
      <c r="AC1117" t="s">
        <v>190</v>
      </c>
      <c r="AD1117" s="50">
        <v>0.97593638971017893</v>
      </c>
      <c r="AE1117" t="s">
        <v>252</v>
      </c>
      <c r="AF1117" t="s">
        <v>252</v>
      </c>
      <c r="AG1117" t="s">
        <v>252</v>
      </c>
      <c r="AH1117" t="s">
        <v>252</v>
      </c>
      <c r="AI1117" t="s">
        <v>252</v>
      </c>
    </row>
    <row r="1118" spans="1:35" x14ac:dyDescent="0.35">
      <c r="A1118">
        <v>40</v>
      </c>
      <c r="B1118" t="s">
        <v>307</v>
      </c>
      <c r="C1118" t="s">
        <v>246</v>
      </c>
      <c r="D1118" t="s">
        <v>434</v>
      </c>
      <c r="E1118" t="s">
        <v>308</v>
      </c>
      <c r="F1118" t="s">
        <v>248</v>
      </c>
      <c r="G1118" t="s">
        <v>249</v>
      </c>
      <c r="H1118" t="s">
        <v>250</v>
      </c>
      <c r="L1118" s="50">
        <v>1</v>
      </c>
      <c r="M1118" s="50">
        <v>0.68533521890640259</v>
      </c>
      <c r="N1118" s="50">
        <v>1.4591399431228638</v>
      </c>
      <c r="O1118" s="50">
        <v>33.246403000000001</v>
      </c>
      <c r="P1118" s="50">
        <v>33.429325103759766</v>
      </c>
      <c r="Q1118" s="50">
        <v>0.33648014068603516</v>
      </c>
      <c r="S1118" s="50">
        <v>23.315601348876953</v>
      </c>
      <c r="T1118" s="50">
        <v>0.34006530046463013</v>
      </c>
      <c r="U1118" s="50">
        <v>0.19633679091930389</v>
      </c>
      <c r="V1118" s="50">
        <v>0</v>
      </c>
      <c r="W1118" t="s">
        <v>210</v>
      </c>
      <c r="X1118" s="50">
        <v>7.7117361186824329E-2</v>
      </c>
      <c r="Y1118" t="s">
        <v>210</v>
      </c>
      <c r="Z1118">
        <v>3</v>
      </c>
      <c r="AA1118">
        <v>27</v>
      </c>
      <c r="AB1118" t="s">
        <v>251</v>
      </c>
      <c r="AC1118" t="s">
        <v>190</v>
      </c>
      <c r="AD1118" s="50">
        <v>0.93299383531828306</v>
      </c>
      <c r="AE1118" t="s">
        <v>252</v>
      </c>
      <c r="AF1118" t="s">
        <v>252</v>
      </c>
      <c r="AG1118" t="s">
        <v>252</v>
      </c>
      <c r="AH1118" t="s">
        <v>252</v>
      </c>
      <c r="AI1118" t="s">
        <v>252</v>
      </c>
    </row>
    <row r="1119" spans="1:35" x14ac:dyDescent="0.35">
      <c r="A1119">
        <v>41</v>
      </c>
      <c r="B1119" t="s">
        <v>309</v>
      </c>
      <c r="C1119" t="s">
        <v>246</v>
      </c>
      <c r="D1119" t="s">
        <v>434</v>
      </c>
      <c r="E1119" t="s">
        <v>302</v>
      </c>
      <c r="F1119" t="s">
        <v>248</v>
      </c>
      <c r="G1119" t="s">
        <v>249</v>
      </c>
      <c r="H1119" t="s">
        <v>250</v>
      </c>
      <c r="L1119" s="50">
        <v>1</v>
      </c>
      <c r="M1119" s="50">
        <v>0.9356963038444519</v>
      </c>
      <c r="N1119" s="50">
        <v>1.0687228441238403</v>
      </c>
      <c r="O1119" s="50">
        <v>28.073217</v>
      </c>
      <c r="P1119" s="50">
        <v>28.109872817993164</v>
      </c>
      <c r="Q1119" s="50">
        <v>3.3951804041862488E-2</v>
      </c>
      <c r="S1119" s="50">
        <v>17.996147155761719</v>
      </c>
      <c r="T1119" s="50">
        <v>5.9818390756845474E-2</v>
      </c>
      <c r="U1119" s="50">
        <v>3.4536164253950119E-2</v>
      </c>
      <c r="V1119" s="50">
        <v>0</v>
      </c>
      <c r="W1119" t="s">
        <v>210</v>
      </c>
      <c r="X1119" s="50">
        <v>0.6748502838540571</v>
      </c>
      <c r="Y1119" t="s">
        <v>210</v>
      </c>
      <c r="Z1119">
        <v>3</v>
      </c>
      <c r="AA1119">
        <v>21</v>
      </c>
      <c r="AB1119" t="s">
        <v>251</v>
      </c>
      <c r="AC1119" t="s">
        <v>190</v>
      </c>
      <c r="AD1119" s="50">
        <v>0.98328079900395726</v>
      </c>
      <c r="AE1119" t="s">
        <v>252</v>
      </c>
      <c r="AF1119" t="s">
        <v>252</v>
      </c>
      <c r="AG1119" t="s">
        <v>252</v>
      </c>
      <c r="AH1119" t="s">
        <v>252</v>
      </c>
      <c r="AI1119" t="s">
        <v>252</v>
      </c>
    </row>
    <row r="1120" spans="1:35" x14ac:dyDescent="0.35">
      <c r="A1120">
        <v>42</v>
      </c>
      <c r="B1120" t="s">
        <v>310</v>
      </c>
      <c r="C1120" t="s">
        <v>246</v>
      </c>
      <c r="D1120" t="s">
        <v>434</v>
      </c>
      <c r="E1120" t="s">
        <v>304</v>
      </c>
      <c r="F1120" t="s">
        <v>248</v>
      </c>
      <c r="G1120" t="s">
        <v>249</v>
      </c>
      <c r="H1120" t="s">
        <v>250</v>
      </c>
      <c r="L1120" s="50">
        <v>1</v>
      </c>
      <c r="M1120" s="50">
        <v>0.89194560050964355</v>
      </c>
      <c r="N1120" s="50">
        <v>1.1211446523666382</v>
      </c>
      <c r="O1120" s="50">
        <v>33.125945999999999</v>
      </c>
      <c r="P1120" s="50">
        <v>33.021678924560547</v>
      </c>
      <c r="Q1120" s="50">
        <v>9.0366952121257782E-2</v>
      </c>
      <c r="S1120" s="50">
        <v>22.907953262329102</v>
      </c>
      <c r="T1120" s="50">
        <v>0.10291599482297897</v>
      </c>
      <c r="U1120" s="50">
        <v>5.9418573975563049E-2</v>
      </c>
      <c r="V1120" s="50">
        <v>0</v>
      </c>
      <c r="W1120" t="s">
        <v>210</v>
      </c>
      <c r="X1120" s="50">
        <v>0.38287723970465348</v>
      </c>
      <c r="Y1120" t="s">
        <v>210</v>
      </c>
      <c r="Z1120">
        <v>3</v>
      </c>
      <c r="AA1120">
        <v>27</v>
      </c>
      <c r="AB1120" t="s">
        <v>251</v>
      </c>
      <c r="AC1120" t="s">
        <v>190</v>
      </c>
      <c r="AD1120" s="50">
        <v>0.96735078629682636</v>
      </c>
      <c r="AE1120" t="s">
        <v>252</v>
      </c>
      <c r="AF1120" t="s">
        <v>252</v>
      </c>
      <c r="AG1120" t="s">
        <v>252</v>
      </c>
      <c r="AH1120" t="s">
        <v>252</v>
      </c>
      <c r="AI1120" t="s">
        <v>252</v>
      </c>
    </row>
    <row r="1121" spans="1:35" x14ac:dyDescent="0.35">
      <c r="A1121">
        <v>43</v>
      </c>
      <c r="B1121" t="s">
        <v>311</v>
      </c>
      <c r="C1121" t="s">
        <v>246</v>
      </c>
      <c r="D1121" t="s">
        <v>434</v>
      </c>
      <c r="E1121" t="s">
        <v>306</v>
      </c>
      <c r="F1121" t="s">
        <v>248</v>
      </c>
      <c r="G1121" t="s">
        <v>249</v>
      </c>
      <c r="H1121" t="s">
        <v>250</v>
      </c>
      <c r="L1121" s="50">
        <v>1</v>
      </c>
      <c r="M1121" s="50">
        <v>0.93586790561676025</v>
      </c>
      <c r="N1121" s="50">
        <v>1.0685268640518188</v>
      </c>
      <c r="O1121" s="50">
        <v>28.68599</v>
      </c>
      <c r="P1121" s="50">
        <v>28.719083786010742</v>
      </c>
      <c r="Q1121" s="50">
        <v>3.3660143613815308E-2</v>
      </c>
      <c r="S1121" s="50">
        <v>18.60536003112793</v>
      </c>
      <c r="T1121" s="50">
        <v>5.9653330594301224E-2</v>
      </c>
      <c r="U1121" s="50">
        <v>3.4440867602825165E-2</v>
      </c>
      <c r="V1121" s="50">
        <v>0</v>
      </c>
      <c r="W1121" t="s">
        <v>210</v>
      </c>
      <c r="X1121" s="50">
        <v>0.45502645670262182</v>
      </c>
      <c r="Y1121" t="s">
        <v>210</v>
      </c>
      <c r="Z1121">
        <v>3</v>
      </c>
      <c r="AA1121">
        <v>22</v>
      </c>
      <c r="AB1121" t="s">
        <v>251</v>
      </c>
      <c r="AC1121" t="s">
        <v>190</v>
      </c>
      <c r="AD1121" s="50">
        <v>0.97757569166884273</v>
      </c>
      <c r="AE1121" t="s">
        <v>252</v>
      </c>
      <c r="AF1121" t="s">
        <v>252</v>
      </c>
      <c r="AG1121" t="s">
        <v>252</v>
      </c>
      <c r="AH1121" t="s">
        <v>252</v>
      </c>
      <c r="AI1121" t="s">
        <v>252</v>
      </c>
    </row>
    <row r="1122" spans="1:35" x14ac:dyDescent="0.35">
      <c r="A1122">
        <v>44</v>
      </c>
      <c r="B1122" t="s">
        <v>312</v>
      </c>
      <c r="C1122" t="s">
        <v>246</v>
      </c>
      <c r="D1122" t="s">
        <v>434</v>
      </c>
      <c r="E1122" t="s">
        <v>308</v>
      </c>
      <c r="F1122" t="s">
        <v>248</v>
      </c>
      <c r="G1122" t="s">
        <v>249</v>
      </c>
      <c r="H1122" t="s">
        <v>250</v>
      </c>
      <c r="L1122" s="50">
        <v>1</v>
      </c>
      <c r="M1122" s="50">
        <v>0.68533521890640259</v>
      </c>
      <c r="N1122" s="50">
        <v>1.4591399431228638</v>
      </c>
      <c r="O1122" s="50">
        <v>33.817641999999999</v>
      </c>
      <c r="P1122" s="50">
        <v>33.429325103759766</v>
      </c>
      <c r="Q1122" s="50">
        <v>0.33648014068603516</v>
      </c>
      <c r="S1122" s="50">
        <v>23.315601348876953</v>
      </c>
      <c r="T1122" s="50">
        <v>0.34006530046463013</v>
      </c>
      <c r="U1122" s="50">
        <v>0.19633679091930389</v>
      </c>
      <c r="V1122" s="50">
        <v>0</v>
      </c>
      <c r="W1122" t="s">
        <v>210</v>
      </c>
      <c r="X1122" s="50">
        <v>7.7117361186824329E-2</v>
      </c>
      <c r="Y1122" t="s">
        <v>210</v>
      </c>
      <c r="Z1122">
        <v>3</v>
      </c>
      <c r="AA1122">
        <v>29</v>
      </c>
      <c r="AB1122" t="s">
        <v>251</v>
      </c>
      <c r="AC1122" t="s">
        <v>190</v>
      </c>
      <c r="AD1122" s="50">
        <v>0.90812082879515377</v>
      </c>
      <c r="AE1122" t="s">
        <v>252</v>
      </c>
      <c r="AF1122" t="s">
        <v>252</v>
      </c>
      <c r="AG1122" t="s">
        <v>252</v>
      </c>
      <c r="AH1122" t="s">
        <v>252</v>
      </c>
      <c r="AI1122" t="s">
        <v>252</v>
      </c>
    </row>
    <row r="1123" spans="1:35" x14ac:dyDescent="0.35">
      <c r="A1123">
        <v>45</v>
      </c>
      <c r="B1123" t="s">
        <v>313</v>
      </c>
      <c r="C1123" t="s">
        <v>246</v>
      </c>
      <c r="D1123" t="s">
        <v>434</v>
      </c>
      <c r="E1123" t="s">
        <v>302</v>
      </c>
      <c r="F1123" t="s">
        <v>248</v>
      </c>
      <c r="G1123" t="s">
        <v>249</v>
      </c>
      <c r="H1123" t="s">
        <v>250</v>
      </c>
      <c r="L1123" s="50">
        <v>1</v>
      </c>
      <c r="M1123" s="50">
        <v>0.9356963038444519</v>
      </c>
      <c r="N1123" s="50">
        <v>1.0687228441238403</v>
      </c>
      <c r="O1123" s="50">
        <v>28.140243999999999</v>
      </c>
      <c r="P1123" s="50">
        <v>28.109872817993164</v>
      </c>
      <c r="Q1123" s="50">
        <v>3.3951804041862488E-2</v>
      </c>
      <c r="S1123" s="50">
        <v>17.996147155761719</v>
      </c>
      <c r="T1123" s="50">
        <v>5.9818390756845474E-2</v>
      </c>
      <c r="U1123" s="50">
        <v>3.4536164253950119E-2</v>
      </c>
      <c r="V1123" s="50">
        <v>0</v>
      </c>
      <c r="W1123" t="s">
        <v>210</v>
      </c>
      <c r="X1123" s="50">
        <v>0.6748502838540571</v>
      </c>
      <c r="Y1123" t="s">
        <v>210</v>
      </c>
      <c r="Z1123">
        <v>3</v>
      </c>
      <c r="AA1123">
        <v>21</v>
      </c>
      <c r="AB1123" t="s">
        <v>251</v>
      </c>
      <c r="AC1123" t="s">
        <v>190</v>
      </c>
      <c r="AD1123" s="50">
        <v>0.94772647759403539</v>
      </c>
      <c r="AE1123" t="s">
        <v>252</v>
      </c>
      <c r="AF1123" t="s">
        <v>252</v>
      </c>
      <c r="AG1123" t="s">
        <v>252</v>
      </c>
      <c r="AH1123" t="s">
        <v>252</v>
      </c>
      <c r="AI1123" t="s">
        <v>252</v>
      </c>
    </row>
    <row r="1124" spans="1:35" x14ac:dyDescent="0.35">
      <c r="A1124">
        <v>46</v>
      </c>
      <c r="B1124" t="s">
        <v>314</v>
      </c>
      <c r="C1124" t="s">
        <v>246</v>
      </c>
      <c r="D1124" t="s">
        <v>434</v>
      </c>
      <c r="E1124" t="s">
        <v>304</v>
      </c>
      <c r="F1124" t="s">
        <v>248</v>
      </c>
      <c r="G1124" t="s">
        <v>249</v>
      </c>
      <c r="H1124" t="s">
        <v>250</v>
      </c>
      <c r="L1124" s="50">
        <v>1</v>
      </c>
      <c r="M1124" s="50">
        <v>0.89194560050964355</v>
      </c>
      <c r="N1124" s="50">
        <v>1.1211446523666382</v>
      </c>
      <c r="O1124" s="50">
        <v>32.973044999999999</v>
      </c>
      <c r="P1124" s="50">
        <v>33.021678924560547</v>
      </c>
      <c r="Q1124" s="50">
        <v>9.0366952121257782E-2</v>
      </c>
      <c r="S1124" s="50">
        <v>22.907953262329102</v>
      </c>
      <c r="T1124" s="50">
        <v>0.10291599482297897</v>
      </c>
      <c r="U1124" s="50">
        <v>5.9418573975563049E-2</v>
      </c>
      <c r="V1124" s="50">
        <v>0</v>
      </c>
      <c r="W1124" t="s">
        <v>210</v>
      </c>
      <c r="X1124" s="50">
        <v>0.38287723970465348</v>
      </c>
      <c r="Y1124" t="s">
        <v>210</v>
      </c>
      <c r="Z1124">
        <v>3</v>
      </c>
      <c r="AA1124">
        <v>27</v>
      </c>
      <c r="AB1124" t="s">
        <v>251</v>
      </c>
      <c r="AC1124" t="s">
        <v>190</v>
      </c>
      <c r="AD1124" s="50">
        <v>0.94206534194564628</v>
      </c>
      <c r="AE1124" t="s">
        <v>252</v>
      </c>
      <c r="AF1124" t="s">
        <v>252</v>
      </c>
      <c r="AG1124" t="s">
        <v>252</v>
      </c>
      <c r="AH1124" t="s">
        <v>252</v>
      </c>
      <c r="AI1124" t="s">
        <v>252</v>
      </c>
    </row>
    <row r="1125" spans="1:35" x14ac:dyDescent="0.35">
      <c r="A1125">
        <v>47</v>
      </c>
      <c r="B1125" t="s">
        <v>315</v>
      </c>
      <c r="C1125" t="s">
        <v>246</v>
      </c>
      <c r="D1125" t="s">
        <v>434</v>
      </c>
      <c r="E1125" t="s">
        <v>306</v>
      </c>
      <c r="F1125" t="s">
        <v>248</v>
      </c>
      <c r="G1125" t="s">
        <v>249</v>
      </c>
      <c r="H1125" t="s">
        <v>250</v>
      </c>
      <c r="L1125" s="50">
        <v>1</v>
      </c>
      <c r="M1125" s="50">
        <v>0.93586790561676025</v>
      </c>
      <c r="N1125" s="50">
        <v>1.0685268640518188</v>
      </c>
      <c r="O1125" s="50">
        <v>28.753283</v>
      </c>
      <c r="P1125" s="50">
        <v>28.719083786010742</v>
      </c>
      <c r="Q1125" s="50">
        <v>3.3660143613815308E-2</v>
      </c>
      <c r="S1125" s="50">
        <v>18.60536003112793</v>
      </c>
      <c r="T1125" s="50">
        <v>5.9653330594301224E-2</v>
      </c>
      <c r="U1125" s="50">
        <v>3.4440867602825165E-2</v>
      </c>
      <c r="V1125" s="50">
        <v>0</v>
      </c>
      <c r="W1125" t="s">
        <v>210</v>
      </c>
      <c r="X1125" s="50">
        <v>0.45502645670262182</v>
      </c>
      <c r="Y1125" t="s">
        <v>210</v>
      </c>
      <c r="Z1125">
        <v>3</v>
      </c>
      <c r="AA1125">
        <v>22</v>
      </c>
      <c r="AB1125" t="s">
        <v>251</v>
      </c>
      <c r="AC1125" t="s">
        <v>190</v>
      </c>
      <c r="AD1125" s="50">
        <v>0.97369799615608832</v>
      </c>
      <c r="AE1125" t="s">
        <v>252</v>
      </c>
      <c r="AF1125" t="s">
        <v>252</v>
      </c>
      <c r="AG1125" t="s">
        <v>252</v>
      </c>
      <c r="AH1125" t="s">
        <v>252</v>
      </c>
      <c r="AI1125" t="s">
        <v>252</v>
      </c>
    </row>
    <row r="1126" spans="1:35" x14ac:dyDescent="0.35">
      <c r="A1126">
        <v>48</v>
      </c>
      <c r="B1126" t="s">
        <v>316</v>
      </c>
      <c r="C1126" t="s">
        <v>246</v>
      </c>
      <c r="D1126" t="s">
        <v>434</v>
      </c>
      <c r="E1126" t="s">
        <v>308</v>
      </c>
      <c r="F1126" t="s">
        <v>248</v>
      </c>
      <c r="G1126" t="s">
        <v>249</v>
      </c>
      <c r="H1126" t="s">
        <v>250</v>
      </c>
      <c r="L1126" s="50">
        <v>1</v>
      </c>
      <c r="M1126" s="50">
        <v>0.68533521890640259</v>
      </c>
      <c r="N1126" s="50">
        <v>1.4591399431228638</v>
      </c>
      <c r="O1126" s="50">
        <v>33.223930000000003</v>
      </c>
      <c r="P1126" s="50">
        <v>33.429325103759766</v>
      </c>
      <c r="Q1126" s="50">
        <v>0.33648014068603516</v>
      </c>
      <c r="S1126" s="50">
        <v>23.315601348876953</v>
      </c>
      <c r="T1126" s="50">
        <v>0.34006530046463013</v>
      </c>
      <c r="U1126" s="50">
        <v>0.19633679091930389</v>
      </c>
      <c r="V1126" s="50">
        <v>0</v>
      </c>
      <c r="W1126" t="s">
        <v>210</v>
      </c>
      <c r="X1126" s="50">
        <v>7.7117361186824329E-2</v>
      </c>
      <c r="Y1126" t="s">
        <v>210</v>
      </c>
      <c r="Z1126">
        <v>3</v>
      </c>
      <c r="AA1126">
        <v>29</v>
      </c>
      <c r="AB1126" t="s">
        <v>251</v>
      </c>
      <c r="AC1126" t="s">
        <v>190</v>
      </c>
      <c r="AD1126" s="50">
        <v>0.9418954893178263</v>
      </c>
      <c r="AE1126" t="s">
        <v>252</v>
      </c>
      <c r="AF1126" t="s">
        <v>252</v>
      </c>
      <c r="AG1126" t="s">
        <v>252</v>
      </c>
      <c r="AH1126" t="s">
        <v>252</v>
      </c>
      <c r="AI1126" t="s">
        <v>252</v>
      </c>
    </row>
    <row r="1127" spans="1:35" x14ac:dyDescent="0.35">
      <c r="A1127">
        <v>49</v>
      </c>
      <c r="B1127" t="s">
        <v>317</v>
      </c>
      <c r="C1127" t="s">
        <v>246</v>
      </c>
      <c r="D1127" t="s">
        <v>434</v>
      </c>
      <c r="E1127" t="s">
        <v>318</v>
      </c>
      <c r="F1127" t="s">
        <v>248</v>
      </c>
      <c r="G1127" t="s">
        <v>249</v>
      </c>
      <c r="H1127" t="s">
        <v>250</v>
      </c>
      <c r="L1127" s="50">
        <v>1</v>
      </c>
      <c r="M1127" s="50">
        <v>0.93397819995880127</v>
      </c>
      <c r="N1127" s="50">
        <v>1.0706888437271118</v>
      </c>
      <c r="O1127" s="50">
        <v>26.067869999999999</v>
      </c>
      <c r="P1127" s="50">
        <v>26.072813034057617</v>
      </c>
      <c r="Q1127" s="50">
        <v>3.6787927150726318E-2</v>
      </c>
      <c r="S1127" s="50">
        <v>15.959086418151855</v>
      </c>
      <c r="T1127" s="50">
        <v>6.1472486704587936E-2</v>
      </c>
      <c r="U1127" s="50">
        <v>3.5491157323122025E-2</v>
      </c>
      <c r="V1127" s="50">
        <v>0</v>
      </c>
      <c r="W1127" t="s">
        <v>210</v>
      </c>
      <c r="X1127" s="50">
        <v>0.35417367316667359</v>
      </c>
      <c r="Y1127" t="s">
        <v>210</v>
      </c>
      <c r="Z1127">
        <v>3</v>
      </c>
      <c r="AA1127">
        <v>20</v>
      </c>
      <c r="AB1127" t="s">
        <v>251</v>
      </c>
      <c r="AC1127" t="s">
        <v>190</v>
      </c>
      <c r="AD1127" s="50">
        <v>0.9651142870985957</v>
      </c>
      <c r="AE1127" t="s">
        <v>252</v>
      </c>
      <c r="AF1127" t="s">
        <v>252</v>
      </c>
      <c r="AG1127" t="s">
        <v>252</v>
      </c>
      <c r="AH1127" t="s">
        <v>252</v>
      </c>
      <c r="AI1127" t="s">
        <v>252</v>
      </c>
    </row>
    <row r="1128" spans="1:35" x14ac:dyDescent="0.35">
      <c r="A1128">
        <v>50</v>
      </c>
      <c r="B1128" t="s">
        <v>319</v>
      </c>
      <c r="C1128" t="s">
        <v>246</v>
      </c>
      <c r="D1128" t="s">
        <v>434</v>
      </c>
      <c r="E1128" t="s">
        <v>320</v>
      </c>
      <c r="F1128" t="s">
        <v>248</v>
      </c>
      <c r="G1128" t="s">
        <v>249</v>
      </c>
      <c r="H1128" t="s">
        <v>250</v>
      </c>
      <c r="L1128" s="50">
        <v>1</v>
      </c>
      <c r="M1128" s="50">
        <v>0.9452018141746521</v>
      </c>
      <c r="N1128" s="50">
        <v>1.057975172996521</v>
      </c>
      <c r="O1128" s="50">
        <v>29.011503000000001</v>
      </c>
      <c r="P1128" s="50">
        <v>29.005617141723633</v>
      </c>
      <c r="Q1128" s="50">
        <v>1.21309794485569E-2</v>
      </c>
      <c r="S1128" s="50">
        <v>18.89189338684082</v>
      </c>
      <c r="T1128" s="50">
        <v>5.0721548497676849E-2</v>
      </c>
      <c r="U1128" s="50">
        <v>2.9284099116921425E-2</v>
      </c>
      <c r="V1128" s="50">
        <v>0</v>
      </c>
      <c r="W1128" t="s">
        <v>210</v>
      </c>
      <c r="X1128" s="50">
        <v>0.42935734190092789</v>
      </c>
      <c r="Y1128" t="s">
        <v>210</v>
      </c>
      <c r="Z1128">
        <v>3</v>
      </c>
      <c r="AA1128">
        <v>22</v>
      </c>
      <c r="AB1128" t="s">
        <v>251</v>
      </c>
      <c r="AC1128" t="s">
        <v>190</v>
      </c>
      <c r="AD1128" s="50">
        <v>0.97048161556373747</v>
      </c>
      <c r="AE1128" t="s">
        <v>252</v>
      </c>
      <c r="AF1128" t="s">
        <v>252</v>
      </c>
      <c r="AG1128" t="s">
        <v>252</v>
      </c>
      <c r="AH1128" t="s">
        <v>252</v>
      </c>
      <c r="AI1128" t="s">
        <v>252</v>
      </c>
    </row>
    <row r="1129" spans="1:35" x14ac:dyDescent="0.35">
      <c r="A1129">
        <v>51</v>
      </c>
      <c r="B1129" t="s">
        <v>321</v>
      </c>
      <c r="C1129" t="s">
        <v>246</v>
      </c>
      <c r="D1129" t="s">
        <v>434</v>
      </c>
      <c r="E1129" t="s">
        <v>322</v>
      </c>
      <c r="F1129" t="s">
        <v>248</v>
      </c>
      <c r="G1129" t="s">
        <v>249</v>
      </c>
      <c r="H1129" t="s">
        <v>250</v>
      </c>
      <c r="L1129" s="50">
        <v>1</v>
      </c>
      <c r="M1129" s="50">
        <v>0.79246163368225098</v>
      </c>
      <c r="N1129" s="50">
        <v>1.2618907690048218</v>
      </c>
      <c r="O1129" s="50">
        <v>33.235275000000001</v>
      </c>
      <c r="P1129" s="50">
        <v>33.004474639892578</v>
      </c>
      <c r="Q1129" s="50">
        <v>0.20347645878791809</v>
      </c>
      <c r="S1129" s="50">
        <v>22.890750885009766</v>
      </c>
      <c r="T1129" s="50">
        <v>0.20935182273387909</v>
      </c>
      <c r="U1129" s="50">
        <v>0.12086932361125946</v>
      </c>
      <c r="V1129" s="50">
        <v>0</v>
      </c>
      <c r="W1129" t="s">
        <v>210</v>
      </c>
      <c r="X1129" s="50">
        <v>5.2997579083925168E-2</v>
      </c>
      <c r="Y1129" t="s">
        <v>210</v>
      </c>
      <c r="Z1129">
        <v>3</v>
      </c>
      <c r="AA1129">
        <v>29</v>
      </c>
      <c r="AB1129" t="s">
        <v>251</v>
      </c>
      <c r="AC1129" t="s">
        <v>190</v>
      </c>
      <c r="AD1129" s="50">
        <v>0.94762204750987244</v>
      </c>
      <c r="AE1129" t="s">
        <v>252</v>
      </c>
      <c r="AF1129" t="s">
        <v>252</v>
      </c>
      <c r="AG1129" t="s">
        <v>252</v>
      </c>
      <c r="AH1129" t="s">
        <v>252</v>
      </c>
      <c r="AI1129" t="s">
        <v>252</v>
      </c>
    </row>
    <row r="1130" spans="1:35" x14ac:dyDescent="0.35">
      <c r="A1130">
        <v>52</v>
      </c>
      <c r="B1130" t="s">
        <v>323</v>
      </c>
      <c r="C1130" t="s">
        <v>246</v>
      </c>
      <c r="D1130" t="s">
        <v>434</v>
      </c>
      <c r="E1130" t="s">
        <v>324</v>
      </c>
      <c r="F1130" t="s">
        <v>248</v>
      </c>
      <c r="G1130" t="s">
        <v>249</v>
      </c>
      <c r="H1130" t="s">
        <v>250</v>
      </c>
      <c r="L1130" s="50">
        <v>1</v>
      </c>
      <c r="M1130" s="50">
        <v>0.82485115528106689</v>
      </c>
      <c r="N1130" s="50">
        <v>1.2123399972915649</v>
      </c>
      <c r="O1130" s="50">
        <v>25.343381999999998</v>
      </c>
      <c r="P1130" s="50">
        <v>25.354660034179688</v>
      </c>
      <c r="Q1130" s="50">
        <v>0.16615316271781921</v>
      </c>
      <c r="S1130" s="50">
        <v>15.240934371948242</v>
      </c>
      <c r="T1130" s="50">
        <v>0.17329855263233185</v>
      </c>
      <c r="U1130" s="50">
        <v>0.10005396604537964</v>
      </c>
      <c r="V1130" s="50">
        <v>0</v>
      </c>
      <c r="W1130" t="s">
        <v>210</v>
      </c>
      <c r="X1130" s="50">
        <v>0.65372673049347896</v>
      </c>
      <c r="Y1130" t="s">
        <v>210</v>
      </c>
      <c r="Z1130">
        <v>3</v>
      </c>
      <c r="AA1130">
        <v>19</v>
      </c>
      <c r="AB1130" t="s">
        <v>251</v>
      </c>
      <c r="AC1130" t="s">
        <v>190</v>
      </c>
      <c r="AD1130" s="50">
        <v>0.97534477883725668</v>
      </c>
      <c r="AE1130" t="s">
        <v>252</v>
      </c>
      <c r="AF1130" t="s">
        <v>252</v>
      </c>
      <c r="AG1130" t="s">
        <v>252</v>
      </c>
      <c r="AH1130" t="s">
        <v>252</v>
      </c>
      <c r="AI1130" t="s">
        <v>252</v>
      </c>
    </row>
    <row r="1131" spans="1:35" x14ac:dyDescent="0.35">
      <c r="A1131">
        <v>53</v>
      </c>
      <c r="B1131" t="s">
        <v>325</v>
      </c>
      <c r="C1131" t="s">
        <v>246</v>
      </c>
      <c r="D1131" t="s">
        <v>434</v>
      </c>
      <c r="E1131" t="s">
        <v>318</v>
      </c>
      <c r="F1131" t="s">
        <v>248</v>
      </c>
      <c r="G1131" t="s">
        <v>249</v>
      </c>
      <c r="H1131" t="s">
        <v>250</v>
      </c>
      <c r="L1131" s="50">
        <v>1</v>
      </c>
      <c r="M1131" s="50">
        <v>0.93397819995880127</v>
      </c>
      <c r="N1131" s="50">
        <v>1.0706888437271118</v>
      </c>
      <c r="O1131" s="50">
        <v>26.111820000000002</v>
      </c>
      <c r="P1131" s="50">
        <v>26.072813034057617</v>
      </c>
      <c r="Q1131" s="50">
        <v>3.6787927150726318E-2</v>
      </c>
      <c r="S1131" s="50">
        <v>15.959086418151855</v>
      </c>
      <c r="T1131" s="50">
        <v>6.1472486704587936E-2</v>
      </c>
      <c r="U1131" s="50">
        <v>3.5491157323122025E-2</v>
      </c>
      <c r="V1131" s="50">
        <v>0</v>
      </c>
      <c r="W1131" t="s">
        <v>210</v>
      </c>
      <c r="X1131" s="50">
        <v>0.35417367316667359</v>
      </c>
      <c r="Y1131" t="s">
        <v>210</v>
      </c>
      <c r="Z1131">
        <v>3</v>
      </c>
      <c r="AA1131">
        <v>20</v>
      </c>
      <c r="AB1131" t="s">
        <v>251</v>
      </c>
      <c r="AC1131" t="s">
        <v>190</v>
      </c>
      <c r="AD1131" s="50">
        <v>0.9753079980753171</v>
      </c>
      <c r="AE1131" t="s">
        <v>252</v>
      </c>
      <c r="AF1131" t="s">
        <v>252</v>
      </c>
      <c r="AG1131" t="s">
        <v>252</v>
      </c>
      <c r="AH1131" t="s">
        <v>252</v>
      </c>
      <c r="AI1131" t="s">
        <v>252</v>
      </c>
    </row>
    <row r="1132" spans="1:35" x14ac:dyDescent="0.35">
      <c r="A1132">
        <v>54</v>
      </c>
      <c r="B1132" t="s">
        <v>326</v>
      </c>
      <c r="C1132" t="s">
        <v>246</v>
      </c>
      <c r="D1132" t="s">
        <v>434</v>
      </c>
      <c r="E1132" t="s">
        <v>320</v>
      </c>
      <c r="F1132" t="s">
        <v>248</v>
      </c>
      <c r="G1132" t="s">
        <v>249</v>
      </c>
      <c r="H1132" t="s">
        <v>250</v>
      </c>
      <c r="L1132" s="50">
        <v>1</v>
      </c>
      <c r="M1132" s="50">
        <v>0.9452018141746521</v>
      </c>
      <c r="N1132" s="50">
        <v>1.057975172996521</v>
      </c>
      <c r="O1132" s="50">
        <v>29.013683</v>
      </c>
      <c r="P1132" s="50">
        <v>29.005617141723633</v>
      </c>
      <c r="Q1132" s="50">
        <v>1.21309794485569E-2</v>
      </c>
      <c r="S1132" s="50">
        <v>18.89189338684082</v>
      </c>
      <c r="T1132" s="50">
        <v>5.0721548497676849E-2</v>
      </c>
      <c r="U1132" s="50">
        <v>2.9284099116921425E-2</v>
      </c>
      <c r="V1132" s="50">
        <v>0</v>
      </c>
      <c r="W1132" t="s">
        <v>210</v>
      </c>
      <c r="X1132" s="50">
        <v>0.42935734190092789</v>
      </c>
      <c r="Y1132" t="s">
        <v>210</v>
      </c>
      <c r="Z1132">
        <v>3</v>
      </c>
      <c r="AA1132">
        <v>23</v>
      </c>
      <c r="AB1132" t="s">
        <v>251</v>
      </c>
      <c r="AC1132" t="s">
        <v>190</v>
      </c>
      <c r="AD1132" s="50">
        <v>0.96804090295566414</v>
      </c>
      <c r="AE1132" t="s">
        <v>252</v>
      </c>
      <c r="AF1132" t="s">
        <v>252</v>
      </c>
      <c r="AG1132" t="s">
        <v>252</v>
      </c>
      <c r="AH1132" t="s">
        <v>252</v>
      </c>
      <c r="AI1132" t="s">
        <v>252</v>
      </c>
    </row>
    <row r="1133" spans="1:35" x14ac:dyDescent="0.35">
      <c r="A1133">
        <v>55</v>
      </c>
      <c r="B1133" t="s">
        <v>327</v>
      </c>
      <c r="C1133" t="s">
        <v>246</v>
      </c>
      <c r="D1133" t="s">
        <v>434</v>
      </c>
      <c r="E1133" t="s">
        <v>322</v>
      </c>
      <c r="F1133" t="s">
        <v>248</v>
      </c>
      <c r="G1133" t="s">
        <v>249</v>
      </c>
      <c r="H1133" t="s">
        <v>250</v>
      </c>
      <c r="L1133" s="50">
        <v>1</v>
      </c>
      <c r="M1133" s="50">
        <v>0.79246163368225098</v>
      </c>
      <c r="N1133" s="50">
        <v>1.2618907690048218</v>
      </c>
      <c r="O1133" s="50">
        <v>32.85098</v>
      </c>
      <c r="P1133" s="50">
        <v>33.004474639892578</v>
      </c>
      <c r="Q1133" s="50">
        <v>0.20347645878791809</v>
      </c>
      <c r="S1133" s="50">
        <v>22.890750885009766</v>
      </c>
      <c r="T1133" s="50">
        <v>0.20935182273387909</v>
      </c>
      <c r="U1133" s="50">
        <v>0.12086932361125946</v>
      </c>
      <c r="V1133" s="50">
        <v>0</v>
      </c>
      <c r="W1133" t="s">
        <v>210</v>
      </c>
      <c r="X1133" s="50">
        <v>5.2997579083925168E-2</v>
      </c>
      <c r="Y1133" t="s">
        <v>210</v>
      </c>
      <c r="Z1133">
        <v>3</v>
      </c>
      <c r="AA1133">
        <v>29</v>
      </c>
      <c r="AB1133" t="s">
        <v>251</v>
      </c>
      <c r="AC1133" t="s">
        <v>190</v>
      </c>
      <c r="AD1133" s="50">
        <v>0.91392834440467241</v>
      </c>
      <c r="AE1133" t="s">
        <v>252</v>
      </c>
      <c r="AF1133" t="s">
        <v>252</v>
      </c>
      <c r="AG1133" t="s">
        <v>252</v>
      </c>
      <c r="AH1133" t="s">
        <v>252</v>
      </c>
      <c r="AI1133" t="s">
        <v>252</v>
      </c>
    </row>
    <row r="1134" spans="1:35" x14ac:dyDescent="0.35">
      <c r="A1134">
        <v>56</v>
      </c>
      <c r="B1134" t="s">
        <v>328</v>
      </c>
      <c r="C1134" t="s">
        <v>246</v>
      </c>
      <c r="D1134" t="s">
        <v>434</v>
      </c>
      <c r="E1134" t="s">
        <v>324</v>
      </c>
      <c r="F1134" t="s">
        <v>248</v>
      </c>
      <c r="G1134" t="s">
        <v>249</v>
      </c>
      <c r="H1134" t="s">
        <v>250</v>
      </c>
      <c r="L1134" s="50">
        <v>1</v>
      </c>
      <c r="M1134" s="50">
        <v>0.82485115528106689</v>
      </c>
      <c r="N1134" s="50">
        <v>1.2123399972915649</v>
      </c>
      <c r="O1134" s="50">
        <v>25.526163</v>
      </c>
      <c r="P1134" s="50">
        <v>25.354660034179688</v>
      </c>
      <c r="Q1134" s="50">
        <v>0.16615316271781921</v>
      </c>
      <c r="S1134" s="50">
        <v>15.240934371948242</v>
      </c>
      <c r="T1134" s="50">
        <v>0.17329855263233185</v>
      </c>
      <c r="U1134" s="50">
        <v>0.10005396604537964</v>
      </c>
      <c r="V1134" s="50">
        <v>0</v>
      </c>
      <c r="W1134" t="s">
        <v>210</v>
      </c>
      <c r="X1134" s="50">
        <v>0.65372673049347896</v>
      </c>
      <c r="Y1134" t="s">
        <v>210</v>
      </c>
      <c r="Z1134">
        <v>3</v>
      </c>
      <c r="AA1134">
        <v>19</v>
      </c>
      <c r="AB1134" t="s">
        <v>251</v>
      </c>
      <c r="AC1134" t="s">
        <v>190</v>
      </c>
      <c r="AD1134" s="50">
        <v>0.93857646307590603</v>
      </c>
      <c r="AE1134" t="s">
        <v>252</v>
      </c>
      <c r="AF1134" t="s">
        <v>252</v>
      </c>
      <c r="AG1134" t="s">
        <v>252</v>
      </c>
      <c r="AH1134" t="s">
        <v>252</v>
      </c>
      <c r="AI1134" t="s">
        <v>252</v>
      </c>
    </row>
    <row r="1135" spans="1:35" x14ac:dyDescent="0.35">
      <c r="A1135">
        <v>57</v>
      </c>
      <c r="B1135" t="s">
        <v>329</v>
      </c>
      <c r="C1135" t="s">
        <v>246</v>
      </c>
      <c r="D1135" t="s">
        <v>434</v>
      </c>
      <c r="E1135" t="s">
        <v>318</v>
      </c>
      <c r="F1135" t="s">
        <v>248</v>
      </c>
      <c r="G1135" t="s">
        <v>249</v>
      </c>
      <c r="H1135" t="s">
        <v>250</v>
      </c>
      <c r="L1135" s="50">
        <v>1</v>
      </c>
      <c r="M1135" s="50">
        <v>0.93397819995880127</v>
      </c>
      <c r="N1135" s="50">
        <v>1.0706888437271118</v>
      </c>
      <c r="O1135" s="50">
        <v>26.038744000000001</v>
      </c>
      <c r="P1135" s="50">
        <v>26.072813034057617</v>
      </c>
      <c r="Q1135" s="50">
        <v>3.6787927150726318E-2</v>
      </c>
      <c r="S1135" s="50">
        <v>15.959086418151855</v>
      </c>
      <c r="T1135" s="50">
        <v>6.1472486704587936E-2</v>
      </c>
      <c r="U1135" s="50">
        <v>3.5491157323122025E-2</v>
      </c>
      <c r="V1135" s="50">
        <v>0</v>
      </c>
      <c r="W1135" t="s">
        <v>210</v>
      </c>
      <c r="X1135" s="50">
        <v>0.35417367316667359</v>
      </c>
      <c r="Y1135" t="s">
        <v>210</v>
      </c>
      <c r="Z1135">
        <v>3</v>
      </c>
      <c r="AA1135">
        <v>20</v>
      </c>
      <c r="AB1135" t="s">
        <v>251</v>
      </c>
      <c r="AC1135" t="s">
        <v>190</v>
      </c>
      <c r="AD1135" s="50">
        <v>0.96876748576436378</v>
      </c>
      <c r="AE1135" t="s">
        <v>252</v>
      </c>
      <c r="AF1135" t="s">
        <v>252</v>
      </c>
      <c r="AG1135" t="s">
        <v>252</v>
      </c>
      <c r="AH1135" t="s">
        <v>252</v>
      </c>
      <c r="AI1135" t="s">
        <v>252</v>
      </c>
    </row>
    <row r="1136" spans="1:35" x14ac:dyDescent="0.35">
      <c r="A1136">
        <v>58</v>
      </c>
      <c r="B1136" t="s">
        <v>330</v>
      </c>
      <c r="C1136" t="s">
        <v>246</v>
      </c>
      <c r="D1136" t="s">
        <v>434</v>
      </c>
      <c r="E1136" t="s">
        <v>320</v>
      </c>
      <c r="F1136" t="s">
        <v>248</v>
      </c>
      <c r="G1136" t="s">
        <v>249</v>
      </c>
      <c r="H1136" t="s">
        <v>250</v>
      </c>
      <c r="L1136" s="50">
        <v>1</v>
      </c>
      <c r="M1136" s="50">
        <v>0.9452018141746521</v>
      </c>
      <c r="N1136" s="50">
        <v>1.057975172996521</v>
      </c>
      <c r="O1136" s="50">
        <v>28.991667</v>
      </c>
      <c r="P1136" s="50">
        <v>29.005617141723633</v>
      </c>
      <c r="Q1136" s="50">
        <v>1.21309794485569E-2</v>
      </c>
      <c r="S1136" s="50">
        <v>18.89189338684082</v>
      </c>
      <c r="T1136" s="50">
        <v>5.0721548497676849E-2</v>
      </c>
      <c r="U1136" s="50">
        <v>2.9284099116921425E-2</v>
      </c>
      <c r="V1136" s="50">
        <v>0</v>
      </c>
      <c r="W1136" t="s">
        <v>210</v>
      </c>
      <c r="X1136" s="50">
        <v>0.42935734190092789</v>
      </c>
      <c r="Y1136" t="s">
        <v>210</v>
      </c>
      <c r="Z1136">
        <v>3</v>
      </c>
      <c r="AA1136">
        <v>22</v>
      </c>
      <c r="AB1136" t="s">
        <v>251</v>
      </c>
      <c r="AC1136" t="s">
        <v>190</v>
      </c>
      <c r="AD1136" s="50">
        <v>0.96814461905947258</v>
      </c>
      <c r="AE1136" t="s">
        <v>252</v>
      </c>
      <c r="AF1136" t="s">
        <v>252</v>
      </c>
      <c r="AG1136" t="s">
        <v>252</v>
      </c>
      <c r="AH1136" t="s">
        <v>252</v>
      </c>
      <c r="AI1136" t="s">
        <v>252</v>
      </c>
    </row>
    <row r="1137" spans="1:35" x14ac:dyDescent="0.35">
      <c r="A1137">
        <v>59</v>
      </c>
      <c r="B1137" t="s">
        <v>331</v>
      </c>
      <c r="C1137" t="s">
        <v>246</v>
      </c>
      <c r="D1137" t="s">
        <v>434</v>
      </c>
      <c r="E1137" t="s">
        <v>322</v>
      </c>
      <c r="F1137" t="s">
        <v>248</v>
      </c>
      <c r="G1137" t="s">
        <v>249</v>
      </c>
      <c r="H1137" t="s">
        <v>250</v>
      </c>
      <c r="L1137" s="50">
        <v>1</v>
      </c>
      <c r="M1137" s="50">
        <v>0.79246163368225098</v>
      </c>
      <c r="N1137" s="50">
        <v>1.2618907690048218</v>
      </c>
      <c r="O1137" s="50">
        <v>32.927174000000001</v>
      </c>
      <c r="P1137" s="50">
        <v>33.004474639892578</v>
      </c>
      <c r="Q1137" s="50">
        <v>0.20347645878791809</v>
      </c>
      <c r="S1137" s="50">
        <v>22.890750885009766</v>
      </c>
      <c r="T1137" s="50">
        <v>0.20935182273387909</v>
      </c>
      <c r="U1137" s="50">
        <v>0.12086932361125946</v>
      </c>
      <c r="V1137" s="50">
        <v>0</v>
      </c>
      <c r="W1137" t="s">
        <v>210</v>
      </c>
      <c r="X1137" s="50">
        <v>5.2997579083925168E-2</v>
      </c>
      <c r="Y1137" t="s">
        <v>210</v>
      </c>
      <c r="Z1137">
        <v>3</v>
      </c>
      <c r="AA1137">
        <v>29</v>
      </c>
      <c r="AB1137" t="s">
        <v>251</v>
      </c>
      <c r="AC1137" t="s">
        <v>190</v>
      </c>
      <c r="AD1137" s="50">
        <v>0.89362782262155671</v>
      </c>
      <c r="AE1137" t="s">
        <v>252</v>
      </c>
      <c r="AF1137" t="s">
        <v>252</v>
      </c>
      <c r="AG1137" t="s">
        <v>252</v>
      </c>
      <c r="AH1137" t="s">
        <v>252</v>
      </c>
      <c r="AI1137" t="s">
        <v>252</v>
      </c>
    </row>
    <row r="1138" spans="1:35" x14ac:dyDescent="0.35">
      <c r="A1138">
        <v>60</v>
      </c>
      <c r="B1138" t="s">
        <v>332</v>
      </c>
      <c r="C1138" t="s">
        <v>246</v>
      </c>
      <c r="D1138" t="s">
        <v>434</v>
      </c>
      <c r="E1138" t="s">
        <v>324</v>
      </c>
      <c r="F1138" t="s">
        <v>248</v>
      </c>
      <c r="G1138" t="s">
        <v>249</v>
      </c>
      <c r="H1138" t="s">
        <v>250</v>
      </c>
      <c r="L1138" s="50">
        <v>1</v>
      </c>
      <c r="M1138" s="50">
        <v>0.82485115528106689</v>
      </c>
      <c r="N1138" s="50">
        <v>1.2123399972915649</v>
      </c>
      <c r="O1138" s="50">
        <v>25.194431000000002</v>
      </c>
      <c r="P1138" s="50">
        <v>25.354660034179688</v>
      </c>
      <c r="Q1138" s="50">
        <v>0.16615316271781921</v>
      </c>
      <c r="S1138" s="50">
        <v>15.240934371948242</v>
      </c>
      <c r="T1138" s="50">
        <v>0.17329855263233185</v>
      </c>
      <c r="U1138" s="50">
        <v>0.10005396604537964</v>
      </c>
      <c r="V1138" s="50">
        <v>0</v>
      </c>
      <c r="W1138" t="s">
        <v>210</v>
      </c>
      <c r="X1138" s="50">
        <v>0.65372673049347896</v>
      </c>
      <c r="Y1138" t="s">
        <v>210</v>
      </c>
      <c r="Z1138">
        <v>3</v>
      </c>
      <c r="AA1138">
        <v>19</v>
      </c>
      <c r="AB1138" t="s">
        <v>251</v>
      </c>
      <c r="AC1138" t="s">
        <v>190</v>
      </c>
      <c r="AD1138" s="50">
        <v>0.96040369402323178</v>
      </c>
      <c r="AE1138" t="s">
        <v>252</v>
      </c>
      <c r="AF1138" t="s">
        <v>252</v>
      </c>
      <c r="AG1138" t="s">
        <v>252</v>
      </c>
      <c r="AH1138" t="s">
        <v>252</v>
      </c>
      <c r="AI1138" t="s">
        <v>252</v>
      </c>
    </row>
    <row r="1139" spans="1:35" x14ac:dyDescent="0.35">
      <c r="A1139">
        <v>61</v>
      </c>
      <c r="B1139" t="s">
        <v>333</v>
      </c>
      <c r="C1139" t="s">
        <v>246</v>
      </c>
      <c r="D1139" t="s">
        <v>434</v>
      </c>
      <c r="E1139" t="s">
        <v>334</v>
      </c>
      <c r="F1139" t="s">
        <v>248</v>
      </c>
      <c r="G1139" t="s">
        <v>249</v>
      </c>
      <c r="H1139" t="s">
        <v>250</v>
      </c>
      <c r="L1139" s="50">
        <v>1</v>
      </c>
      <c r="M1139" s="50">
        <v>0.94224298000335693</v>
      </c>
      <c r="N1139" s="50">
        <v>1.0612974166870117</v>
      </c>
      <c r="O1139" s="50">
        <v>27.235147000000001</v>
      </c>
      <c r="P1139" s="50">
        <v>27.242841720581055</v>
      </c>
      <c r="Q1139" s="50">
        <v>2.1008888259530067E-2</v>
      </c>
      <c r="S1139" s="50">
        <v>17.129117965698242</v>
      </c>
      <c r="T1139" s="50">
        <v>5.3543329238891602E-2</v>
      </c>
      <c r="U1139" s="50">
        <v>3.0913256108760834E-2</v>
      </c>
      <c r="V1139" s="50">
        <v>0</v>
      </c>
      <c r="W1139" t="s">
        <v>210</v>
      </c>
      <c r="X1139" s="50">
        <v>0.47820016754694317</v>
      </c>
      <c r="Y1139" t="s">
        <v>210</v>
      </c>
      <c r="Z1139">
        <v>3</v>
      </c>
      <c r="AA1139">
        <v>21</v>
      </c>
      <c r="AB1139" t="s">
        <v>251</v>
      </c>
      <c r="AC1139" t="s">
        <v>190</v>
      </c>
      <c r="AD1139" s="50">
        <v>0.98864817965909868</v>
      </c>
      <c r="AE1139" t="s">
        <v>252</v>
      </c>
      <c r="AF1139" t="s">
        <v>252</v>
      </c>
      <c r="AG1139" t="s">
        <v>252</v>
      </c>
      <c r="AH1139" t="s">
        <v>252</v>
      </c>
      <c r="AI1139" t="s">
        <v>252</v>
      </c>
    </row>
    <row r="1140" spans="1:35" x14ac:dyDescent="0.35">
      <c r="A1140">
        <v>62</v>
      </c>
      <c r="B1140" t="s">
        <v>335</v>
      </c>
      <c r="C1140" t="s">
        <v>246</v>
      </c>
      <c r="D1140" t="s">
        <v>434</v>
      </c>
      <c r="E1140" t="s">
        <v>336</v>
      </c>
      <c r="F1140" t="s">
        <v>248</v>
      </c>
      <c r="G1140" t="s">
        <v>249</v>
      </c>
      <c r="H1140" t="s">
        <v>250</v>
      </c>
      <c r="L1140" s="50">
        <v>1</v>
      </c>
      <c r="M1140" s="50">
        <v>0.93821948766708374</v>
      </c>
      <c r="N1140" s="50">
        <v>1.065848708152771</v>
      </c>
      <c r="O1140" s="50">
        <v>28.16356</v>
      </c>
      <c r="P1140" s="50">
        <v>28.196626663208008</v>
      </c>
      <c r="Q1140" s="50">
        <v>2.947264164686203E-2</v>
      </c>
      <c r="S1140" s="50">
        <v>18.082902908325195</v>
      </c>
      <c r="T1140" s="50">
        <v>5.7394698262214661E-2</v>
      </c>
      <c r="U1140" s="50">
        <v>3.3136844635009766E-2</v>
      </c>
      <c r="V1140" s="50">
        <v>0</v>
      </c>
      <c r="W1140" t="s">
        <v>210</v>
      </c>
      <c r="X1140" s="50">
        <v>0.54769297375751713</v>
      </c>
      <c r="Y1140" t="s">
        <v>210</v>
      </c>
      <c r="Z1140">
        <v>3</v>
      </c>
      <c r="AA1140">
        <v>22</v>
      </c>
      <c r="AB1140" t="s">
        <v>251</v>
      </c>
      <c r="AC1140" t="s">
        <v>190</v>
      </c>
      <c r="AD1140" s="50">
        <v>0.97865004343320539</v>
      </c>
      <c r="AE1140" t="s">
        <v>252</v>
      </c>
      <c r="AF1140" t="s">
        <v>252</v>
      </c>
      <c r="AG1140" t="s">
        <v>252</v>
      </c>
      <c r="AH1140" t="s">
        <v>252</v>
      </c>
      <c r="AI1140" t="s">
        <v>252</v>
      </c>
    </row>
    <row r="1141" spans="1:35" x14ac:dyDescent="0.35">
      <c r="A1141">
        <v>63</v>
      </c>
      <c r="B1141" t="s">
        <v>337</v>
      </c>
      <c r="C1141" t="s">
        <v>246</v>
      </c>
      <c r="D1141" t="s">
        <v>434</v>
      </c>
      <c r="E1141" t="s">
        <v>338</v>
      </c>
      <c r="F1141" t="s">
        <v>248</v>
      </c>
      <c r="G1141" t="s">
        <v>249</v>
      </c>
      <c r="H1141" t="s">
        <v>250</v>
      </c>
      <c r="L1141" s="50">
        <v>1</v>
      </c>
      <c r="M1141" s="50">
        <v>0.89952075481414795</v>
      </c>
      <c r="N1141" s="50">
        <v>1.1117030382156372</v>
      </c>
      <c r="O1141" s="50">
        <v>29.754438</v>
      </c>
      <c r="P1141" s="50">
        <v>29.795892715454102</v>
      </c>
      <c r="Q1141" s="50">
        <v>8.1593230366706848E-2</v>
      </c>
      <c r="S1141" s="50">
        <v>19.682168960571289</v>
      </c>
      <c r="T1141" s="50">
        <v>9.5304615795612335E-2</v>
      </c>
      <c r="U1141" s="50">
        <v>5.5024147033691406E-2</v>
      </c>
      <c r="V1141" s="50">
        <v>0</v>
      </c>
      <c r="W1141" t="s">
        <v>210</v>
      </c>
      <c r="X1141" s="50">
        <v>0.55531559662907615</v>
      </c>
      <c r="Y1141" t="s">
        <v>210</v>
      </c>
      <c r="Z1141">
        <v>3</v>
      </c>
      <c r="AA1141">
        <v>23</v>
      </c>
      <c r="AB1141" t="s">
        <v>251</v>
      </c>
      <c r="AC1141" t="s">
        <v>190</v>
      </c>
      <c r="AD1141" s="50">
        <v>0.97839361332505959</v>
      </c>
      <c r="AE1141" t="s">
        <v>252</v>
      </c>
      <c r="AF1141" t="s">
        <v>252</v>
      </c>
      <c r="AG1141" t="s">
        <v>252</v>
      </c>
      <c r="AH1141" t="s">
        <v>252</v>
      </c>
      <c r="AI1141" t="s">
        <v>252</v>
      </c>
    </row>
    <row r="1142" spans="1:35" x14ac:dyDescent="0.35">
      <c r="A1142">
        <v>64</v>
      </c>
      <c r="B1142" t="s">
        <v>339</v>
      </c>
      <c r="C1142" t="s">
        <v>246</v>
      </c>
      <c r="D1142" t="s">
        <v>434</v>
      </c>
      <c r="E1142" t="s">
        <v>340</v>
      </c>
      <c r="F1142" t="s">
        <v>248</v>
      </c>
      <c r="G1142" t="s">
        <v>249</v>
      </c>
      <c r="H1142" t="s">
        <v>250</v>
      </c>
      <c r="L1142" s="50">
        <v>1</v>
      </c>
      <c r="M1142" s="50">
        <v>0.93815386295318604</v>
      </c>
      <c r="N1142" s="50">
        <v>1.0659232139587402</v>
      </c>
      <c r="O1142" s="50">
        <v>31.263273000000002</v>
      </c>
      <c r="P1142" s="50">
        <v>31.289663314819336</v>
      </c>
      <c r="Q1142" s="50">
        <v>2.9595041647553444E-2</v>
      </c>
      <c r="S1142" s="50">
        <v>21.175939559936523</v>
      </c>
      <c r="T1142" s="50">
        <v>5.745764821767807E-2</v>
      </c>
      <c r="U1142" s="50">
        <v>3.317318856716156E-2</v>
      </c>
      <c r="V1142" s="50">
        <v>0</v>
      </c>
      <c r="W1142" t="s">
        <v>210</v>
      </c>
      <c r="X1142" s="50">
        <v>0.68797688690708092</v>
      </c>
      <c r="Y1142" t="s">
        <v>210</v>
      </c>
      <c r="Z1142">
        <v>3</v>
      </c>
      <c r="AA1142">
        <v>24</v>
      </c>
      <c r="AB1142" t="s">
        <v>251</v>
      </c>
      <c r="AC1142" t="s">
        <v>190</v>
      </c>
      <c r="AD1142" s="50">
        <v>0.96955889648349303</v>
      </c>
      <c r="AE1142" t="s">
        <v>252</v>
      </c>
      <c r="AF1142" t="s">
        <v>252</v>
      </c>
      <c r="AG1142" t="s">
        <v>252</v>
      </c>
      <c r="AH1142" t="s">
        <v>252</v>
      </c>
      <c r="AI1142" t="s">
        <v>252</v>
      </c>
    </row>
    <row r="1143" spans="1:35" x14ac:dyDescent="0.35">
      <c r="A1143">
        <v>65</v>
      </c>
      <c r="B1143" t="s">
        <v>341</v>
      </c>
      <c r="C1143" t="s">
        <v>246</v>
      </c>
      <c r="D1143" t="s">
        <v>434</v>
      </c>
      <c r="E1143" t="s">
        <v>334</v>
      </c>
      <c r="F1143" t="s">
        <v>248</v>
      </c>
      <c r="G1143" t="s">
        <v>249</v>
      </c>
      <c r="H1143" t="s">
        <v>250</v>
      </c>
      <c r="L1143" s="50">
        <v>1</v>
      </c>
      <c r="M1143" s="50">
        <v>0.94224298000335693</v>
      </c>
      <c r="N1143" s="50">
        <v>1.0612974166870117</v>
      </c>
      <c r="O1143" s="50">
        <v>27.226765</v>
      </c>
      <c r="P1143" s="50">
        <v>27.242841720581055</v>
      </c>
      <c r="Q1143" s="50">
        <v>2.1008888259530067E-2</v>
      </c>
      <c r="S1143" s="50">
        <v>17.129117965698242</v>
      </c>
      <c r="T1143" s="50">
        <v>5.3543329238891602E-2</v>
      </c>
      <c r="U1143" s="50">
        <v>3.0913256108760834E-2</v>
      </c>
      <c r="V1143" s="50">
        <v>0</v>
      </c>
      <c r="W1143" t="s">
        <v>210</v>
      </c>
      <c r="X1143" s="50">
        <v>0.47820016754694317</v>
      </c>
      <c r="Y1143" t="s">
        <v>210</v>
      </c>
      <c r="Z1143">
        <v>3</v>
      </c>
      <c r="AA1143">
        <v>21</v>
      </c>
      <c r="AB1143" t="s">
        <v>251</v>
      </c>
      <c r="AC1143" t="s">
        <v>190</v>
      </c>
      <c r="AD1143" s="50">
        <v>0.98256981683505429</v>
      </c>
      <c r="AE1143" t="s">
        <v>252</v>
      </c>
      <c r="AF1143" t="s">
        <v>252</v>
      </c>
      <c r="AG1143" t="s">
        <v>252</v>
      </c>
      <c r="AH1143" t="s">
        <v>252</v>
      </c>
      <c r="AI1143" t="s">
        <v>252</v>
      </c>
    </row>
    <row r="1144" spans="1:35" x14ac:dyDescent="0.35">
      <c r="A1144">
        <v>66</v>
      </c>
      <c r="B1144" t="s">
        <v>342</v>
      </c>
      <c r="C1144" t="s">
        <v>246</v>
      </c>
      <c r="D1144" t="s">
        <v>434</v>
      </c>
      <c r="E1144" t="s">
        <v>336</v>
      </c>
      <c r="F1144" t="s">
        <v>248</v>
      </c>
      <c r="G1144" t="s">
        <v>249</v>
      </c>
      <c r="H1144" t="s">
        <v>250</v>
      </c>
      <c r="L1144" s="50">
        <v>1</v>
      </c>
      <c r="M1144" s="50">
        <v>0.93821948766708374</v>
      </c>
      <c r="N1144" s="50">
        <v>1.065848708152771</v>
      </c>
      <c r="O1144" s="50">
        <v>28.206185999999999</v>
      </c>
      <c r="P1144" s="50">
        <v>28.196626663208008</v>
      </c>
      <c r="Q1144" s="50">
        <v>2.947264164686203E-2</v>
      </c>
      <c r="S1144" s="50">
        <v>18.082902908325195</v>
      </c>
      <c r="T1144" s="50">
        <v>5.7394698262214661E-2</v>
      </c>
      <c r="U1144" s="50">
        <v>3.3136844635009766E-2</v>
      </c>
      <c r="V1144" s="50">
        <v>0</v>
      </c>
      <c r="W1144" t="s">
        <v>210</v>
      </c>
      <c r="X1144" s="50">
        <v>0.54769297375751713</v>
      </c>
      <c r="Y1144" t="s">
        <v>210</v>
      </c>
      <c r="Z1144">
        <v>3</v>
      </c>
      <c r="AA1144">
        <v>22</v>
      </c>
      <c r="AB1144" t="s">
        <v>251</v>
      </c>
      <c r="AC1144" t="s">
        <v>190</v>
      </c>
      <c r="AD1144" s="50">
        <v>0.96441039605492618</v>
      </c>
      <c r="AE1144" t="s">
        <v>252</v>
      </c>
      <c r="AF1144" t="s">
        <v>252</v>
      </c>
      <c r="AG1144" t="s">
        <v>252</v>
      </c>
      <c r="AH1144" t="s">
        <v>252</v>
      </c>
      <c r="AI1144" t="s">
        <v>252</v>
      </c>
    </row>
    <row r="1145" spans="1:35" x14ac:dyDescent="0.35">
      <c r="A1145">
        <v>67</v>
      </c>
      <c r="B1145" t="s">
        <v>343</v>
      </c>
      <c r="C1145" t="s">
        <v>246</v>
      </c>
      <c r="D1145" t="s">
        <v>434</v>
      </c>
      <c r="E1145" t="s">
        <v>338</v>
      </c>
      <c r="F1145" t="s">
        <v>248</v>
      </c>
      <c r="G1145" t="s">
        <v>249</v>
      </c>
      <c r="H1145" t="s">
        <v>250</v>
      </c>
      <c r="L1145" s="50">
        <v>1</v>
      </c>
      <c r="M1145" s="50">
        <v>0.89952075481414795</v>
      </c>
      <c r="N1145" s="50">
        <v>1.1117030382156372</v>
      </c>
      <c r="O1145" s="50">
        <v>29.889890000000001</v>
      </c>
      <c r="P1145" s="50">
        <v>29.795892715454102</v>
      </c>
      <c r="Q1145" s="50">
        <v>8.1593230366706848E-2</v>
      </c>
      <c r="S1145" s="50">
        <v>19.682168960571289</v>
      </c>
      <c r="T1145" s="50">
        <v>9.5304615795612335E-2</v>
      </c>
      <c r="U1145" s="50">
        <v>5.5024147033691406E-2</v>
      </c>
      <c r="V1145" s="50">
        <v>0</v>
      </c>
      <c r="W1145" t="s">
        <v>210</v>
      </c>
      <c r="X1145" s="50">
        <v>0.55531559662907615</v>
      </c>
      <c r="Y1145" t="s">
        <v>210</v>
      </c>
      <c r="Z1145">
        <v>3</v>
      </c>
      <c r="AA1145">
        <v>24</v>
      </c>
      <c r="AB1145" t="s">
        <v>251</v>
      </c>
      <c r="AC1145" t="s">
        <v>190</v>
      </c>
      <c r="AD1145" s="50">
        <v>0.97472569064643044</v>
      </c>
      <c r="AE1145" t="s">
        <v>252</v>
      </c>
      <c r="AF1145" t="s">
        <v>252</v>
      </c>
      <c r="AG1145" t="s">
        <v>252</v>
      </c>
      <c r="AH1145" t="s">
        <v>252</v>
      </c>
      <c r="AI1145" t="s">
        <v>252</v>
      </c>
    </row>
    <row r="1146" spans="1:35" x14ac:dyDescent="0.35">
      <c r="A1146">
        <v>68</v>
      </c>
      <c r="B1146" t="s">
        <v>344</v>
      </c>
      <c r="C1146" t="s">
        <v>246</v>
      </c>
      <c r="D1146" t="s">
        <v>434</v>
      </c>
      <c r="E1146" t="s">
        <v>340</v>
      </c>
      <c r="F1146" t="s">
        <v>248</v>
      </c>
      <c r="G1146" t="s">
        <v>249</v>
      </c>
      <c r="H1146" t="s">
        <v>250</v>
      </c>
      <c r="L1146" s="50">
        <v>1</v>
      </c>
      <c r="M1146" s="50">
        <v>0.93815386295318604</v>
      </c>
      <c r="N1146" s="50">
        <v>1.0659232139587402</v>
      </c>
      <c r="O1146" s="50">
        <v>31.284056</v>
      </c>
      <c r="P1146" s="50">
        <v>31.289663314819336</v>
      </c>
      <c r="Q1146" s="50">
        <v>2.9595041647553444E-2</v>
      </c>
      <c r="S1146" s="50">
        <v>21.175939559936523</v>
      </c>
      <c r="T1146" s="50">
        <v>5.745764821767807E-2</v>
      </c>
      <c r="U1146" s="50">
        <v>3.317318856716156E-2</v>
      </c>
      <c r="V1146" s="50">
        <v>0</v>
      </c>
      <c r="W1146" t="s">
        <v>210</v>
      </c>
      <c r="X1146" s="50">
        <v>0.68797688690708092</v>
      </c>
      <c r="Y1146" t="s">
        <v>210</v>
      </c>
      <c r="Z1146">
        <v>3</v>
      </c>
      <c r="AA1146">
        <v>24</v>
      </c>
      <c r="AB1146" t="s">
        <v>251</v>
      </c>
      <c r="AC1146" t="s">
        <v>190</v>
      </c>
      <c r="AD1146" s="50">
        <v>0.95926381066349897</v>
      </c>
      <c r="AE1146" t="s">
        <v>252</v>
      </c>
      <c r="AF1146" t="s">
        <v>252</v>
      </c>
      <c r="AG1146" t="s">
        <v>252</v>
      </c>
      <c r="AH1146" t="s">
        <v>252</v>
      </c>
      <c r="AI1146" t="s">
        <v>252</v>
      </c>
    </row>
    <row r="1147" spans="1:35" x14ac:dyDescent="0.35">
      <c r="A1147">
        <v>69</v>
      </c>
      <c r="B1147" t="s">
        <v>345</v>
      </c>
      <c r="C1147" t="s">
        <v>246</v>
      </c>
      <c r="D1147" t="s">
        <v>434</v>
      </c>
      <c r="E1147" t="s">
        <v>334</v>
      </c>
      <c r="F1147" t="s">
        <v>248</v>
      </c>
      <c r="G1147" t="s">
        <v>249</v>
      </c>
      <c r="H1147" t="s">
        <v>250</v>
      </c>
      <c r="L1147" s="50">
        <v>1</v>
      </c>
      <c r="M1147" s="50">
        <v>0.94224298000335693</v>
      </c>
      <c r="N1147" s="50">
        <v>1.0612974166870117</v>
      </c>
      <c r="O1147" s="50">
        <v>27.266613</v>
      </c>
      <c r="P1147" s="50">
        <v>27.242841720581055</v>
      </c>
      <c r="Q1147" s="50">
        <v>2.1008888259530067E-2</v>
      </c>
      <c r="S1147" s="50">
        <v>17.129117965698242</v>
      </c>
      <c r="T1147" s="50">
        <v>5.3543329238891602E-2</v>
      </c>
      <c r="U1147" s="50">
        <v>3.0913256108760834E-2</v>
      </c>
      <c r="V1147" s="50">
        <v>0</v>
      </c>
      <c r="W1147" t="s">
        <v>210</v>
      </c>
      <c r="X1147" s="50">
        <v>0.47820016754694317</v>
      </c>
      <c r="Y1147" t="s">
        <v>210</v>
      </c>
      <c r="Z1147">
        <v>3</v>
      </c>
      <c r="AA1147">
        <v>21</v>
      </c>
      <c r="AB1147" t="s">
        <v>251</v>
      </c>
      <c r="AC1147" t="s">
        <v>190</v>
      </c>
      <c r="AD1147" s="50">
        <v>0.97003858302476764</v>
      </c>
      <c r="AE1147" t="s">
        <v>252</v>
      </c>
      <c r="AF1147" t="s">
        <v>252</v>
      </c>
      <c r="AG1147" t="s">
        <v>252</v>
      </c>
      <c r="AH1147" t="s">
        <v>252</v>
      </c>
      <c r="AI1147" t="s">
        <v>252</v>
      </c>
    </row>
    <row r="1148" spans="1:35" x14ac:dyDescent="0.35">
      <c r="A1148">
        <v>70</v>
      </c>
      <c r="B1148" t="s">
        <v>346</v>
      </c>
      <c r="C1148" t="s">
        <v>246</v>
      </c>
      <c r="D1148" t="s">
        <v>434</v>
      </c>
      <c r="E1148" t="s">
        <v>336</v>
      </c>
      <c r="F1148" t="s">
        <v>248</v>
      </c>
      <c r="G1148" t="s">
        <v>249</v>
      </c>
      <c r="H1148" t="s">
        <v>250</v>
      </c>
      <c r="L1148" s="50">
        <v>1</v>
      </c>
      <c r="M1148" s="50">
        <v>0.93821948766708374</v>
      </c>
      <c r="N1148" s="50">
        <v>1.065848708152771</v>
      </c>
      <c r="O1148" s="50">
        <v>28.220133000000001</v>
      </c>
      <c r="P1148" s="50">
        <v>28.196626663208008</v>
      </c>
      <c r="Q1148" s="50">
        <v>2.947264164686203E-2</v>
      </c>
      <c r="S1148" s="50">
        <v>18.082902908325195</v>
      </c>
      <c r="T1148" s="50">
        <v>5.7394698262214661E-2</v>
      </c>
      <c r="U1148" s="50">
        <v>3.3136844635009766E-2</v>
      </c>
      <c r="V1148" s="50">
        <v>0</v>
      </c>
      <c r="W1148" t="s">
        <v>210</v>
      </c>
      <c r="X1148" s="50">
        <v>0.54769297375751713</v>
      </c>
      <c r="Y1148" t="s">
        <v>210</v>
      </c>
      <c r="Z1148">
        <v>3</v>
      </c>
      <c r="AA1148">
        <v>22</v>
      </c>
      <c r="AB1148" t="s">
        <v>251</v>
      </c>
      <c r="AC1148" t="s">
        <v>190</v>
      </c>
      <c r="AD1148" s="50">
        <v>0.94239190247850224</v>
      </c>
      <c r="AE1148" t="s">
        <v>252</v>
      </c>
      <c r="AF1148" t="s">
        <v>252</v>
      </c>
      <c r="AG1148" t="s">
        <v>252</v>
      </c>
      <c r="AH1148" t="s">
        <v>252</v>
      </c>
      <c r="AI1148" t="s">
        <v>252</v>
      </c>
    </row>
    <row r="1149" spans="1:35" x14ac:dyDescent="0.35">
      <c r="A1149">
        <v>71</v>
      </c>
      <c r="B1149" t="s">
        <v>347</v>
      </c>
      <c r="C1149" t="s">
        <v>246</v>
      </c>
      <c r="D1149" t="s">
        <v>434</v>
      </c>
      <c r="E1149" t="s">
        <v>338</v>
      </c>
      <c r="F1149" t="s">
        <v>248</v>
      </c>
      <c r="G1149" t="s">
        <v>249</v>
      </c>
      <c r="H1149" t="s">
        <v>250</v>
      </c>
      <c r="L1149" s="50">
        <v>1</v>
      </c>
      <c r="M1149" s="50">
        <v>0.89952075481414795</v>
      </c>
      <c r="N1149" s="50">
        <v>1.1117030382156372</v>
      </c>
      <c r="O1149" s="50">
        <v>29.74335</v>
      </c>
      <c r="P1149" s="50">
        <v>29.795892715454102</v>
      </c>
      <c r="Q1149" s="50">
        <v>8.1593230366706848E-2</v>
      </c>
      <c r="S1149" s="50">
        <v>19.682168960571289</v>
      </c>
      <c r="T1149" s="50">
        <v>9.5304615795612335E-2</v>
      </c>
      <c r="U1149" s="50">
        <v>5.5024147033691406E-2</v>
      </c>
      <c r="V1149" s="50">
        <v>0</v>
      </c>
      <c r="W1149" t="s">
        <v>210</v>
      </c>
      <c r="X1149" s="50">
        <v>0.55531559662907615</v>
      </c>
      <c r="Y1149" t="s">
        <v>210</v>
      </c>
      <c r="Z1149">
        <v>3</v>
      </c>
      <c r="AA1149">
        <v>24</v>
      </c>
      <c r="AB1149" t="s">
        <v>251</v>
      </c>
      <c r="AC1149" t="s">
        <v>190</v>
      </c>
      <c r="AD1149" s="50">
        <v>0.94853802834839607</v>
      </c>
      <c r="AE1149" t="s">
        <v>252</v>
      </c>
      <c r="AF1149" t="s">
        <v>252</v>
      </c>
      <c r="AG1149" t="s">
        <v>252</v>
      </c>
      <c r="AH1149" t="s">
        <v>252</v>
      </c>
      <c r="AI1149" t="s">
        <v>252</v>
      </c>
    </row>
    <row r="1150" spans="1:35" x14ac:dyDescent="0.35">
      <c r="A1150">
        <v>72</v>
      </c>
      <c r="B1150" t="s">
        <v>348</v>
      </c>
      <c r="C1150" t="s">
        <v>246</v>
      </c>
      <c r="D1150" t="s">
        <v>434</v>
      </c>
      <c r="E1150" t="s">
        <v>340</v>
      </c>
      <c r="F1150" t="s">
        <v>248</v>
      </c>
      <c r="G1150" t="s">
        <v>249</v>
      </c>
      <c r="H1150" t="s">
        <v>250</v>
      </c>
      <c r="L1150" s="50">
        <v>1</v>
      </c>
      <c r="M1150" s="50">
        <v>0.93815386295318604</v>
      </c>
      <c r="N1150" s="50">
        <v>1.0659232139587402</v>
      </c>
      <c r="O1150" s="50">
        <v>31.321660999999999</v>
      </c>
      <c r="P1150" s="50">
        <v>31.289663314819336</v>
      </c>
      <c r="Q1150" s="50">
        <v>2.9595041647553444E-2</v>
      </c>
      <c r="S1150" s="50">
        <v>21.175939559936523</v>
      </c>
      <c r="T1150" s="50">
        <v>5.745764821767807E-2</v>
      </c>
      <c r="U1150" s="50">
        <v>3.317318856716156E-2</v>
      </c>
      <c r="V1150" s="50">
        <v>0</v>
      </c>
      <c r="W1150" t="s">
        <v>210</v>
      </c>
      <c r="X1150" s="50">
        <v>0.68797688690708092</v>
      </c>
      <c r="Y1150" t="s">
        <v>210</v>
      </c>
      <c r="Z1150">
        <v>3</v>
      </c>
      <c r="AA1150">
        <v>25</v>
      </c>
      <c r="AB1150" t="s">
        <v>251</v>
      </c>
      <c r="AC1150" t="s">
        <v>190</v>
      </c>
      <c r="AD1150" s="50">
        <v>0.9617314730015033</v>
      </c>
      <c r="AE1150" t="s">
        <v>252</v>
      </c>
      <c r="AF1150" t="s">
        <v>252</v>
      </c>
      <c r="AG1150" t="s">
        <v>252</v>
      </c>
      <c r="AH1150" t="s">
        <v>252</v>
      </c>
      <c r="AI1150" t="s">
        <v>252</v>
      </c>
    </row>
    <row r="1151" spans="1:35" x14ac:dyDescent="0.35">
      <c r="A1151">
        <v>73</v>
      </c>
      <c r="B1151" t="s">
        <v>349</v>
      </c>
      <c r="C1151" t="s">
        <v>246</v>
      </c>
      <c r="D1151" t="s">
        <v>434</v>
      </c>
      <c r="E1151" t="s">
        <v>350</v>
      </c>
      <c r="F1151" t="s">
        <v>248</v>
      </c>
      <c r="G1151" t="s">
        <v>249</v>
      </c>
      <c r="H1151" t="s">
        <v>250</v>
      </c>
      <c r="L1151" s="50">
        <v>1</v>
      </c>
      <c r="M1151" s="50">
        <v>0.9058067798614502</v>
      </c>
      <c r="N1151" s="50">
        <v>1.1039881706237793</v>
      </c>
      <c r="O1151" s="50">
        <v>24.528666000000001</v>
      </c>
      <c r="P1151" s="50">
        <v>24.613420486450195</v>
      </c>
      <c r="Q1151" s="50">
        <v>7.4176035821437836E-2</v>
      </c>
      <c r="S1151" s="50">
        <v>14.499697685241699</v>
      </c>
      <c r="T1151" s="50">
        <v>8.903706818819046E-2</v>
      </c>
      <c r="U1151" s="50">
        <v>5.1405575126409531E-2</v>
      </c>
      <c r="V1151" s="50">
        <v>0</v>
      </c>
      <c r="W1151" t="s">
        <v>210</v>
      </c>
      <c r="X1151" s="50">
        <v>0.36556973144043814</v>
      </c>
      <c r="Y1151" t="s">
        <v>210</v>
      </c>
      <c r="Z1151">
        <v>3</v>
      </c>
      <c r="AA1151">
        <v>18</v>
      </c>
      <c r="AB1151" t="s">
        <v>251</v>
      </c>
      <c r="AC1151" t="s">
        <v>190</v>
      </c>
      <c r="AD1151" s="50">
        <v>0.97472169816646703</v>
      </c>
      <c r="AE1151" t="s">
        <v>252</v>
      </c>
      <c r="AF1151" t="s">
        <v>252</v>
      </c>
      <c r="AG1151" t="s">
        <v>252</v>
      </c>
      <c r="AH1151" t="s">
        <v>252</v>
      </c>
      <c r="AI1151" t="s">
        <v>252</v>
      </c>
    </row>
    <row r="1152" spans="1:35" x14ac:dyDescent="0.35">
      <c r="A1152">
        <v>74</v>
      </c>
      <c r="B1152" t="s">
        <v>351</v>
      </c>
      <c r="C1152" t="s">
        <v>246</v>
      </c>
      <c r="D1152" t="s">
        <v>434</v>
      </c>
      <c r="E1152" t="s">
        <v>352</v>
      </c>
      <c r="F1152" t="s">
        <v>248</v>
      </c>
      <c r="G1152" t="s">
        <v>249</v>
      </c>
      <c r="H1152" t="s">
        <v>250</v>
      </c>
      <c r="L1152" s="50">
        <v>1</v>
      </c>
      <c r="M1152" s="50">
        <v>0.59308540821075439</v>
      </c>
      <c r="N1152" s="50">
        <v>1.6860978603363037</v>
      </c>
      <c r="O1152" s="50">
        <v>33.520831999999999</v>
      </c>
      <c r="P1152" s="50">
        <v>33.239170074462891</v>
      </c>
      <c r="Q1152" s="50">
        <v>0.46759262681007385</v>
      </c>
      <c r="S1152" s="50">
        <v>23.125446319580078</v>
      </c>
      <c r="T1152" s="50">
        <v>0.47017911076545715</v>
      </c>
      <c r="U1152" s="50">
        <v>0.27145802974700928</v>
      </c>
      <c r="V1152" s="50">
        <v>0</v>
      </c>
      <c r="W1152" t="s">
        <v>210</v>
      </c>
      <c r="X1152" s="50">
        <v>5.3378105790268887E-2</v>
      </c>
      <c r="Y1152" t="s">
        <v>210</v>
      </c>
      <c r="Z1152">
        <v>3</v>
      </c>
      <c r="AA1152">
        <v>30</v>
      </c>
      <c r="AB1152" t="s">
        <v>251</v>
      </c>
      <c r="AC1152" t="s">
        <v>190</v>
      </c>
      <c r="AD1152" s="50">
        <v>0.88050144753872073</v>
      </c>
      <c r="AE1152" t="s">
        <v>252</v>
      </c>
      <c r="AF1152" t="s">
        <v>252</v>
      </c>
      <c r="AG1152" t="s">
        <v>252</v>
      </c>
      <c r="AH1152" t="s">
        <v>252</v>
      </c>
      <c r="AI1152" t="s">
        <v>252</v>
      </c>
    </row>
    <row r="1153" spans="1:35" x14ac:dyDescent="0.35">
      <c r="A1153">
        <v>75</v>
      </c>
      <c r="B1153" t="s">
        <v>353</v>
      </c>
      <c r="C1153" t="s">
        <v>246</v>
      </c>
      <c r="D1153" t="s">
        <v>434</v>
      </c>
      <c r="E1153" t="s">
        <v>354</v>
      </c>
      <c r="F1153" t="s">
        <v>248</v>
      </c>
      <c r="G1153" t="s">
        <v>249</v>
      </c>
      <c r="H1153" t="s">
        <v>250</v>
      </c>
      <c r="L1153" s="50">
        <v>1</v>
      </c>
      <c r="M1153" s="50">
        <v>0.74792903661727905</v>
      </c>
      <c r="N1153" s="50">
        <v>1.3370252847671509</v>
      </c>
      <c r="O1153" s="50">
        <v>26.34019</v>
      </c>
      <c r="P1153" s="50">
        <v>26.457189559936523</v>
      </c>
      <c r="Q1153" s="50">
        <v>0.2567233145236969</v>
      </c>
      <c r="S1153" s="50">
        <v>16.343465805053711</v>
      </c>
      <c r="T1153" s="50">
        <v>0.2614046037197113</v>
      </c>
      <c r="U1153" s="50">
        <v>0.1509220153093338</v>
      </c>
      <c r="V1153" s="50">
        <v>0</v>
      </c>
      <c r="W1153" t="s">
        <v>210</v>
      </c>
      <c r="X1153" s="50">
        <v>0.10520563018900397</v>
      </c>
      <c r="Y1153" t="s">
        <v>210</v>
      </c>
      <c r="Z1153">
        <v>3</v>
      </c>
      <c r="AA1153">
        <v>22</v>
      </c>
      <c r="AB1153" t="s">
        <v>251</v>
      </c>
      <c r="AC1153" t="s">
        <v>190</v>
      </c>
      <c r="AD1153" s="50">
        <v>0.93777528333700777</v>
      </c>
      <c r="AE1153" t="s">
        <v>252</v>
      </c>
      <c r="AF1153" t="s">
        <v>252</v>
      </c>
      <c r="AG1153" t="s">
        <v>252</v>
      </c>
      <c r="AH1153" t="s">
        <v>252</v>
      </c>
      <c r="AI1153" t="s">
        <v>252</v>
      </c>
    </row>
    <row r="1154" spans="1:35" x14ac:dyDescent="0.35">
      <c r="A1154">
        <v>76</v>
      </c>
      <c r="B1154" t="s">
        <v>355</v>
      </c>
      <c r="C1154" t="s">
        <v>246</v>
      </c>
      <c r="D1154" t="s">
        <v>434</v>
      </c>
      <c r="E1154" t="s">
        <v>356</v>
      </c>
      <c r="F1154" t="s">
        <v>248</v>
      </c>
      <c r="G1154" t="s">
        <v>249</v>
      </c>
      <c r="H1154" t="s">
        <v>250</v>
      </c>
      <c r="L1154" s="50">
        <v>1</v>
      </c>
      <c r="M1154" s="50">
        <v>0.8590928316116333</v>
      </c>
      <c r="N1154" s="50">
        <v>1.1640185117721558</v>
      </c>
      <c r="O1154" s="50">
        <v>21.159199000000001</v>
      </c>
      <c r="P1154" s="50">
        <v>21.245389938354492</v>
      </c>
      <c r="Q1154" s="50">
        <v>0.12751106917858124</v>
      </c>
      <c r="S1154" s="50">
        <v>11.131665229797363</v>
      </c>
      <c r="T1154" s="50">
        <v>0.13669158518314362</v>
      </c>
      <c r="U1154" s="50">
        <v>7.8918918967247009E-2</v>
      </c>
      <c r="V1154" s="50">
        <v>0</v>
      </c>
      <c r="W1154" t="s">
        <v>210</v>
      </c>
      <c r="X1154" s="50">
        <v>0.29910288877367086</v>
      </c>
      <c r="Y1154" t="s">
        <v>210</v>
      </c>
      <c r="Z1154">
        <v>3</v>
      </c>
      <c r="AA1154">
        <v>15</v>
      </c>
      <c r="AB1154" t="s">
        <v>251</v>
      </c>
      <c r="AC1154" t="s">
        <v>190</v>
      </c>
      <c r="AD1154" s="50">
        <v>0.80512883808935076</v>
      </c>
      <c r="AE1154" t="s">
        <v>252</v>
      </c>
      <c r="AF1154" t="s">
        <v>252</v>
      </c>
      <c r="AG1154" t="s">
        <v>252</v>
      </c>
      <c r="AH1154" t="s">
        <v>252</v>
      </c>
      <c r="AI1154" t="s">
        <v>252</v>
      </c>
    </row>
    <row r="1155" spans="1:35" x14ac:dyDescent="0.35">
      <c r="A1155">
        <v>77</v>
      </c>
      <c r="B1155" t="s">
        <v>357</v>
      </c>
      <c r="C1155" t="s">
        <v>246</v>
      </c>
      <c r="D1155" t="s">
        <v>434</v>
      </c>
      <c r="E1155" t="s">
        <v>350</v>
      </c>
      <c r="F1155" t="s">
        <v>248</v>
      </c>
      <c r="G1155" t="s">
        <v>249</v>
      </c>
      <c r="H1155" t="s">
        <v>250</v>
      </c>
      <c r="L1155" s="50">
        <v>1</v>
      </c>
      <c r="M1155" s="50">
        <v>0.9058067798614502</v>
      </c>
      <c r="N1155" s="50">
        <v>1.1039881706237793</v>
      </c>
      <c r="O1155" s="50">
        <v>24.645105000000001</v>
      </c>
      <c r="P1155" s="50">
        <v>24.613420486450195</v>
      </c>
      <c r="Q1155" s="50">
        <v>7.4176035821437836E-2</v>
      </c>
      <c r="S1155" s="50">
        <v>14.499697685241699</v>
      </c>
      <c r="T1155" s="50">
        <v>8.903706818819046E-2</v>
      </c>
      <c r="U1155" s="50">
        <v>5.1405575126409531E-2</v>
      </c>
      <c r="V1155" s="50">
        <v>0</v>
      </c>
      <c r="W1155" t="s">
        <v>210</v>
      </c>
      <c r="X1155" s="50">
        <v>0.36556973144043814</v>
      </c>
      <c r="Y1155" t="s">
        <v>210</v>
      </c>
      <c r="Z1155">
        <v>3</v>
      </c>
      <c r="AA1155">
        <v>18</v>
      </c>
      <c r="AB1155" t="s">
        <v>251</v>
      </c>
      <c r="AC1155" t="s">
        <v>190</v>
      </c>
      <c r="AD1155" s="50">
        <v>0.97452539338616673</v>
      </c>
      <c r="AE1155" t="s">
        <v>252</v>
      </c>
      <c r="AF1155" t="s">
        <v>252</v>
      </c>
      <c r="AG1155" t="s">
        <v>252</v>
      </c>
      <c r="AH1155" t="s">
        <v>252</v>
      </c>
      <c r="AI1155" t="s">
        <v>252</v>
      </c>
    </row>
    <row r="1156" spans="1:35" x14ac:dyDescent="0.35">
      <c r="A1156">
        <v>78</v>
      </c>
      <c r="B1156" t="s">
        <v>358</v>
      </c>
      <c r="C1156" t="s">
        <v>246</v>
      </c>
      <c r="D1156" t="s">
        <v>434</v>
      </c>
      <c r="E1156" t="s">
        <v>352</v>
      </c>
      <c r="F1156" t="s">
        <v>248</v>
      </c>
      <c r="G1156" t="s">
        <v>249</v>
      </c>
      <c r="H1156" t="s">
        <v>250</v>
      </c>
      <c r="L1156" s="50">
        <v>1</v>
      </c>
      <c r="M1156" s="50">
        <v>0.59308540821075439</v>
      </c>
      <c r="N1156" s="50">
        <v>1.6860978603363037</v>
      </c>
      <c r="O1156" s="50">
        <v>32.699413</v>
      </c>
      <c r="P1156" s="50">
        <v>33.239170074462891</v>
      </c>
      <c r="Q1156" s="50">
        <v>0.46759262681007385</v>
      </c>
      <c r="S1156" s="50">
        <v>23.125446319580078</v>
      </c>
      <c r="T1156" s="50">
        <v>0.47017911076545715</v>
      </c>
      <c r="U1156" s="50">
        <v>0.27145802974700928</v>
      </c>
      <c r="V1156" s="50">
        <v>0</v>
      </c>
      <c r="W1156" t="s">
        <v>210</v>
      </c>
      <c r="X1156" s="50">
        <v>5.3378105790268887E-2</v>
      </c>
      <c r="Y1156" t="s">
        <v>210</v>
      </c>
      <c r="Z1156">
        <v>3</v>
      </c>
      <c r="AA1156">
        <v>29</v>
      </c>
      <c r="AB1156" t="s">
        <v>251</v>
      </c>
      <c r="AC1156" t="s">
        <v>190</v>
      </c>
      <c r="AD1156" s="50">
        <v>0.95672584656129733</v>
      </c>
      <c r="AE1156" t="s">
        <v>252</v>
      </c>
      <c r="AF1156" t="s">
        <v>252</v>
      </c>
      <c r="AG1156" t="s">
        <v>252</v>
      </c>
      <c r="AH1156" t="s">
        <v>274</v>
      </c>
      <c r="AI1156" t="s">
        <v>252</v>
      </c>
    </row>
    <row r="1157" spans="1:35" x14ac:dyDescent="0.35">
      <c r="A1157">
        <v>79</v>
      </c>
      <c r="B1157" t="s">
        <v>359</v>
      </c>
      <c r="C1157" t="s">
        <v>246</v>
      </c>
      <c r="D1157" t="s">
        <v>434</v>
      </c>
      <c r="E1157" t="s">
        <v>354</v>
      </c>
      <c r="F1157" t="s">
        <v>248</v>
      </c>
      <c r="G1157" t="s">
        <v>249</v>
      </c>
      <c r="H1157" t="s">
        <v>250</v>
      </c>
      <c r="L1157" s="50">
        <v>1</v>
      </c>
      <c r="M1157" s="50">
        <v>0.74792903661727905</v>
      </c>
      <c r="N1157" s="50">
        <v>1.3370252847671509</v>
      </c>
      <c r="O1157" s="50">
        <v>26.751571999999999</v>
      </c>
      <c r="P1157" s="50">
        <v>26.457189559936523</v>
      </c>
      <c r="Q1157" s="50">
        <v>0.2567233145236969</v>
      </c>
      <c r="S1157" s="50">
        <v>16.343465805053711</v>
      </c>
      <c r="T1157" s="50">
        <v>0.2614046037197113</v>
      </c>
      <c r="U1157" s="50">
        <v>0.1509220153093338</v>
      </c>
      <c r="V1157" s="50">
        <v>0</v>
      </c>
      <c r="W1157" t="s">
        <v>210</v>
      </c>
      <c r="X1157" s="50">
        <v>0.10520563018900397</v>
      </c>
      <c r="Y1157" t="s">
        <v>210</v>
      </c>
      <c r="Z1157">
        <v>3</v>
      </c>
      <c r="AA1157">
        <v>22</v>
      </c>
      <c r="AB1157" t="s">
        <v>251</v>
      </c>
      <c r="AC1157" t="s">
        <v>190</v>
      </c>
      <c r="AD1157" s="50">
        <v>0.84644645652446082</v>
      </c>
      <c r="AE1157" t="s">
        <v>252</v>
      </c>
      <c r="AF1157" t="s">
        <v>252</v>
      </c>
      <c r="AG1157" t="s">
        <v>252</v>
      </c>
      <c r="AH1157" t="s">
        <v>252</v>
      </c>
      <c r="AI1157" t="s">
        <v>252</v>
      </c>
    </row>
    <row r="1158" spans="1:35" x14ac:dyDescent="0.35">
      <c r="A1158">
        <v>80</v>
      </c>
      <c r="B1158" t="s">
        <v>360</v>
      </c>
      <c r="C1158" t="s">
        <v>246</v>
      </c>
      <c r="D1158" t="s">
        <v>434</v>
      </c>
      <c r="E1158" t="s">
        <v>356</v>
      </c>
      <c r="F1158" t="s">
        <v>248</v>
      </c>
      <c r="G1158" t="s">
        <v>249</v>
      </c>
      <c r="H1158" t="s">
        <v>250</v>
      </c>
      <c r="L1158" s="50">
        <v>1</v>
      </c>
      <c r="M1158" s="50">
        <v>0.8590928316116333</v>
      </c>
      <c r="N1158" s="50">
        <v>1.1640185117721558</v>
      </c>
      <c r="O1158" s="50">
        <v>21.391864999999999</v>
      </c>
      <c r="P1158" s="50">
        <v>21.245389938354492</v>
      </c>
      <c r="Q1158" s="50">
        <v>0.12751106917858124</v>
      </c>
      <c r="S1158" s="50">
        <v>11.131665229797363</v>
      </c>
      <c r="T1158" s="50">
        <v>0.13669158518314362</v>
      </c>
      <c r="U1158" s="50">
        <v>7.8918918967247009E-2</v>
      </c>
      <c r="V1158" s="50">
        <v>0</v>
      </c>
      <c r="W1158" t="s">
        <v>210</v>
      </c>
      <c r="X1158" s="50">
        <v>0.29910288877367086</v>
      </c>
      <c r="Y1158" t="s">
        <v>210</v>
      </c>
      <c r="Z1158">
        <v>3</v>
      </c>
      <c r="AA1158">
        <v>16</v>
      </c>
      <c r="AB1158" t="s">
        <v>251</v>
      </c>
      <c r="AC1158" t="s">
        <v>190</v>
      </c>
      <c r="AD1158" s="50">
        <v>0.79742688473780399</v>
      </c>
      <c r="AE1158" t="s">
        <v>274</v>
      </c>
      <c r="AF1158" t="s">
        <v>252</v>
      </c>
      <c r="AG1158" t="s">
        <v>252</v>
      </c>
      <c r="AH1158" t="s">
        <v>252</v>
      </c>
      <c r="AI1158" t="s">
        <v>252</v>
      </c>
    </row>
    <row r="1159" spans="1:35" x14ac:dyDescent="0.35">
      <c r="A1159">
        <v>81</v>
      </c>
      <c r="B1159" t="s">
        <v>361</v>
      </c>
      <c r="C1159" t="s">
        <v>246</v>
      </c>
      <c r="D1159" t="s">
        <v>434</v>
      </c>
      <c r="E1159" t="s">
        <v>350</v>
      </c>
      <c r="F1159" t="s">
        <v>248</v>
      </c>
      <c r="G1159" t="s">
        <v>249</v>
      </c>
      <c r="H1159" t="s">
        <v>250</v>
      </c>
      <c r="L1159" s="50">
        <v>1</v>
      </c>
      <c r="M1159" s="50">
        <v>0.9058067798614502</v>
      </c>
      <c r="N1159" s="50">
        <v>1.1039881706237793</v>
      </c>
      <c r="O1159" s="50">
        <v>24.666494</v>
      </c>
      <c r="P1159" s="50">
        <v>24.613420486450195</v>
      </c>
      <c r="Q1159" s="50">
        <v>7.4176035821437836E-2</v>
      </c>
      <c r="S1159" s="50">
        <v>14.499697685241699</v>
      </c>
      <c r="T1159" s="50">
        <v>8.903706818819046E-2</v>
      </c>
      <c r="U1159" s="50">
        <v>5.1405575126409531E-2</v>
      </c>
      <c r="V1159" s="50">
        <v>0</v>
      </c>
      <c r="W1159" t="s">
        <v>210</v>
      </c>
      <c r="X1159" s="50">
        <v>0.36556973144043814</v>
      </c>
      <c r="Y1159" t="s">
        <v>210</v>
      </c>
      <c r="Z1159">
        <v>3</v>
      </c>
      <c r="AA1159">
        <v>19</v>
      </c>
      <c r="AB1159" t="s">
        <v>251</v>
      </c>
      <c r="AC1159" t="s">
        <v>190</v>
      </c>
      <c r="AD1159" s="50">
        <v>0.96312228073490813</v>
      </c>
      <c r="AE1159" t="s">
        <v>252</v>
      </c>
      <c r="AF1159" t="s">
        <v>252</v>
      </c>
      <c r="AG1159" t="s">
        <v>252</v>
      </c>
      <c r="AH1159" t="s">
        <v>252</v>
      </c>
      <c r="AI1159" t="s">
        <v>252</v>
      </c>
    </row>
    <row r="1160" spans="1:35" x14ac:dyDescent="0.35">
      <c r="A1160">
        <v>82</v>
      </c>
      <c r="B1160" t="s">
        <v>362</v>
      </c>
      <c r="C1160" t="s">
        <v>246</v>
      </c>
      <c r="D1160" t="s">
        <v>434</v>
      </c>
      <c r="E1160" t="s">
        <v>352</v>
      </c>
      <c r="F1160" t="s">
        <v>248</v>
      </c>
      <c r="G1160" t="s">
        <v>249</v>
      </c>
      <c r="H1160" t="s">
        <v>250</v>
      </c>
      <c r="L1160" s="50">
        <v>1</v>
      </c>
      <c r="M1160" s="50">
        <v>0.59308540821075439</v>
      </c>
      <c r="N1160" s="50">
        <v>1.6860978603363037</v>
      </c>
      <c r="O1160" s="50">
        <v>33.49727</v>
      </c>
      <c r="P1160" s="50">
        <v>33.239170074462891</v>
      </c>
      <c r="Q1160" s="50">
        <v>0.46759262681007385</v>
      </c>
      <c r="S1160" s="50">
        <v>23.125446319580078</v>
      </c>
      <c r="T1160" s="50">
        <v>0.47017911076545715</v>
      </c>
      <c r="U1160" s="50">
        <v>0.27145802974700928</v>
      </c>
      <c r="V1160" s="50">
        <v>0</v>
      </c>
      <c r="W1160" t="s">
        <v>210</v>
      </c>
      <c r="X1160" s="50">
        <v>5.3378105790268887E-2</v>
      </c>
      <c r="Y1160" t="s">
        <v>210</v>
      </c>
      <c r="Z1160">
        <v>3</v>
      </c>
      <c r="AA1160">
        <v>29</v>
      </c>
      <c r="AB1160" t="s">
        <v>251</v>
      </c>
      <c r="AC1160" t="s">
        <v>190</v>
      </c>
      <c r="AD1160" s="50">
        <v>0.88841407923076765</v>
      </c>
      <c r="AE1160" t="s">
        <v>252</v>
      </c>
      <c r="AF1160" t="s">
        <v>252</v>
      </c>
      <c r="AG1160" t="s">
        <v>252</v>
      </c>
      <c r="AH1160" t="s">
        <v>252</v>
      </c>
      <c r="AI1160" t="s">
        <v>252</v>
      </c>
    </row>
    <row r="1161" spans="1:35" x14ac:dyDescent="0.35">
      <c r="A1161">
        <v>83</v>
      </c>
      <c r="B1161" t="s">
        <v>363</v>
      </c>
      <c r="C1161" t="s">
        <v>246</v>
      </c>
      <c r="D1161" t="s">
        <v>434</v>
      </c>
      <c r="E1161" t="s">
        <v>354</v>
      </c>
      <c r="F1161" t="s">
        <v>248</v>
      </c>
      <c r="G1161" t="s">
        <v>249</v>
      </c>
      <c r="H1161" t="s">
        <v>250</v>
      </c>
      <c r="L1161" s="50">
        <v>1</v>
      </c>
      <c r="M1161" s="50">
        <v>0.74792903661727905</v>
      </c>
      <c r="N1161" s="50">
        <v>1.3370252847671509</v>
      </c>
      <c r="O1161" s="50">
        <v>26.279807999999999</v>
      </c>
      <c r="P1161" s="50">
        <v>26.457189559936523</v>
      </c>
      <c r="Q1161" s="50">
        <v>0.2567233145236969</v>
      </c>
      <c r="S1161" s="50">
        <v>16.343465805053711</v>
      </c>
      <c r="T1161" s="50">
        <v>0.2614046037197113</v>
      </c>
      <c r="U1161" s="50">
        <v>0.1509220153093338</v>
      </c>
      <c r="V1161" s="50">
        <v>0</v>
      </c>
      <c r="W1161" t="s">
        <v>210</v>
      </c>
      <c r="X1161" s="50">
        <v>0.10520563018900397</v>
      </c>
      <c r="Y1161" t="s">
        <v>210</v>
      </c>
      <c r="Z1161">
        <v>3</v>
      </c>
      <c r="AA1161">
        <v>22</v>
      </c>
      <c r="AB1161" t="s">
        <v>251</v>
      </c>
      <c r="AC1161" t="s">
        <v>190</v>
      </c>
      <c r="AD1161" s="50">
        <v>0.91809242986403083</v>
      </c>
      <c r="AE1161" t="s">
        <v>252</v>
      </c>
      <c r="AF1161" t="s">
        <v>252</v>
      </c>
      <c r="AG1161" t="s">
        <v>252</v>
      </c>
      <c r="AH1161" t="s">
        <v>252</v>
      </c>
      <c r="AI1161" t="s">
        <v>252</v>
      </c>
    </row>
    <row r="1162" spans="1:35" x14ac:dyDescent="0.35">
      <c r="A1162">
        <v>84</v>
      </c>
      <c r="B1162" t="s">
        <v>364</v>
      </c>
      <c r="C1162" t="s">
        <v>246</v>
      </c>
      <c r="D1162" t="s">
        <v>434</v>
      </c>
      <c r="E1162" t="s">
        <v>356</v>
      </c>
      <c r="F1162" t="s">
        <v>248</v>
      </c>
      <c r="G1162" t="s">
        <v>249</v>
      </c>
      <c r="H1162" t="s">
        <v>250</v>
      </c>
      <c r="L1162" s="50">
        <v>1</v>
      </c>
      <c r="M1162" s="50">
        <v>0.8590928316116333</v>
      </c>
      <c r="N1162" s="50">
        <v>1.1640185117721558</v>
      </c>
      <c r="O1162" s="50">
        <v>21.185103999999999</v>
      </c>
      <c r="P1162" s="50">
        <v>21.245389938354492</v>
      </c>
      <c r="Q1162" s="50">
        <v>0.12751106917858124</v>
      </c>
      <c r="S1162" s="50">
        <v>11.131665229797363</v>
      </c>
      <c r="T1162" s="50">
        <v>0.13669158518314362</v>
      </c>
      <c r="U1162" s="50">
        <v>7.8918918967247009E-2</v>
      </c>
      <c r="V1162" s="50">
        <v>0</v>
      </c>
      <c r="W1162" t="s">
        <v>210</v>
      </c>
      <c r="X1162" s="50">
        <v>0.29910288877367086</v>
      </c>
      <c r="Y1162" t="s">
        <v>210</v>
      </c>
      <c r="Z1162">
        <v>3</v>
      </c>
      <c r="AA1162">
        <v>16</v>
      </c>
      <c r="AB1162" t="s">
        <v>251</v>
      </c>
      <c r="AC1162" t="s">
        <v>190</v>
      </c>
      <c r="AD1162" s="50">
        <v>0.81950400662628087</v>
      </c>
      <c r="AE1162" t="s">
        <v>252</v>
      </c>
      <c r="AF1162" t="s">
        <v>252</v>
      </c>
      <c r="AG1162" t="s">
        <v>252</v>
      </c>
      <c r="AH1162" t="s">
        <v>252</v>
      </c>
      <c r="AI1162" t="s">
        <v>252</v>
      </c>
    </row>
    <row r="1163" spans="1:35" x14ac:dyDescent="0.35">
      <c r="A1163">
        <v>85</v>
      </c>
      <c r="B1163" t="s">
        <v>365</v>
      </c>
      <c r="C1163" t="s">
        <v>246</v>
      </c>
      <c r="D1163" t="s">
        <v>434</v>
      </c>
      <c r="E1163" t="s">
        <v>366</v>
      </c>
      <c r="F1163" t="s">
        <v>248</v>
      </c>
      <c r="G1163" t="s">
        <v>249</v>
      </c>
      <c r="H1163" t="s">
        <v>250</v>
      </c>
      <c r="L1163" s="50">
        <v>1</v>
      </c>
      <c r="M1163" s="50">
        <v>0.5947766900062561</v>
      </c>
      <c r="N1163" s="50">
        <v>1.6813032627105713</v>
      </c>
      <c r="O1163" s="50">
        <v>37.841915</v>
      </c>
      <c r="P1163" s="50">
        <v>37.316692352294922</v>
      </c>
      <c r="Q1163" s="50">
        <v>0.4650154709815979</v>
      </c>
      <c r="S1163" s="50">
        <v>27.202964782714844</v>
      </c>
      <c r="T1163" s="50">
        <v>0.46761620044708252</v>
      </c>
      <c r="U1163" s="50">
        <v>0.26997834444046021</v>
      </c>
      <c r="V1163" s="50">
        <v>0</v>
      </c>
      <c r="W1163" t="s">
        <v>210</v>
      </c>
      <c r="X1163" s="50">
        <v>3.9999999105930328E-2</v>
      </c>
      <c r="Y1163" t="s">
        <v>210</v>
      </c>
      <c r="Z1163">
        <v>3</v>
      </c>
      <c r="AA1163">
        <v>35</v>
      </c>
      <c r="AB1163" t="s">
        <v>273</v>
      </c>
      <c r="AC1163" t="s">
        <v>190</v>
      </c>
      <c r="AD1163" s="50">
        <v>0.6562683628901792</v>
      </c>
      <c r="AE1163" t="s">
        <v>274</v>
      </c>
      <c r="AF1163" t="s">
        <v>274</v>
      </c>
      <c r="AG1163" t="s">
        <v>252</v>
      </c>
      <c r="AH1163" t="s">
        <v>252</v>
      </c>
      <c r="AI1163" t="s">
        <v>252</v>
      </c>
    </row>
    <row r="1164" spans="1:35" x14ac:dyDescent="0.35">
      <c r="A1164">
        <v>86</v>
      </c>
      <c r="B1164" t="s">
        <v>367</v>
      </c>
      <c r="C1164" t="s">
        <v>246</v>
      </c>
      <c r="D1164" t="s">
        <v>434</v>
      </c>
      <c r="E1164" t="s">
        <v>368</v>
      </c>
      <c r="F1164" t="s">
        <v>248</v>
      </c>
      <c r="G1164" t="s">
        <v>249</v>
      </c>
      <c r="H1164" t="s">
        <v>250</v>
      </c>
      <c r="L1164" s="50">
        <v>1</v>
      </c>
      <c r="M1164" s="50">
        <v>0.92878615856170654</v>
      </c>
      <c r="N1164" s="50">
        <v>1.0766741037368774</v>
      </c>
      <c r="O1164" s="50">
        <v>32.75179</v>
      </c>
      <c r="P1164" s="50">
        <v>32.798171997070313</v>
      </c>
      <c r="Q1164" s="50">
        <v>4.4669438153505325E-2</v>
      </c>
      <c r="S1164" s="50">
        <v>22.684446334838867</v>
      </c>
      <c r="T1164" s="50">
        <v>6.6489651799201965E-2</v>
      </c>
      <c r="U1164" s="50">
        <v>3.8387816399335861E-2</v>
      </c>
      <c r="V1164" s="50">
        <v>0</v>
      </c>
      <c r="W1164" t="s">
        <v>210</v>
      </c>
      <c r="X1164" s="50">
        <v>0.49408549101470645</v>
      </c>
      <c r="Y1164" t="s">
        <v>210</v>
      </c>
      <c r="Z1164">
        <v>3</v>
      </c>
      <c r="AA1164">
        <v>26</v>
      </c>
      <c r="AB1164" t="s">
        <v>251</v>
      </c>
      <c r="AC1164" t="s">
        <v>190</v>
      </c>
      <c r="AD1164" s="50">
        <v>0.97254887836411386</v>
      </c>
      <c r="AE1164" t="s">
        <v>252</v>
      </c>
      <c r="AF1164" t="s">
        <v>252</v>
      </c>
      <c r="AG1164" t="s">
        <v>252</v>
      </c>
      <c r="AH1164" t="s">
        <v>252</v>
      </c>
      <c r="AI1164" t="s">
        <v>252</v>
      </c>
    </row>
    <row r="1165" spans="1:35" x14ac:dyDescent="0.35">
      <c r="A1165">
        <v>87</v>
      </c>
      <c r="B1165" t="s">
        <v>369</v>
      </c>
      <c r="C1165" t="s">
        <v>246</v>
      </c>
      <c r="D1165" t="s">
        <v>434</v>
      </c>
      <c r="E1165" t="s">
        <v>370</v>
      </c>
      <c r="F1165" t="s">
        <v>248</v>
      </c>
      <c r="G1165" t="s">
        <v>249</v>
      </c>
      <c r="H1165" t="s">
        <v>250</v>
      </c>
      <c r="L1165" s="50">
        <v>1</v>
      </c>
      <c r="M1165" s="50">
        <v>0.87385255098342896</v>
      </c>
      <c r="N1165" s="50">
        <v>1.1443578004837036</v>
      </c>
      <c r="O1165" s="50">
        <v>23.261939999999999</v>
      </c>
      <c r="P1165" s="50">
        <v>23.283462524414063</v>
      </c>
      <c r="Q1165" s="50">
        <v>0.11091797053813934</v>
      </c>
      <c r="S1165" s="50">
        <v>13.169737815856934</v>
      </c>
      <c r="T1165" s="50">
        <v>0.12136024981737137</v>
      </c>
      <c r="U1165" s="50">
        <v>7.0067375898361206E-2</v>
      </c>
      <c r="V1165" s="50">
        <v>0</v>
      </c>
      <c r="W1165" t="s">
        <v>210</v>
      </c>
      <c r="X1165" s="50">
        <v>0.67437709554308112</v>
      </c>
      <c r="Y1165" t="s">
        <v>210</v>
      </c>
      <c r="Z1165">
        <v>3</v>
      </c>
      <c r="AA1165">
        <v>16</v>
      </c>
      <c r="AB1165" t="s">
        <v>251</v>
      </c>
      <c r="AC1165" t="s">
        <v>190</v>
      </c>
      <c r="AD1165" s="50">
        <v>0.96675017387734896</v>
      </c>
      <c r="AE1165" t="s">
        <v>252</v>
      </c>
      <c r="AF1165" t="s">
        <v>252</v>
      </c>
      <c r="AG1165" t="s">
        <v>252</v>
      </c>
      <c r="AH1165" t="s">
        <v>252</v>
      </c>
      <c r="AI1165" t="s">
        <v>252</v>
      </c>
    </row>
    <row r="1166" spans="1:35" x14ac:dyDescent="0.35">
      <c r="A1166">
        <v>88</v>
      </c>
      <c r="B1166" t="s">
        <v>371</v>
      </c>
      <c r="C1166" t="s">
        <v>246</v>
      </c>
      <c r="D1166" t="s">
        <v>434</v>
      </c>
      <c r="E1166" t="s">
        <v>372</v>
      </c>
      <c r="F1166" t="s">
        <v>248</v>
      </c>
      <c r="G1166" t="s">
        <v>249</v>
      </c>
      <c r="H1166" t="s">
        <v>250</v>
      </c>
      <c r="L1166" s="50">
        <v>1</v>
      </c>
      <c r="M1166" s="50">
        <v>0.90267151594161987</v>
      </c>
      <c r="N1166" s="50">
        <v>1.1078227758407593</v>
      </c>
      <c r="O1166" s="50">
        <v>26.679570999999999</v>
      </c>
      <c r="P1166" s="50">
        <v>26.684066772460938</v>
      </c>
      <c r="Q1166" s="50">
        <v>7.7894322574138641E-2</v>
      </c>
      <c r="S1166" s="50">
        <v>16.570343017578125</v>
      </c>
      <c r="T1166" s="50">
        <v>9.2157691717147827E-2</v>
      </c>
      <c r="U1166" s="50">
        <v>5.3207267075777054E-2</v>
      </c>
      <c r="V1166" s="50">
        <v>0</v>
      </c>
      <c r="W1166" t="s">
        <v>210</v>
      </c>
      <c r="X1166" s="50">
        <v>0.91153761162286895</v>
      </c>
      <c r="Y1166" t="s">
        <v>210</v>
      </c>
      <c r="Z1166">
        <v>3</v>
      </c>
      <c r="AA1166">
        <v>20</v>
      </c>
      <c r="AB1166" t="s">
        <v>251</v>
      </c>
      <c r="AC1166" t="s">
        <v>190</v>
      </c>
      <c r="AD1166" s="50">
        <v>0.94976254537395988</v>
      </c>
      <c r="AE1166" t="s">
        <v>252</v>
      </c>
      <c r="AF1166" t="s">
        <v>252</v>
      </c>
      <c r="AG1166" t="s">
        <v>252</v>
      </c>
      <c r="AH1166" t="s">
        <v>252</v>
      </c>
      <c r="AI1166" t="s">
        <v>274</v>
      </c>
    </row>
    <row r="1167" spans="1:35" x14ac:dyDescent="0.35">
      <c r="A1167">
        <v>89</v>
      </c>
      <c r="B1167" t="s">
        <v>373</v>
      </c>
      <c r="C1167" t="s">
        <v>246</v>
      </c>
      <c r="D1167" t="s">
        <v>434</v>
      </c>
      <c r="E1167" t="s">
        <v>366</v>
      </c>
      <c r="F1167" t="s">
        <v>248</v>
      </c>
      <c r="G1167" t="s">
        <v>249</v>
      </c>
      <c r="H1167" t="s">
        <v>250</v>
      </c>
      <c r="L1167" s="50">
        <v>1</v>
      </c>
      <c r="M1167" s="50">
        <v>0.5947766900062561</v>
      </c>
      <c r="N1167" s="50">
        <v>1.6813032627105713</v>
      </c>
      <c r="O1167" s="50">
        <v>36.957419999999999</v>
      </c>
      <c r="P1167" s="50">
        <v>37.316692352294922</v>
      </c>
      <c r="Q1167" s="50">
        <v>0.4650154709815979</v>
      </c>
      <c r="S1167" s="50">
        <v>27.202964782714844</v>
      </c>
      <c r="T1167" s="50">
        <v>0.46761620044708252</v>
      </c>
      <c r="U1167" s="50">
        <v>0.26997834444046021</v>
      </c>
      <c r="V1167" s="50">
        <v>0</v>
      </c>
      <c r="W1167" t="s">
        <v>210</v>
      </c>
      <c r="X1167" s="50">
        <v>3.9999999105930328E-2</v>
      </c>
      <c r="Y1167" t="s">
        <v>210</v>
      </c>
      <c r="Z1167">
        <v>3</v>
      </c>
      <c r="AA1167">
        <v>34</v>
      </c>
      <c r="AB1167" t="s">
        <v>273</v>
      </c>
      <c r="AC1167" t="s">
        <v>190</v>
      </c>
      <c r="AD1167" s="50">
        <v>0.79347571750514312</v>
      </c>
      <c r="AE1167" t="s">
        <v>274</v>
      </c>
      <c r="AF1167" t="s">
        <v>274</v>
      </c>
      <c r="AG1167" t="s">
        <v>252</v>
      </c>
      <c r="AH1167" t="s">
        <v>252</v>
      </c>
      <c r="AI1167" t="s">
        <v>252</v>
      </c>
    </row>
    <row r="1168" spans="1:35" x14ac:dyDescent="0.35">
      <c r="A1168">
        <v>90</v>
      </c>
      <c r="B1168" t="s">
        <v>374</v>
      </c>
      <c r="C1168" t="s">
        <v>246</v>
      </c>
      <c r="D1168" t="s">
        <v>434</v>
      </c>
      <c r="E1168" t="s">
        <v>368</v>
      </c>
      <c r="F1168" t="s">
        <v>248</v>
      </c>
      <c r="G1168" t="s">
        <v>249</v>
      </c>
      <c r="H1168" t="s">
        <v>250</v>
      </c>
      <c r="L1168" s="50">
        <v>1</v>
      </c>
      <c r="M1168" s="50">
        <v>0.92878615856170654</v>
      </c>
      <c r="N1168" s="50">
        <v>1.0766741037368774</v>
      </c>
      <c r="O1168" s="50">
        <v>32.840904000000002</v>
      </c>
      <c r="P1168" s="50">
        <v>32.798171997070313</v>
      </c>
      <c r="Q1168" s="50">
        <v>4.4669438153505325E-2</v>
      </c>
      <c r="S1168" s="50">
        <v>22.684446334838867</v>
      </c>
      <c r="T1168" s="50">
        <v>6.6489651799201965E-2</v>
      </c>
      <c r="U1168" s="50">
        <v>3.8387816399335861E-2</v>
      </c>
      <c r="V1168" s="50">
        <v>0</v>
      </c>
      <c r="W1168" t="s">
        <v>210</v>
      </c>
      <c r="X1168" s="50">
        <v>0.49408549101470645</v>
      </c>
      <c r="Y1168" t="s">
        <v>210</v>
      </c>
      <c r="Z1168">
        <v>3</v>
      </c>
      <c r="AA1168">
        <v>26</v>
      </c>
      <c r="AB1168" t="s">
        <v>251</v>
      </c>
      <c r="AC1168" t="s">
        <v>190</v>
      </c>
      <c r="AD1168" s="50">
        <v>0.97721697429639809</v>
      </c>
      <c r="AE1168" t="s">
        <v>252</v>
      </c>
      <c r="AF1168" t="s">
        <v>252</v>
      </c>
      <c r="AG1168" t="s">
        <v>252</v>
      </c>
      <c r="AH1168" t="s">
        <v>252</v>
      </c>
      <c r="AI1168" t="s">
        <v>252</v>
      </c>
    </row>
    <row r="1169" spans="1:37" x14ac:dyDescent="0.35">
      <c r="A1169">
        <v>91</v>
      </c>
      <c r="B1169" t="s">
        <v>375</v>
      </c>
      <c r="C1169" t="s">
        <v>246</v>
      </c>
      <c r="D1169" t="s">
        <v>434</v>
      </c>
      <c r="E1169" t="s">
        <v>370</v>
      </c>
      <c r="F1169" t="s">
        <v>248</v>
      </c>
      <c r="G1169" t="s">
        <v>249</v>
      </c>
      <c r="H1169" t="s">
        <v>250</v>
      </c>
      <c r="L1169" s="50">
        <v>1</v>
      </c>
      <c r="M1169" s="50">
        <v>0.87385255098342896</v>
      </c>
      <c r="N1169" s="50">
        <v>1.1443578004837036</v>
      </c>
      <c r="O1169" s="50">
        <v>23.403563999999999</v>
      </c>
      <c r="P1169" s="50">
        <v>23.283462524414063</v>
      </c>
      <c r="Q1169" s="50">
        <v>0.11091797053813934</v>
      </c>
      <c r="S1169" s="50">
        <v>13.169737815856934</v>
      </c>
      <c r="T1169" s="50">
        <v>0.12136024981737137</v>
      </c>
      <c r="U1169" s="50">
        <v>7.0067375898361206E-2</v>
      </c>
      <c r="V1169" s="50">
        <v>0</v>
      </c>
      <c r="W1169" t="s">
        <v>210</v>
      </c>
      <c r="X1169" s="50">
        <v>0.67437709554308112</v>
      </c>
      <c r="Y1169" t="s">
        <v>210</v>
      </c>
      <c r="Z1169">
        <v>3</v>
      </c>
      <c r="AA1169">
        <v>17</v>
      </c>
      <c r="AB1169" t="s">
        <v>251</v>
      </c>
      <c r="AC1169" t="s">
        <v>190</v>
      </c>
      <c r="AD1169" s="50">
        <v>0.95484558917976148</v>
      </c>
      <c r="AE1169" t="s">
        <v>252</v>
      </c>
      <c r="AF1169" t="s">
        <v>252</v>
      </c>
      <c r="AG1169" t="s">
        <v>252</v>
      </c>
      <c r="AH1169" t="s">
        <v>252</v>
      </c>
      <c r="AI1169" t="s">
        <v>252</v>
      </c>
    </row>
    <row r="1170" spans="1:37" x14ac:dyDescent="0.35">
      <c r="A1170">
        <v>92</v>
      </c>
      <c r="B1170" t="s">
        <v>376</v>
      </c>
      <c r="C1170" t="s">
        <v>246</v>
      </c>
      <c r="D1170" t="s">
        <v>434</v>
      </c>
      <c r="E1170" t="s">
        <v>372</v>
      </c>
      <c r="F1170" t="s">
        <v>248</v>
      </c>
      <c r="G1170" t="s">
        <v>249</v>
      </c>
      <c r="H1170" t="s">
        <v>250</v>
      </c>
      <c r="L1170" s="50">
        <v>1</v>
      </c>
      <c r="M1170" s="50">
        <v>0.90267151594161987</v>
      </c>
      <c r="N1170" s="50">
        <v>1.1078227758407593</v>
      </c>
      <c r="O1170" s="50">
        <v>26.764112000000001</v>
      </c>
      <c r="P1170" s="50">
        <v>26.684066772460938</v>
      </c>
      <c r="Q1170" s="50">
        <v>7.7894322574138641E-2</v>
      </c>
      <c r="S1170" s="50">
        <v>16.570343017578125</v>
      </c>
      <c r="T1170" s="50">
        <v>9.2157691717147827E-2</v>
      </c>
      <c r="U1170" s="50">
        <v>5.3207267075777054E-2</v>
      </c>
      <c r="V1170" s="50">
        <v>0</v>
      </c>
      <c r="W1170" t="s">
        <v>210</v>
      </c>
      <c r="X1170" s="50">
        <v>0.91153761162286895</v>
      </c>
      <c r="Y1170" t="s">
        <v>210</v>
      </c>
      <c r="Z1170">
        <v>3</v>
      </c>
      <c r="AA1170">
        <v>20</v>
      </c>
      <c r="AB1170" t="s">
        <v>251</v>
      </c>
      <c r="AC1170" t="s">
        <v>190</v>
      </c>
      <c r="AD1170" s="50">
        <v>0.96734067442295879</v>
      </c>
      <c r="AE1170" t="s">
        <v>252</v>
      </c>
      <c r="AF1170" t="s">
        <v>252</v>
      </c>
      <c r="AG1170" t="s">
        <v>252</v>
      </c>
      <c r="AH1170" t="s">
        <v>252</v>
      </c>
      <c r="AI1170" t="s">
        <v>274</v>
      </c>
    </row>
    <row r="1171" spans="1:37" x14ac:dyDescent="0.35">
      <c r="A1171">
        <v>93</v>
      </c>
      <c r="B1171" t="s">
        <v>377</v>
      </c>
      <c r="C1171" t="s">
        <v>246</v>
      </c>
      <c r="D1171" t="s">
        <v>434</v>
      </c>
      <c r="E1171" t="s">
        <v>366</v>
      </c>
      <c r="F1171" t="s">
        <v>248</v>
      </c>
      <c r="G1171" t="s">
        <v>249</v>
      </c>
      <c r="H1171" t="s">
        <v>250</v>
      </c>
      <c r="L1171" s="50">
        <v>1</v>
      </c>
      <c r="M1171" s="50">
        <v>0.5947766900062561</v>
      </c>
      <c r="N1171" s="50">
        <v>1.6813032627105713</v>
      </c>
      <c r="O1171" s="50">
        <v>37.150730000000003</v>
      </c>
      <c r="P1171" s="50">
        <v>37.316692352294922</v>
      </c>
      <c r="Q1171" s="50">
        <v>0.4650154709815979</v>
      </c>
      <c r="S1171" s="50">
        <v>27.202964782714844</v>
      </c>
      <c r="T1171" s="50">
        <v>0.46761620044708252</v>
      </c>
      <c r="U1171" s="50">
        <v>0.26997834444046021</v>
      </c>
      <c r="V1171" s="50">
        <v>0</v>
      </c>
      <c r="W1171" t="s">
        <v>210</v>
      </c>
      <c r="X1171" s="50">
        <v>3.9999999105930328E-2</v>
      </c>
      <c r="Y1171" t="s">
        <v>210</v>
      </c>
      <c r="Z1171">
        <v>3</v>
      </c>
      <c r="AA1171">
        <v>34</v>
      </c>
      <c r="AB1171" t="s">
        <v>273</v>
      </c>
      <c r="AC1171" t="s">
        <v>190</v>
      </c>
      <c r="AD1171" s="50">
        <v>0.74181597364948448</v>
      </c>
      <c r="AE1171" t="s">
        <v>274</v>
      </c>
      <c r="AF1171" t="s">
        <v>274</v>
      </c>
      <c r="AG1171" t="s">
        <v>252</v>
      </c>
      <c r="AH1171" t="s">
        <v>252</v>
      </c>
      <c r="AI1171" t="s">
        <v>252</v>
      </c>
    </row>
    <row r="1172" spans="1:37" x14ac:dyDescent="0.35">
      <c r="A1172">
        <v>94</v>
      </c>
      <c r="B1172" t="s">
        <v>378</v>
      </c>
      <c r="C1172" t="s">
        <v>246</v>
      </c>
      <c r="D1172" t="s">
        <v>434</v>
      </c>
      <c r="E1172" t="s">
        <v>368</v>
      </c>
      <c r="F1172" t="s">
        <v>248</v>
      </c>
      <c r="G1172" t="s">
        <v>249</v>
      </c>
      <c r="H1172" t="s">
        <v>250</v>
      </c>
      <c r="L1172" s="50">
        <v>1</v>
      </c>
      <c r="M1172" s="50">
        <v>0.92878615856170654</v>
      </c>
      <c r="N1172" s="50">
        <v>1.0766741037368774</v>
      </c>
      <c r="O1172" s="50">
        <v>32.801819999999999</v>
      </c>
      <c r="P1172" s="50">
        <v>32.798171997070313</v>
      </c>
      <c r="Q1172" s="50">
        <v>4.4669438153505325E-2</v>
      </c>
      <c r="S1172" s="50">
        <v>22.684446334838867</v>
      </c>
      <c r="T1172" s="50">
        <v>6.6489651799201965E-2</v>
      </c>
      <c r="U1172" s="50">
        <v>3.8387816399335861E-2</v>
      </c>
      <c r="V1172" s="50">
        <v>0</v>
      </c>
      <c r="W1172" t="s">
        <v>210</v>
      </c>
      <c r="X1172" s="50">
        <v>0.49408549101470645</v>
      </c>
      <c r="Y1172" t="s">
        <v>210</v>
      </c>
      <c r="Z1172">
        <v>3</v>
      </c>
      <c r="AA1172">
        <v>26</v>
      </c>
      <c r="AB1172" t="s">
        <v>251</v>
      </c>
      <c r="AC1172" t="s">
        <v>190</v>
      </c>
      <c r="AD1172" s="50">
        <v>0.97115760056825451</v>
      </c>
      <c r="AE1172" t="s">
        <v>252</v>
      </c>
      <c r="AF1172" t="s">
        <v>252</v>
      </c>
      <c r="AG1172" t="s">
        <v>252</v>
      </c>
      <c r="AH1172" t="s">
        <v>252</v>
      </c>
      <c r="AI1172" t="s">
        <v>252</v>
      </c>
    </row>
    <row r="1173" spans="1:37" x14ac:dyDescent="0.35">
      <c r="A1173">
        <v>95</v>
      </c>
      <c r="B1173" t="s">
        <v>379</v>
      </c>
      <c r="C1173" t="s">
        <v>246</v>
      </c>
      <c r="D1173" t="s">
        <v>434</v>
      </c>
      <c r="E1173" t="s">
        <v>370</v>
      </c>
      <c r="F1173" t="s">
        <v>248</v>
      </c>
      <c r="G1173" t="s">
        <v>249</v>
      </c>
      <c r="H1173" t="s">
        <v>250</v>
      </c>
      <c r="L1173" s="50">
        <v>1</v>
      </c>
      <c r="M1173" s="50">
        <v>0.87385255098342896</v>
      </c>
      <c r="N1173" s="50">
        <v>1.1443578004837036</v>
      </c>
      <c r="O1173" s="50">
        <v>23.184882999999999</v>
      </c>
      <c r="P1173" s="50">
        <v>23.283462524414063</v>
      </c>
      <c r="Q1173" s="50">
        <v>0.11091797053813934</v>
      </c>
      <c r="S1173" s="50">
        <v>13.169737815856934</v>
      </c>
      <c r="T1173" s="50">
        <v>0.12136024981737137</v>
      </c>
      <c r="U1173" s="50">
        <v>7.0067375898361206E-2</v>
      </c>
      <c r="V1173" s="50">
        <v>0</v>
      </c>
      <c r="W1173" t="s">
        <v>210</v>
      </c>
      <c r="X1173" s="50">
        <v>0.67437709554308112</v>
      </c>
      <c r="Y1173" t="s">
        <v>210</v>
      </c>
      <c r="Z1173">
        <v>3</v>
      </c>
      <c r="AA1173">
        <v>16</v>
      </c>
      <c r="AB1173" t="s">
        <v>251</v>
      </c>
      <c r="AC1173" t="s">
        <v>190</v>
      </c>
      <c r="AD1173" s="50">
        <v>0.97688547679405546</v>
      </c>
      <c r="AE1173" t="s">
        <v>252</v>
      </c>
      <c r="AF1173" t="s">
        <v>252</v>
      </c>
      <c r="AG1173" t="s">
        <v>252</v>
      </c>
      <c r="AH1173" t="s">
        <v>252</v>
      </c>
      <c r="AI1173" t="s">
        <v>252</v>
      </c>
    </row>
    <row r="1174" spans="1:37" x14ac:dyDescent="0.35">
      <c r="A1174">
        <v>96</v>
      </c>
      <c r="B1174" t="s">
        <v>380</v>
      </c>
      <c r="C1174" t="s">
        <v>246</v>
      </c>
      <c r="D1174" t="s">
        <v>434</v>
      </c>
      <c r="E1174" t="s">
        <v>372</v>
      </c>
      <c r="F1174" t="s">
        <v>248</v>
      </c>
      <c r="G1174" t="s">
        <v>249</v>
      </c>
      <c r="H1174" t="s">
        <v>250</v>
      </c>
      <c r="L1174" s="50">
        <v>1</v>
      </c>
      <c r="M1174" s="50">
        <v>0.90267151594161987</v>
      </c>
      <c r="N1174" s="50">
        <v>1.1078227758407593</v>
      </c>
      <c r="O1174" s="50">
        <v>26.608519000000001</v>
      </c>
      <c r="P1174" s="50">
        <v>26.684066772460938</v>
      </c>
      <c r="Q1174" s="50">
        <v>7.7894322574138641E-2</v>
      </c>
      <c r="S1174" s="50">
        <v>16.570343017578125</v>
      </c>
      <c r="T1174" s="50">
        <v>9.2157691717147827E-2</v>
      </c>
      <c r="U1174" s="50">
        <v>5.3207267075777054E-2</v>
      </c>
      <c r="V1174" s="50">
        <v>0</v>
      </c>
      <c r="W1174" t="s">
        <v>210</v>
      </c>
      <c r="X1174" s="50">
        <v>0.91153761162286895</v>
      </c>
      <c r="Y1174" t="s">
        <v>210</v>
      </c>
      <c r="Z1174">
        <v>3</v>
      </c>
      <c r="AA1174">
        <v>18</v>
      </c>
      <c r="AB1174" t="s">
        <v>251</v>
      </c>
      <c r="AC1174" t="s">
        <v>190</v>
      </c>
      <c r="AD1174" s="50">
        <v>0.96283094991558515</v>
      </c>
      <c r="AE1174" t="s">
        <v>252</v>
      </c>
      <c r="AF1174" t="s">
        <v>252</v>
      </c>
      <c r="AG1174" t="s">
        <v>252</v>
      </c>
      <c r="AH1174" t="s">
        <v>252</v>
      </c>
      <c r="AI1174" t="s">
        <v>274</v>
      </c>
    </row>
    <row r="1175" spans="1:37" x14ac:dyDescent="0.35">
      <c r="A1175" t="s">
        <v>381</v>
      </c>
      <c r="B1175" t="s">
        <v>382</v>
      </c>
    </row>
    <row r="1176" spans="1:37" x14ac:dyDescent="0.35">
      <c r="A1176" t="s">
        <v>383</v>
      </c>
      <c r="B1176" t="s">
        <v>247</v>
      </c>
    </row>
    <row r="1177" spans="1:37" x14ac:dyDescent="0.35">
      <c r="A1177" t="s">
        <v>384</v>
      </c>
      <c r="B1177" t="s">
        <v>385</v>
      </c>
    </row>
    <row r="1178" spans="1:37" x14ac:dyDescent="0.35">
      <c r="A1178" t="s">
        <v>386</v>
      </c>
      <c r="B1178" t="s">
        <v>434</v>
      </c>
    </row>
    <row r="1179" spans="1:37" x14ac:dyDescent="0.35">
      <c r="A1179" s="73"/>
      <c r="B1179" s="73"/>
      <c r="C1179" s="73"/>
      <c r="D1179" s="73"/>
      <c r="E1179" s="73"/>
      <c r="F1179" s="73"/>
      <c r="G1179" s="73"/>
      <c r="H1179" s="73"/>
      <c r="I1179" s="73"/>
      <c r="J1179" s="73"/>
      <c r="K1179" s="73"/>
      <c r="L1179" s="73"/>
      <c r="M1179" s="73"/>
      <c r="N1179" s="73"/>
      <c r="O1179" s="73"/>
      <c r="P1179" s="73"/>
      <c r="Q1179" s="73"/>
      <c r="R1179" s="73"/>
      <c r="S1179" s="73"/>
      <c r="T1179" s="73"/>
      <c r="U1179" s="73"/>
      <c r="V1179" s="73"/>
      <c r="W1179" s="73"/>
      <c r="X1179" s="73"/>
      <c r="Y1179" s="73"/>
      <c r="Z1179" s="73"/>
      <c r="AA1179" s="73"/>
      <c r="AB1179" s="73"/>
      <c r="AC1179" s="73"/>
      <c r="AD1179" s="73"/>
      <c r="AE1179" s="73"/>
      <c r="AF1179" s="73"/>
      <c r="AG1179" s="73"/>
      <c r="AH1179" s="73"/>
      <c r="AI1179" s="73"/>
      <c r="AJ1179" s="73"/>
      <c r="AK1179" s="73"/>
    </row>
    <row r="1180" spans="1:37" x14ac:dyDescent="0.35">
      <c r="A1180" t="s">
        <v>174</v>
      </c>
      <c r="B1180" t="s">
        <v>175</v>
      </c>
    </row>
    <row r="1181" spans="1:37" x14ac:dyDescent="0.35">
      <c r="A1181" t="s">
        <v>186</v>
      </c>
      <c r="B1181" t="s">
        <v>187</v>
      </c>
    </row>
    <row r="1182" spans="1:37" x14ac:dyDescent="0.35">
      <c r="A1182" t="s">
        <v>188</v>
      </c>
      <c r="B1182" t="s">
        <v>435</v>
      </c>
    </row>
    <row r="1183" spans="1:37" x14ac:dyDescent="0.35">
      <c r="A1183" t="s">
        <v>191</v>
      </c>
      <c r="B1183" t="s">
        <v>436</v>
      </c>
    </row>
    <row r="1184" spans="1:37" x14ac:dyDescent="0.35">
      <c r="A1184" t="s">
        <v>193</v>
      </c>
      <c r="B1184" t="s">
        <v>437</v>
      </c>
    </row>
    <row r="1185" spans="1:33" x14ac:dyDescent="0.35">
      <c r="A1185" t="s">
        <v>195</v>
      </c>
      <c r="B1185" t="s">
        <v>438</v>
      </c>
    </row>
    <row r="1186" spans="1:33" x14ac:dyDescent="0.35">
      <c r="A1186" t="s">
        <v>197</v>
      </c>
      <c r="B1186" t="s">
        <v>198</v>
      </c>
    </row>
    <row r="1187" spans="1:33" x14ac:dyDescent="0.35">
      <c r="A1187" t="s">
        <v>199</v>
      </c>
      <c r="B1187" t="s">
        <v>200</v>
      </c>
    </row>
    <row r="1188" spans="1:33" x14ac:dyDescent="0.35">
      <c r="A1188" t="s">
        <v>201</v>
      </c>
      <c r="B1188" t="s">
        <v>202</v>
      </c>
    </row>
    <row r="1189" spans="1:33" x14ac:dyDescent="0.35">
      <c r="A1189" t="s">
        <v>203</v>
      </c>
      <c r="B1189" t="s">
        <v>204</v>
      </c>
    </row>
    <row r="1190" spans="1:33" x14ac:dyDescent="0.35">
      <c r="A1190" t="s">
        <v>205</v>
      </c>
      <c r="B1190" t="s">
        <v>206</v>
      </c>
    </row>
    <row r="1191" spans="1:33" x14ac:dyDescent="0.35">
      <c r="A1191" t="s">
        <v>207</v>
      </c>
      <c r="B1191" t="s">
        <v>208</v>
      </c>
    </row>
    <row r="1192" spans="1:33" x14ac:dyDescent="0.35">
      <c r="A1192" t="s">
        <v>209</v>
      </c>
      <c r="B1192" t="s">
        <v>210</v>
      </c>
    </row>
    <row r="1193" spans="1:33" x14ac:dyDescent="0.35">
      <c r="A1193" t="s">
        <v>211</v>
      </c>
      <c r="B1193" t="s">
        <v>212</v>
      </c>
    </row>
    <row r="1195" spans="1:33" x14ac:dyDescent="0.35">
      <c r="A1195" t="s">
        <v>213</v>
      </c>
      <c r="B1195" t="s">
        <v>214</v>
      </c>
      <c r="C1195" t="s">
        <v>215</v>
      </c>
      <c r="D1195" t="s">
        <v>216</v>
      </c>
      <c r="E1195" t="s">
        <v>217</v>
      </c>
      <c r="F1195" t="s">
        <v>218</v>
      </c>
      <c r="G1195" t="s">
        <v>219</v>
      </c>
      <c r="H1195" t="s">
        <v>220</v>
      </c>
      <c r="I1195" t="s">
        <v>221</v>
      </c>
      <c r="J1195" t="s">
        <v>222</v>
      </c>
      <c r="K1195" t="s">
        <v>223</v>
      </c>
      <c r="L1195" t="s">
        <v>112</v>
      </c>
      <c r="M1195" t="s">
        <v>224</v>
      </c>
      <c r="N1195" t="s">
        <v>225</v>
      </c>
      <c r="O1195" t="s">
        <v>45</v>
      </c>
      <c r="P1195" t="s">
        <v>226</v>
      </c>
      <c r="Q1195" t="s">
        <v>227</v>
      </c>
      <c r="R1195" t="s">
        <v>228</v>
      </c>
      <c r="S1195" t="s">
        <v>229</v>
      </c>
      <c r="T1195" t="s">
        <v>230</v>
      </c>
      <c r="U1195" t="s">
        <v>231</v>
      </c>
      <c r="V1195" t="s">
        <v>232</v>
      </c>
      <c r="W1195" t="s">
        <v>233</v>
      </c>
      <c r="X1195" t="s">
        <v>234</v>
      </c>
      <c r="Y1195" t="s">
        <v>235</v>
      </c>
      <c r="Z1195" t="s">
        <v>236</v>
      </c>
      <c r="AA1195" t="s">
        <v>237</v>
      </c>
      <c r="AB1195" t="s">
        <v>238</v>
      </c>
      <c r="AC1195" t="s">
        <v>239</v>
      </c>
      <c r="AD1195" t="s">
        <v>240</v>
      </c>
      <c r="AE1195" t="s">
        <v>242</v>
      </c>
      <c r="AF1195" t="s">
        <v>244</v>
      </c>
      <c r="AG1195" t="s">
        <v>243</v>
      </c>
    </row>
    <row r="1196" spans="1:33" x14ac:dyDescent="0.35">
      <c r="A1196">
        <v>1</v>
      </c>
      <c r="B1196" t="s">
        <v>245</v>
      </c>
      <c r="C1196" t="s">
        <v>246</v>
      </c>
      <c r="D1196" t="s">
        <v>439</v>
      </c>
      <c r="E1196" t="s">
        <v>247</v>
      </c>
      <c r="F1196" t="s">
        <v>248</v>
      </c>
      <c r="G1196" t="s">
        <v>249</v>
      </c>
      <c r="H1196" t="s">
        <v>250</v>
      </c>
      <c r="O1196" s="50">
        <v>9.9454709999999995</v>
      </c>
      <c r="P1196" s="50">
        <v>9.9535589218139648</v>
      </c>
      <c r="Q1196" s="50">
        <v>1.3223817571997643E-2</v>
      </c>
      <c r="W1196" t="s">
        <v>210</v>
      </c>
      <c r="X1196" s="50">
        <v>0.51465728984208436</v>
      </c>
      <c r="Y1196" t="s">
        <v>210</v>
      </c>
      <c r="Z1196">
        <v>3</v>
      </c>
      <c r="AA1196">
        <v>5</v>
      </c>
      <c r="AB1196" t="s">
        <v>251</v>
      </c>
      <c r="AC1196" t="s">
        <v>190</v>
      </c>
      <c r="AD1196" s="50">
        <v>0.94177355238206395</v>
      </c>
      <c r="AE1196" t="s">
        <v>252</v>
      </c>
      <c r="AF1196" t="s">
        <v>252</v>
      </c>
      <c r="AG1196" t="s">
        <v>252</v>
      </c>
    </row>
    <row r="1197" spans="1:33" x14ac:dyDescent="0.35">
      <c r="A1197">
        <v>2</v>
      </c>
      <c r="B1197" t="s">
        <v>253</v>
      </c>
      <c r="C1197" t="s">
        <v>246</v>
      </c>
      <c r="D1197" t="s">
        <v>439</v>
      </c>
      <c r="E1197" t="s">
        <v>254</v>
      </c>
      <c r="F1197" t="s">
        <v>248</v>
      </c>
      <c r="G1197" t="s">
        <v>249</v>
      </c>
      <c r="H1197" t="s">
        <v>250</v>
      </c>
      <c r="L1197" s="50">
        <v>1</v>
      </c>
      <c r="M1197" s="50">
        <v>0.96818166971206665</v>
      </c>
      <c r="N1197" s="50">
        <v>1.032863974571228</v>
      </c>
      <c r="O1197" s="50">
        <v>21.372686000000002</v>
      </c>
      <c r="P1197" s="50">
        <v>21.348833084106445</v>
      </c>
      <c r="Q1197" s="50">
        <v>2.5924297049641609E-2</v>
      </c>
      <c r="S1197" s="50">
        <v>11.39527416229248</v>
      </c>
      <c r="T1197" s="50">
        <v>2.9102208092808723E-2</v>
      </c>
      <c r="U1197" s="50">
        <v>1.6802167519927025E-2</v>
      </c>
      <c r="V1197" s="50">
        <v>0</v>
      </c>
      <c r="W1197" t="s">
        <v>210</v>
      </c>
      <c r="X1197" s="50">
        <v>0.43236407054237647</v>
      </c>
      <c r="Y1197" t="s">
        <v>210</v>
      </c>
      <c r="Z1197">
        <v>3</v>
      </c>
      <c r="AA1197">
        <v>15</v>
      </c>
      <c r="AB1197" t="s">
        <v>251</v>
      </c>
      <c r="AC1197" t="s">
        <v>190</v>
      </c>
      <c r="AD1197" s="50">
        <v>0.96950487299522414</v>
      </c>
      <c r="AE1197" t="s">
        <v>252</v>
      </c>
      <c r="AF1197" t="s">
        <v>252</v>
      </c>
      <c r="AG1197" t="s">
        <v>252</v>
      </c>
    </row>
    <row r="1198" spans="1:33" x14ac:dyDescent="0.35">
      <c r="A1198">
        <v>3</v>
      </c>
      <c r="B1198" t="s">
        <v>255</v>
      </c>
      <c r="C1198" t="s">
        <v>246</v>
      </c>
      <c r="D1198" t="s">
        <v>439</v>
      </c>
      <c r="E1198" t="s">
        <v>256</v>
      </c>
      <c r="F1198" t="s">
        <v>248</v>
      </c>
      <c r="G1198" t="s">
        <v>249</v>
      </c>
      <c r="H1198" t="s">
        <v>250</v>
      </c>
      <c r="L1198" s="50">
        <v>1</v>
      </c>
      <c r="M1198" s="50">
        <v>0.96473264694213867</v>
      </c>
      <c r="N1198" s="50">
        <v>1.036556601524353</v>
      </c>
      <c r="O1198" s="50">
        <v>30.138850000000001</v>
      </c>
      <c r="P1198" s="50">
        <v>30.13142204284668</v>
      </c>
      <c r="Q1198" s="50">
        <v>2.9484415426850319E-2</v>
      </c>
      <c r="S1198" s="50">
        <v>20.177862167358398</v>
      </c>
      <c r="T1198" s="50">
        <v>3.2314084470272064E-2</v>
      </c>
      <c r="U1198" s="50">
        <v>1.8656546249985695E-2</v>
      </c>
      <c r="V1198" s="50">
        <v>0</v>
      </c>
      <c r="W1198" t="s">
        <v>210</v>
      </c>
      <c r="X1198" s="50">
        <v>0.44246381981221594</v>
      </c>
      <c r="Y1198" t="s">
        <v>210</v>
      </c>
      <c r="Z1198">
        <v>3</v>
      </c>
      <c r="AA1198">
        <v>24</v>
      </c>
      <c r="AB1198" t="s">
        <v>251</v>
      </c>
      <c r="AC1198" t="s">
        <v>190</v>
      </c>
      <c r="AD1198" s="50">
        <v>0.97056190360850236</v>
      </c>
      <c r="AE1198" t="s">
        <v>252</v>
      </c>
      <c r="AF1198" t="s">
        <v>252</v>
      </c>
      <c r="AG1198" t="s">
        <v>252</v>
      </c>
    </row>
    <row r="1199" spans="1:33" x14ac:dyDescent="0.35">
      <c r="A1199">
        <v>4</v>
      </c>
      <c r="B1199" t="s">
        <v>257</v>
      </c>
      <c r="C1199" t="s">
        <v>246</v>
      </c>
      <c r="D1199" t="s">
        <v>439</v>
      </c>
      <c r="E1199" t="s">
        <v>258</v>
      </c>
      <c r="F1199" t="s">
        <v>248</v>
      </c>
      <c r="G1199" t="s">
        <v>249</v>
      </c>
      <c r="H1199" t="s">
        <v>250</v>
      </c>
      <c r="L1199" s="50">
        <v>1</v>
      </c>
      <c r="M1199" s="50">
        <v>0.96377348899841309</v>
      </c>
      <c r="N1199" s="50">
        <v>1.0375881195068359</v>
      </c>
      <c r="O1199" s="50">
        <v>27.911318000000001</v>
      </c>
      <c r="P1199" s="50">
        <v>27.938232421875</v>
      </c>
      <c r="Q1199" s="50">
        <v>3.0462941154837608E-2</v>
      </c>
      <c r="S1199" s="50">
        <v>17.984674453735352</v>
      </c>
      <c r="T1199" s="50">
        <v>3.3209338784217834E-2</v>
      </c>
      <c r="U1199" s="50">
        <v>1.9173420965671539E-2</v>
      </c>
      <c r="V1199" s="50">
        <v>0</v>
      </c>
      <c r="W1199" t="s">
        <v>210</v>
      </c>
      <c r="X1199" s="50">
        <v>0.53120734755036492</v>
      </c>
      <c r="Y1199" t="s">
        <v>210</v>
      </c>
      <c r="Z1199">
        <v>3</v>
      </c>
      <c r="AA1199">
        <v>21</v>
      </c>
      <c r="AB1199" t="s">
        <v>251</v>
      </c>
      <c r="AC1199" t="s">
        <v>190</v>
      </c>
      <c r="AD1199" s="50">
        <v>0.98503742664134541</v>
      </c>
      <c r="AE1199" t="s">
        <v>252</v>
      </c>
      <c r="AF1199" t="s">
        <v>252</v>
      </c>
      <c r="AG1199" t="s">
        <v>252</v>
      </c>
    </row>
    <row r="1200" spans="1:33" x14ac:dyDescent="0.35">
      <c r="A1200">
        <v>5</v>
      </c>
      <c r="B1200" t="s">
        <v>259</v>
      </c>
      <c r="C1200" t="s">
        <v>246</v>
      </c>
      <c r="D1200" t="s">
        <v>439</v>
      </c>
      <c r="E1200" t="s">
        <v>247</v>
      </c>
      <c r="F1200" t="s">
        <v>248</v>
      </c>
      <c r="G1200" t="s">
        <v>249</v>
      </c>
      <c r="H1200" t="s">
        <v>250</v>
      </c>
      <c r="O1200" s="50">
        <v>9.9463869999999996</v>
      </c>
      <c r="P1200" s="50">
        <v>9.9535589218139648</v>
      </c>
      <c r="Q1200" s="50">
        <v>1.3223817571997643E-2</v>
      </c>
      <c r="W1200" t="s">
        <v>210</v>
      </c>
      <c r="X1200" s="50">
        <v>0.51465728984208436</v>
      </c>
      <c r="Y1200" t="s">
        <v>210</v>
      </c>
      <c r="Z1200">
        <v>3</v>
      </c>
      <c r="AA1200">
        <v>4</v>
      </c>
      <c r="AB1200" t="s">
        <v>251</v>
      </c>
      <c r="AC1200" t="s">
        <v>190</v>
      </c>
      <c r="AD1200" s="50">
        <v>0.89553715337883799</v>
      </c>
      <c r="AE1200" t="s">
        <v>252</v>
      </c>
      <c r="AF1200" t="s">
        <v>252</v>
      </c>
      <c r="AG1200" t="s">
        <v>252</v>
      </c>
    </row>
    <row r="1201" spans="1:33" x14ac:dyDescent="0.35">
      <c r="A1201">
        <v>6</v>
      </c>
      <c r="B1201" t="s">
        <v>260</v>
      </c>
      <c r="C1201" t="s">
        <v>246</v>
      </c>
      <c r="D1201" t="s">
        <v>439</v>
      </c>
      <c r="E1201" t="s">
        <v>254</v>
      </c>
      <c r="F1201" t="s">
        <v>248</v>
      </c>
      <c r="G1201" t="s">
        <v>249</v>
      </c>
      <c r="H1201" t="s">
        <v>250</v>
      </c>
      <c r="L1201" s="50">
        <v>1</v>
      </c>
      <c r="M1201" s="50">
        <v>0.96818166971206665</v>
      </c>
      <c r="N1201" s="50">
        <v>1.032863974571228</v>
      </c>
      <c r="O1201" s="50">
        <v>21.321242999999999</v>
      </c>
      <c r="P1201" s="50">
        <v>21.348833084106445</v>
      </c>
      <c r="Q1201" s="50">
        <v>2.5924297049641609E-2</v>
      </c>
      <c r="S1201" s="50">
        <v>11.39527416229248</v>
      </c>
      <c r="T1201" s="50">
        <v>2.9102208092808723E-2</v>
      </c>
      <c r="U1201" s="50">
        <v>1.6802167519927025E-2</v>
      </c>
      <c r="V1201" s="50">
        <v>0</v>
      </c>
      <c r="W1201" t="s">
        <v>210</v>
      </c>
      <c r="X1201" s="50">
        <v>0.43236407054237647</v>
      </c>
      <c r="Y1201" t="s">
        <v>210</v>
      </c>
      <c r="Z1201">
        <v>3</v>
      </c>
      <c r="AA1201">
        <v>15</v>
      </c>
      <c r="AB1201" t="s">
        <v>251</v>
      </c>
      <c r="AC1201" t="s">
        <v>190</v>
      </c>
      <c r="AD1201" s="50">
        <v>0.96940803567559164</v>
      </c>
      <c r="AE1201" t="s">
        <v>252</v>
      </c>
      <c r="AF1201" t="s">
        <v>252</v>
      </c>
      <c r="AG1201" t="s">
        <v>252</v>
      </c>
    </row>
    <row r="1202" spans="1:33" x14ac:dyDescent="0.35">
      <c r="A1202">
        <v>7</v>
      </c>
      <c r="B1202" t="s">
        <v>261</v>
      </c>
      <c r="C1202" t="s">
        <v>246</v>
      </c>
      <c r="D1202" t="s">
        <v>439</v>
      </c>
      <c r="E1202" t="s">
        <v>256</v>
      </c>
      <c r="F1202" t="s">
        <v>248</v>
      </c>
      <c r="G1202" t="s">
        <v>249</v>
      </c>
      <c r="H1202" t="s">
        <v>250</v>
      </c>
      <c r="L1202" s="50">
        <v>1</v>
      </c>
      <c r="M1202" s="50">
        <v>0.96473264694213867</v>
      </c>
      <c r="N1202" s="50">
        <v>1.036556601524353</v>
      </c>
      <c r="O1202" s="50">
        <v>30.098934</v>
      </c>
      <c r="P1202" s="50">
        <v>30.13142204284668</v>
      </c>
      <c r="Q1202" s="50">
        <v>2.9484415426850319E-2</v>
      </c>
      <c r="S1202" s="50">
        <v>20.177862167358398</v>
      </c>
      <c r="T1202" s="50">
        <v>3.2314084470272064E-2</v>
      </c>
      <c r="U1202" s="50">
        <v>1.8656546249985695E-2</v>
      </c>
      <c r="V1202" s="50">
        <v>0</v>
      </c>
      <c r="W1202" t="s">
        <v>210</v>
      </c>
      <c r="X1202" s="50">
        <v>0.44246381981221594</v>
      </c>
      <c r="Y1202" t="s">
        <v>210</v>
      </c>
      <c r="Z1202">
        <v>3</v>
      </c>
      <c r="AA1202">
        <v>23</v>
      </c>
      <c r="AB1202" t="s">
        <v>251</v>
      </c>
      <c r="AC1202" t="s">
        <v>190</v>
      </c>
      <c r="AD1202" s="50">
        <v>0.97857826441530782</v>
      </c>
      <c r="AE1202" t="s">
        <v>252</v>
      </c>
      <c r="AF1202" t="s">
        <v>252</v>
      </c>
      <c r="AG1202" t="s">
        <v>252</v>
      </c>
    </row>
    <row r="1203" spans="1:33" x14ac:dyDescent="0.35">
      <c r="A1203">
        <v>8</v>
      </c>
      <c r="B1203" t="s">
        <v>262</v>
      </c>
      <c r="C1203" t="s">
        <v>246</v>
      </c>
      <c r="D1203" t="s">
        <v>439</v>
      </c>
      <c r="E1203" t="s">
        <v>258</v>
      </c>
      <c r="F1203" t="s">
        <v>248</v>
      </c>
      <c r="G1203" t="s">
        <v>249</v>
      </c>
      <c r="H1203" t="s">
        <v>250</v>
      </c>
      <c r="L1203" s="50">
        <v>1</v>
      </c>
      <c r="M1203" s="50">
        <v>0.96377348899841309</v>
      </c>
      <c r="N1203" s="50">
        <v>1.0375881195068359</v>
      </c>
      <c r="O1203" s="50">
        <v>27.932079999999999</v>
      </c>
      <c r="P1203" s="50">
        <v>27.938232421875</v>
      </c>
      <c r="Q1203" s="50">
        <v>3.0462941154837608E-2</v>
      </c>
      <c r="S1203" s="50">
        <v>17.984674453735352</v>
      </c>
      <c r="T1203" s="50">
        <v>3.3209338784217834E-2</v>
      </c>
      <c r="U1203" s="50">
        <v>1.9173420965671539E-2</v>
      </c>
      <c r="V1203" s="50">
        <v>0</v>
      </c>
      <c r="W1203" t="s">
        <v>210</v>
      </c>
      <c r="X1203" s="50">
        <v>0.53120734755036492</v>
      </c>
      <c r="Y1203" t="s">
        <v>210</v>
      </c>
      <c r="Z1203">
        <v>3</v>
      </c>
      <c r="AA1203">
        <v>21</v>
      </c>
      <c r="AB1203" t="s">
        <v>251</v>
      </c>
      <c r="AC1203" t="s">
        <v>190</v>
      </c>
      <c r="AD1203" s="50">
        <v>0.97509487841716891</v>
      </c>
      <c r="AE1203" t="s">
        <v>252</v>
      </c>
      <c r="AF1203" t="s">
        <v>252</v>
      </c>
      <c r="AG1203" t="s">
        <v>252</v>
      </c>
    </row>
    <row r="1204" spans="1:33" x14ac:dyDescent="0.35">
      <c r="A1204">
        <v>9</v>
      </c>
      <c r="B1204" t="s">
        <v>263</v>
      </c>
      <c r="C1204" t="s">
        <v>246</v>
      </c>
      <c r="D1204" t="s">
        <v>439</v>
      </c>
      <c r="E1204" t="s">
        <v>247</v>
      </c>
      <c r="F1204" t="s">
        <v>248</v>
      </c>
      <c r="G1204" t="s">
        <v>249</v>
      </c>
      <c r="H1204" t="s">
        <v>250</v>
      </c>
      <c r="O1204" s="50">
        <v>9.9688199999999991</v>
      </c>
      <c r="P1204" s="50">
        <v>9.9535589218139648</v>
      </c>
      <c r="Q1204" s="50">
        <v>1.3223817571997643E-2</v>
      </c>
      <c r="W1204" t="s">
        <v>210</v>
      </c>
      <c r="X1204" s="50">
        <v>0.51465728984208436</v>
      </c>
      <c r="Y1204" t="s">
        <v>210</v>
      </c>
      <c r="Z1204">
        <v>3</v>
      </c>
      <c r="AA1204">
        <v>4</v>
      </c>
      <c r="AB1204" t="s">
        <v>251</v>
      </c>
      <c r="AC1204" t="s">
        <v>190</v>
      </c>
      <c r="AD1204" s="50">
        <v>0.91481164490733635</v>
      </c>
      <c r="AE1204" t="s">
        <v>252</v>
      </c>
      <c r="AF1204" t="s">
        <v>252</v>
      </c>
      <c r="AG1204" t="s">
        <v>252</v>
      </c>
    </row>
    <row r="1205" spans="1:33" x14ac:dyDescent="0.35">
      <c r="A1205">
        <v>10</v>
      </c>
      <c r="B1205" t="s">
        <v>264</v>
      </c>
      <c r="C1205" t="s">
        <v>246</v>
      </c>
      <c r="D1205" t="s">
        <v>439</v>
      </c>
      <c r="E1205" t="s">
        <v>254</v>
      </c>
      <c r="F1205" t="s">
        <v>248</v>
      </c>
      <c r="G1205" t="s">
        <v>249</v>
      </c>
      <c r="H1205" t="s">
        <v>250</v>
      </c>
      <c r="L1205" s="50">
        <v>1</v>
      </c>
      <c r="M1205" s="50">
        <v>0.96818166971206665</v>
      </c>
      <c r="N1205" s="50">
        <v>1.032863974571228</v>
      </c>
      <c r="O1205" s="50">
        <v>21.35257</v>
      </c>
      <c r="P1205" s="50">
        <v>21.348833084106445</v>
      </c>
      <c r="Q1205" s="50">
        <v>2.5924297049641609E-2</v>
      </c>
      <c r="S1205" s="50">
        <v>11.39527416229248</v>
      </c>
      <c r="T1205" s="50">
        <v>2.9102208092808723E-2</v>
      </c>
      <c r="U1205" s="50">
        <v>1.6802167519927025E-2</v>
      </c>
      <c r="V1205" s="50">
        <v>0</v>
      </c>
      <c r="W1205" t="s">
        <v>210</v>
      </c>
      <c r="X1205" s="50">
        <v>0.43236407054237647</v>
      </c>
      <c r="Y1205" t="s">
        <v>210</v>
      </c>
      <c r="Z1205">
        <v>3</v>
      </c>
      <c r="AA1205">
        <v>14</v>
      </c>
      <c r="AB1205" t="s">
        <v>251</v>
      </c>
      <c r="AC1205" t="s">
        <v>190</v>
      </c>
      <c r="AD1205" s="50">
        <v>0.96603723167206379</v>
      </c>
      <c r="AE1205" t="s">
        <v>252</v>
      </c>
      <c r="AF1205" t="s">
        <v>252</v>
      </c>
      <c r="AG1205" t="s">
        <v>252</v>
      </c>
    </row>
    <row r="1206" spans="1:33" x14ac:dyDescent="0.35">
      <c r="A1206">
        <v>11</v>
      </c>
      <c r="B1206" t="s">
        <v>265</v>
      </c>
      <c r="C1206" t="s">
        <v>246</v>
      </c>
      <c r="D1206" t="s">
        <v>439</v>
      </c>
      <c r="E1206" t="s">
        <v>256</v>
      </c>
      <c r="F1206" t="s">
        <v>248</v>
      </c>
      <c r="G1206" t="s">
        <v>249</v>
      </c>
      <c r="H1206" t="s">
        <v>250</v>
      </c>
      <c r="L1206" s="50">
        <v>1</v>
      </c>
      <c r="M1206" s="50">
        <v>0.96473264694213867</v>
      </c>
      <c r="N1206" s="50">
        <v>1.036556601524353</v>
      </c>
      <c r="O1206" s="50">
        <v>30.156483000000001</v>
      </c>
      <c r="P1206" s="50">
        <v>30.13142204284668</v>
      </c>
      <c r="Q1206" s="50">
        <v>2.9484415426850319E-2</v>
      </c>
      <c r="S1206" s="50">
        <v>20.177862167358398</v>
      </c>
      <c r="T1206" s="50">
        <v>3.2314084470272064E-2</v>
      </c>
      <c r="U1206" s="50">
        <v>1.8656546249985695E-2</v>
      </c>
      <c r="V1206" s="50">
        <v>0</v>
      </c>
      <c r="W1206" t="s">
        <v>210</v>
      </c>
      <c r="X1206" s="50">
        <v>0.44246381981221594</v>
      </c>
      <c r="Y1206" t="s">
        <v>210</v>
      </c>
      <c r="Z1206">
        <v>3</v>
      </c>
      <c r="AA1206">
        <v>24</v>
      </c>
      <c r="AB1206" t="s">
        <v>251</v>
      </c>
      <c r="AC1206" t="s">
        <v>190</v>
      </c>
      <c r="AD1206" s="50">
        <v>0.97175607696675348</v>
      </c>
      <c r="AE1206" t="s">
        <v>252</v>
      </c>
      <c r="AF1206" t="s">
        <v>252</v>
      </c>
      <c r="AG1206" t="s">
        <v>252</v>
      </c>
    </row>
    <row r="1207" spans="1:33" x14ac:dyDescent="0.35">
      <c r="A1207">
        <v>12</v>
      </c>
      <c r="B1207" t="s">
        <v>266</v>
      </c>
      <c r="C1207" t="s">
        <v>246</v>
      </c>
      <c r="D1207" t="s">
        <v>439</v>
      </c>
      <c r="E1207" t="s">
        <v>258</v>
      </c>
      <c r="F1207" t="s">
        <v>248</v>
      </c>
      <c r="G1207" t="s">
        <v>249</v>
      </c>
      <c r="H1207" t="s">
        <v>250</v>
      </c>
      <c r="L1207" s="50">
        <v>1</v>
      </c>
      <c r="M1207" s="50">
        <v>0.96377348899841309</v>
      </c>
      <c r="N1207" s="50">
        <v>1.0375881195068359</v>
      </c>
      <c r="O1207" s="50">
        <v>27.971304</v>
      </c>
      <c r="P1207" s="50">
        <v>27.938232421875</v>
      </c>
      <c r="Q1207" s="50">
        <v>3.0462941154837608E-2</v>
      </c>
      <c r="S1207" s="50">
        <v>17.984674453735352</v>
      </c>
      <c r="T1207" s="50">
        <v>3.3209338784217834E-2</v>
      </c>
      <c r="U1207" s="50">
        <v>1.9173420965671539E-2</v>
      </c>
      <c r="V1207" s="50">
        <v>0</v>
      </c>
      <c r="W1207" t="s">
        <v>210</v>
      </c>
      <c r="X1207" s="50">
        <v>0.53120734755036492</v>
      </c>
      <c r="Y1207" t="s">
        <v>210</v>
      </c>
      <c r="Z1207">
        <v>3</v>
      </c>
      <c r="AA1207">
        <v>22</v>
      </c>
      <c r="AB1207" t="s">
        <v>251</v>
      </c>
      <c r="AC1207" t="s">
        <v>190</v>
      </c>
      <c r="AD1207" s="50">
        <v>0.9802520257647106</v>
      </c>
      <c r="AE1207" t="s">
        <v>252</v>
      </c>
      <c r="AF1207" t="s">
        <v>252</v>
      </c>
      <c r="AG1207" t="s">
        <v>252</v>
      </c>
    </row>
    <row r="1208" spans="1:33" x14ac:dyDescent="0.35">
      <c r="A1208">
        <v>13</v>
      </c>
      <c r="B1208" t="s">
        <v>267</v>
      </c>
      <c r="C1208" t="s">
        <v>246</v>
      </c>
      <c r="D1208" t="s">
        <v>439</v>
      </c>
      <c r="E1208" t="s">
        <v>268</v>
      </c>
      <c r="F1208" t="s">
        <v>248</v>
      </c>
      <c r="G1208" t="s">
        <v>249</v>
      </c>
      <c r="H1208" t="s">
        <v>250</v>
      </c>
      <c r="L1208" s="50">
        <v>1</v>
      </c>
      <c r="M1208" s="50">
        <v>0.92248702049255371</v>
      </c>
      <c r="N1208" s="50">
        <v>1.0840260982513428</v>
      </c>
      <c r="O1208" s="50">
        <v>28.208093999999999</v>
      </c>
      <c r="P1208" s="50">
        <v>28.289962768554688</v>
      </c>
      <c r="Q1208" s="50">
        <v>7.1400098502635956E-2</v>
      </c>
      <c r="S1208" s="50">
        <v>18.336402893066406</v>
      </c>
      <c r="T1208" s="50">
        <v>7.261434942483902E-2</v>
      </c>
      <c r="U1208" s="50">
        <v>4.1923914104700089E-2</v>
      </c>
      <c r="V1208" s="50">
        <v>0</v>
      </c>
      <c r="W1208" t="s">
        <v>210</v>
      </c>
      <c r="X1208" s="50">
        <v>0.47964238049535735</v>
      </c>
      <c r="Y1208" t="s">
        <v>210</v>
      </c>
      <c r="Z1208">
        <v>3</v>
      </c>
      <c r="AA1208">
        <v>22</v>
      </c>
      <c r="AB1208" t="s">
        <v>251</v>
      </c>
      <c r="AC1208" t="s">
        <v>190</v>
      </c>
      <c r="AD1208" s="50">
        <v>0.97359432698201676</v>
      </c>
      <c r="AE1208" t="s">
        <v>252</v>
      </c>
      <c r="AF1208" t="s">
        <v>252</v>
      </c>
      <c r="AG1208" t="s">
        <v>252</v>
      </c>
    </row>
    <row r="1209" spans="1:33" x14ac:dyDescent="0.35">
      <c r="A1209">
        <v>14</v>
      </c>
      <c r="B1209" t="s">
        <v>269</v>
      </c>
      <c r="C1209" t="s">
        <v>246</v>
      </c>
      <c r="D1209" t="s">
        <v>439</v>
      </c>
      <c r="E1209" t="s">
        <v>270</v>
      </c>
      <c r="F1209" t="s">
        <v>248</v>
      </c>
      <c r="G1209" t="s">
        <v>249</v>
      </c>
      <c r="H1209" t="s">
        <v>250</v>
      </c>
      <c r="L1209" s="50">
        <v>1</v>
      </c>
      <c r="M1209" s="50">
        <v>0.95249092578887939</v>
      </c>
      <c r="N1209" s="50">
        <v>1.049878716468811</v>
      </c>
      <c r="O1209" s="50">
        <v>30.300450999999999</v>
      </c>
      <c r="P1209" s="50">
        <v>30.263910293579102</v>
      </c>
      <c r="Q1209" s="50">
        <v>4.1764050722122192E-2</v>
      </c>
      <c r="S1209" s="50">
        <v>20.310352325439453</v>
      </c>
      <c r="T1209" s="50">
        <v>4.380759596824646E-2</v>
      </c>
      <c r="U1209" s="50">
        <v>2.5292327627539635E-2</v>
      </c>
      <c r="V1209" s="50">
        <v>0</v>
      </c>
      <c r="W1209" t="s">
        <v>210</v>
      </c>
      <c r="X1209" s="50">
        <v>0.41721293858766795</v>
      </c>
      <c r="Y1209" t="s">
        <v>210</v>
      </c>
      <c r="Z1209">
        <v>3</v>
      </c>
      <c r="AA1209">
        <v>24</v>
      </c>
      <c r="AB1209" t="s">
        <v>251</v>
      </c>
      <c r="AC1209" t="s">
        <v>190</v>
      </c>
      <c r="AD1209" s="50">
        <v>0.97096005065813584</v>
      </c>
      <c r="AE1209" t="s">
        <v>252</v>
      </c>
      <c r="AF1209" t="s">
        <v>252</v>
      </c>
      <c r="AG1209" t="s">
        <v>252</v>
      </c>
    </row>
    <row r="1210" spans="1:33" x14ac:dyDescent="0.35">
      <c r="A1210">
        <v>15</v>
      </c>
      <c r="B1210" t="s">
        <v>271</v>
      </c>
      <c r="C1210" t="s">
        <v>246</v>
      </c>
      <c r="D1210" t="s">
        <v>439</v>
      </c>
      <c r="E1210" t="s">
        <v>272</v>
      </c>
      <c r="F1210" t="s">
        <v>248</v>
      </c>
      <c r="G1210" t="s">
        <v>249</v>
      </c>
      <c r="H1210" t="s">
        <v>250</v>
      </c>
      <c r="L1210" s="50">
        <v>1</v>
      </c>
      <c r="M1210" s="50">
        <v>0.73484319448471069</v>
      </c>
      <c r="N1210" s="50">
        <v>1.3608345985412598</v>
      </c>
      <c r="O1210" s="50">
        <v>34.181168</v>
      </c>
      <c r="P1210" s="50">
        <v>34.500659942626953</v>
      </c>
      <c r="Q1210" s="50">
        <v>0.2769751250743866</v>
      </c>
      <c r="S1210" s="50">
        <v>24.547100067138672</v>
      </c>
      <c r="T1210" s="50">
        <v>0.27729064226150513</v>
      </c>
      <c r="U1210" s="50">
        <v>0.16009382903575897</v>
      </c>
      <c r="V1210" s="50">
        <v>0</v>
      </c>
      <c r="W1210" t="s">
        <v>210</v>
      </c>
      <c r="X1210" s="50">
        <v>0.10910779227281181</v>
      </c>
      <c r="Y1210" t="s">
        <v>210</v>
      </c>
      <c r="Z1210">
        <v>3</v>
      </c>
      <c r="AA1210">
        <v>30</v>
      </c>
      <c r="AB1210" t="s">
        <v>251</v>
      </c>
      <c r="AC1210" t="s">
        <v>190</v>
      </c>
      <c r="AD1210" s="50">
        <v>0.96305115620414217</v>
      </c>
      <c r="AE1210" t="s">
        <v>252</v>
      </c>
      <c r="AF1210" t="s">
        <v>252</v>
      </c>
      <c r="AG1210" t="s">
        <v>252</v>
      </c>
    </row>
    <row r="1211" spans="1:33" x14ac:dyDescent="0.35">
      <c r="A1211">
        <v>16</v>
      </c>
      <c r="B1211" t="s">
        <v>275</v>
      </c>
      <c r="C1211" t="s">
        <v>246</v>
      </c>
      <c r="D1211" t="s">
        <v>439</v>
      </c>
      <c r="E1211" t="s">
        <v>276</v>
      </c>
      <c r="F1211" t="s">
        <v>248</v>
      </c>
      <c r="G1211" t="s">
        <v>249</v>
      </c>
      <c r="H1211" t="s">
        <v>250</v>
      </c>
      <c r="L1211" s="50">
        <v>1</v>
      </c>
      <c r="M1211" s="50">
        <v>0.96113079786300659</v>
      </c>
      <c r="N1211" s="50">
        <v>1.0404411554336548</v>
      </c>
      <c r="O1211" s="50">
        <v>23.156717</v>
      </c>
      <c r="P1211" s="50">
        <v>23.189626693725586</v>
      </c>
      <c r="Q1211" s="50">
        <v>3.3139660954475403E-2</v>
      </c>
      <c r="S1211" s="50">
        <v>13.236067771911621</v>
      </c>
      <c r="T1211" s="50">
        <v>3.5680618137121201E-2</v>
      </c>
      <c r="U1211" s="50">
        <v>2.06002127379179E-2</v>
      </c>
      <c r="V1211" s="50">
        <v>0</v>
      </c>
      <c r="W1211" t="s">
        <v>210</v>
      </c>
      <c r="X1211" s="50">
        <v>0.28594762578955518</v>
      </c>
      <c r="Y1211" t="s">
        <v>210</v>
      </c>
      <c r="Z1211">
        <v>3</v>
      </c>
      <c r="AA1211">
        <v>17</v>
      </c>
      <c r="AB1211" t="s">
        <v>251</v>
      </c>
      <c r="AC1211" t="s">
        <v>190</v>
      </c>
      <c r="AD1211" s="50">
        <v>0.98615750407484659</v>
      </c>
      <c r="AE1211" t="s">
        <v>252</v>
      </c>
      <c r="AF1211" t="s">
        <v>252</v>
      </c>
      <c r="AG1211" t="s">
        <v>252</v>
      </c>
    </row>
    <row r="1212" spans="1:33" x14ac:dyDescent="0.35">
      <c r="A1212">
        <v>17</v>
      </c>
      <c r="B1212" t="s">
        <v>277</v>
      </c>
      <c r="C1212" t="s">
        <v>246</v>
      </c>
      <c r="D1212" t="s">
        <v>439</v>
      </c>
      <c r="E1212" t="s">
        <v>268</v>
      </c>
      <c r="F1212" t="s">
        <v>248</v>
      </c>
      <c r="G1212" t="s">
        <v>249</v>
      </c>
      <c r="H1212" t="s">
        <v>250</v>
      </c>
      <c r="L1212" s="50">
        <v>1</v>
      </c>
      <c r="M1212" s="50">
        <v>0.92248702049255371</v>
      </c>
      <c r="N1212" s="50">
        <v>1.0840260982513428</v>
      </c>
      <c r="O1212" s="50">
        <v>28.322462000000002</v>
      </c>
      <c r="P1212" s="50">
        <v>28.289962768554688</v>
      </c>
      <c r="Q1212" s="50">
        <v>7.1400098502635956E-2</v>
      </c>
      <c r="S1212" s="50">
        <v>18.336402893066406</v>
      </c>
      <c r="T1212" s="50">
        <v>7.261434942483902E-2</v>
      </c>
      <c r="U1212" s="50">
        <v>4.1923914104700089E-2</v>
      </c>
      <c r="V1212" s="50">
        <v>0</v>
      </c>
      <c r="W1212" t="s">
        <v>210</v>
      </c>
      <c r="X1212" s="50">
        <v>0.47964238049535735</v>
      </c>
      <c r="Y1212" t="s">
        <v>210</v>
      </c>
      <c r="Z1212">
        <v>3</v>
      </c>
      <c r="AA1212">
        <v>21</v>
      </c>
      <c r="AB1212" t="s">
        <v>251</v>
      </c>
      <c r="AC1212" t="s">
        <v>190</v>
      </c>
      <c r="AD1212" s="50">
        <v>0.96455142278053341</v>
      </c>
      <c r="AE1212" t="s">
        <v>252</v>
      </c>
      <c r="AF1212" t="s">
        <v>252</v>
      </c>
      <c r="AG1212" t="s">
        <v>252</v>
      </c>
    </row>
    <row r="1213" spans="1:33" x14ac:dyDescent="0.35">
      <c r="A1213">
        <v>18</v>
      </c>
      <c r="B1213" t="s">
        <v>278</v>
      </c>
      <c r="C1213" t="s">
        <v>246</v>
      </c>
      <c r="D1213" t="s">
        <v>439</v>
      </c>
      <c r="E1213" t="s">
        <v>270</v>
      </c>
      <c r="F1213" t="s">
        <v>248</v>
      </c>
      <c r="G1213" t="s">
        <v>249</v>
      </c>
      <c r="H1213" t="s">
        <v>250</v>
      </c>
      <c r="L1213" s="50">
        <v>1</v>
      </c>
      <c r="M1213" s="50">
        <v>0.95249092578887939</v>
      </c>
      <c r="N1213" s="50">
        <v>1.049878716468811</v>
      </c>
      <c r="O1213" s="50">
        <v>30.272895999999999</v>
      </c>
      <c r="P1213" s="50">
        <v>30.263910293579102</v>
      </c>
      <c r="Q1213" s="50">
        <v>4.1764050722122192E-2</v>
      </c>
      <c r="S1213" s="50">
        <v>20.310352325439453</v>
      </c>
      <c r="T1213" s="50">
        <v>4.380759596824646E-2</v>
      </c>
      <c r="U1213" s="50">
        <v>2.5292327627539635E-2</v>
      </c>
      <c r="V1213" s="50">
        <v>0</v>
      </c>
      <c r="W1213" t="s">
        <v>210</v>
      </c>
      <c r="X1213" s="50">
        <v>0.41721293858766795</v>
      </c>
      <c r="Y1213" t="s">
        <v>210</v>
      </c>
      <c r="Z1213">
        <v>3</v>
      </c>
      <c r="AA1213">
        <v>23</v>
      </c>
      <c r="AB1213" t="s">
        <v>251</v>
      </c>
      <c r="AC1213" t="s">
        <v>190</v>
      </c>
      <c r="AD1213" s="50">
        <v>0.9762555201407167</v>
      </c>
      <c r="AE1213" t="s">
        <v>252</v>
      </c>
      <c r="AF1213" t="s">
        <v>252</v>
      </c>
      <c r="AG1213" t="s">
        <v>252</v>
      </c>
    </row>
    <row r="1214" spans="1:33" x14ac:dyDescent="0.35">
      <c r="A1214">
        <v>19</v>
      </c>
      <c r="B1214" t="s">
        <v>279</v>
      </c>
      <c r="C1214" t="s">
        <v>246</v>
      </c>
      <c r="D1214" t="s">
        <v>439</v>
      </c>
      <c r="E1214" t="s">
        <v>272</v>
      </c>
      <c r="F1214" t="s">
        <v>248</v>
      </c>
      <c r="G1214" t="s">
        <v>249</v>
      </c>
      <c r="H1214" t="s">
        <v>250</v>
      </c>
      <c r="L1214" s="50">
        <v>1</v>
      </c>
      <c r="M1214" s="50">
        <v>0.73484319448471069</v>
      </c>
      <c r="N1214" s="50">
        <v>1.3608345985412598</v>
      </c>
      <c r="O1214" s="50">
        <v>34.647807999999998</v>
      </c>
      <c r="P1214" s="50">
        <v>34.500659942626953</v>
      </c>
      <c r="Q1214" s="50">
        <v>0.2769751250743866</v>
      </c>
      <c r="S1214" s="50">
        <v>24.547100067138672</v>
      </c>
      <c r="T1214" s="50">
        <v>0.27729064226150513</v>
      </c>
      <c r="U1214" s="50">
        <v>0.16009382903575897</v>
      </c>
      <c r="V1214" s="50">
        <v>0</v>
      </c>
      <c r="W1214" t="s">
        <v>210</v>
      </c>
      <c r="X1214" s="50">
        <v>0.10910779227281181</v>
      </c>
      <c r="Y1214" t="s">
        <v>210</v>
      </c>
      <c r="Z1214">
        <v>3</v>
      </c>
      <c r="AA1214">
        <v>29</v>
      </c>
      <c r="AB1214" t="s">
        <v>273</v>
      </c>
      <c r="AC1214" t="s">
        <v>190</v>
      </c>
      <c r="AD1214" s="50">
        <v>0.93426915273713351</v>
      </c>
      <c r="AE1214" t="s">
        <v>252</v>
      </c>
      <c r="AF1214" t="s">
        <v>252</v>
      </c>
      <c r="AG1214" t="s">
        <v>252</v>
      </c>
    </row>
    <row r="1215" spans="1:33" x14ac:dyDescent="0.35">
      <c r="A1215">
        <v>20</v>
      </c>
      <c r="B1215" t="s">
        <v>280</v>
      </c>
      <c r="C1215" t="s">
        <v>246</v>
      </c>
      <c r="D1215" t="s">
        <v>439</v>
      </c>
      <c r="E1215" t="s">
        <v>276</v>
      </c>
      <c r="F1215" t="s">
        <v>248</v>
      </c>
      <c r="G1215" t="s">
        <v>249</v>
      </c>
      <c r="H1215" t="s">
        <v>250</v>
      </c>
      <c r="L1215" s="50">
        <v>1</v>
      </c>
      <c r="M1215" s="50">
        <v>0.96113079786300659</v>
      </c>
      <c r="N1215" s="50">
        <v>1.0404411554336548</v>
      </c>
      <c r="O1215" s="50">
        <v>23.189173</v>
      </c>
      <c r="P1215" s="50">
        <v>23.189626693725586</v>
      </c>
      <c r="Q1215" s="50">
        <v>3.3139660954475403E-2</v>
      </c>
      <c r="S1215" s="50">
        <v>13.236067771911621</v>
      </c>
      <c r="T1215" s="50">
        <v>3.5680618137121201E-2</v>
      </c>
      <c r="U1215" s="50">
        <v>2.06002127379179E-2</v>
      </c>
      <c r="V1215" s="50">
        <v>0</v>
      </c>
      <c r="W1215" t="s">
        <v>210</v>
      </c>
      <c r="X1215" s="50">
        <v>0.28594762578955518</v>
      </c>
      <c r="Y1215" t="s">
        <v>210</v>
      </c>
      <c r="Z1215">
        <v>3</v>
      </c>
      <c r="AA1215">
        <v>17</v>
      </c>
      <c r="AB1215" t="s">
        <v>251</v>
      </c>
      <c r="AC1215" t="s">
        <v>190</v>
      </c>
      <c r="AD1215" s="50">
        <v>0.96945639556966479</v>
      </c>
      <c r="AE1215" t="s">
        <v>252</v>
      </c>
      <c r="AF1215" t="s">
        <v>252</v>
      </c>
      <c r="AG1215" t="s">
        <v>252</v>
      </c>
    </row>
    <row r="1216" spans="1:33" x14ac:dyDescent="0.35">
      <c r="A1216">
        <v>21</v>
      </c>
      <c r="B1216" t="s">
        <v>281</v>
      </c>
      <c r="C1216" t="s">
        <v>246</v>
      </c>
      <c r="D1216" t="s">
        <v>439</v>
      </c>
      <c r="E1216" t="s">
        <v>268</v>
      </c>
      <c r="F1216" t="s">
        <v>248</v>
      </c>
      <c r="G1216" t="s">
        <v>249</v>
      </c>
      <c r="H1216" t="s">
        <v>250</v>
      </c>
      <c r="L1216" s="50">
        <v>1</v>
      </c>
      <c r="M1216" s="50">
        <v>0.92248702049255371</v>
      </c>
      <c r="N1216" s="50">
        <v>1.0840260982513428</v>
      </c>
      <c r="O1216" s="50">
        <v>28.33933</v>
      </c>
      <c r="P1216" s="50">
        <v>28.289962768554688</v>
      </c>
      <c r="Q1216" s="50">
        <v>7.1400098502635956E-2</v>
      </c>
      <c r="S1216" s="50">
        <v>18.336402893066406</v>
      </c>
      <c r="T1216" s="50">
        <v>7.261434942483902E-2</v>
      </c>
      <c r="U1216" s="50">
        <v>4.1923914104700089E-2</v>
      </c>
      <c r="V1216" s="50">
        <v>0</v>
      </c>
      <c r="W1216" t="s">
        <v>210</v>
      </c>
      <c r="X1216" s="50">
        <v>0.47964238049535735</v>
      </c>
      <c r="Y1216" t="s">
        <v>210</v>
      </c>
      <c r="Z1216">
        <v>3</v>
      </c>
      <c r="AA1216">
        <v>22</v>
      </c>
      <c r="AB1216" t="s">
        <v>251</v>
      </c>
      <c r="AC1216" t="s">
        <v>190</v>
      </c>
      <c r="AD1216" s="50">
        <v>0.97485296266219057</v>
      </c>
      <c r="AE1216" t="s">
        <v>252</v>
      </c>
      <c r="AF1216" t="s">
        <v>252</v>
      </c>
      <c r="AG1216" t="s">
        <v>252</v>
      </c>
    </row>
    <row r="1217" spans="1:33" x14ac:dyDescent="0.35">
      <c r="A1217">
        <v>22</v>
      </c>
      <c r="B1217" t="s">
        <v>282</v>
      </c>
      <c r="C1217" t="s">
        <v>246</v>
      </c>
      <c r="D1217" t="s">
        <v>439</v>
      </c>
      <c r="E1217" t="s">
        <v>270</v>
      </c>
      <c r="F1217" t="s">
        <v>248</v>
      </c>
      <c r="G1217" t="s">
        <v>249</v>
      </c>
      <c r="H1217" t="s">
        <v>250</v>
      </c>
      <c r="L1217" s="50">
        <v>1</v>
      </c>
      <c r="M1217" s="50">
        <v>0.95249092578887939</v>
      </c>
      <c r="N1217" s="50">
        <v>1.049878716468811</v>
      </c>
      <c r="O1217" s="50">
        <v>30.218385999999999</v>
      </c>
      <c r="P1217" s="50">
        <v>30.263910293579102</v>
      </c>
      <c r="Q1217" s="50">
        <v>4.1764050722122192E-2</v>
      </c>
      <c r="S1217" s="50">
        <v>20.310352325439453</v>
      </c>
      <c r="T1217" s="50">
        <v>4.380759596824646E-2</v>
      </c>
      <c r="U1217" s="50">
        <v>2.5292327627539635E-2</v>
      </c>
      <c r="V1217" s="50">
        <v>0</v>
      </c>
      <c r="W1217" t="s">
        <v>210</v>
      </c>
      <c r="X1217" s="50">
        <v>0.41721293858766795</v>
      </c>
      <c r="Y1217" t="s">
        <v>210</v>
      </c>
      <c r="Z1217">
        <v>3</v>
      </c>
      <c r="AA1217">
        <v>23</v>
      </c>
      <c r="AB1217" t="s">
        <v>251</v>
      </c>
      <c r="AC1217" t="s">
        <v>190</v>
      </c>
      <c r="AD1217" s="50">
        <v>0.98079507658401432</v>
      </c>
      <c r="AE1217" t="s">
        <v>252</v>
      </c>
      <c r="AF1217" t="s">
        <v>252</v>
      </c>
      <c r="AG1217" t="s">
        <v>252</v>
      </c>
    </row>
    <row r="1218" spans="1:33" x14ac:dyDescent="0.35">
      <c r="A1218">
        <v>23</v>
      </c>
      <c r="B1218" t="s">
        <v>283</v>
      </c>
      <c r="C1218" t="s">
        <v>246</v>
      </c>
      <c r="D1218" t="s">
        <v>439</v>
      </c>
      <c r="E1218" t="s">
        <v>272</v>
      </c>
      <c r="F1218" t="s">
        <v>248</v>
      </c>
      <c r="G1218" t="s">
        <v>249</v>
      </c>
      <c r="H1218" t="s">
        <v>250</v>
      </c>
      <c r="L1218" s="50">
        <v>1</v>
      </c>
      <c r="M1218" s="50">
        <v>0.73484319448471069</v>
      </c>
      <c r="N1218" s="50">
        <v>1.3608345985412598</v>
      </c>
      <c r="O1218" s="50">
        <v>34.673003999999999</v>
      </c>
      <c r="P1218" s="50">
        <v>34.500659942626953</v>
      </c>
      <c r="Q1218" s="50">
        <v>0.2769751250743866</v>
      </c>
      <c r="S1218" s="50">
        <v>24.547100067138672</v>
      </c>
      <c r="T1218" s="50">
        <v>0.27729064226150513</v>
      </c>
      <c r="U1218" s="50">
        <v>0.16009382903575897</v>
      </c>
      <c r="V1218" s="50">
        <v>0</v>
      </c>
      <c r="W1218" t="s">
        <v>210</v>
      </c>
      <c r="X1218" s="50">
        <v>0.10910779227281181</v>
      </c>
      <c r="Y1218" t="s">
        <v>210</v>
      </c>
      <c r="Z1218">
        <v>3</v>
      </c>
      <c r="AA1218">
        <v>30</v>
      </c>
      <c r="AB1218" t="s">
        <v>251</v>
      </c>
      <c r="AC1218" t="s">
        <v>190</v>
      </c>
      <c r="AD1218" s="50">
        <v>0.96444508358837278</v>
      </c>
      <c r="AE1218" t="s">
        <v>252</v>
      </c>
      <c r="AF1218" t="s">
        <v>252</v>
      </c>
      <c r="AG1218" t="s">
        <v>252</v>
      </c>
    </row>
    <row r="1219" spans="1:33" x14ac:dyDescent="0.35">
      <c r="A1219">
        <v>24</v>
      </c>
      <c r="B1219" t="s">
        <v>284</v>
      </c>
      <c r="C1219" t="s">
        <v>246</v>
      </c>
      <c r="D1219" t="s">
        <v>439</v>
      </c>
      <c r="E1219" t="s">
        <v>276</v>
      </c>
      <c r="F1219" t="s">
        <v>248</v>
      </c>
      <c r="G1219" t="s">
        <v>249</v>
      </c>
      <c r="H1219" t="s">
        <v>250</v>
      </c>
      <c r="L1219" s="50">
        <v>1</v>
      </c>
      <c r="M1219" s="50">
        <v>0.96113079786300659</v>
      </c>
      <c r="N1219" s="50">
        <v>1.0404411554336548</v>
      </c>
      <c r="O1219" s="50">
        <v>23.222992000000001</v>
      </c>
      <c r="P1219" s="50">
        <v>23.189626693725586</v>
      </c>
      <c r="Q1219" s="50">
        <v>3.3139660954475403E-2</v>
      </c>
      <c r="S1219" s="50">
        <v>13.236067771911621</v>
      </c>
      <c r="T1219" s="50">
        <v>3.5680618137121201E-2</v>
      </c>
      <c r="U1219" s="50">
        <v>2.06002127379179E-2</v>
      </c>
      <c r="V1219" s="50">
        <v>0</v>
      </c>
      <c r="W1219" t="s">
        <v>210</v>
      </c>
      <c r="X1219" s="50">
        <v>0.28594762578955518</v>
      </c>
      <c r="Y1219" t="s">
        <v>210</v>
      </c>
      <c r="Z1219">
        <v>3</v>
      </c>
      <c r="AA1219">
        <v>17</v>
      </c>
      <c r="AB1219" t="s">
        <v>251</v>
      </c>
      <c r="AC1219" t="s">
        <v>190</v>
      </c>
      <c r="AD1219" s="50">
        <v>0.96032711847021912</v>
      </c>
      <c r="AE1219" t="s">
        <v>252</v>
      </c>
      <c r="AF1219" t="s">
        <v>252</v>
      </c>
      <c r="AG1219" t="s">
        <v>252</v>
      </c>
    </row>
    <row r="1220" spans="1:33" x14ac:dyDescent="0.35">
      <c r="A1220">
        <v>25</v>
      </c>
      <c r="B1220" t="s">
        <v>285</v>
      </c>
      <c r="C1220" t="s">
        <v>246</v>
      </c>
      <c r="D1220" t="s">
        <v>439</v>
      </c>
      <c r="E1220" t="s">
        <v>286</v>
      </c>
      <c r="F1220" t="s">
        <v>248</v>
      </c>
      <c r="G1220" t="s">
        <v>249</v>
      </c>
      <c r="H1220" t="s">
        <v>250</v>
      </c>
      <c r="L1220" s="50">
        <v>1</v>
      </c>
      <c r="M1220" s="50">
        <v>0.91773968935012817</v>
      </c>
      <c r="N1220" s="50">
        <v>1.089633584022522</v>
      </c>
      <c r="O1220" s="50">
        <v>30.96163</v>
      </c>
      <c r="P1220" s="50">
        <v>31.007444381713867</v>
      </c>
      <c r="Q1220" s="50">
        <v>7.6117828488349915E-2</v>
      </c>
      <c r="S1220" s="50">
        <v>21.053884506225586</v>
      </c>
      <c r="T1220" s="50">
        <v>7.725796103477478E-2</v>
      </c>
      <c r="U1220" s="50">
        <v>4.460490494966507E-2</v>
      </c>
      <c r="V1220" s="50">
        <v>0</v>
      </c>
      <c r="W1220" t="s">
        <v>210</v>
      </c>
      <c r="X1220" s="50">
        <v>0.43755230012147694</v>
      </c>
      <c r="Y1220" t="s">
        <v>210</v>
      </c>
      <c r="Z1220">
        <v>3</v>
      </c>
      <c r="AA1220">
        <v>25</v>
      </c>
      <c r="AB1220" t="s">
        <v>251</v>
      </c>
      <c r="AC1220" t="s">
        <v>190</v>
      </c>
      <c r="AD1220" s="50">
        <v>0.94388060996940559</v>
      </c>
      <c r="AE1220" t="s">
        <v>252</v>
      </c>
      <c r="AF1220" t="s">
        <v>252</v>
      </c>
      <c r="AG1220" t="s">
        <v>252</v>
      </c>
    </row>
    <row r="1221" spans="1:33" x14ac:dyDescent="0.35">
      <c r="A1221">
        <v>26</v>
      </c>
      <c r="B1221" t="s">
        <v>287</v>
      </c>
      <c r="C1221" t="s">
        <v>246</v>
      </c>
      <c r="D1221" t="s">
        <v>439</v>
      </c>
      <c r="E1221" t="s">
        <v>288</v>
      </c>
      <c r="F1221" t="s">
        <v>248</v>
      </c>
      <c r="G1221" t="s">
        <v>249</v>
      </c>
      <c r="H1221" t="s">
        <v>250</v>
      </c>
      <c r="L1221" s="50">
        <v>1</v>
      </c>
      <c r="M1221" s="50">
        <v>0.94742649793624878</v>
      </c>
      <c r="N1221" s="50">
        <v>1.0554908514022827</v>
      </c>
      <c r="O1221" s="50">
        <v>26.957329999999999</v>
      </c>
      <c r="P1221" s="50">
        <v>26.90611457824707</v>
      </c>
      <c r="Q1221" s="50">
        <v>4.67723049223423E-2</v>
      </c>
      <c r="S1221" s="50">
        <v>16.952556610107422</v>
      </c>
      <c r="T1221" s="50">
        <v>4.8605740070343018E-2</v>
      </c>
      <c r="U1221" s="50">
        <v>2.806253544986248E-2</v>
      </c>
      <c r="V1221" s="50">
        <v>0</v>
      </c>
      <c r="W1221" t="s">
        <v>210</v>
      </c>
      <c r="X1221" s="50">
        <v>0.58233977990591812</v>
      </c>
      <c r="Y1221" t="s">
        <v>210</v>
      </c>
      <c r="Z1221">
        <v>3</v>
      </c>
      <c r="AA1221">
        <v>20</v>
      </c>
      <c r="AB1221" t="s">
        <v>251</v>
      </c>
      <c r="AC1221" t="s">
        <v>190</v>
      </c>
      <c r="AD1221" s="50">
        <v>0.97325934678131421</v>
      </c>
      <c r="AE1221" t="s">
        <v>252</v>
      </c>
      <c r="AF1221" t="s">
        <v>252</v>
      </c>
      <c r="AG1221" t="s">
        <v>252</v>
      </c>
    </row>
    <row r="1222" spans="1:33" x14ac:dyDescent="0.35">
      <c r="A1222">
        <v>27</v>
      </c>
      <c r="B1222" t="s">
        <v>289</v>
      </c>
      <c r="C1222" t="s">
        <v>246</v>
      </c>
      <c r="D1222" t="s">
        <v>439</v>
      </c>
      <c r="E1222" t="s">
        <v>290</v>
      </c>
      <c r="F1222" t="s">
        <v>248</v>
      </c>
      <c r="G1222" t="s">
        <v>249</v>
      </c>
      <c r="H1222" t="s">
        <v>250</v>
      </c>
      <c r="L1222" s="50">
        <v>1</v>
      </c>
      <c r="M1222" s="50">
        <v>0.97983729839324951</v>
      </c>
      <c r="N1222" s="50">
        <v>1.0205776691436768</v>
      </c>
      <c r="O1222" s="50">
        <v>24.185175000000001</v>
      </c>
      <c r="P1222" s="50">
        <v>24.186235427856445</v>
      </c>
      <c r="Q1222" s="50">
        <v>1.2696228921413422E-2</v>
      </c>
      <c r="S1222" s="50">
        <v>14.232677459716797</v>
      </c>
      <c r="T1222" s="50">
        <v>1.8332036212086678E-2</v>
      </c>
      <c r="U1222" s="50">
        <v>1.0584006085991859E-2</v>
      </c>
      <c r="V1222" s="50">
        <v>0</v>
      </c>
      <c r="W1222" t="s">
        <v>210</v>
      </c>
      <c r="X1222" s="50">
        <v>0.53631308201509242</v>
      </c>
      <c r="Y1222" t="s">
        <v>210</v>
      </c>
      <c r="Z1222">
        <v>3</v>
      </c>
      <c r="AA1222">
        <v>18</v>
      </c>
      <c r="AB1222" t="s">
        <v>251</v>
      </c>
      <c r="AC1222" t="s">
        <v>190</v>
      </c>
      <c r="AD1222" s="50">
        <v>0.97443020039904837</v>
      </c>
      <c r="AE1222" t="s">
        <v>252</v>
      </c>
      <c r="AF1222" t="s">
        <v>252</v>
      </c>
      <c r="AG1222" t="s">
        <v>252</v>
      </c>
    </row>
    <row r="1223" spans="1:33" x14ac:dyDescent="0.35">
      <c r="A1223">
        <v>28</v>
      </c>
      <c r="B1223" t="s">
        <v>291</v>
      </c>
      <c r="C1223" t="s">
        <v>246</v>
      </c>
      <c r="D1223" t="s">
        <v>439</v>
      </c>
      <c r="E1223" t="s">
        <v>292</v>
      </c>
      <c r="F1223" t="s">
        <v>248</v>
      </c>
      <c r="G1223" t="s">
        <v>249</v>
      </c>
      <c r="H1223" t="s">
        <v>250</v>
      </c>
      <c r="L1223" s="50">
        <v>1</v>
      </c>
      <c r="M1223" s="50">
        <v>0.9403921365737915</v>
      </c>
      <c r="N1223" s="50">
        <v>1.0633862018585205</v>
      </c>
      <c r="O1223" s="50">
        <v>26.797772999999999</v>
      </c>
      <c r="P1223" s="50">
        <v>26.848579406738281</v>
      </c>
      <c r="Q1223" s="50">
        <v>5.3708955645561218E-2</v>
      </c>
      <c r="S1223" s="50">
        <v>16.89501953125</v>
      </c>
      <c r="T1223" s="50">
        <v>5.5312938988208771E-2</v>
      </c>
      <c r="U1223" s="50">
        <v>3.1934939324855804E-2</v>
      </c>
      <c r="V1223" s="50">
        <v>0</v>
      </c>
      <c r="W1223" t="s">
        <v>210</v>
      </c>
      <c r="X1223" s="50">
        <v>0.44429757897083855</v>
      </c>
      <c r="Y1223" t="s">
        <v>210</v>
      </c>
      <c r="Z1223">
        <v>3</v>
      </c>
      <c r="AA1223">
        <v>20</v>
      </c>
      <c r="AB1223" t="s">
        <v>251</v>
      </c>
      <c r="AC1223" t="s">
        <v>190</v>
      </c>
      <c r="AD1223" s="50">
        <v>0.9792706103639649</v>
      </c>
      <c r="AE1223" t="s">
        <v>252</v>
      </c>
      <c r="AF1223" t="s">
        <v>252</v>
      </c>
      <c r="AG1223" t="s">
        <v>252</v>
      </c>
    </row>
    <row r="1224" spans="1:33" x14ac:dyDescent="0.35">
      <c r="A1224">
        <v>29</v>
      </c>
      <c r="B1224" t="s">
        <v>293</v>
      </c>
      <c r="C1224" t="s">
        <v>246</v>
      </c>
      <c r="D1224" t="s">
        <v>439</v>
      </c>
      <c r="E1224" t="s">
        <v>286</v>
      </c>
      <c r="F1224" t="s">
        <v>248</v>
      </c>
      <c r="G1224" t="s">
        <v>249</v>
      </c>
      <c r="H1224" t="s">
        <v>250</v>
      </c>
      <c r="L1224" s="50">
        <v>1</v>
      </c>
      <c r="M1224" s="50">
        <v>0.91773968935012817</v>
      </c>
      <c r="N1224" s="50">
        <v>1.089633584022522</v>
      </c>
      <c r="O1224" s="50">
        <v>30.965391</v>
      </c>
      <c r="P1224" s="50">
        <v>31.007444381713867</v>
      </c>
      <c r="Q1224" s="50">
        <v>7.6117828488349915E-2</v>
      </c>
      <c r="S1224" s="50">
        <v>21.053884506225586</v>
      </c>
      <c r="T1224" s="50">
        <v>7.725796103477478E-2</v>
      </c>
      <c r="U1224" s="50">
        <v>4.460490494966507E-2</v>
      </c>
      <c r="V1224" s="50">
        <v>0</v>
      </c>
      <c r="W1224" t="s">
        <v>210</v>
      </c>
      <c r="X1224" s="50">
        <v>0.43755230012147694</v>
      </c>
      <c r="Y1224" t="s">
        <v>210</v>
      </c>
      <c r="Z1224">
        <v>3</v>
      </c>
      <c r="AA1224">
        <v>24</v>
      </c>
      <c r="AB1224" t="s">
        <v>251</v>
      </c>
      <c r="AC1224" t="s">
        <v>190</v>
      </c>
      <c r="AD1224" s="50">
        <v>0.98166115862202807</v>
      </c>
      <c r="AE1224" t="s">
        <v>252</v>
      </c>
      <c r="AF1224" t="s">
        <v>252</v>
      </c>
      <c r="AG1224" t="s">
        <v>252</v>
      </c>
    </row>
    <row r="1225" spans="1:33" x14ac:dyDescent="0.35">
      <c r="A1225">
        <v>30</v>
      </c>
      <c r="B1225" t="s">
        <v>294</v>
      </c>
      <c r="C1225" t="s">
        <v>246</v>
      </c>
      <c r="D1225" t="s">
        <v>439</v>
      </c>
      <c r="E1225" t="s">
        <v>288</v>
      </c>
      <c r="F1225" t="s">
        <v>248</v>
      </c>
      <c r="G1225" t="s">
        <v>249</v>
      </c>
      <c r="H1225" t="s">
        <v>250</v>
      </c>
      <c r="L1225" s="50">
        <v>1</v>
      </c>
      <c r="M1225" s="50">
        <v>0.94742649793624878</v>
      </c>
      <c r="N1225" s="50">
        <v>1.0554908514022827</v>
      </c>
      <c r="O1225" s="50">
        <v>26.895354999999999</v>
      </c>
      <c r="P1225" s="50">
        <v>26.90611457824707</v>
      </c>
      <c r="Q1225" s="50">
        <v>4.67723049223423E-2</v>
      </c>
      <c r="S1225" s="50">
        <v>16.952556610107422</v>
      </c>
      <c r="T1225" s="50">
        <v>4.8605740070343018E-2</v>
      </c>
      <c r="U1225" s="50">
        <v>2.806253544986248E-2</v>
      </c>
      <c r="V1225" s="50">
        <v>0</v>
      </c>
      <c r="W1225" t="s">
        <v>210</v>
      </c>
      <c r="X1225" s="50">
        <v>0.58233977990591812</v>
      </c>
      <c r="Y1225" t="s">
        <v>210</v>
      </c>
      <c r="Z1225">
        <v>3</v>
      </c>
      <c r="AA1225">
        <v>20</v>
      </c>
      <c r="AB1225" t="s">
        <v>251</v>
      </c>
      <c r="AC1225" t="s">
        <v>190</v>
      </c>
      <c r="AD1225" s="50">
        <v>0.98286494498468824</v>
      </c>
      <c r="AE1225" t="s">
        <v>252</v>
      </c>
      <c r="AF1225" t="s">
        <v>252</v>
      </c>
      <c r="AG1225" t="s">
        <v>252</v>
      </c>
    </row>
    <row r="1226" spans="1:33" x14ac:dyDescent="0.35">
      <c r="A1226">
        <v>31</v>
      </c>
      <c r="B1226" t="s">
        <v>295</v>
      </c>
      <c r="C1226" t="s">
        <v>246</v>
      </c>
      <c r="D1226" t="s">
        <v>439</v>
      </c>
      <c r="E1226" t="s">
        <v>290</v>
      </c>
      <c r="F1226" t="s">
        <v>248</v>
      </c>
      <c r="G1226" t="s">
        <v>249</v>
      </c>
      <c r="H1226" t="s">
        <v>250</v>
      </c>
      <c r="L1226" s="50">
        <v>1</v>
      </c>
      <c r="M1226" s="50">
        <v>0.97983729839324951</v>
      </c>
      <c r="N1226" s="50">
        <v>1.0205776691436768</v>
      </c>
      <c r="O1226" s="50">
        <v>24.19943</v>
      </c>
      <c r="P1226" s="50">
        <v>24.186235427856445</v>
      </c>
      <c r="Q1226" s="50">
        <v>1.2696228921413422E-2</v>
      </c>
      <c r="S1226" s="50">
        <v>14.232677459716797</v>
      </c>
      <c r="T1226" s="50">
        <v>1.8332036212086678E-2</v>
      </c>
      <c r="U1226" s="50">
        <v>1.0584006085991859E-2</v>
      </c>
      <c r="V1226" s="50">
        <v>0</v>
      </c>
      <c r="W1226" t="s">
        <v>210</v>
      </c>
      <c r="X1226" s="50">
        <v>0.53631308201509242</v>
      </c>
      <c r="Y1226" t="s">
        <v>210</v>
      </c>
      <c r="Z1226">
        <v>3</v>
      </c>
      <c r="AA1226">
        <v>18</v>
      </c>
      <c r="AB1226" t="s">
        <v>251</v>
      </c>
      <c r="AC1226" t="s">
        <v>190</v>
      </c>
      <c r="AD1226" s="50">
        <v>0.97266305483077498</v>
      </c>
      <c r="AE1226" t="s">
        <v>252</v>
      </c>
      <c r="AF1226" t="s">
        <v>252</v>
      </c>
      <c r="AG1226" t="s">
        <v>252</v>
      </c>
    </row>
    <row r="1227" spans="1:33" x14ac:dyDescent="0.35">
      <c r="A1227">
        <v>32</v>
      </c>
      <c r="B1227" t="s">
        <v>296</v>
      </c>
      <c r="C1227" t="s">
        <v>246</v>
      </c>
      <c r="D1227" t="s">
        <v>439</v>
      </c>
      <c r="E1227" t="s">
        <v>292</v>
      </c>
      <c r="F1227" t="s">
        <v>248</v>
      </c>
      <c r="G1227" t="s">
        <v>249</v>
      </c>
      <c r="H1227" t="s">
        <v>250</v>
      </c>
      <c r="L1227" s="50">
        <v>1</v>
      </c>
      <c r="M1227" s="50">
        <v>0.9403921365737915</v>
      </c>
      <c r="N1227" s="50">
        <v>1.0633862018585205</v>
      </c>
      <c r="O1227" s="50">
        <v>26.904782999999998</v>
      </c>
      <c r="P1227" s="50">
        <v>26.848579406738281</v>
      </c>
      <c r="Q1227" s="50">
        <v>5.3708955645561218E-2</v>
      </c>
      <c r="S1227" s="50">
        <v>16.89501953125</v>
      </c>
      <c r="T1227" s="50">
        <v>5.5312938988208771E-2</v>
      </c>
      <c r="U1227" s="50">
        <v>3.1934939324855804E-2</v>
      </c>
      <c r="V1227" s="50">
        <v>0</v>
      </c>
      <c r="W1227" t="s">
        <v>210</v>
      </c>
      <c r="X1227" s="50">
        <v>0.44429757897083855</v>
      </c>
      <c r="Y1227" t="s">
        <v>210</v>
      </c>
      <c r="Z1227">
        <v>3</v>
      </c>
      <c r="AA1227">
        <v>20</v>
      </c>
      <c r="AB1227" t="s">
        <v>251</v>
      </c>
      <c r="AC1227" t="s">
        <v>190</v>
      </c>
      <c r="AD1227" s="50">
        <v>0.94829735896567957</v>
      </c>
      <c r="AE1227" t="s">
        <v>252</v>
      </c>
      <c r="AF1227" t="s">
        <v>252</v>
      </c>
      <c r="AG1227" t="s">
        <v>252</v>
      </c>
    </row>
    <row r="1228" spans="1:33" x14ac:dyDescent="0.35">
      <c r="A1228">
        <v>33</v>
      </c>
      <c r="B1228" t="s">
        <v>297</v>
      </c>
      <c r="C1228" t="s">
        <v>246</v>
      </c>
      <c r="D1228" t="s">
        <v>439</v>
      </c>
      <c r="E1228" t="s">
        <v>286</v>
      </c>
      <c r="F1228" t="s">
        <v>248</v>
      </c>
      <c r="G1228" t="s">
        <v>249</v>
      </c>
      <c r="H1228" t="s">
        <v>250</v>
      </c>
      <c r="L1228" s="50">
        <v>1</v>
      </c>
      <c r="M1228" s="50">
        <v>0.91773968935012817</v>
      </c>
      <c r="N1228" s="50">
        <v>1.089633584022522</v>
      </c>
      <c r="O1228" s="50">
        <v>31.095310000000001</v>
      </c>
      <c r="P1228" s="50">
        <v>31.007444381713867</v>
      </c>
      <c r="Q1228" s="50">
        <v>7.6117828488349915E-2</v>
      </c>
      <c r="S1228" s="50">
        <v>21.053884506225586</v>
      </c>
      <c r="T1228" s="50">
        <v>7.725796103477478E-2</v>
      </c>
      <c r="U1228" s="50">
        <v>4.460490494966507E-2</v>
      </c>
      <c r="V1228" s="50">
        <v>0</v>
      </c>
      <c r="W1228" t="s">
        <v>210</v>
      </c>
      <c r="X1228" s="50">
        <v>0.43755230012147694</v>
      </c>
      <c r="Y1228" t="s">
        <v>210</v>
      </c>
      <c r="Z1228">
        <v>3</v>
      </c>
      <c r="AA1228">
        <v>24</v>
      </c>
      <c r="AB1228" t="s">
        <v>251</v>
      </c>
      <c r="AC1228" t="s">
        <v>190</v>
      </c>
      <c r="AD1228" s="50">
        <v>0.94857631501038986</v>
      </c>
      <c r="AE1228" t="s">
        <v>252</v>
      </c>
      <c r="AF1228" t="s">
        <v>252</v>
      </c>
      <c r="AG1228" t="s">
        <v>252</v>
      </c>
    </row>
    <row r="1229" spans="1:33" x14ac:dyDescent="0.35">
      <c r="A1229">
        <v>34</v>
      </c>
      <c r="B1229" t="s">
        <v>298</v>
      </c>
      <c r="C1229" t="s">
        <v>246</v>
      </c>
      <c r="D1229" t="s">
        <v>439</v>
      </c>
      <c r="E1229" t="s">
        <v>288</v>
      </c>
      <c r="F1229" t="s">
        <v>248</v>
      </c>
      <c r="G1229" t="s">
        <v>249</v>
      </c>
      <c r="H1229" t="s">
        <v>250</v>
      </c>
      <c r="L1229" s="50">
        <v>1</v>
      </c>
      <c r="M1229" s="50">
        <v>0.94742649793624878</v>
      </c>
      <c r="N1229" s="50">
        <v>1.0554908514022827</v>
      </c>
      <c r="O1229" s="50">
        <v>26.865662</v>
      </c>
      <c r="P1229" s="50">
        <v>26.90611457824707</v>
      </c>
      <c r="Q1229" s="50">
        <v>4.67723049223423E-2</v>
      </c>
      <c r="S1229" s="50">
        <v>16.952556610107422</v>
      </c>
      <c r="T1229" s="50">
        <v>4.8605740070343018E-2</v>
      </c>
      <c r="U1229" s="50">
        <v>2.806253544986248E-2</v>
      </c>
      <c r="V1229" s="50">
        <v>0</v>
      </c>
      <c r="W1229" t="s">
        <v>210</v>
      </c>
      <c r="X1229" s="50">
        <v>0.58233977990591812</v>
      </c>
      <c r="Y1229" t="s">
        <v>210</v>
      </c>
      <c r="Z1229">
        <v>3</v>
      </c>
      <c r="AA1229">
        <v>19</v>
      </c>
      <c r="AB1229" t="s">
        <v>251</v>
      </c>
      <c r="AC1229" t="s">
        <v>190</v>
      </c>
      <c r="AD1229" s="50">
        <v>0.97793347073892489</v>
      </c>
      <c r="AE1229" t="s">
        <v>252</v>
      </c>
      <c r="AF1229" t="s">
        <v>252</v>
      </c>
      <c r="AG1229" t="s">
        <v>252</v>
      </c>
    </row>
    <row r="1230" spans="1:33" x14ac:dyDescent="0.35">
      <c r="A1230">
        <v>35</v>
      </c>
      <c r="B1230" t="s">
        <v>299</v>
      </c>
      <c r="C1230" t="s">
        <v>246</v>
      </c>
      <c r="D1230" t="s">
        <v>439</v>
      </c>
      <c r="E1230" t="s">
        <v>290</v>
      </c>
      <c r="F1230" t="s">
        <v>248</v>
      </c>
      <c r="G1230" t="s">
        <v>249</v>
      </c>
      <c r="H1230" t="s">
        <v>250</v>
      </c>
      <c r="L1230" s="50">
        <v>1</v>
      </c>
      <c r="M1230" s="50">
        <v>0.97983729839324951</v>
      </c>
      <c r="N1230" s="50">
        <v>1.0205776691436768</v>
      </c>
      <c r="O1230" s="50">
        <v>24.174105000000001</v>
      </c>
      <c r="P1230" s="50">
        <v>24.186235427856445</v>
      </c>
      <c r="Q1230" s="50">
        <v>1.2696228921413422E-2</v>
      </c>
      <c r="S1230" s="50">
        <v>14.232677459716797</v>
      </c>
      <c r="T1230" s="50">
        <v>1.8332036212086678E-2</v>
      </c>
      <c r="U1230" s="50">
        <v>1.0584006085991859E-2</v>
      </c>
      <c r="V1230" s="50">
        <v>0</v>
      </c>
      <c r="W1230" t="s">
        <v>210</v>
      </c>
      <c r="X1230" s="50">
        <v>0.53631308201509242</v>
      </c>
      <c r="Y1230" t="s">
        <v>210</v>
      </c>
      <c r="Z1230">
        <v>3</v>
      </c>
      <c r="AA1230">
        <v>17</v>
      </c>
      <c r="AB1230" t="s">
        <v>251</v>
      </c>
      <c r="AC1230" t="s">
        <v>190</v>
      </c>
      <c r="AD1230" s="50">
        <v>0.97227230210285376</v>
      </c>
      <c r="AE1230" t="s">
        <v>252</v>
      </c>
      <c r="AF1230" t="s">
        <v>252</v>
      </c>
      <c r="AG1230" t="s">
        <v>252</v>
      </c>
    </row>
    <row r="1231" spans="1:33" x14ac:dyDescent="0.35">
      <c r="A1231">
        <v>36</v>
      </c>
      <c r="B1231" t="s">
        <v>300</v>
      </c>
      <c r="C1231" t="s">
        <v>246</v>
      </c>
      <c r="D1231" t="s">
        <v>439</v>
      </c>
      <c r="E1231" t="s">
        <v>292</v>
      </c>
      <c r="F1231" t="s">
        <v>248</v>
      </c>
      <c r="G1231" t="s">
        <v>249</v>
      </c>
      <c r="H1231" t="s">
        <v>250</v>
      </c>
      <c r="L1231" s="50">
        <v>1</v>
      </c>
      <c r="M1231" s="50">
        <v>0.9403921365737915</v>
      </c>
      <c r="N1231" s="50">
        <v>1.0633862018585205</v>
      </c>
      <c r="O1231" s="50">
        <v>26.843178000000002</v>
      </c>
      <c r="P1231" s="50">
        <v>26.848579406738281</v>
      </c>
      <c r="Q1231" s="50">
        <v>5.3708955645561218E-2</v>
      </c>
      <c r="S1231" s="50">
        <v>16.89501953125</v>
      </c>
      <c r="T1231" s="50">
        <v>5.5312938988208771E-2</v>
      </c>
      <c r="U1231" s="50">
        <v>3.1934939324855804E-2</v>
      </c>
      <c r="V1231" s="50">
        <v>0</v>
      </c>
      <c r="W1231" t="s">
        <v>210</v>
      </c>
      <c r="X1231" s="50">
        <v>0.44429757897083855</v>
      </c>
      <c r="Y1231" t="s">
        <v>210</v>
      </c>
      <c r="Z1231">
        <v>3</v>
      </c>
      <c r="AA1231">
        <v>20</v>
      </c>
      <c r="AB1231" t="s">
        <v>251</v>
      </c>
      <c r="AC1231" t="s">
        <v>190</v>
      </c>
      <c r="AD1231" s="50">
        <v>0.92150764510554173</v>
      </c>
      <c r="AE1231" t="s">
        <v>252</v>
      </c>
      <c r="AF1231" t="s">
        <v>252</v>
      </c>
      <c r="AG1231" t="s">
        <v>252</v>
      </c>
    </row>
    <row r="1232" spans="1:33" x14ac:dyDescent="0.35">
      <c r="A1232">
        <v>37</v>
      </c>
      <c r="B1232" t="s">
        <v>301</v>
      </c>
      <c r="C1232" t="s">
        <v>246</v>
      </c>
      <c r="D1232" t="s">
        <v>439</v>
      </c>
      <c r="E1232" t="s">
        <v>302</v>
      </c>
      <c r="F1232" t="s">
        <v>248</v>
      </c>
      <c r="G1232" t="s">
        <v>249</v>
      </c>
      <c r="H1232" t="s">
        <v>250</v>
      </c>
      <c r="L1232" s="50">
        <v>1</v>
      </c>
      <c r="M1232" s="50">
        <v>0.94234049320220947</v>
      </c>
      <c r="N1232" s="50">
        <v>1.0611875057220459</v>
      </c>
      <c r="O1232" s="50">
        <v>28.254207999999998</v>
      </c>
      <c r="P1232" s="50">
        <v>28.206640243530273</v>
      </c>
      <c r="Q1232" s="50">
        <v>5.1788531243801117E-2</v>
      </c>
      <c r="S1232" s="50">
        <v>18.253078460693359</v>
      </c>
      <c r="T1232" s="50">
        <v>5.3450174629688263E-2</v>
      </c>
      <c r="U1232" s="50">
        <v>3.0859474092721939E-2</v>
      </c>
      <c r="V1232" s="50">
        <v>0</v>
      </c>
      <c r="W1232" t="s">
        <v>210</v>
      </c>
      <c r="X1232" s="50">
        <v>0.71250723551950801</v>
      </c>
      <c r="Y1232" t="s">
        <v>210</v>
      </c>
      <c r="Z1232">
        <v>3</v>
      </c>
      <c r="AA1232">
        <v>20</v>
      </c>
      <c r="AB1232" t="s">
        <v>251</v>
      </c>
      <c r="AC1232" t="s">
        <v>190</v>
      </c>
      <c r="AD1232" s="50">
        <v>0.9732541097655163</v>
      </c>
      <c r="AE1232" t="s">
        <v>252</v>
      </c>
      <c r="AF1232" t="s">
        <v>252</v>
      </c>
      <c r="AG1232" t="s">
        <v>252</v>
      </c>
    </row>
    <row r="1233" spans="1:33" x14ac:dyDescent="0.35">
      <c r="A1233">
        <v>38</v>
      </c>
      <c r="B1233" t="s">
        <v>303</v>
      </c>
      <c r="C1233" t="s">
        <v>246</v>
      </c>
      <c r="D1233" t="s">
        <v>439</v>
      </c>
      <c r="E1233" t="s">
        <v>304</v>
      </c>
      <c r="F1233" t="s">
        <v>248</v>
      </c>
      <c r="G1233" t="s">
        <v>249</v>
      </c>
      <c r="H1233" t="s">
        <v>250</v>
      </c>
      <c r="L1233" s="50">
        <v>1</v>
      </c>
      <c r="M1233" s="50">
        <v>0.84140413999557495</v>
      </c>
      <c r="N1233" s="50">
        <v>1.188489556312561</v>
      </c>
      <c r="O1233" s="50">
        <v>31.977587</v>
      </c>
      <c r="P1233" s="50">
        <v>31.82893180847168</v>
      </c>
      <c r="Q1233" s="50">
        <v>0.15485253930091858</v>
      </c>
      <c r="S1233" s="50">
        <v>21.875371932983398</v>
      </c>
      <c r="T1233" s="50">
        <v>0.15541614592075348</v>
      </c>
      <c r="U1233" s="50">
        <v>8.9729554951190948E-2</v>
      </c>
      <c r="V1233" s="50">
        <v>0</v>
      </c>
      <c r="W1233" t="s">
        <v>210</v>
      </c>
      <c r="X1233" s="50">
        <v>0.41522429844268838</v>
      </c>
      <c r="Y1233" t="s">
        <v>210</v>
      </c>
      <c r="Z1233">
        <v>3</v>
      </c>
      <c r="AA1233">
        <v>26</v>
      </c>
      <c r="AB1233" t="s">
        <v>251</v>
      </c>
      <c r="AC1233" t="s">
        <v>190</v>
      </c>
      <c r="AD1233" s="50">
        <v>0.96646673705851704</v>
      </c>
      <c r="AE1233" t="s">
        <v>252</v>
      </c>
      <c r="AF1233" t="s">
        <v>252</v>
      </c>
      <c r="AG1233" t="s">
        <v>252</v>
      </c>
    </row>
    <row r="1234" spans="1:33" x14ac:dyDescent="0.35">
      <c r="A1234">
        <v>39</v>
      </c>
      <c r="B1234" t="s">
        <v>305</v>
      </c>
      <c r="C1234" t="s">
        <v>246</v>
      </c>
      <c r="D1234" t="s">
        <v>439</v>
      </c>
      <c r="E1234" t="s">
        <v>306</v>
      </c>
      <c r="F1234" t="s">
        <v>248</v>
      </c>
      <c r="G1234" t="s">
        <v>249</v>
      </c>
      <c r="H1234" t="s">
        <v>250</v>
      </c>
      <c r="L1234" s="50">
        <v>1</v>
      </c>
      <c r="M1234" s="50">
        <v>0.96083199977874756</v>
      </c>
      <c r="N1234" s="50">
        <v>1.0407646894454956</v>
      </c>
      <c r="O1234" s="50">
        <v>29.043882</v>
      </c>
      <c r="P1234" s="50">
        <v>29.075803756713867</v>
      </c>
      <c r="Q1234" s="50">
        <v>3.344075009226799E-2</v>
      </c>
      <c r="S1234" s="50">
        <v>19.122243881225586</v>
      </c>
      <c r="T1234" s="50">
        <v>3.5960439592599869E-2</v>
      </c>
      <c r="U1234" s="50">
        <v>2.0761769264936447E-2</v>
      </c>
      <c r="V1234" s="50">
        <v>0</v>
      </c>
      <c r="W1234" t="s">
        <v>210</v>
      </c>
      <c r="X1234" s="50">
        <v>0.49278710403315257</v>
      </c>
      <c r="Y1234" t="s">
        <v>210</v>
      </c>
      <c r="Z1234">
        <v>3</v>
      </c>
      <c r="AA1234">
        <v>22</v>
      </c>
      <c r="AB1234" t="s">
        <v>251</v>
      </c>
      <c r="AC1234" t="s">
        <v>190</v>
      </c>
      <c r="AD1234" s="50">
        <v>0.97861651191615506</v>
      </c>
      <c r="AE1234" t="s">
        <v>252</v>
      </c>
      <c r="AF1234" t="s">
        <v>252</v>
      </c>
      <c r="AG1234" t="s">
        <v>252</v>
      </c>
    </row>
    <row r="1235" spans="1:33" x14ac:dyDescent="0.35">
      <c r="A1235">
        <v>40</v>
      </c>
      <c r="B1235" t="s">
        <v>307</v>
      </c>
      <c r="C1235" t="s">
        <v>246</v>
      </c>
      <c r="D1235" t="s">
        <v>439</v>
      </c>
      <c r="E1235" t="s">
        <v>308</v>
      </c>
      <c r="F1235" t="s">
        <v>248</v>
      </c>
      <c r="G1235" t="s">
        <v>249</v>
      </c>
      <c r="H1235" t="s">
        <v>250</v>
      </c>
      <c r="L1235" s="50">
        <v>1</v>
      </c>
      <c r="M1235" s="50">
        <v>0.94571644067764282</v>
      </c>
      <c r="N1235" s="50">
        <v>1.0573993921279907</v>
      </c>
      <c r="O1235" s="50">
        <v>35.208733000000002</v>
      </c>
      <c r="P1235" s="50">
        <v>35.260143280029297</v>
      </c>
      <c r="Q1235" s="50">
        <v>4.8459779471158981E-2</v>
      </c>
      <c r="S1235" s="50">
        <v>25.306583404541016</v>
      </c>
      <c r="T1235" s="50">
        <v>5.0231657922267914E-2</v>
      </c>
      <c r="U1235" s="50">
        <v>2.9001260176301003E-2</v>
      </c>
      <c r="V1235" s="50">
        <v>0</v>
      </c>
      <c r="W1235" t="s">
        <v>210</v>
      </c>
      <c r="X1235" s="50">
        <v>0.4894293940925486</v>
      </c>
      <c r="Y1235" t="s">
        <v>210</v>
      </c>
      <c r="Z1235">
        <v>3</v>
      </c>
      <c r="AA1235">
        <v>27</v>
      </c>
      <c r="AB1235" t="s">
        <v>251</v>
      </c>
      <c r="AC1235" t="s">
        <v>190</v>
      </c>
      <c r="AD1235" s="50">
        <v>0.93544298688199035</v>
      </c>
      <c r="AE1235" t="s">
        <v>252</v>
      </c>
      <c r="AF1235" t="s">
        <v>252</v>
      </c>
      <c r="AG1235" t="s">
        <v>252</v>
      </c>
    </row>
    <row r="1236" spans="1:33" x14ac:dyDescent="0.35">
      <c r="A1236">
        <v>41</v>
      </c>
      <c r="B1236" t="s">
        <v>309</v>
      </c>
      <c r="C1236" t="s">
        <v>246</v>
      </c>
      <c r="D1236" t="s">
        <v>439</v>
      </c>
      <c r="E1236" t="s">
        <v>302</v>
      </c>
      <c r="F1236" t="s">
        <v>248</v>
      </c>
      <c r="G1236" t="s">
        <v>249</v>
      </c>
      <c r="H1236" t="s">
        <v>250</v>
      </c>
      <c r="L1236" s="50">
        <v>1</v>
      </c>
      <c r="M1236" s="50">
        <v>0.94234049320220947</v>
      </c>
      <c r="N1236" s="50">
        <v>1.0611875057220459</v>
      </c>
      <c r="O1236" s="50">
        <v>28.214237000000001</v>
      </c>
      <c r="P1236" s="50">
        <v>28.206640243530273</v>
      </c>
      <c r="Q1236" s="50">
        <v>5.1788531243801117E-2</v>
      </c>
      <c r="S1236" s="50">
        <v>18.253078460693359</v>
      </c>
      <c r="T1236" s="50">
        <v>5.3450174629688263E-2</v>
      </c>
      <c r="U1236" s="50">
        <v>3.0859474092721939E-2</v>
      </c>
      <c r="V1236" s="50">
        <v>0</v>
      </c>
      <c r="W1236" t="s">
        <v>210</v>
      </c>
      <c r="X1236" s="50">
        <v>0.71250723551950801</v>
      </c>
      <c r="Y1236" t="s">
        <v>210</v>
      </c>
      <c r="Z1236">
        <v>3</v>
      </c>
      <c r="AA1236">
        <v>20</v>
      </c>
      <c r="AB1236" t="s">
        <v>251</v>
      </c>
      <c r="AC1236" t="s">
        <v>190</v>
      </c>
      <c r="AD1236" s="50">
        <v>0.97031745811680647</v>
      </c>
      <c r="AE1236" t="s">
        <v>252</v>
      </c>
      <c r="AF1236" t="s">
        <v>252</v>
      </c>
      <c r="AG1236" t="s">
        <v>252</v>
      </c>
    </row>
    <row r="1237" spans="1:33" x14ac:dyDescent="0.35">
      <c r="A1237">
        <v>42</v>
      </c>
      <c r="B1237" t="s">
        <v>310</v>
      </c>
      <c r="C1237" t="s">
        <v>246</v>
      </c>
      <c r="D1237" t="s">
        <v>439</v>
      </c>
      <c r="E1237" t="s">
        <v>304</v>
      </c>
      <c r="F1237" t="s">
        <v>248</v>
      </c>
      <c r="G1237" t="s">
        <v>249</v>
      </c>
      <c r="H1237" t="s">
        <v>250</v>
      </c>
      <c r="L1237" s="50">
        <v>1</v>
      </c>
      <c r="M1237" s="50">
        <v>0.84140413999557495</v>
      </c>
      <c r="N1237" s="50">
        <v>1.188489556312561</v>
      </c>
      <c r="O1237" s="50">
        <v>31.84066</v>
      </c>
      <c r="P1237" s="50">
        <v>31.82893180847168</v>
      </c>
      <c r="Q1237" s="50">
        <v>0.15485253930091858</v>
      </c>
      <c r="S1237" s="50">
        <v>21.875371932983398</v>
      </c>
      <c r="T1237" s="50">
        <v>0.15541614592075348</v>
      </c>
      <c r="U1237" s="50">
        <v>8.9729554951190948E-2</v>
      </c>
      <c r="V1237" s="50">
        <v>0</v>
      </c>
      <c r="W1237" t="s">
        <v>210</v>
      </c>
      <c r="X1237" s="50">
        <v>0.41522429844268838</v>
      </c>
      <c r="Y1237" t="s">
        <v>210</v>
      </c>
      <c r="Z1237">
        <v>3</v>
      </c>
      <c r="AA1237">
        <v>26</v>
      </c>
      <c r="AB1237" t="s">
        <v>251</v>
      </c>
      <c r="AC1237" t="s">
        <v>190</v>
      </c>
      <c r="AD1237" s="50">
        <v>0.98444459560913888</v>
      </c>
      <c r="AE1237" t="s">
        <v>252</v>
      </c>
      <c r="AF1237" t="s">
        <v>252</v>
      </c>
      <c r="AG1237" t="s">
        <v>252</v>
      </c>
    </row>
    <row r="1238" spans="1:33" x14ac:dyDescent="0.35">
      <c r="A1238">
        <v>43</v>
      </c>
      <c r="B1238" t="s">
        <v>311</v>
      </c>
      <c r="C1238" t="s">
        <v>246</v>
      </c>
      <c r="D1238" t="s">
        <v>439</v>
      </c>
      <c r="E1238" t="s">
        <v>306</v>
      </c>
      <c r="F1238" t="s">
        <v>248</v>
      </c>
      <c r="G1238" t="s">
        <v>249</v>
      </c>
      <c r="H1238" t="s">
        <v>250</v>
      </c>
      <c r="L1238" s="50">
        <v>1</v>
      </c>
      <c r="M1238" s="50">
        <v>0.96083199977874756</v>
      </c>
      <c r="N1238" s="50">
        <v>1.0407646894454956</v>
      </c>
      <c r="O1238" s="50">
        <v>29.072945000000001</v>
      </c>
      <c r="P1238" s="50">
        <v>29.075803756713867</v>
      </c>
      <c r="Q1238" s="50">
        <v>3.344075009226799E-2</v>
      </c>
      <c r="S1238" s="50">
        <v>19.122243881225586</v>
      </c>
      <c r="T1238" s="50">
        <v>3.5960439592599869E-2</v>
      </c>
      <c r="U1238" s="50">
        <v>2.0761769264936447E-2</v>
      </c>
      <c r="V1238" s="50">
        <v>0</v>
      </c>
      <c r="W1238" t="s">
        <v>210</v>
      </c>
      <c r="X1238" s="50">
        <v>0.49278710403315257</v>
      </c>
      <c r="Y1238" t="s">
        <v>210</v>
      </c>
      <c r="Z1238">
        <v>3</v>
      </c>
      <c r="AA1238">
        <v>23</v>
      </c>
      <c r="AB1238" t="s">
        <v>251</v>
      </c>
      <c r="AC1238" t="s">
        <v>190</v>
      </c>
      <c r="AD1238" s="50">
        <v>0.9816890551064329</v>
      </c>
      <c r="AE1238" t="s">
        <v>252</v>
      </c>
      <c r="AF1238" t="s">
        <v>252</v>
      </c>
      <c r="AG1238" t="s">
        <v>252</v>
      </c>
    </row>
    <row r="1239" spans="1:33" x14ac:dyDescent="0.35">
      <c r="A1239">
        <v>44</v>
      </c>
      <c r="B1239" t="s">
        <v>312</v>
      </c>
      <c r="C1239" t="s">
        <v>246</v>
      </c>
      <c r="D1239" t="s">
        <v>439</v>
      </c>
      <c r="E1239" t="s">
        <v>308</v>
      </c>
      <c r="F1239" t="s">
        <v>248</v>
      </c>
      <c r="G1239" t="s">
        <v>249</v>
      </c>
      <c r="H1239" t="s">
        <v>250</v>
      </c>
      <c r="L1239" s="50">
        <v>1</v>
      </c>
      <c r="M1239" s="50">
        <v>0.94571644067764282</v>
      </c>
      <c r="N1239" s="50">
        <v>1.0573993921279907</v>
      </c>
      <c r="O1239" s="50">
        <v>35.266716000000002</v>
      </c>
      <c r="P1239" s="50">
        <v>35.260143280029297</v>
      </c>
      <c r="Q1239" s="50">
        <v>4.8459779471158981E-2</v>
      </c>
      <c r="S1239" s="50">
        <v>25.306583404541016</v>
      </c>
      <c r="T1239" s="50">
        <v>5.0231657922267914E-2</v>
      </c>
      <c r="U1239" s="50">
        <v>2.9001260176301003E-2</v>
      </c>
      <c r="V1239" s="50">
        <v>0</v>
      </c>
      <c r="W1239" t="s">
        <v>210</v>
      </c>
      <c r="X1239" s="50">
        <v>0.4894293940925486</v>
      </c>
      <c r="Y1239" t="s">
        <v>210</v>
      </c>
      <c r="Z1239">
        <v>3</v>
      </c>
      <c r="AA1239">
        <v>28</v>
      </c>
      <c r="AB1239" t="s">
        <v>251</v>
      </c>
      <c r="AC1239" t="s">
        <v>190</v>
      </c>
      <c r="AD1239" s="50">
        <v>0.97188077904352788</v>
      </c>
      <c r="AE1239" t="s">
        <v>252</v>
      </c>
      <c r="AF1239" t="s">
        <v>252</v>
      </c>
      <c r="AG1239" t="s">
        <v>252</v>
      </c>
    </row>
    <row r="1240" spans="1:33" x14ac:dyDescent="0.35">
      <c r="A1240">
        <v>45</v>
      </c>
      <c r="B1240" t="s">
        <v>313</v>
      </c>
      <c r="C1240" t="s">
        <v>246</v>
      </c>
      <c r="D1240" t="s">
        <v>439</v>
      </c>
      <c r="E1240" t="s">
        <v>302</v>
      </c>
      <c r="F1240" t="s">
        <v>248</v>
      </c>
      <c r="G1240" t="s">
        <v>249</v>
      </c>
      <c r="H1240" t="s">
        <v>250</v>
      </c>
      <c r="L1240" s="50">
        <v>1</v>
      </c>
      <c r="M1240" s="50">
        <v>0.94234049320220947</v>
      </c>
      <c r="N1240" s="50">
        <v>1.0611875057220459</v>
      </c>
      <c r="O1240" s="50">
        <v>28.15147</v>
      </c>
      <c r="P1240" s="50">
        <v>28.206640243530273</v>
      </c>
      <c r="Q1240" s="50">
        <v>5.1788531243801117E-2</v>
      </c>
      <c r="S1240" s="50">
        <v>18.253078460693359</v>
      </c>
      <c r="T1240" s="50">
        <v>5.3450174629688263E-2</v>
      </c>
      <c r="U1240" s="50">
        <v>3.0859474092721939E-2</v>
      </c>
      <c r="V1240" s="50">
        <v>0</v>
      </c>
      <c r="W1240" t="s">
        <v>210</v>
      </c>
      <c r="X1240" s="50">
        <v>0.71250723551950801</v>
      </c>
      <c r="Y1240" t="s">
        <v>210</v>
      </c>
      <c r="Z1240">
        <v>3</v>
      </c>
      <c r="AA1240">
        <v>20</v>
      </c>
      <c r="AB1240" t="s">
        <v>251</v>
      </c>
      <c r="AC1240" t="s">
        <v>190</v>
      </c>
      <c r="AD1240" s="50">
        <v>0.98325825390030608</v>
      </c>
      <c r="AE1240" t="s">
        <v>252</v>
      </c>
      <c r="AF1240" t="s">
        <v>252</v>
      </c>
      <c r="AG1240" t="s">
        <v>252</v>
      </c>
    </row>
    <row r="1241" spans="1:33" x14ac:dyDescent="0.35">
      <c r="A1241">
        <v>46</v>
      </c>
      <c r="B1241" t="s">
        <v>314</v>
      </c>
      <c r="C1241" t="s">
        <v>246</v>
      </c>
      <c r="D1241" t="s">
        <v>439</v>
      </c>
      <c r="E1241" t="s">
        <v>304</v>
      </c>
      <c r="F1241" t="s">
        <v>248</v>
      </c>
      <c r="G1241" t="s">
        <v>249</v>
      </c>
      <c r="H1241" t="s">
        <v>250</v>
      </c>
      <c r="L1241" s="50">
        <v>1</v>
      </c>
      <c r="M1241" s="50">
        <v>0.84140413999557495</v>
      </c>
      <c r="N1241" s="50">
        <v>1.188489556312561</v>
      </c>
      <c r="O1241" s="50">
        <v>31.668548999999999</v>
      </c>
      <c r="P1241" s="50">
        <v>31.82893180847168</v>
      </c>
      <c r="Q1241" s="50">
        <v>0.15485253930091858</v>
      </c>
      <c r="S1241" s="50">
        <v>21.875371932983398</v>
      </c>
      <c r="T1241" s="50">
        <v>0.15541614592075348</v>
      </c>
      <c r="U1241" s="50">
        <v>8.9729554951190948E-2</v>
      </c>
      <c r="V1241" s="50">
        <v>0</v>
      </c>
      <c r="W1241" t="s">
        <v>210</v>
      </c>
      <c r="X1241" s="50">
        <v>0.41522429844268838</v>
      </c>
      <c r="Y1241" t="s">
        <v>210</v>
      </c>
      <c r="Z1241">
        <v>3</v>
      </c>
      <c r="AA1241">
        <v>26</v>
      </c>
      <c r="AB1241" t="s">
        <v>251</v>
      </c>
      <c r="AC1241" t="s">
        <v>190</v>
      </c>
      <c r="AD1241" s="50">
        <v>0.98610813204974646</v>
      </c>
      <c r="AE1241" t="s">
        <v>252</v>
      </c>
      <c r="AF1241" t="s">
        <v>252</v>
      </c>
      <c r="AG1241" t="s">
        <v>252</v>
      </c>
    </row>
    <row r="1242" spans="1:33" x14ac:dyDescent="0.35">
      <c r="A1242">
        <v>47</v>
      </c>
      <c r="B1242" t="s">
        <v>315</v>
      </c>
      <c r="C1242" t="s">
        <v>246</v>
      </c>
      <c r="D1242" t="s">
        <v>439</v>
      </c>
      <c r="E1242" t="s">
        <v>306</v>
      </c>
      <c r="F1242" t="s">
        <v>248</v>
      </c>
      <c r="G1242" t="s">
        <v>249</v>
      </c>
      <c r="H1242" t="s">
        <v>250</v>
      </c>
      <c r="L1242" s="50">
        <v>1</v>
      </c>
      <c r="M1242" s="50">
        <v>0.96083199977874756</v>
      </c>
      <c r="N1242" s="50">
        <v>1.0407646894454956</v>
      </c>
      <c r="O1242" s="50">
        <v>29.110579999999999</v>
      </c>
      <c r="P1242" s="50">
        <v>29.075803756713867</v>
      </c>
      <c r="Q1242" s="50">
        <v>3.344075009226799E-2</v>
      </c>
      <c r="S1242" s="50">
        <v>19.122243881225586</v>
      </c>
      <c r="T1242" s="50">
        <v>3.5960439592599869E-2</v>
      </c>
      <c r="U1242" s="50">
        <v>2.0761769264936447E-2</v>
      </c>
      <c r="V1242" s="50">
        <v>0</v>
      </c>
      <c r="W1242" t="s">
        <v>210</v>
      </c>
      <c r="X1242" s="50">
        <v>0.49278710403315257</v>
      </c>
      <c r="Y1242" t="s">
        <v>210</v>
      </c>
      <c r="Z1242">
        <v>3</v>
      </c>
      <c r="AA1242">
        <v>22</v>
      </c>
      <c r="AB1242" t="s">
        <v>251</v>
      </c>
      <c r="AC1242" t="s">
        <v>190</v>
      </c>
      <c r="AD1242" s="50">
        <v>0.98084606006511776</v>
      </c>
      <c r="AE1242" t="s">
        <v>252</v>
      </c>
      <c r="AF1242" t="s">
        <v>252</v>
      </c>
      <c r="AG1242" t="s">
        <v>252</v>
      </c>
    </row>
    <row r="1243" spans="1:33" x14ac:dyDescent="0.35">
      <c r="A1243">
        <v>48</v>
      </c>
      <c r="B1243" t="s">
        <v>316</v>
      </c>
      <c r="C1243" t="s">
        <v>246</v>
      </c>
      <c r="D1243" t="s">
        <v>439</v>
      </c>
      <c r="E1243" t="s">
        <v>308</v>
      </c>
      <c r="F1243" t="s">
        <v>248</v>
      </c>
      <c r="G1243" t="s">
        <v>249</v>
      </c>
      <c r="H1243" t="s">
        <v>250</v>
      </c>
      <c r="L1243" s="50">
        <v>1</v>
      </c>
      <c r="M1243" s="50">
        <v>0.94571644067764282</v>
      </c>
      <c r="N1243" s="50">
        <v>1.0573993921279907</v>
      </c>
      <c r="O1243" s="50">
        <v>35.30498</v>
      </c>
      <c r="P1243" s="50">
        <v>35.260143280029297</v>
      </c>
      <c r="Q1243" s="50">
        <v>4.8459779471158981E-2</v>
      </c>
      <c r="S1243" s="50">
        <v>25.306583404541016</v>
      </c>
      <c r="T1243" s="50">
        <v>5.0231657922267914E-2</v>
      </c>
      <c r="U1243" s="50">
        <v>2.9001260176301003E-2</v>
      </c>
      <c r="V1243" s="50">
        <v>0</v>
      </c>
      <c r="W1243" t="s">
        <v>210</v>
      </c>
      <c r="X1243" s="50">
        <v>0.4894293940925486</v>
      </c>
      <c r="Y1243" t="s">
        <v>210</v>
      </c>
      <c r="Z1243">
        <v>3</v>
      </c>
      <c r="AA1243">
        <v>28</v>
      </c>
      <c r="AB1243" t="s">
        <v>251</v>
      </c>
      <c r="AC1243" t="s">
        <v>190</v>
      </c>
      <c r="AD1243" s="50">
        <v>0.94335307963259507</v>
      </c>
      <c r="AE1243" t="s">
        <v>252</v>
      </c>
      <c r="AF1243" t="s">
        <v>252</v>
      </c>
      <c r="AG1243" t="s">
        <v>252</v>
      </c>
    </row>
    <row r="1244" spans="1:33" x14ac:dyDescent="0.35">
      <c r="A1244">
        <v>49</v>
      </c>
      <c r="B1244" t="s">
        <v>317</v>
      </c>
      <c r="C1244" t="s">
        <v>246</v>
      </c>
      <c r="D1244" t="s">
        <v>439</v>
      </c>
      <c r="E1244" t="s">
        <v>318</v>
      </c>
      <c r="F1244" t="s">
        <v>248</v>
      </c>
      <c r="G1244" t="s">
        <v>249</v>
      </c>
      <c r="H1244" t="s">
        <v>250</v>
      </c>
      <c r="L1244" s="50">
        <v>1</v>
      </c>
      <c r="M1244" s="50">
        <v>0.96541470289230347</v>
      </c>
      <c r="N1244" s="50">
        <v>1.0358242988586426</v>
      </c>
      <c r="O1244" s="50">
        <v>26.284931</v>
      </c>
      <c r="P1244" s="50">
        <v>26.303915023803711</v>
      </c>
      <c r="Q1244" s="50">
        <v>2.8785903006792068E-2</v>
      </c>
      <c r="S1244" s="50">
        <v>16.35035514831543</v>
      </c>
      <c r="T1244" s="50">
        <v>3.1678028404712677E-2</v>
      </c>
      <c r="U1244" s="50">
        <v>1.8289318308234215E-2</v>
      </c>
      <c r="V1244" s="50">
        <v>0</v>
      </c>
      <c r="W1244" t="s">
        <v>210</v>
      </c>
      <c r="X1244" s="50">
        <v>0.38159065596717412</v>
      </c>
      <c r="Y1244" t="s">
        <v>210</v>
      </c>
      <c r="Z1244">
        <v>3</v>
      </c>
      <c r="AA1244">
        <v>20</v>
      </c>
      <c r="AB1244" t="s">
        <v>251</v>
      </c>
      <c r="AC1244" t="s">
        <v>190</v>
      </c>
      <c r="AD1244" s="50">
        <v>0.97451563356188098</v>
      </c>
      <c r="AE1244" t="s">
        <v>252</v>
      </c>
      <c r="AF1244" t="s">
        <v>252</v>
      </c>
      <c r="AG1244" t="s">
        <v>252</v>
      </c>
    </row>
    <row r="1245" spans="1:33" x14ac:dyDescent="0.35">
      <c r="A1245">
        <v>50</v>
      </c>
      <c r="B1245" t="s">
        <v>319</v>
      </c>
      <c r="C1245" t="s">
        <v>246</v>
      </c>
      <c r="D1245" t="s">
        <v>439</v>
      </c>
      <c r="E1245" t="s">
        <v>320</v>
      </c>
      <c r="F1245" t="s">
        <v>248</v>
      </c>
      <c r="G1245" t="s">
        <v>249</v>
      </c>
      <c r="H1245" t="s">
        <v>250</v>
      </c>
      <c r="L1245" s="50">
        <v>1</v>
      </c>
      <c r="M1245" s="50">
        <v>0.94754862785339355</v>
      </c>
      <c r="N1245" s="50">
        <v>1.0553548336029053</v>
      </c>
      <c r="O1245" s="50">
        <v>29.353366999999999</v>
      </c>
      <c r="P1245" s="50">
        <v>29.299514770507813</v>
      </c>
      <c r="Q1245" s="50">
        <v>4.6651694923639297E-2</v>
      </c>
      <c r="S1245" s="50">
        <v>19.345956802368164</v>
      </c>
      <c r="T1245" s="50">
        <v>4.8489689826965332E-2</v>
      </c>
      <c r="U1245" s="50">
        <v>2.7995536103844643E-2</v>
      </c>
      <c r="V1245" s="50">
        <v>0</v>
      </c>
      <c r="W1245" t="s">
        <v>210</v>
      </c>
      <c r="X1245" s="50">
        <v>0.45683080657321884</v>
      </c>
      <c r="Y1245" t="s">
        <v>210</v>
      </c>
      <c r="Z1245">
        <v>3</v>
      </c>
      <c r="AA1245">
        <v>23</v>
      </c>
      <c r="AB1245" t="s">
        <v>251</v>
      </c>
      <c r="AC1245" t="s">
        <v>190</v>
      </c>
      <c r="AD1245" s="50">
        <v>0.98114720037228731</v>
      </c>
      <c r="AE1245" t="s">
        <v>252</v>
      </c>
      <c r="AF1245" t="s">
        <v>252</v>
      </c>
      <c r="AG1245" t="s">
        <v>252</v>
      </c>
    </row>
    <row r="1246" spans="1:33" x14ac:dyDescent="0.35">
      <c r="A1246">
        <v>51</v>
      </c>
      <c r="B1246" t="s">
        <v>321</v>
      </c>
      <c r="C1246" t="s">
        <v>246</v>
      </c>
      <c r="D1246" t="s">
        <v>439</v>
      </c>
      <c r="E1246" t="s">
        <v>322</v>
      </c>
      <c r="F1246" t="s">
        <v>248</v>
      </c>
      <c r="G1246" t="s">
        <v>249</v>
      </c>
      <c r="H1246" t="s">
        <v>250</v>
      </c>
      <c r="L1246" s="50">
        <v>1</v>
      </c>
      <c r="M1246" s="50">
        <v>0.84790056943893433</v>
      </c>
      <c r="N1246" s="50">
        <v>1.1793835163116455</v>
      </c>
      <c r="O1246" s="50">
        <v>35.588974</v>
      </c>
      <c r="P1246" s="50">
        <v>35.421756744384766</v>
      </c>
      <c r="Q1246" s="50">
        <v>0.14790394902229309</v>
      </c>
      <c r="S1246" s="50">
        <v>25.468196868896484</v>
      </c>
      <c r="T1246" s="50">
        <v>0.1484939306974411</v>
      </c>
      <c r="U1246" s="50">
        <v>8.5733011364936829E-2</v>
      </c>
      <c r="V1246" s="50">
        <v>0</v>
      </c>
      <c r="W1246" t="s">
        <v>210</v>
      </c>
      <c r="X1246" s="50">
        <v>0.30480582716984306</v>
      </c>
      <c r="Y1246" t="s">
        <v>210</v>
      </c>
      <c r="Z1246">
        <v>3</v>
      </c>
      <c r="AA1246">
        <v>30</v>
      </c>
      <c r="AB1246" t="s">
        <v>251</v>
      </c>
      <c r="AC1246" t="s">
        <v>190</v>
      </c>
      <c r="AD1246" s="50">
        <v>0.92145157033853853</v>
      </c>
      <c r="AE1246" t="s">
        <v>252</v>
      </c>
      <c r="AF1246" t="s">
        <v>252</v>
      </c>
      <c r="AG1246" t="s">
        <v>252</v>
      </c>
    </row>
    <row r="1247" spans="1:33" x14ac:dyDescent="0.35">
      <c r="A1247">
        <v>52</v>
      </c>
      <c r="B1247" t="s">
        <v>323</v>
      </c>
      <c r="C1247" t="s">
        <v>246</v>
      </c>
      <c r="D1247" t="s">
        <v>439</v>
      </c>
      <c r="E1247" t="s">
        <v>324</v>
      </c>
      <c r="F1247" t="s">
        <v>248</v>
      </c>
      <c r="G1247" t="s">
        <v>249</v>
      </c>
      <c r="H1247" t="s">
        <v>250</v>
      </c>
      <c r="L1247" s="50">
        <v>1</v>
      </c>
      <c r="M1247" s="50">
        <v>0.92479074001312256</v>
      </c>
      <c r="N1247" s="50">
        <v>1.0813256502151489</v>
      </c>
      <c r="O1247" s="50">
        <v>25.787192999999998</v>
      </c>
      <c r="P1247" s="50">
        <v>25.793031692504883</v>
      </c>
      <c r="Q1247" s="50">
        <v>6.9115899503231049E-2</v>
      </c>
      <c r="S1247" s="50">
        <v>15.839473724365234</v>
      </c>
      <c r="T1247" s="50">
        <v>7.0369571447372437E-2</v>
      </c>
      <c r="U1247" s="50">
        <v>4.0627893060445786E-2</v>
      </c>
      <c r="V1247" s="50">
        <v>0</v>
      </c>
      <c r="W1247" t="s">
        <v>210</v>
      </c>
      <c r="X1247" s="50">
        <v>0.70189575936657023</v>
      </c>
      <c r="Y1247" t="s">
        <v>210</v>
      </c>
      <c r="Z1247">
        <v>3</v>
      </c>
      <c r="AA1247">
        <v>18</v>
      </c>
      <c r="AB1247" t="s">
        <v>251</v>
      </c>
      <c r="AC1247" t="s">
        <v>190</v>
      </c>
      <c r="AD1247" s="50">
        <v>0.97976768986338147</v>
      </c>
      <c r="AE1247" t="s">
        <v>252</v>
      </c>
      <c r="AF1247" t="s">
        <v>252</v>
      </c>
      <c r="AG1247" t="s">
        <v>252</v>
      </c>
    </row>
    <row r="1248" spans="1:33" x14ac:dyDescent="0.35">
      <c r="A1248">
        <v>53</v>
      </c>
      <c r="B1248" t="s">
        <v>325</v>
      </c>
      <c r="C1248" t="s">
        <v>246</v>
      </c>
      <c r="D1248" t="s">
        <v>439</v>
      </c>
      <c r="E1248" t="s">
        <v>318</v>
      </c>
      <c r="F1248" t="s">
        <v>248</v>
      </c>
      <c r="G1248" t="s">
        <v>249</v>
      </c>
      <c r="H1248" t="s">
        <v>250</v>
      </c>
      <c r="L1248" s="50">
        <v>1</v>
      </c>
      <c r="M1248" s="50">
        <v>0.96541470289230347</v>
      </c>
      <c r="N1248" s="50">
        <v>1.0358242988586426</v>
      </c>
      <c r="O1248" s="50">
        <v>26.337036000000001</v>
      </c>
      <c r="P1248" s="50">
        <v>26.303915023803711</v>
      </c>
      <c r="Q1248" s="50">
        <v>2.8785903006792068E-2</v>
      </c>
      <c r="S1248" s="50">
        <v>16.35035514831543</v>
      </c>
      <c r="T1248" s="50">
        <v>3.1678028404712677E-2</v>
      </c>
      <c r="U1248" s="50">
        <v>1.8289318308234215E-2</v>
      </c>
      <c r="V1248" s="50">
        <v>0</v>
      </c>
      <c r="W1248" t="s">
        <v>210</v>
      </c>
      <c r="X1248" s="50">
        <v>0.38159065596717412</v>
      </c>
      <c r="Y1248" t="s">
        <v>210</v>
      </c>
      <c r="Z1248">
        <v>3</v>
      </c>
      <c r="AA1248">
        <v>20</v>
      </c>
      <c r="AB1248" t="s">
        <v>251</v>
      </c>
      <c r="AC1248" t="s">
        <v>190</v>
      </c>
      <c r="AD1248" s="50">
        <v>0.97876080138876853</v>
      </c>
      <c r="AE1248" t="s">
        <v>252</v>
      </c>
      <c r="AF1248" t="s">
        <v>252</v>
      </c>
      <c r="AG1248" t="s">
        <v>252</v>
      </c>
    </row>
    <row r="1249" spans="1:33" x14ac:dyDescent="0.35">
      <c r="A1249">
        <v>54</v>
      </c>
      <c r="B1249" t="s">
        <v>326</v>
      </c>
      <c r="C1249" t="s">
        <v>246</v>
      </c>
      <c r="D1249" t="s">
        <v>439</v>
      </c>
      <c r="E1249" t="s">
        <v>320</v>
      </c>
      <c r="F1249" t="s">
        <v>248</v>
      </c>
      <c r="G1249" t="s">
        <v>249</v>
      </c>
      <c r="H1249" t="s">
        <v>250</v>
      </c>
      <c r="L1249" s="50">
        <v>1</v>
      </c>
      <c r="M1249" s="50">
        <v>0.94754862785339355</v>
      </c>
      <c r="N1249" s="50">
        <v>1.0553548336029053</v>
      </c>
      <c r="O1249" s="50">
        <v>29.273793999999999</v>
      </c>
      <c r="P1249" s="50">
        <v>29.299514770507813</v>
      </c>
      <c r="Q1249" s="50">
        <v>4.6651694923639297E-2</v>
      </c>
      <c r="S1249" s="50">
        <v>19.345956802368164</v>
      </c>
      <c r="T1249" s="50">
        <v>4.8489689826965332E-2</v>
      </c>
      <c r="U1249" s="50">
        <v>2.7995536103844643E-2</v>
      </c>
      <c r="V1249" s="50">
        <v>0</v>
      </c>
      <c r="W1249" t="s">
        <v>210</v>
      </c>
      <c r="X1249" s="50">
        <v>0.45683080657321884</v>
      </c>
      <c r="Y1249" t="s">
        <v>210</v>
      </c>
      <c r="Z1249">
        <v>3</v>
      </c>
      <c r="AA1249">
        <v>23</v>
      </c>
      <c r="AB1249" t="s">
        <v>251</v>
      </c>
      <c r="AC1249" t="s">
        <v>190</v>
      </c>
      <c r="AD1249" s="50">
        <v>0.97421994699715442</v>
      </c>
      <c r="AE1249" t="s">
        <v>252</v>
      </c>
      <c r="AF1249" t="s">
        <v>252</v>
      </c>
      <c r="AG1249" t="s">
        <v>252</v>
      </c>
    </row>
    <row r="1250" spans="1:33" x14ac:dyDescent="0.35">
      <c r="A1250">
        <v>55</v>
      </c>
      <c r="B1250" t="s">
        <v>327</v>
      </c>
      <c r="C1250" t="s">
        <v>246</v>
      </c>
      <c r="D1250" t="s">
        <v>439</v>
      </c>
      <c r="E1250" t="s">
        <v>322</v>
      </c>
      <c r="F1250" t="s">
        <v>248</v>
      </c>
      <c r="G1250" t="s">
        <v>249</v>
      </c>
      <c r="H1250" t="s">
        <v>250</v>
      </c>
      <c r="L1250" s="50">
        <v>1</v>
      </c>
      <c r="M1250" s="50">
        <v>0.84790056943893433</v>
      </c>
      <c r="N1250" s="50">
        <v>1.1793835163116455</v>
      </c>
      <c r="O1250" s="50">
        <v>35.308079999999997</v>
      </c>
      <c r="P1250" s="50">
        <v>35.421756744384766</v>
      </c>
      <c r="Q1250" s="50">
        <v>0.14790394902229309</v>
      </c>
      <c r="S1250" s="50">
        <v>25.468196868896484</v>
      </c>
      <c r="T1250" s="50">
        <v>0.1484939306974411</v>
      </c>
      <c r="U1250" s="50">
        <v>8.5733011364936829E-2</v>
      </c>
      <c r="V1250" s="50">
        <v>0</v>
      </c>
      <c r="W1250" t="s">
        <v>210</v>
      </c>
      <c r="X1250" s="50">
        <v>0.30480582716984306</v>
      </c>
      <c r="Y1250" t="s">
        <v>210</v>
      </c>
      <c r="Z1250">
        <v>3</v>
      </c>
      <c r="AA1250">
        <v>29</v>
      </c>
      <c r="AB1250" t="s">
        <v>251</v>
      </c>
      <c r="AC1250" t="s">
        <v>190</v>
      </c>
      <c r="AD1250" s="50">
        <v>0.926852096659874</v>
      </c>
      <c r="AE1250" t="s">
        <v>252</v>
      </c>
      <c r="AF1250" t="s">
        <v>252</v>
      </c>
      <c r="AG1250" t="s">
        <v>252</v>
      </c>
    </row>
    <row r="1251" spans="1:33" x14ac:dyDescent="0.35">
      <c r="A1251">
        <v>56</v>
      </c>
      <c r="B1251" t="s">
        <v>328</v>
      </c>
      <c r="C1251" t="s">
        <v>246</v>
      </c>
      <c r="D1251" t="s">
        <v>439</v>
      </c>
      <c r="E1251" t="s">
        <v>324</v>
      </c>
      <c r="F1251" t="s">
        <v>248</v>
      </c>
      <c r="G1251" t="s">
        <v>249</v>
      </c>
      <c r="H1251" t="s">
        <v>250</v>
      </c>
      <c r="L1251" s="50">
        <v>1</v>
      </c>
      <c r="M1251" s="50">
        <v>0.92479074001312256</v>
      </c>
      <c r="N1251" s="50">
        <v>1.0813256502151489</v>
      </c>
      <c r="O1251" s="50">
        <v>25.864882999999999</v>
      </c>
      <c r="P1251" s="50">
        <v>25.793031692504883</v>
      </c>
      <c r="Q1251" s="50">
        <v>6.9115899503231049E-2</v>
      </c>
      <c r="S1251" s="50">
        <v>15.839473724365234</v>
      </c>
      <c r="T1251" s="50">
        <v>7.0369571447372437E-2</v>
      </c>
      <c r="U1251" s="50">
        <v>4.0627893060445786E-2</v>
      </c>
      <c r="V1251" s="50">
        <v>0</v>
      </c>
      <c r="W1251" t="s">
        <v>210</v>
      </c>
      <c r="X1251" s="50">
        <v>0.70189575936657023</v>
      </c>
      <c r="Y1251" t="s">
        <v>210</v>
      </c>
      <c r="Z1251">
        <v>3</v>
      </c>
      <c r="AA1251">
        <v>19</v>
      </c>
      <c r="AB1251" t="s">
        <v>251</v>
      </c>
      <c r="AC1251" t="s">
        <v>190</v>
      </c>
      <c r="AD1251" s="50">
        <v>0.95080762968872401</v>
      </c>
      <c r="AE1251" t="s">
        <v>252</v>
      </c>
      <c r="AF1251" t="s">
        <v>252</v>
      </c>
      <c r="AG1251" t="s">
        <v>252</v>
      </c>
    </row>
    <row r="1252" spans="1:33" x14ac:dyDescent="0.35">
      <c r="A1252">
        <v>57</v>
      </c>
      <c r="B1252" t="s">
        <v>329</v>
      </c>
      <c r="C1252" t="s">
        <v>246</v>
      </c>
      <c r="D1252" t="s">
        <v>439</v>
      </c>
      <c r="E1252" t="s">
        <v>318</v>
      </c>
      <c r="F1252" t="s">
        <v>248</v>
      </c>
      <c r="G1252" t="s">
        <v>249</v>
      </c>
      <c r="H1252" t="s">
        <v>250</v>
      </c>
      <c r="L1252" s="50">
        <v>1</v>
      </c>
      <c r="M1252" s="50">
        <v>0.96541470289230347</v>
      </c>
      <c r="N1252" s="50">
        <v>1.0358242988586426</v>
      </c>
      <c r="O1252" s="50">
        <v>26.289777999999998</v>
      </c>
      <c r="P1252" s="50">
        <v>26.303915023803711</v>
      </c>
      <c r="Q1252" s="50">
        <v>2.8785903006792068E-2</v>
      </c>
      <c r="S1252" s="50">
        <v>16.35035514831543</v>
      </c>
      <c r="T1252" s="50">
        <v>3.1678028404712677E-2</v>
      </c>
      <c r="U1252" s="50">
        <v>1.8289318308234215E-2</v>
      </c>
      <c r="V1252" s="50">
        <v>0</v>
      </c>
      <c r="W1252" t="s">
        <v>210</v>
      </c>
      <c r="X1252" s="50">
        <v>0.38159065596717412</v>
      </c>
      <c r="Y1252" t="s">
        <v>210</v>
      </c>
      <c r="Z1252">
        <v>3</v>
      </c>
      <c r="AA1252">
        <v>20</v>
      </c>
      <c r="AB1252" t="s">
        <v>251</v>
      </c>
      <c r="AC1252" t="s">
        <v>190</v>
      </c>
      <c r="AD1252" s="50">
        <v>0.9769466691327291</v>
      </c>
      <c r="AE1252" t="s">
        <v>252</v>
      </c>
      <c r="AF1252" t="s">
        <v>252</v>
      </c>
      <c r="AG1252" t="s">
        <v>252</v>
      </c>
    </row>
    <row r="1253" spans="1:33" x14ac:dyDescent="0.35">
      <c r="A1253">
        <v>58</v>
      </c>
      <c r="B1253" t="s">
        <v>330</v>
      </c>
      <c r="C1253" t="s">
        <v>246</v>
      </c>
      <c r="D1253" t="s">
        <v>439</v>
      </c>
      <c r="E1253" t="s">
        <v>320</v>
      </c>
      <c r="F1253" t="s">
        <v>248</v>
      </c>
      <c r="G1253" t="s">
        <v>249</v>
      </c>
      <c r="H1253" t="s">
        <v>250</v>
      </c>
      <c r="L1253" s="50">
        <v>1</v>
      </c>
      <c r="M1253" s="50">
        <v>0.94754862785339355</v>
      </c>
      <c r="N1253" s="50">
        <v>1.0553548336029053</v>
      </c>
      <c r="O1253" s="50">
        <v>29.271387000000001</v>
      </c>
      <c r="P1253" s="50">
        <v>29.299514770507813</v>
      </c>
      <c r="Q1253" s="50">
        <v>4.6651694923639297E-2</v>
      </c>
      <c r="S1253" s="50">
        <v>19.345956802368164</v>
      </c>
      <c r="T1253" s="50">
        <v>4.8489689826965332E-2</v>
      </c>
      <c r="U1253" s="50">
        <v>2.7995536103844643E-2</v>
      </c>
      <c r="V1253" s="50">
        <v>0</v>
      </c>
      <c r="W1253" t="s">
        <v>210</v>
      </c>
      <c r="X1253" s="50">
        <v>0.45683080657321884</v>
      </c>
      <c r="Y1253" t="s">
        <v>210</v>
      </c>
      <c r="Z1253">
        <v>3</v>
      </c>
      <c r="AA1253">
        <v>23</v>
      </c>
      <c r="AB1253" t="s">
        <v>251</v>
      </c>
      <c r="AC1253" t="s">
        <v>190</v>
      </c>
      <c r="AD1253" s="50">
        <v>0.96777851113858127</v>
      </c>
      <c r="AE1253" t="s">
        <v>252</v>
      </c>
      <c r="AF1253" t="s">
        <v>252</v>
      </c>
      <c r="AG1253" t="s">
        <v>252</v>
      </c>
    </row>
    <row r="1254" spans="1:33" x14ac:dyDescent="0.35">
      <c r="A1254">
        <v>59</v>
      </c>
      <c r="B1254" t="s">
        <v>331</v>
      </c>
      <c r="C1254" t="s">
        <v>246</v>
      </c>
      <c r="D1254" t="s">
        <v>439</v>
      </c>
      <c r="E1254" t="s">
        <v>322</v>
      </c>
      <c r="F1254" t="s">
        <v>248</v>
      </c>
      <c r="G1254" t="s">
        <v>249</v>
      </c>
      <c r="H1254" t="s">
        <v>250</v>
      </c>
      <c r="L1254" s="50">
        <v>1</v>
      </c>
      <c r="M1254" s="50">
        <v>0.84790056943893433</v>
      </c>
      <c r="N1254" s="50">
        <v>1.1793835163116455</v>
      </c>
      <c r="O1254" s="50">
        <v>35.368214000000002</v>
      </c>
      <c r="P1254" s="50">
        <v>35.421756744384766</v>
      </c>
      <c r="Q1254" s="50">
        <v>0.14790394902229309</v>
      </c>
      <c r="S1254" s="50">
        <v>25.468196868896484</v>
      </c>
      <c r="T1254" s="50">
        <v>0.1484939306974411</v>
      </c>
      <c r="U1254" s="50">
        <v>8.5733011364936829E-2</v>
      </c>
      <c r="V1254" s="50">
        <v>0</v>
      </c>
      <c r="W1254" t="s">
        <v>210</v>
      </c>
      <c r="X1254" s="50">
        <v>0.30480582716984306</v>
      </c>
      <c r="Y1254" t="s">
        <v>210</v>
      </c>
      <c r="Z1254">
        <v>3</v>
      </c>
      <c r="AA1254">
        <v>28</v>
      </c>
      <c r="AB1254" t="s">
        <v>251</v>
      </c>
      <c r="AC1254" t="s">
        <v>190</v>
      </c>
      <c r="AD1254" s="50">
        <v>0.93022574953645143</v>
      </c>
      <c r="AE1254" t="s">
        <v>252</v>
      </c>
      <c r="AF1254" t="s">
        <v>252</v>
      </c>
      <c r="AG1254" t="s">
        <v>252</v>
      </c>
    </row>
    <row r="1255" spans="1:33" x14ac:dyDescent="0.35">
      <c r="A1255">
        <v>60</v>
      </c>
      <c r="B1255" t="s">
        <v>332</v>
      </c>
      <c r="C1255" t="s">
        <v>246</v>
      </c>
      <c r="D1255" t="s">
        <v>439</v>
      </c>
      <c r="E1255" t="s">
        <v>324</v>
      </c>
      <c r="F1255" t="s">
        <v>248</v>
      </c>
      <c r="G1255" t="s">
        <v>249</v>
      </c>
      <c r="H1255" t="s">
        <v>250</v>
      </c>
      <c r="L1255" s="50">
        <v>1</v>
      </c>
      <c r="M1255" s="50">
        <v>0.92479074001312256</v>
      </c>
      <c r="N1255" s="50">
        <v>1.0813256502151489</v>
      </c>
      <c r="O1255" s="50">
        <v>25.727022000000002</v>
      </c>
      <c r="P1255" s="50">
        <v>25.793031692504883</v>
      </c>
      <c r="Q1255" s="50">
        <v>6.9115899503231049E-2</v>
      </c>
      <c r="S1255" s="50">
        <v>15.839473724365234</v>
      </c>
      <c r="T1255" s="50">
        <v>7.0369571447372437E-2</v>
      </c>
      <c r="U1255" s="50">
        <v>4.0627893060445786E-2</v>
      </c>
      <c r="V1255" s="50">
        <v>0</v>
      </c>
      <c r="W1255" t="s">
        <v>210</v>
      </c>
      <c r="X1255" s="50">
        <v>0.70189575936657023</v>
      </c>
      <c r="Y1255" t="s">
        <v>210</v>
      </c>
      <c r="Z1255">
        <v>3</v>
      </c>
      <c r="AA1255">
        <v>19</v>
      </c>
      <c r="AB1255" t="s">
        <v>251</v>
      </c>
      <c r="AC1255" t="s">
        <v>190</v>
      </c>
      <c r="AD1255" s="50">
        <v>0.97230472632908482</v>
      </c>
      <c r="AE1255" t="s">
        <v>252</v>
      </c>
      <c r="AF1255" t="s">
        <v>252</v>
      </c>
      <c r="AG1255" t="s">
        <v>252</v>
      </c>
    </row>
    <row r="1256" spans="1:33" x14ac:dyDescent="0.35">
      <c r="A1256">
        <v>61</v>
      </c>
      <c r="B1256" t="s">
        <v>333</v>
      </c>
      <c r="C1256" t="s">
        <v>246</v>
      </c>
      <c r="D1256" t="s">
        <v>439</v>
      </c>
      <c r="E1256" t="s">
        <v>334</v>
      </c>
      <c r="F1256" t="s">
        <v>248</v>
      </c>
      <c r="G1256" t="s">
        <v>249</v>
      </c>
      <c r="H1256" t="s">
        <v>250</v>
      </c>
      <c r="L1256" s="50">
        <v>1</v>
      </c>
      <c r="M1256" s="50">
        <v>0.95802181959152222</v>
      </c>
      <c r="N1256" s="50">
        <v>1.0438175201416016</v>
      </c>
      <c r="O1256" s="50">
        <v>27.122868</v>
      </c>
      <c r="P1256" s="50">
        <v>27.160600662231445</v>
      </c>
      <c r="Q1256" s="50">
        <v>3.6260515451431274E-2</v>
      </c>
      <c r="S1256" s="50">
        <v>17.207042694091797</v>
      </c>
      <c r="T1256" s="50">
        <v>3.8596559315919876E-2</v>
      </c>
      <c r="U1256" s="50">
        <v>2.2283732891082764E-2</v>
      </c>
      <c r="V1256" s="50">
        <v>0</v>
      </c>
      <c r="W1256" t="s">
        <v>210</v>
      </c>
      <c r="X1256" s="50">
        <v>0.48302792452165311</v>
      </c>
      <c r="Y1256" t="s">
        <v>210</v>
      </c>
      <c r="Z1256">
        <v>3</v>
      </c>
      <c r="AA1256">
        <v>21</v>
      </c>
      <c r="AB1256" t="s">
        <v>251</v>
      </c>
      <c r="AC1256" t="s">
        <v>190</v>
      </c>
      <c r="AD1256" s="50">
        <v>0.97823621218011347</v>
      </c>
      <c r="AE1256" t="s">
        <v>252</v>
      </c>
      <c r="AF1256" t="s">
        <v>252</v>
      </c>
      <c r="AG1256" t="s">
        <v>252</v>
      </c>
    </row>
    <row r="1257" spans="1:33" x14ac:dyDescent="0.35">
      <c r="A1257">
        <v>62</v>
      </c>
      <c r="B1257" t="s">
        <v>335</v>
      </c>
      <c r="C1257" t="s">
        <v>246</v>
      </c>
      <c r="D1257" t="s">
        <v>439</v>
      </c>
      <c r="E1257" t="s">
        <v>336</v>
      </c>
      <c r="F1257" t="s">
        <v>248</v>
      </c>
      <c r="G1257" t="s">
        <v>249</v>
      </c>
      <c r="H1257" t="s">
        <v>250</v>
      </c>
      <c r="L1257" s="50">
        <v>1</v>
      </c>
      <c r="M1257" s="50">
        <v>0.94459837675094604</v>
      </c>
      <c r="N1257" s="50">
        <v>1.0586509704589844</v>
      </c>
      <c r="O1257" s="50">
        <v>28.383763999999999</v>
      </c>
      <c r="P1257" s="50">
        <v>28.328554153442383</v>
      </c>
      <c r="Q1257" s="50">
        <v>4.9562528729438782E-2</v>
      </c>
      <c r="S1257" s="50">
        <v>18.374996185302734</v>
      </c>
      <c r="T1257" s="50">
        <v>5.1296330988407135E-2</v>
      </c>
      <c r="U1257" s="50">
        <v>2.9615949839353561E-2</v>
      </c>
      <c r="V1257" s="50">
        <v>0</v>
      </c>
      <c r="W1257" t="s">
        <v>210</v>
      </c>
      <c r="X1257" s="50">
        <v>0.53149200652694772</v>
      </c>
      <c r="Y1257" t="s">
        <v>210</v>
      </c>
      <c r="Z1257">
        <v>3</v>
      </c>
      <c r="AA1257">
        <v>22</v>
      </c>
      <c r="AB1257" t="s">
        <v>251</v>
      </c>
      <c r="AC1257" t="s">
        <v>190</v>
      </c>
      <c r="AD1257" s="50">
        <v>0.97282358041373129</v>
      </c>
      <c r="AE1257" t="s">
        <v>252</v>
      </c>
      <c r="AF1257" t="s">
        <v>252</v>
      </c>
      <c r="AG1257" t="s">
        <v>252</v>
      </c>
    </row>
    <row r="1258" spans="1:33" x14ac:dyDescent="0.35">
      <c r="A1258">
        <v>63</v>
      </c>
      <c r="B1258" t="s">
        <v>337</v>
      </c>
      <c r="C1258" t="s">
        <v>246</v>
      </c>
      <c r="D1258" t="s">
        <v>439</v>
      </c>
      <c r="E1258" t="s">
        <v>338</v>
      </c>
      <c r="F1258" t="s">
        <v>248</v>
      </c>
      <c r="G1258" t="s">
        <v>249</v>
      </c>
      <c r="H1258" t="s">
        <v>250</v>
      </c>
      <c r="L1258" s="50">
        <v>1</v>
      </c>
      <c r="M1258" s="50">
        <v>0.93628966808319092</v>
      </c>
      <c r="N1258" s="50">
        <v>1.0680454969406128</v>
      </c>
      <c r="O1258" s="50">
        <v>29.766172000000001</v>
      </c>
      <c r="P1258" s="50">
        <v>29.781623840332031</v>
      </c>
      <c r="Q1258" s="50">
        <v>5.7753246277570724E-2</v>
      </c>
      <c r="S1258" s="50">
        <v>19.82806396484375</v>
      </c>
      <c r="T1258" s="50">
        <v>5.9247840195894241E-2</v>
      </c>
      <c r="U1258" s="50">
        <v>3.4206755459308624E-2</v>
      </c>
      <c r="V1258" s="50">
        <v>0</v>
      </c>
      <c r="W1258" t="s">
        <v>210</v>
      </c>
      <c r="X1258" s="50">
        <v>0.61735249833522987</v>
      </c>
      <c r="Y1258" t="s">
        <v>210</v>
      </c>
      <c r="Z1258">
        <v>3</v>
      </c>
      <c r="AA1258">
        <v>23</v>
      </c>
      <c r="AB1258" t="s">
        <v>251</v>
      </c>
      <c r="AC1258" t="s">
        <v>190</v>
      </c>
      <c r="AD1258" s="50">
        <v>0.97165725555594584</v>
      </c>
      <c r="AE1258" t="s">
        <v>252</v>
      </c>
      <c r="AF1258" t="s">
        <v>252</v>
      </c>
      <c r="AG1258" t="s">
        <v>252</v>
      </c>
    </row>
    <row r="1259" spans="1:33" x14ac:dyDescent="0.35">
      <c r="A1259">
        <v>64</v>
      </c>
      <c r="B1259" t="s">
        <v>339</v>
      </c>
      <c r="C1259" t="s">
        <v>246</v>
      </c>
      <c r="D1259" t="s">
        <v>439</v>
      </c>
      <c r="E1259" t="s">
        <v>340</v>
      </c>
      <c r="F1259" t="s">
        <v>248</v>
      </c>
      <c r="G1259" t="s">
        <v>249</v>
      </c>
      <c r="H1259" t="s">
        <v>250</v>
      </c>
      <c r="L1259" s="50">
        <v>1</v>
      </c>
      <c r="M1259" s="50">
        <v>0.91040390729904175</v>
      </c>
      <c r="N1259" s="50">
        <v>1.0984135866165161</v>
      </c>
      <c r="O1259" s="50">
        <v>31.240781999999999</v>
      </c>
      <c r="P1259" s="50">
        <v>31.277116775512695</v>
      </c>
      <c r="Q1259" s="50">
        <v>8.3439521491527557E-2</v>
      </c>
      <c r="S1259" s="50">
        <v>21.323558807373047</v>
      </c>
      <c r="T1259" s="50">
        <v>8.4480904042720795E-2</v>
      </c>
      <c r="U1259" s="50">
        <v>4.8775073140859604E-2</v>
      </c>
      <c r="V1259" s="50">
        <v>0</v>
      </c>
      <c r="W1259" t="s">
        <v>210</v>
      </c>
      <c r="X1259" s="50">
        <v>0.72669179962921493</v>
      </c>
      <c r="Y1259" t="s">
        <v>210</v>
      </c>
      <c r="Z1259">
        <v>3</v>
      </c>
      <c r="AA1259">
        <v>23</v>
      </c>
      <c r="AB1259" t="s">
        <v>251</v>
      </c>
      <c r="AC1259" t="s">
        <v>190</v>
      </c>
      <c r="AD1259" s="50">
        <v>0.96451657686647063</v>
      </c>
      <c r="AE1259" t="s">
        <v>252</v>
      </c>
      <c r="AF1259" t="s">
        <v>252</v>
      </c>
      <c r="AG1259" t="s">
        <v>252</v>
      </c>
    </row>
    <row r="1260" spans="1:33" x14ac:dyDescent="0.35">
      <c r="A1260">
        <v>65</v>
      </c>
      <c r="B1260" t="s">
        <v>341</v>
      </c>
      <c r="C1260" t="s">
        <v>246</v>
      </c>
      <c r="D1260" t="s">
        <v>439</v>
      </c>
      <c r="E1260" t="s">
        <v>334</v>
      </c>
      <c r="F1260" t="s">
        <v>248</v>
      </c>
      <c r="G1260" t="s">
        <v>249</v>
      </c>
      <c r="H1260" t="s">
        <v>250</v>
      </c>
      <c r="L1260" s="50">
        <v>1</v>
      </c>
      <c r="M1260" s="50">
        <v>0.95802181959152222</v>
      </c>
      <c r="N1260" s="50">
        <v>1.0438175201416016</v>
      </c>
      <c r="O1260" s="50">
        <v>27.163754000000001</v>
      </c>
      <c r="P1260" s="50">
        <v>27.160600662231445</v>
      </c>
      <c r="Q1260" s="50">
        <v>3.6260515451431274E-2</v>
      </c>
      <c r="S1260" s="50">
        <v>17.207042694091797</v>
      </c>
      <c r="T1260" s="50">
        <v>3.8596559315919876E-2</v>
      </c>
      <c r="U1260" s="50">
        <v>2.2283732891082764E-2</v>
      </c>
      <c r="V1260" s="50">
        <v>0</v>
      </c>
      <c r="W1260" t="s">
        <v>210</v>
      </c>
      <c r="X1260" s="50">
        <v>0.48302792452165311</v>
      </c>
      <c r="Y1260" t="s">
        <v>210</v>
      </c>
      <c r="Z1260">
        <v>3</v>
      </c>
      <c r="AA1260">
        <v>20</v>
      </c>
      <c r="AB1260" t="s">
        <v>251</v>
      </c>
      <c r="AC1260" t="s">
        <v>190</v>
      </c>
      <c r="AD1260" s="50">
        <v>0.97920695004827341</v>
      </c>
      <c r="AE1260" t="s">
        <v>252</v>
      </c>
      <c r="AF1260" t="s">
        <v>252</v>
      </c>
      <c r="AG1260" t="s">
        <v>252</v>
      </c>
    </row>
    <row r="1261" spans="1:33" x14ac:dyDescent="0.35">
      <c r="A1261">
        <v>66</v>
      </c>
      <c r="B1261" t="s">
        <v>342</v>
      </c>
      <c r="C1261" t="s">
        <v>246</v>
      </c>
      <c r="D1261" t="s">
        <v>439</v>
      </c>
      <c r="E1261" t="s">
        <v>336</v>
      </c>
      <c r="F1261" t="s">
        <v>248</v>
      </c>
      <c r="G1261" t="s">
        <v>249</v>
      </c>
      <c r="H1261" t="s">
        <v>250</v>
      </c>
      <c r="L1261" s="50">
        <v>1</v>
      </c>
      <c r="M1261" s="50">
        <v>0.94459837675094604</v>
      </c>
      <c r="N1261" s="50">
        <v>1.0586509704589844</v>
      </c>
      <c r="O1261" s="50">
        <v>28.287897000000001</v>
      </c>
      <c r="P1261" s="50">
        <v>28.328554153442383</v>
      </c>
      <c r="Q1261" s="50">
        <v>4.9562528729438782E-2</v>
      </c>
      <c r="S1261" s="50">
        <v>18.374996185302734</v>
      </c>
      <c r="T1261" s="50">
        <v>5.1296330988407135E-2</v>
      </c>
      <c r="U1261" s="50">
        <v>2.9615949839353561E-2</v>
      </c>
      <c r="V1261" s="50">
        <v>0</v>
      </c>
      <c r="W1261" t="s">
        <v>210</v>
      </c>
      <c r="X1261" s="50">
        <v>0.53149200652694772</v>
      </c>
      <c r="Y1261" t="s">
        <v>210</v>
      </c>
      <c r="Z1261">
        <v>3</v>
      </c>
      <c r="AA1261">
        <v>22</v>
      </c>
      <c r="AB1261" t="s">
        <v>251</v>
      </c>
      <c r="AC1261" t="s">
        <v>190</v>
      </c>
      <c r="AD1261" s="50">
        <v>0.98117994717089319</v>
      </c>
      <c r="AE1261" t="s">
        <v>252</v>
      </c>
      <c r="AF1261" t="s">
        <v>252</v>
      </c>
      <c r="AG1261" t="s">
        <v>252</v>
      </c>
    </row>
    <row r="1262" spans="1:33" x14ac:dyDescent="0.35">
      <c r="A1262">
        <v>67</v>
      </c>
      <c r="B1262" t="s">
        <v>343</v>
      </c>
      <c r="C1262" t="s">
        <v>246</v>
      </c>
      <c r="D1262" t="s">
        <v>439</v>
      </c>
      <c r="E1262" t="s">
        <v>338</v>
      </c>
      <c r="F1262" t="s">
        <v>248</v>
      </c>
      <c r="G1262" t="s">
        <v>249</v>
      </c>
      <c r="H1262" t="s">
        <v>250</v>
      </c>
      <c r="L1262" s="50">
        <v>1</v>
      </c>
      <c r="M1262" s="50">
        <v>0.93628966808319092</v>
      </c>
      <c r="N1262" s="50">
        <v>1.0680454969406128</v>
      </c>
      <c r="O1262" s="50">
        <v>29.84553</v>
      </c>
      <c r="P1262" s="50">
        <v>29.781623840332031</v>
      </c>
      <c r="Q1262" s="50">
        <v>5.7753246277570724E-2</v>
      </c>
      <c r="S1262" s="50">
        <v>19.82806396484375</v>
      </c>
      <c r="T1262" s="50">
        <v>5.9247840195894241E-2</v>
      </c>
      <c r="U1262" s="50">
        <v>3.4206755459308624E-2</v>
      </c>
      <c r="V1262" s="50">
        <v>0</v>
      </c>
      <c r="W1262" t="s">
        <v>210</v>
      </c>
      <c r="X1262" s="50">
        <v>0.61735249833522987</v>
      </c>
      <c r="Y1262" t="s">
        <v>210</v>
      </c>
      <c r="Z1262">
        <v>3</v>
      </c>
      <c r="AA1262">
        <v>23</v>
      </c>
      <c r="AB1262" t="s">
        <v>251</v>
      </c>
      <c r="AC1262" t="s">
        <v>190</v>
      </c>
      <c r="AD1262" s="50">
        <v>0.97536925982604117</v>
      </c>
      <c r="AE1262" t="s">
        <v>252</v>
      </c>
      <c r="AF1262" t="s">
        <v>252</v>
      </c>
      <c r="AG1262" t="s">
        <v>252</v>
      </c>
    </row>
    <row r="1263" spans="1:33" x14ac:dyDescent="0.35">
      <c r="A1263">
        <v>68</v>
      </c>
      <c r="B1263" t="s">
        <v>344</v>
      </c>
      <c r="C1263" t="s">
        <v>246</v>
      </c>
      <c r="D1263" t="s">
        <v>439</v>
      </c>
      <c r="E1263" t="s">
        <v>340</v>
      </c>
      <c r="F1263" t="s">
        <v>248</v>
      </c>
      <c r="G1263" t="s">
        <v>249</v>
      </c>
      <c r="H1263" t="s">
        <v>250</v>
      </c>
      <c r="L1263" s="50">
        <v>1</v>
      </c>
      <c r="M1263" s="50">
        <v>0.91040390729904175</v>
      </c>
      <c r="N1263" s="50">
        <v>1.0984135866165161</v>
      </c>
      <c r="O1263" s="50">
        <v>31.372564000000001</v>
      </c>
      <c r="P1263" s="50">
        <v>31.277116775512695</v>
      </c>
      <c r="Q1263" s="50">
        <v>8.3439521491527557E-2</v>
      </c>
      <c r="S1263" s="50">
        <v>21.323558807373047</v>
      </c>
      <c r="T1263" s="50">
        <v>8.4480904042720795E-2</v>
      </c>
      <c r="U1263" s="50">
        <v>4.8775073140859604E-2</v>
      </c>
      <c r="V1263" s="50">
        <v>0</v>
      </c>
      <c r="W1263" t="s">
        <v>210</v>
      </c>
      <c r="X1263" s="50">
        <v>0.72669179962921493</v>
      </c>
      <c r="Y1263" t="s">
        <v>210</v>
      </c>
      <c r="Z1263">
        <v>3</v>
      </c>
      <c r="AA1263">
        <v>24</v>
      </c>
      <c r="AB1263" t="s">
        <v>251</v>
      </c>
      <c r="AC1263" t="s">
        <v>190</v>
      </c>
      <c r="AD1263" s="50">
        <v>0.96424024516764339</v>
      </c>
      <c r="AE1263" t="s">
        <v>252</v>
      </c>
      <c r="AF1263" t="s">
        <v>252</v>
      </c>
      <c r="AG1263" t="s">
        <v>252</v>
      </c>
    </row>
    <row r="1264" spans="1:33" x14ac:dyDescent="0.35">
      <c r="A1264">
        <v>69</v>
      </c>
      <c r="B1264" t="s">
        <v>345</v>
      </c>
      <c r="C1264" t="s">
        <v>246</v>
      </c>
      <c r="D1264" t="s">
        <v>439</v>
      </c>
      <c r="E1264" t="s">
        <v>334</v>
      </c>
      <c r="F1264" t="s">
        <v>248</v>
      </c>
      <c r="G1264" t="s">
        <v>249</v>
      </c>
      <c r="H1264" t="s">
        <v>250</v>
      </c>
      <c r="L1264" s="50">
        <v>1</v>
      </c>
      <c r="M1264" s="50">
        <v>0.95802181959152222</v>
      </c>
      <c r="N1264" s="50">
        <v>1.0438175201416016</v>
      </c>
      <c r="O1264" s="50">
        <v>27.195183</v>
      </c>
      <c r="P1264" s="50">
        <v>27.160600662231445</v>
      </c>
      <c r="Q1264" s="50">
        <v>3.6260515451431274E-2</v>
      </c>
      <c r="S1264" s="50">
        <v>17.207042694091797</v>
      </c>
      <c r="T1264" s="50">
        <v>3.8596559315919876E-2</v>
      </c>
      <c r="U1264" s="50">
        <v>2.2283732891082764E-2</v>
      </c>
      <c r="V1264" s="50">
        <v>0</v>
      </c>
      <c r="W1264" t="s">
        <v>210</v>
      </c>
      <c r="X1264" s="50">
        <v>0.48302792452165311</v>
      </c>
      <c r="Y1264" t="s">
        <v>210</v>
      </c>
      <c r="Z1264">
        <v>3</v>
      </c>
      <c r="AA1264">
        <v>21</v>
      </c>
      <c r="AB1264" t="s">
        <v>251</v>
      </c>
      <c r="AC1264" t="s">
        <v>190</v>
      </c>
      <c r="AD1264" s="50">
        <v>0.97080265447528924</v>
      </c>
      <c r="AE1264" t="s">
        <v>252</v>
      </c>
      <c r="AF1264" t="s">
        <v>252</v>
      </c>
      <c r="AG1264" t="s">
        <v>252</v>
      </c>
    </row>
    <row r="1265" spans="1:33" x14ac:dyDescent="0.35">
      <c r="A1265">
        <v>70</v>
      </c>
      <c r="B1265" t="s">
        <v>346</v>
      </c>
      <c r="C1265" t="s">
        <v>246</v>
      </c>
      <c r="D1265" t="s">
        <v>439</v>
      </c>
      <c r="E1265" t="s">
        <v>336</v>
      </c>
      <c r="F1265" t="s">
        <v>248</v>
      </c>
      <c r="G1265" t="s">
        <v>249</v>
      </c>
      <c r="H1265" t="s">
        <v>250</v>
      </c>
      <c r="L1265" s="50">
        <v>1</v>
      </c>
      <c r="M1265" s="50">
        <v>0.94459837675094604</v>
      </c>
      <c r="N1265" s="50">
        <v>1.0586509704589844</v>
      </c>
      <c r="O1265" s="50">
        <v>28.314003</v>
      </c>
      <c r="P1265" s="50">
        <v>28.328554153442383</v>
      </c>
      <c r="Q1265" s="50">
        <v>4.9562528729438782E-2</v>
      </c>
      <c r="S1265" s="50">
        <v>18.374996185302734</v>
      </c>
      <c r="T1265" s="50">
        <v>5.1296330988407135E-2</v>
      </c>
      <c r="U1265" s="50">
        <v>2.9615949839353561E-2</v>
      </c>
      <c r="V1265" s="50">
        <v>0</v>
      </c>
      <c r="W1265" t="s">
        <v>210</v>
      </c>
      <c r="X1265" s="50">
        <v>0.53149200652694772</v>
      </c>
      <c r="Y1265" t="s">
        <v>210</v>
      </c>
      <c r="Z1265">
        <v>3</v>
      </c>
      <c r="AA1265">
        <v>21</v>
      </c>
      <c r="AB1265" t="s">
        <v>251</v>
      </c>
      <c r="AC1265" t="s">
        <v>190</v>
      </c>
      <c r="AD1265" s="50">
        <v>0.98650778931109684</v>
      </c>
      <c r="AE1265" t="s">
        <v>252</v>
      </c>
      <c r="AF1265" t="s">
        <v>252</v>
      </c>
      <c r="AG1265" t="s">
        <v>252</v>
      </c>
    </row>
    <row r="1266" spans="1:33" x14ac:dyDescent="0.35">
      <c r="A1266">
        <v>71</v>
      </c>
      <c r="B1266" t="s">
        <v>347</v>
      </c>
      <c r="C1266" t="s">
        <v>246</v>
      </c>
      <c r="D1266" t="s">
        <v>439</v>
      </c>
      <c r="E1266" t="s">
        <v>338</v>
      </c>
      <c r="F1266" t="s">
        <v>248</v>
      </c>
      <c r="G1266" t="s">
        <v>249</v>
      </c>
      <c r="H1266" t="s">
        <v>250</v>
      </c>
      <c r="L1266" s="50">
        <v>1</v>
      </c>
      <c r="M1266" s="50">
        <v>0.93628966808319092</v>
      </c>
      <c r="N1266" s="50">
        <v>1.0680454969406128</v>
      </c>
      <c r="O1266" s="50">
        <v>29.733166000000001</v>
      </c>
      <c r="P1266" s="50">
        <v>29.781623840332031</v>
      </c>
      <c r="Q1266" s="50">
        <v>5.7753246277570724E-2</v>
      </c>
      <c r="S1266" s="50">
        <v>19.82806396484375</v>
      </c>
      <c r="T1266" s="50">
        <v>5.9247840195894241E-2</v>
      </c>
      <c r="U1266" s="50">
        <v>3.4206755459308624E-2</v>
      </c>
      <c r="V1266" s="50">
        <v>0</v>
      </c>
      <c r="W1266" t="s">
        <v>210</v>
      </c>
      <c r="X1266" s="50">
        <v>0.61735249833522987</v>
      </c>
      <c r="Y1266" t="s">
        <v>210</v>
      </c>
      <c r="Z1266">
        <v>3</v>
      </c>
      <c r="AA1266">
        <v>21</v>
      </c>
      <c r="AB1266" t="s">
        <v>251</v>
      </c>
      <c r="AC1266" t="s">
        <v>190</v>
      </c>
      <c r="AD1266" s="50">
        <v>0.98579118914953012</v>
      </c>
      <c r="AE1266" t="s">
        <v>252</v>
      </c>
      <c r="AF1266" t="s">
        <v>252</v>
      </c>
      <c r="AG1266" t="s">
        <v>252</v>
      </c>
    </row>
    <row r="1267" spans="1:33" x14ac:dyDescent="0.35">
      <c r="A1267">
        <v>72</v>
      </c>
      <c r="B1267" t="s">
        <v>348</v>
      </c>
      <c r="C1267" t="s">
        <v>246</v>
      </c>
      <c r="D1267" t="s">
        <v>439</v>
      </c>
      <c r="E1267" t="s">
        <v>340</v>
      </c>
      <c r="F1267" t="s">
        <v>248</v>
      </c>
      <c r="G1267" t="s">
        <v>249</v>
      </c>
      <c r="H1267" t="s">
        <v>250</v>
      </c>
      <c r="L1267" s="50">
        <v>1</v>
      </c>
      <c r="M1267" s="50">
        <v>0.91040390729904175</v>
      </c>
      <c r="N1267" s="50">
        <v>1.0984135866165161</v>
      </c>
      <c r="O1267" s="50">
        <v>31.218008000000001</v>
      </c>
      <c r="P1267" s="50">
        <v>31.277116775512695</v>
      </c>
      <c r="Q1267" s="50">
        <v>8.3439521491527557E-2</v>
      </c>
      <c r="S1267" s="50">
        <v>21.323558807373047</v>
      </c>
      <c r="T1267" s="50">
        <v>8.4480904042720795E-2</v>
      </c>
      <c r="U1267" s="50">
        <v>4.8775073140859604E-2</v>
      </c>
      <c r="V1267" s="50">
        <v>0</v>
      </c>
      <c r="W1267" t="s">
        <v>210</v>
      </c>
      <c r="X1267" s="50">
        <v>0.72669179962921493</v>
      </c>
      <c r="Y1267" t="s">
        <v>210</v>
      </c>
      <c r="Z1267">
        <v>3</v>
      </c>
      <c r="AA1267">
        <v>22</v>
      </c>
      <c r="AB1267" t="s">
        <v>251</v>
      </c>
      <c r="AC1267" t="s">
        <v>190</v>
      </c>
      <c r="AD1267" s="50">
        <v>0.97976820963772604</v>
      </c>
      <c r="AE1267" t="s">
        <v>252</v>
      </c>
      <c r="AF1267" t="s">
        <v>252</v>
      </c>
      <c r="AG1267" t="s">
        <v>252</v>
      </c>
    </row>
    <row r="1268" spans="1:33" x14ac:dyDescent="0.35">
      <c r="A1268">
        <v>73</v>
      </c>
      <c r="B1268" t="s">
        <v>349</v>
      </c>
      <c r="C1268" t="s">
        <v>246</v>
      </c>
      <c r="D1268" t="s">
        <v>439</v>
      </c>
      <c r="E1268" t="s">
        <v>350</v>
      </c>
      <c r="F1268" t="s">
        <v>248</v>
      </c>
      <c r="G1268" t="s">
        <v>249</v>
      </c>
      <c r="H1268" t="s">
        <v>250</v>
      </c>
      <c r="L1268" s="50">
        <v>1</v>
      </c>
      <c r="M1268" s="50">
        <v>0.96828824281692505</v>
      </c>
      <c r="N1268" s="50">
        <v>1.0327503681182861</v>
      </c>
      <c r="O1268" s="50">
        <v>24.747274000000001</v>
      </c>
      <c r="P1268" s="50">
        <v>24.76171875</v>
      </c>
      <c r="Q1268" s="50">
        <v>2.5813043117523193E-2</v>
      </c>
      <c r="S1268" s="50">
        <v>14.808159828186035</v>
      </c>
      <c r="T1268" s="50">
        <v>2.9003147035837173E-2</v>
      </c>
      <c r="U1268" s="50">
        <v>1.6744975000619888E-2</v>
      </c>
      <c r="V1268" s="50">
        <v>0</v>
      </c>
      <c r="W1268" t="s">
        <v>210</v>
      </c>
      <c r="X1268" s="50">
        <v>0.37659154404557582</v>
      </c>
      <c r="Y1268" t="s">
        <v>210</v>
      </c>
      <c r="Z1268">
        <v>3</v>
      </c>
      <c r="AA1268">
        <v>18</v>
      </c>
      <c r="AB1268" t="s">
        <v>251</v>
      </c>
      <c r="AC1268" t="s">
        <v>190</v>
      </c>
      <c r="AD1268" s="50">
        <v>0.98810905462905285</v>
      </c>
      <c r="AE1268" t="s">
        <v>252</v>
      </c>
      <c r="AF1268" t="s">
        <v>252</v>
      </c>
      <c r="AG1268" t="s">
        <v>252</v>
      </c>
    </row>
    <row r="1269" spans="1:33" x14ac:dyDescent="0.35">
      <c r="A1269">
        <v>74</v>
      </c>
      <c r="B1269" t="s">
        <v>351</v>
      </c>
      <c r="C1269" t="s">
        <v>246</v>
      </c>
      <c r="D1269" t="s">
        <v>439</v>
      </c>
      <c r="E1269" t="s">
        <v>352</v>
      </c>
      <c r="F1269" t="s">
        <v>248</v>
      </c>
      <c r="G1269" t="s">
        <v>249</v>
      </c>
      <c r="H1269" t="s">
        <v>250</v>
      </c>
      <c r="L1269" s="50">
        <v>1</v>
      </c>
      <c r="M1269" s="50">
        <v>0.49539628624916077</v>
      </c>
      <c r="N1269" s="50">
        <v>2.0185859203338623</v>
      </c>
      <c r="O1269" s="50">
        <v>35.106116999999998</v>
      </c>
      <c r="P1269" s="50">
        <v>34.426959991455078</v>
      </c>
      <c r="Q1269" s="50">
        <v>0.63202440738677979</v>
      </c>
      <c r="S1269" s="50">
        <v>24.473398208618164</v>
      </c>
      <c r="T1269" s="50">
        <v>0.63216274976730347</v>
      </c>
      <c r="U1269" s="50">
        <v>0.3649793267250061</v>
      </c>
      <c r="V1269" s="50">
        <v>0</v>
      </c>
      <c r="W1269" t="s">
        <v>210</v>
      </c>
      <c r="X1269" s="50">
        <v>5.8569344592826506E-2</v>
      </c>
      <c r="Y1269" t="s">
        <v>210</v>
      </c>
      <c r="Z1269">
        <v>3</v>
      </c>
      <c r="AA1269">
        <v>31</v>
      </c>
      <c r="AB1269" t="s">
        <v>251</v>
      </c>
      <c r="AC1269" t="s">
        <v>190</v>
      </c>
      <c r="AD1269" s="50">
        <v>0.96478634430434929</v>
      </c>
      <c r="AE1269" t="s">
        <v>252</v>
      </c>
      <c r="AF1269" t="s">
        <v>252</v>
      </c>
      <c r="AG1269" t="s">
        <v>274</v>
      </c>
    </row>
    <row r="1270" spans="1:33" x14ac:dyDescent="0.35">
      <c r="A1270">
        <v>75</v>
      </c>
      <c r="B1270" t="s">
        <v>353</v>
      </c>
      <c r="C1270" t="s">
        <v>246</v>
      </c>
      <c r="D1270" t="s">
        <v>439</v>
      </c>
      <c r="E1270" t="s">
        <v>354</v>
      </c>
      <c r="F1270" t="s">
        <v>248</v>
      </c>
      <c r="G1270" t="s">
        <v>249</v>
      </c>
      <c r="H1270" t="s">
        <v>250</v>
      </c>
      <c r="L1270" s="50">
        <v>1</v>
      </c>
      <c r="M1270" s="50">
        <v>0.90712368488311768</v>
      </c>
      <c r="N1270" s="50">
        <v>1.1023855209350586</v>
      </c>
      <c r="O1270" s="50">
        <v>26.797917999999999</v>
      </c>
      <c r="P1270" s="50">
        <v>26.750917434692383</v>
      </c>
      <c r="Q1270" s="50">
        <v>8.6727209389209747E-2</v>
      </c>
      <c r="S1270" s="50">
        <v>16.797357559204102</v>
      </c>
      <c r="T1270" s="50">
        <v>8.7729573249816895E-2</v>
      </c>
      <c r="U1270" s="50">
        <v>5.0650689750909805E-2</v>
      </c>
      <c r="V1270" s="50">
        <v>0</v>
      </c>
      <c r="W1270" t="s">
        <v>210</v>
      </c>
      <c r="X1270" s="50">
        <v>0.11539291841341512</v>
      </c>
      <c r="Y1270" t="s">
        <v>210</v>
      </c>
      <c r="Z1270">
        <v>3</v>
      </c>
      <c r="AA1270">
        <v>22</v>
      </c>
      <c r="AB1270" t="s">
        <v>251</v>
      </c>
      <c r="AC1270" t="s">
        <v>190</v>
      </c>
      <c r="AD1270" s="50">
        <v>0.92729128043881315</v>
      </c>
      <c r="AE1270" t="s">
        <v>252</v>
      </c>
      <c r="AF1270" t="s">
        <v>252</v>
      </c>
      <c r="AG1270" t="s">
        <v>252</v>
      </c>
    </row>
    <row r="1271" spans="1:33" x14ac:dyDescent="0.35">
      <c r="A1271">
        <v>76</v>
      </c>
      <c r="B1271" t="s">
        <v>355</v>
      </c>
      <c r="C1271" t="s">
        <v>246</v>
      </c>
      <c r="D1271" t="s">
        <v>439</v>
      </c>
      <c r="E1271" t="s">
        <v>356</v>
      </c>
      <c r="F1271" t="s">
        <v>248</v>
      </c>
      <c r="G1271" t="s">
        <v>249</v>
      </c>
      <c r="H1271" t="s">
        <v>250</v>
      </c>
      <c r="L1271" s="50">
        <v>1</v>
      </c>
      <c r="M1271" s="50">
        <v>0.84224367141723633</v>
      </c>
      <c r="N1271" s="50">
        <v>1.1873048543930054</v>
      </c>
      <c r="O1271" s="50">
        <v>21.181967</v>
      </c>
      <c r="P1271" s="50">
        <v>21.255210876464844</v>
      </c>
      <c r="Q1271" s="50">
        <v>0.1539517343044281</v>
      </c>
      <c r="S1271" s="50">
        <v>11.301651954650879</v>
      </c>
      <c r="T1271" s="50">
        <v>0.15451861917972565</v>
      </c>
      <c r="U1271" s="50">
        <v>8.9211367070674896E-2</v>
      </c>
      <c r="V1271" s="50">
        <v>0</v>
      </c>
      <c r="W1271" t="s">
        <v>210</v>
      </c>
      <c r="X1271" s="50">
        <v>0.32435930779971456</v>
      </c>
      <c r="Y1271" t="s">
        <v>210</v>
      </c>
      <c r="Z1271">
        <v>3</v>
      </c>
      <c r="AA1271">
        <v>15</v>
      </c>
      <c r="AB1271" t="s">
        <v>251</v>
      </c>
      <c r="AC1271" t="s">
        <v>190</v>
      </c>
      <c r="AD1271" s="50">
        <v>0.82312489389480548</v>
      </c>
      <c r="AE1271" t="s">
        <v>252</v>
      </c>
      <c r="AF1271" t="s">
        <v>252</v>
      </c>
      <c r="AG1271" t="s">
        <v>252</v>
      </c>
    </row>
    <row r="1272" spans="1:33" x14ac:dyDescent="0.35">
      <c r="A1272">
        <v>77</v>
      </c>
      <c r="B1272" t="s">
        <v>357</v>
      </c>
      <c r="C1272" t="s">
        <v>246</v>
      </c>
      <c r="D1272" t="s">
        <v>439</v>
      </c>
      <c r="E1272" t="s">
        <v>350</v>
      </c>
      <c r="F1272" t="s">
        <v>248</v>
      </c>
      <c r="G1272" t="s">
        <v>249</v>
      </c>
      <c r="H1272" t="s">
        <v>250</v>
      </c>
      <c r="L1272" s="50">
        <v>1</v>
      </c>
      <c r="M1272" s="50">
        <v>0.96828824281692505</v>
      </c>
      <c r="N1272" s="50">
        <v>1.0327503681182861</v>
      </c>
      <c r="O1272" s="50">
        <v>24.746362999999999</v>
      </c>
      <c r="P1272" s="50">
        <v>24.76171875</v>
      </c>
      <c r="Q1272" s="50">
        <v>2.5813043117523193E-2</v>
      </c>
      <c r="S1272" s="50">
        <v>14.808159828186035</v>
      </c>
      <c r="T1272" s="50">
        <v>2.9003147035837173E-2</v>
      </c>
      <c r="U1272" s="50">
        <v>1.6744975000619888E-2</v>
      </c>
      <c r="V1272" s="50">
        <v>0</v>
      </c>
      <c r="W1272" t="s">
        <v>210</v>
      </c>
      <c r="X1272" s="50">
        <v>0.37659154404557582</v>
      </c>
      <c r="Y1272" t="s">
        <v>210</v>
      </c>
      <c r="Z1272">
        <v>3</v>
      </c>
      <c r="AA1272">
        <v>18</v>
      </c>
      <c r="AB1272" t="s">
        <v>251</v>
      </c>
      <c r="AC1272" t="s">
        <v>190</v>
      </c>
      <c r="AD1272" s="50">
        <v>0.9735835248999094</v>
      </c>
      <c r="AE1272" t="s">
        <v>252</v>
      </c>
      <c r="AF1272" t="s">
        <v>252</v>
      </c>
      <c r="AG1272" t="s">
        <v>252</v>
      </c>
    </row>
    <row r="1273" spans="1:33" x14ac:dyDescent="0.35">
      <c r="A1273">
        <v>78</v>
      </c>
      <c r="B1273" t="s">
        <v>358</v>
      </c>
      <c r="C1273" t="s">
        <v>246</v>
      </c>
      <c r="D1273" t="s">
        <v>439</v>
      </c>
      <c r="E1273" t="s">
        <v>352</v>
      </c>
      <c r="F1273" t="s">
        <v>248</v>
      </c>
      <c r="G1273" t="s">
        <v>249</v>
      </c>
      <c r="H1273" t="s">
        <v>250</v>
      </c>
      <c r="L1273" s="50">
        <v>1</v>
      </c>
      <c r="M1273" s="50">
        <v>0.49539628624916077</v>
      </c>
      <c r="N1273" s="50">
        <v>2.0185859203338623</v>
      </c>
      <c r="O1273" s="50">
        <v>34.318702999999999</v>
      </c>
      <c r="P1273" s="50">
        <v>34.426959991455078</v>
      </c>
      <c r="Q1273" s="50">
        <v>0.63202440738677979</v>
      </c>
      <c r="S1273" s="50">
        <v>24.473398208618164</v>
      </c>
      <c r="T1273" s="50">
        <v>0.63216274976730347</v>
      </c>
      <c r="U1273" s="50">
        <v>0.3649793267250061</v>
      </c>
      <c r="V1273" s="50">
        <v>0</v>
      </c>
      <c r="W1273" t="s">
        <v>210</v>
      </c>
      <c r="X1273" s="50">
        <v>5.8569344592826506E-2</v>
      </c>
      <c r="Y1273" t="s">
        <v>210</v>
      </c>
      <c r="Z1273">
        <v>3</v>
      </c>
      <c r="AA1273">
        <v>30</v>
      </c>
      <c r="AB1273" t="s">
        <v>273</v>
      </c>
      <c r="AC1273" t="s">
        <v>190</v>
      </c>
      <c r="AD1273" s="50">
        <v>0.93137824566284688</v>
      </c>
      <c r="AE1273" t="s">
        <v>252</v>
      </c>
      <c r="AF1273" t="s">
        <v>252</v>
      </c>
      <c r="AG1273" t="s">
        <v>274</v>
      </c>
    </row>
    <row r="1274" spans="1:33" x14ac:dyDescent="0.35">
      <c r="A1274">
        <v>79</v>
      </c>
      <c r="B1274" t="s">
        <v>359</v>
      </c>
      <c r="C1274" t="s">
        <v>246</v>
      </c>
      <c r="D1274" t="s">
        <v>439</v>
      </c>
      <c r="E1274" t="s">
        <v>354</v>
      </c>
      <c r="F1274" t="s">
        <v>248</v>
      </c>
      <c r="G1274" t="s">
        <v>249</v>
      </c>
      <c r="H1274" t="s">
        <v>250</v>
      </c>
      <c r="L1274" s="50">
        <v>1</v>
      </c>
      <c r="M1274" s="50">
        <v>0.90712368488311768</v>
      </c>
      <c r="N1274" s="50">
        <v>1.1023855209350586</v>
      </c>
      <c r="O1274" s="50">
        <v>26.650835000000001</v>
      </c>
      <c r="P1274" s="50">
        <v>26.750917434692383</v>
      </c>
      <c r="Q1274" s="50">
        <v>8.6727209389209747E-2</v>
      </c>
      <c r="S1274" s="50">
        <v>16.797357559204102</v>
      </c>
      <c r="T1274" s="50">
        <v>8.7729573249816895E-2</v>
      </c>
      <c r="U1274" s="50">
        <v>5.0650689750909805E-2</v>
      </c>
      <c r="V1274" s="50">
        <v>0</v>
      </c>
      <c r="W1274" t="s">
        <v>210</v>
      </c>
      <c r="X1274" s="50">
        <v>0.11539291841341512</v>
      </c>
      <c r="Y1274" t="s">
        <v>210</v>
      </c>
      <c r="Z1274">
        <v>3</v>
      </c>
      <c r="AA1274">
        <v>22</v>
      </c>
      <c r="AB1274" t="s">
        <v>251</v>
      </c>
      <c r="AC1274" t="s">
        <v>190</v>
      </c>
      <c r="AD1274" s="50">
        <v>0.98208787450203483</v>
      </c>
      <c r="AE1274" t="s">
        <v>252</v>
      </c>
      <c r="AF1274" t="s">
        <v>252</v>
      </c>
      <c r="AG1274" t="s">
        <v>252</v>
      </c>
    </row>
    <row r="1275" spans="1:33" x14ac:dyDescent="0.35">
      <c r="A1275">
        <v>80</v>
      </c>
      <c r="B1275" t="s">
        <v>360</v>
      </c>
      <c r="C1275" t="s">
        <v>246</v>
      </c>
      <c r="D1275" t="s">
        <v>439</v>
      </c>
      <c r="E1275" t="s">
        <v>356</v>
      </c>
      <c r="F1275" t="s">
        <v>248</v>
      </c>
      <c r="G1275" t="s">
        <v>249</v>
      </c>
      <c r="H1275" t="s">
        <v>250</v>
      </c>
      <c r="L1275" s="50">
        <v>1</v>
      </c>
      <c r="M1275" s="50">
        <v>0.84224367141723633</v>
      </c>
      <c r="N1275" s="50">
        <v>1.1873048543930054</v>
      </c>
      <c r="O1275" s="50">
        <v>21.432110000000002</v>
      </c>
      <c r="P1275" s="50">
        <v>21.255210876464844</v>
      </c>
      <c r="Q1275" s="50">
        <v>0.1539517343044281</v>
      </c>
      <c r="S1275" s="50">
        <v>11.301651954650879</v>
      </c>
      <c r="T1275" s="50">
        <v>0.15451861917972565</v>
      </c>
      <c r="U1275" s="50">
        <v>8.9211367070674896E-2</v>
      </c>
      <c r="V1275" s="50">
        <v>0</v>
      </c>
      <c r="W1275" t="s">
        <v>210</v>
      </c>
      <c r="X1275" s="50">
        <v>0.32435930779971456</v>
      </c>
      <c r="Y1275" t="s">
        <v>210</v>
      </c>
      <c r="Z1275">
        <v>3</v>
      </c>
      <c r="AA1275">
        <v>16</v>
      </c>
      <c r="AB1275" t="s">
        <v>251</v>
      </c>
      <c r="AC1275" t="s">
        <v>190</v>
      </c>
      <c r="AD1275" s="50">
        <v>0.81548125794630855</v>
      </c>
      <c r="AE1275" t="s">
        <v>252</v>
      </c>
      <c r="AF1275" t="s">
        <v>252</v>
      </c>
      <c r="AG1275" t="s">
        <v>252</v>
      </c>
    </row>
    <row r="1276" spans="1:33" x14ac:dyDescent="0.35">
      <c r="A1276">
        <v>81</v>
      </c>
      <c r="B1276" t="s">
        <v>361</v>
      </c>
      <c r="C1276" t="s">
        <v>246</v>
      </c>
      <c r="D1276" t="s">
        <v>439</v>
      </c>
      <c r="E1276" t="s">
        <v>350</v>
      </c>
      <c r="F1276" t="s">
        <v>248</v>
      </c>
      <c r="G1276" t="s">
        <v>249</v>
      </c>
      <c r="H1276" t="s">
        <v>250</v>
      </c>
      <c r="L1276" s="50">
        <v>1</v>
      </c>
      <c r="M1276" s="50">
        <v>0.96828824281692505</v>
      </c>
      <c r="N1276" s="50">
        <v>1.0327503681182861</v>
      </c>
      <c r="O1276" s="50">
        <v>24.791520999999999</v>
      </c>
      <c r="P1276" s="50">
        <v>24.76171875</v>
      </c>
      <c r="Q1276" s="50">
        <v>2.5813043117523193E-2</v>
      </c>
      <c r="S1276" s="50">
        <v>14.808159828186035</v>
      </c>
      <c r="T1276" s="50">
        <v>2.9003147035837173E-2</v>
      </c>
      <c r="U1276" s="50">
        <v>1.6744975000619888E-2</v>
      </c>
      <c r="V1276" s="50">
        <v>0</v>
      </c>
      <c r="W1276" t="s">
        <v>210</v>
      </c>
      <c r="X1276" s="50">
        <v>0.37659154404557582</v>
      </c>
      <c r="Y1276" t="s">
        <v>210</v>
      </c>
      <c r="Z1276">
        <v>3</v>
      </c>
      <c r="AA1276">
        <v>18</v>
      </c>
      <c r="AB1276" t="s">
        <v>251</v>
      </c>
      <c r="AC1276" t="s">
        <v>190</v>
      </c>
      <c r="AD1276" s="50">
        <v>0.97304496784661265</v>
      </c>
      <c r="AE1276" t="s">
        <v>252</v>
      </c>
      <c r="AF1276" t="s">
        <v>252</v>
      </c>
      <c r="AG1276" t="s">
        <v>252</v>
      </c>
    </row>
    <row r="1277" spans="1:33" x14ac:dyDescent="0.35">
      <c r="A1277">
        <v>82</v>
      </c>
      <c r="B1277" t="s">
        <v>362</v>
      </c>
      <c r="C1277" t="s">
        <v>246</v>
      </c>
      <c r="D1277" t="s">
        <v>439</v>
      </c>
      <c r="E1277" t="s">
        <v>352</v>
      </c>
      <c r="F1277" t="s">
        <v>248</v>
      </c>
      <c r="G1277" t="s">
        <v>249</v>
      </c>
      <c r="H1277" t="s">
        <v>250</v>
      </c>
      <c r="L1277" s="50">
        <v>1</v>
      </c>
      <c r="M1277" s="50">
        <v>0.49539628624916077</v>
      </c>
      <c r="N1277" s="50">
        <v>2.0185859203338623</v>
      </c>
      <c r="O1277" s="50">
        <v>33.856051999999998</v>
      </c>
      <c r="P1277" s="50">
        <v>34.426959991455078</v>
      </c>
      <c r="Q1277" s="50">
        <v>0.63202440738677979</v>
      </c>
      <c r="S1277" s="50">
        <v>24.473398208618164</v>
      </c>
      <c r="T1277" s="50">
        <v>0.63216274976730347</v>
      </c>
      <c r="U1277" s="50">
        <v>0.3649793267250061</v>
      </c>
      <c r="V1277" s="50">
        <v>0</v>
      </c>
      <c r="W1277" t="s">
        <v>210</v>
      </c>
      <c r="X1277" s="50">
        <v>5.8569344592826506E-2</v>
      </c>
      <c r="Y1277" t="s">
        <v>210</v>
      </c>
      <c r="Z1277">
        <v>3</v>
      </c>
      <c r="AA1277">
        <v>29</v>
      </c>
      <c r="AB1277" t="s">
        <v>251</v>
      </c>
      <c r="AC1277" t="s">
        <v>190</v>
      </c>
      <c r="AD1277" s="50">
        <v>0.95069410767423645</v>
      </c>
      <c r="AE1277" t="s">
        <v>252</v>
      </c>
      <c r="AF1277" t="s">
        <v>252</v>
      </c>
      <c r="AG1277" t="s">
        <v>274</v>
      </c>
    </row>
    <row r="1278" spans="1:33" x14ac:dyDescent="0.35">
      <c r="A1278">
        <v>83</v>
      </c>
      <c r="B1278" t="s">
        <v>363</v>
      </c>
      <c r="C1278" t="s">
        <v>246</v>
      </c>
      <c r="D1278" t="s">
        <v>439</v>
      </c>
      <c r="E1278" t="s">
        <v>354</v>
      </c>
      <c r="F1278" t="s">
        <v>248</v>
      </c>
      <c r="G1278" t="s">
        <v>249</v>
      </c>
      <c r="H1278" t="s">
        <v>250</v>
      </c>
      <c r="L1278" s="50">
        <v>1</v>
      </c>
      <c r="M1278" s="50">
        <v>0.90712368488311768</v>
      </c>
      <c r="N1278" s="50">
        <v>1.1023855209350586</v>
      </c>
      <c r="O1278" s="50">
        <v>26.803999000000001</v>
      </c>
      <c r="P1278" s="50">
        <v>26.750917434692383</v>
      </c>
      <c r="Q1278" s="50">
        <v>8.6727209389209747E-2</v>
      </c>
      <c r="S1278" s="50">
        <v>16.797357559204102</v>
      </c>
      <c r="T1278" s="50">
        <v>8.7729573249816895E-2</v>
      </c>
      <c r="U1278" s="50">
        <v>5.0650689750909805E-2</v>
      </c>
      <c r="V1278" s="50">
        <v>0</v>
      </c>
      <c r="W1278" t="s">
        <v>210</v>
      </c>
      <c r="X1278" s="50">
        <v>0.11539291841341512</v>
      </c>
      <c r="Y1278" t="s">
        <v>210</v>
      </c>
      <c r="Z1278">
        <v>3</v>
      </c>
      <c r="AA1278">
        <v>21</v>
      </c>
      <c r="AB1278" t="s">
        <v>251</v>
      </c>
      <c r="AC1278" t="s">
        <v>190</v>
      </c>
      <c r="AD1278" s="50">
        <v>0.93498731784869693</v>
      </c>
      <c r="AE1278" t="s">
        <v>252</v>
      </c>
      <c r="AF1278" t="s">
        <v>252</v>
      </c>
      <c r="AG1278" t="s">
        <v>252</v>
      </c>
    </row>
    <row r="1279" spans="1:33" x14ac:dyDescent="0.35">
      <c r="A1279">
        <v>84</v>
      </c>
      <c r="B1279" t="s">
        <v>364</v>
      </c>
      <c r="C1279" t="s">
        <v>246</v>
      </c>
      <c r="D1279" t="s">
        <v>439</v>
      </c>
      <c r="E1279" t="s">
        <v>356</v>
      </c>
      <c r="F1279" t="s">
        <v>248</v>
      </c>
      <c r="G1279" t="s">
        <v>249</v>
      </c>
      <c r="H1279" t="s">
        <v>250</v>
      </c>
      <c r="L1279" s="50">
        <v>1</v>
      </c>
      <c r="M1279" s="50">
        <v>0.84224367141723633</v>
      </c>
      <c r="N1279" s="50">
        <v>1.1873048543930054</v>
      </c>
      <c r="O1279" s="50">
        <v>21.151555999999999</v>
      </c>
      <c r="P1279" s="50">
        <v>21.255210876464844</v>
      </c>
      <c r="Q1279" s="50">
        <v>0.1539517343044281</v>
      </c>
      <c r="S1279" s="50">
        <v>11.301651954650879</v>
      </c>
      <c r="T1279" s="50">
        <v>0.15451861917972565</v>
      </c>
      <c r="U1279" s="50">
        <v>8.9211367070674896E-2</v>
      </c>
      <c r="V1279" s="50">
        <v>0</v>
      </c>
      <c r="W1279" t="s">
        <v>210</v>
      </c>
      <c r="X1279" s="50">
        <v>0.32435930779971456</v>
      </c>
      <c r="Y1279" t="s">
        <v>210</v>
      </c>
      <c r="Z1279">
        <v>3</v>
      </c>
      <c r="AA1279">
        <v>15</v>
      </c>
      <c r="AB1279" t="s">
        <v>251</v>
      </c>
      <c r="AC1279" t="s">
        <v>190</v>
      </c>
      <c r="AD1279" s="50">
        <v>0.82732109775890572</v>
      </c>
      <c r="AE1279" t="s">
        <v>252</v>
      </c>
      <c r="AF1279" t="s">
        <v>252</v>
      </c>
      <c r="AG1279" t="s">
        <v>252</v>
      </c>
    </row>
    <row r="1280" spans="1:33" x14ac:dyDescent="0.35">
      <c r="A1280">
        <v>85</v>
      </c>
      <c r="B1280" t="s">
        <v>365</v>
      </c>
      <c r="C1280" t="s">
        <v>246</v>
      </c>
      <c r="D1280" t="s">
        <v>439</v>
      </c>
      <c r="E1280" t="s">
        <v>366</v>
      </c>
      <c r="F1280" t="s">
        <v>248</v>
      </c>
      <c r="G1280" t="s">
        <v>249</v>
      </c>
      <c r="H1280" t="s">
        <v>250</v>
      </c>
      <c r="L1280" s="50">
        <v>1</v>
      </c>
      <c r="M1280" s="50">
        <v>0.91081994771957397</v>
      </c>
      <c r="N1280" s="50">
        <v>1.0979118347167969</v>
      </c>
      <c r="O1280" s="50">
        <v>35.631599999999999</v>
      </c>
      <c r="P1280" s="50">
        <v>35.652030944824219</v>
      </c>
      <c r="Q1280" s="50">
        <v>8.3023160696029663E-2</v>
      </c>
      <c r="S1280" s="50">
        <v>25.698471069335938</v>
      </c>
      <c r="T1280" s="50">
        <v>8.4069706499576569E-2</v>
      </c>
      <c r="U1280" s="50">
        <v>4.8537664115428925E-2</v>
      </c>
      <c r="V1280" s="50">
        <v>0</v>
      </c>
      <c r="W1280" t="s">
        <v>210</v>
      </c>
      <c r="X1280" s="50">
        <v>3.9999999105930328E-2</v>
      </c>
      <c r="Y1280" t="s">
        <v>210</v>
      </c>
      <c r="Z1280">
        <v>3</v>
      </c>
      <c r="AA1280">
        <v>32</v>
      </c>
      <c r="AB1280" t="s">
        <v>273</v>
      </c>
      <c r="AC1280" t="s">
        <v>190</v>
      </c>
      <c r="AD1280" s="50">
        <v>0.81673960068357665</v>
      </c>
      <c r="AE1280" t="s">
        <v>274</v>
      </c>
      <c r="AF1280" t="s">
        <v>252</v>
      </c>
      <c r="AG1280" t="s">
        <v>252</v>
      </c>
    </row>
    <row r="1281" spans="1:37" x14ac:dyDescent="0.35">
      <c r="A1281">
        <v>86</v>
      </c>
      <c r="B1281" t="s">
        <v>367</v>
      </c>
      <c r="C1281" t="s">
        <v>246</v>
      </c>
      <c r="D1281" t="s">
        <v>439</v>
      </c>
      <c r="E1281" t="s">
        <v>368</v>
      </c>
      <c r="F1281" t="s">
        <v>248</v>
      </c>
      <c r="G1281" t="s">
        <v>249</v>
      </c>
      <c r="H1281" t="s">
        <v>250</v>
      </c>
      <c r="L1281" s="50">
        <v>1</v>
      </c>
      <c r="M1281" s="50">
        <v>0.90707087516784668</v>
      </c>
      <c r="N1281" s="50">
        <v>1.1024496555328369</v>
      </c>
      <c r="O1281" s="50">
        <v>32.782955000000001</v>
      </c>
      <c r="P1281" s="50">
        <v>32.741382598876953</v>
      </c>
      <c r="Q1281" s="50">
        <v>8.6780168116092682E-2</v>
      </c>
      <c r="S1281" s="50">
        <v>22.787826538085938</v>
      </c>
      <c r="T1281" s="50">
        <v>8.7781928479671478E-2</v>
      </c>
      <c r="U1281" s="50">
        <v>5.0680920481681824E-2</v>
      </c>
      <c r="V1281" s="50">
        <v>0</v>
      </c>
      <c r="W1281" t="s">
        <v>210</v>
      </c>
      <c r="X1281" s="50">
        <v>0.64445722021446161</v>
      </c>
      <c r="Y1281" t="s">
        <v>210</v>
      </c>
      <c r="Z1281">
        <v>3</v>
      </c>
      <c r="AA1281">
        <v>25</v>
      </c>
      <c r="AB1281" t="s">
        <v>251</v>
      </c>
      <c r="AC1281" t="s">
        <v>190</v>
      </c>
      <c r="AD1281" s="50">
        <v>0.98010738907513417</v>
      </c>
      <c r="AE1281" t="s">
        <v>252</v>
      </c>
      <c r="AF1281" t="s">
        <v>252</v>
      </c>
      <c r="AG1281" t="s">
        <v>252</v>
      </c>
    </row>
    <row r="1282" spans="1:37" x14ac:dyDescent="0.35">
      <c r="A1282">
        <v>87</v>
      </c>
      <c r="B1282" t="s">
        <v>369</v>
      </c>
      <c r="C1282" t="s">
        <v>246</v>
      </c>
      <c r="D1282" t="s">
        <v>439</v>
      </c>
      <c r="E1282" t="s">
        <v>370</v>
      </c>
      <c r="F1282" t="s">
        <v>248</v>
      </c>
      <c r="G1282" t="s">
        <v>249</v>
      </c>
      <c r="H1282" t="s">
        <v>250</v>
      </c>
      <c r="L1282" s="50">
        <v>1</v>
      </c>
      <c r="M1282" s="50">
        <v>0.90171432495117188</v>
      </c>
      <c r="N1282" s="50">
        <v>1.1089986562728882</v>
      </c>
      <c r="O1282" s="50">
        <v>23.398895</v>
      </c>
      <c r="P1282" s="50">
        <v>23.435775756835938</v>
      </c>
      <c r="Q1282" s="50">
        <v>9.2168755829334259E-2</v>
      </c>
      <c r="S1282" s="50">
        <v>13.48221492767334</v>
      </c>
      <c r="T1282" s="50">
        <v>9.3112558126449585E-2</v>
      </c>
      <c r="U1282" s="50">
        <v>5.3758561611175537E-2</v>
      </c>
      <c r="V1282" s="50">
        <v>0</v>
      </c>
      <c r="W1282" t="s">
        <v>210</v>
      </c>
      <c r="X1282" s="50">
        <v>0.66020062457745254</v>
      </c>
      <c r="Y1282" t="s">
        <v>210</v>
      </c>
      <c r="Z1282">
        <v>3</v>
      </c>
      <c r="AA1282">
        <v>16</v>
      </c>
      <c r="AB1282" t="s">
        <v>251</v>
      </c>
      <c r="AC1282" t="s">
        <v>190</v>
      </c>
      <c r="AD1282" s="50">
        <v>0.98282664565373956</v>
      </c>
      <c r="AE1282" t="s">
        <v>252</v>
      </c>
      <c r="AF1282" t="s">
        <v>252</v>
      </c>
      <c r="AG1282" t="s">
        <v>252</v>
      </c>
    </row>
    <row r="1283" spans="1:37" x14ac:dyDescent="0.35">
      <c r="A1283">
        <v>88</v>
      </c>
      <c r="B1283" t="s">
        <v>371</v>
      </c>
      <c r="C1283" t="s">
        <v>246</v>
      </c>
      <c r="D1283" t="s">
        <v>439</v>
      </c>
      <c r="E1283" t="s">
        <v>372</v>
      </c>
      <c r="F1283" t="s">
        <v>248</v>
      </c>
      <c r="G1283" t="s">
        <v>249</v>
      </c>
      <c r="H1283" t="s">
        <v>250</v>
      </c>
      <c r="L1283" s="50">
        <v>1</v>
      </c>
      <c r="M1283" s="50">
        <v>0.97466444969177246</v>
      </c>
      <c r="N1283" s="50">
        <v>1.0259941816329956</v>
      </c>
      <c r="O1283" s="50">
        <v>26.260238999999999</v>
      </c>
      <c r="P1283" s="50">
        <v>26.244588851928711</v>
      </c>
      <c r="Q1283" s="50">
        <v>1.8935590982437134E-2</v>
      </c>
      <c r="S1283" s="50">
        <v>16.29102897644043</v>
      </c>
      <c r="T1283" s="50">
        <v>2.3096015676856041E-2</v>
      </c>
      <c r="U1283" s="50">
        <v>1.3334490358829498E-2</v>
      </c>
      <c r="V1283" s="50">
        <v>0</v>
      </c>
      <c r="W1283" t="s">
        <v>210</v>
      </c>
      <c r="X1283" s="50">
        <v>0.86322231686252171</v>
      </c>
      <c r="Y1283" t="s">
        <v>210</v>
      </c>
      <c r="Z1283">
        <v>3</v>
      </c>
      <c r="AA1283">
        <v>19</v>
      </c>
      <c r="AB1283" t="s">
        <v>251</v>
      </c>
      <c r="AC1283" t="s">
        <v>190</v>
      </c>
      <c r="AD1283" s="50">
        <v>0.9811293485631869</v>
      </c>
      <c r="AE1283" t="s">
        <v>252</v>
      </c>
      <c r="AF1283" t="s">
        <v>274</v>
      </c>
      <c r="AG1283" t="s">
        <v>252</v>
      </c>
    </row>
    <row r="1284" spans="1:37" x14ac:dyDescent="0.35">
      <c r="A1284">
        <v>89</v>
      </c>
      <c r="B1284" t="s">
        <v>373</v>
      </c>
      <c r="C1284" t="s">
        <v>246</v>
      </c>
      <c r="D1284" t="s">
        <v>439</v>
      </c>
      <c r="E1284" t="s">
        <v>366</v>
      </c>
      <c r="F1284" t="s">
        <v>248</v>
      </c>
      <c r="G1284" t="s">
        <v>249</v>
      </c>
      <c r="H1284" t="s">
        <v>250</v>
      </c>
      <c r="L1284" s="50">
        <v>1</v>
      </c>
      <c r="M1284" s="50">
        <v>0.91081994771957397</v>
      </c>
      <c r="N1284" s="50">
        <v>1.0979118347167969</v>
      </c>
      <c r="O1284" s="50">
        <v>35.581130000000002</v>
      </c>
      <c r="P1284" s="50">
        <v>35.652030944824219</v>
      </c>
      <c r="Q1284" s="50">
        <v>8.3023160696029663E-2</v>
      </c>
      <c r="S1284" s="50">
        <v>25.698471069335938</v>
      </c>
      <c r="T1284" s="50">
        <v>8.4069706499576569E-2</v>
      </c>
      <c r="U1284" s="50">
        <v>4.8537664115428925E-2</v>
      </c>
      <c r="V1284" s="50">
        <v>0</v>
      </c>
      <c r="W1284" t="s">
        <v>210</v>
      </c>
      <c r="X1284" s="50">
        <v>3.9999999105930328E-2</v>
      </c>
      <c r="Y1284" t="s">
        <v>210</v>
      </c>
      <c r="Z1284">
        <v>3</v>
      </c>
      <c r="AA1284">
        <v>33</v>
      </c>
      <c r="AB1284" t="s">
        <v>251</v>
      </c>
      <c r="AC1284" t="s">
        <v>190</v>
      </c>
      <c r="AD1284" s="50">
        <v>0.93202454438229332</v>
      </c>
      <c r="AE1284" t="s">
        <v>274</v>
      </c>
      <c r="AF1284" t="s">
        <v>252</v>
      </c>
      <c r="AG1284" t="s">
        <v>252</v>
      </c>
    </row>
    <row r="1285" spans="1:37" x14ac:dyDescent="0.35">
      <c r="A1285">
        <v>90</v>
      </c>
      <c r="B1285" t="s">
        <v>374</v>
      </c>
      <c r="C1285" t="s">
        <v>246</v>
      </c>
      <c r="D1285" t="s">
        <v>439</v>
      </c>
      <c r="E1285" t="s">
        <v>368</v>
      </c>
      <c r="F1285" t="s">
        <v>248</v>
      </c>
      <c r="G1285" t="s">
        <v>249</v>
      </c>
      <c r="H1285" t="s">
        <v>250</v>
      </c>
      <c r="L1285" s="50">
        <v>1</v>
      </c>
      <c r="M1285" s="50">
        <v>0.90707087516784668</v>
      </c>
      <c r="N1285" s="50">
        <v>1.1024496555328369</v>
      </c>
      <c r="O1285" s="50">
        <v>32.79956</v>
      </c>
      <c r="P1285" s="50">
        <v>32.741382598876953</v>
      </c>
      <c r="Q1285" s="50">
        <v>8.6780168116092682E-2</v>
      </c>
      <c r="S1285" s="50">
        <v>22.787826538085938</v>
      </c>
      <c r="T1285" s="50">
        <v>8.7781928479671478E-2</v>
      </c>
      <c r="U1285" s="50">
        <v>5.0680920481681824E-2</v>
      </c>
      <c r="V1285" s="50">
        <v>0</v>
      </c>
      <c r="W1285" t="s">
        <v>210</v>
      </c>
      <c r="X1285" s="50">
        <v>0.64445722021446161</v>
      </c>
      <c r="Y1285" t="s">
        <v>210</v>
      </c>
      <c r="Z1285">
        <v>3</v>
      </c>
      <c r="AA1285">
        <v>25</v>
      </c>
      <c r="AB1285" t="s">
        <v>251</v>
      </c>
      <c r="AC1285" t="s">
        <v>190</v>
      </c>
      <c r="AD1285" s="50">
        <v>0.98180793568502811</v>
      </c>
      <c r="AE1285" t="s">
        <v>252</v>
      </c>
      <c r="AF1285" t="s">
        <v>252</v>
      </c>
      <c r="AG1285" t="s">
        <v>252</v>
      </c>
    </row>
    <row r="1286" spans="1:37" x14ac:dyDescent="0.35">
      <c r="A1286">
        <v>91</v>
      </c>
      <c r="B1286" t="s">
        <v>375</v>
      </c>
      <c r="C1286" t="s">
        <v>246</v>
      </c>
      <c r="D1286" t="s">
        <v>439</v>
      </c>
      <c r="E1286" t="s">
        <v>370</v>
      </c>
      <c r="F1286" t="s">
        <v>248</v>
      </c>
      <c r="G1286" t="s">
        <v>249</v>
      </c>
      <c r="H1286" t="s">
        <v>250</v>
      </c>
      <c r="L1286" s="50">
        <v>1</v>
      </c>
      <c r="M1286" s="50">
        <v>0.90171432495117188</v>
      </c>
      <c r="N1286" s="50">
        <v>1.1089986562728882</v>
      </c>
      <c r="O1286" s="50">
        <v>23.540672000000001</v>
      </c>
      <c r="P1286" s="50">
        <v>23.435775756835938</v>
      </c>
      <c r="Q1286" s="50">
        <v>9.2168755829334259E-2</v>
      </c>
      <c r="S1286" s="50">
        <v>13.48221492767334</v>
      </c>
      <c r="T1286" s="50">
        <v>9.3112558126449585E-2</v>
      </c>
      <c r="U1286" s="50">
        <v>5.3758561611175537E-2</v>
      </c>
      <c r="V1286" s="50">
        <v>0</v>
      </c>
      <c r="W1286" t="s">
        <v>210</v>
      </c>
      <c r="X1286" s="50">
        <v>0.66020062457745254</v>
      </c>
      <c r="Y1286" t="s">
        <v>210</v>
      </c>
      <c r="Z1286">
        <v>3</v>
      </c>
      <c r="AA1286">
        <v>17</v>
      </c>
      <c r="AB1286" t="s">
        <v>251</v>
      </c>
      <c r="AC1286" t="s">
        <v>190</v>
      </c>
      <c r="AD1286" s="50">
        <v>0.9692365331546493</v>
      </c>
      <c r="AE1286" t="s">
        <v>252</v>
      </c>
      <c r="AF1286" t="s">
        <v>252</v>
      </c>
      <c r="AG1286" t="s">
        <v>252</v>
      </c>
    </row>
    <row r="1287" spans="1:37" x14ac:dyDescent="0.35">
      <c r="A1287">
        <v>92</v>
      </c>
      <c r="B1287" t="s">
        <v>376</v>
      </c>
      <c r="C1287" t="s">
        <v>246</v>
      </c>
      <c r="D1287" t="s">
        <v>439</v>
      </c>
      <c r="E1287" t="s">
        <v>372</v>
      </c>
      <c r="F1287" t="s">
        <v>248</v>
      </c>
      <c r="G1287" t="s">
        <v>249</v>
      </c>
      <c r="H1287" t="s">
        <v>250</v>
      </c>
      <c r="L1287" s="50">
        <v>1</v>
      </c>
      <c r="M1287" s="50">
        <v>0.97466444969177246</v>
      </c>
      <c r="N1287" s="50">
        <v>1.0259941816329956</v>
      </c>
      <c r="O1287" s="50">
        <v>26.249984999999999</v>
      </c>
      <c r="P1287" s="50">
        <v>26.244588851928711</v>
      </c>
      <c r="Q1287" s="50">
        <v>1.8935590982437134E-2</v>
      </c>
      <c r="S1287" s="50">
        <v>16.29102897644043</v>
      </c>
      <c r="T1287" s="50">
        <v>2.3096015676856041E-2</v>
      </c>
      <c r="U1287" s="50">
        <v>1.3334490358829498E-2</v>
      </c>
      <c r="V1287" s="50">
        <v>0</v>
      </c>
      <c r="W1287" t="s">
        <v>210</v>
      </c>
      <c r="X1287" s="50">
        <v>0.86322231686252171</v>
      </c>
      <c r="Y1287" t="s">
        <v>210</v>
      </c>
      <c r="Z1287">
        <v>3</v>
      </c>
      <c r="AA1287">
        <v>19</v>
      </c>
      <c r="AB1287" t="s">
        <v>251</v>
      </c>
      <c r="AC1287" t="s">
        <v>190</v>
      </c>
      <c r="AD1287" s="50">
        <v>0.97829304391471528</v>
      </c>
      <c r="AE1287" t="s">
        <v>252</v>
      </c>
      <c r="AF1287" t="s">
        <v>274</v>
      </c>
      <c r="AG1287" t="s">
        <v>252</v>
      </c>
    </row>
    <row r="1288" spans="1:37" x14ac:dyDescent="0.35">
      <c r="A1288">
        <v>93</v>
      </c>
      <c r="B1288" t="s">
        <v>377</v>
      </c>
      <c r="C1288" t="s">
        <v>246</v>
      </c>
      <c r="D1288" t="s">
        <v>439</v>
      </c>
      <c r="E1288" t="s">
        <v>366</v>
      </c>
      <c r="F1288" t="s">
        <v>248</v>
      </c>
      <c r="G1288" t="s">
        <v>249</v>
      </c>
      <c r="H1288" t="s">
        <v>250</v>
      </c>
      <c r="L1288" s="50">
        <v>1</v>
      </c>
      <c r="M1288" s="50">
        <v>0.91081994771957397</v>
      </c>
      <c r="N1288" s="50">
        <v>1.0979118347167969</v>
      </c>
      <c r="O1288" s="50">
        <v>35.743361999999998</v>
      </c>
      <c r="P1288" s="50">
        <v>35.652030944824219</v>
      </c>
      <c r="Q1288" s="50">
        <v>8.3023160696029663E-2</v>
      </c>
      <c r="S1288" s="50">
        <v>25.698471069335938</v>
      </c>
      <c r="T1288" s="50">
        <v>8.4069706499576569E-2</v>
      </c>
      <c r="U1288" s="50">
        <v>4.8537664115428925E-2</v>
      </c>
      <c r="V1288" s="50">
        <v>0</v>
      </c>
      <c r="W1288" t="s">
        <v>210</v>
      </c>
      <c r="X1288" s="50">
        <v>3.9999999105930328E-2</v>
      </c>
      <c r="Y1288" t="s">
        <v>210</v>
      </c>
      <c r="Z1288">
        <v>3</v>
      </c>
      <c r="AA1288">
        <v>33</v>
      </c>
      <c r="AB1288" t="s">
        <v>251</v>
      </c>
      <c r="AC1288" t="s">
        <v>190</v>
      </c>
      <c r="AD1288" s="50">
        <v>0.86705419048722188</v>
      </c>
      <c r="AE1288" t="s">
        <v>274</v>
      </c>
      <c r="AF1288" t="s">
        <v>252</v>
      </c>
      <c r="AG1288" t="s">
        <v>252</v>
      </c>
    </row>
    <row r="1289" spans="1:37" x14ac:dyDescent="0.35">
      <c r="A1289">
        <v>94</v>
      </c>
      <c r="B1289" t="s">
        <v>378</v>
      </c>
      <c r="C1289" t="s">
        <v>246</v>
      </c>
      <c r="D1289" t="s">
        <v>439</v>
      </c>
      <c r="E1289" t="s">
        <v>368</v>
      </c>
      <c r="F1289" t="s">
        <v>248</v>
      </c>
      <c r="G1289" t="s">
        <v>249</v>
      </c>
      <c r="H1289" t="s">
        <v>250</v>
      </c>
      <c r="L1289" s="50">
        <v>1</v>
      </c>
      <c r="M1289" s="50">
        <v>0.90707087516784668</v>
      </c>
      <c r="N1289" s="50">
        <v>1.1024496555328369</v>
      </c>
      <c r="O1289" s="50">
        <v>32.641640000000002</v>
      </c>
      <c r="P1289" s="50">
        <v>32.741382598876953</v>
      </c>
      <c r="Q1289" s="50">
        <v>8.6780168116092682E-2</v>
      </c>
      <c r="S1289" s="50">
        <v>22.787826538085938</v>
      </c>
      <c r="T1289" s="50">
        <v>8.7781928479671478E-2</v>
      </c>
      <c r="U1289" s="50">
        <v>5.0680920481681824E-2</v>
      </c>
      <c r="V1289" s="50">
        <v>0</v>
      </c>
      <c r="W1289" t="s">
        <v>210</v>
      </c>
      <c r="X1289" s="50">
        <v>0.64445722021446161</v>
      </c>
      <c r="Y1289" t="s">
        <v>210</v>
      </c>
      <c r="Z1289">
        <v>3</v>
      </c>
      <c r="AA1289">
        <v>25</v>
      </c>
      <c r="AB1289" t="s">
        <v>251</v>
      </c>
      <c r="AC1289" t="s">
        <v>190</v>
      </c>
      <c r="AD1289" s="50">
        <v>0.97686717191360473</v>
      </c>
      <c r="AE1289" t="s">
        <v>252</v>
      </c>
      <c r="AF1289" t="s">
        <v>252</v>
      </c>
      <c r="AG1289" t="s">
        <v>252</v>
      </c>
    </row>
    <row r="1290" spans="1:37" x14ac:dyDescent="0.35">
      <c r="A1290">
        <v>95</v>
      </c>
      <c r="B1290" t="s">
        <v>379</v>
      </c>
      <c r="C1290" t="s">
        <v>246</v>
      </c>
      <c r="D1290" t="s">
        <v>439</v>
      </c>
      <c r="E1290" t="s">
        <v>370</v>
      </c>
      <c r="F1290" t="s">
        <v>248</v>
      </c>
      <c r="G1290" t="s">
        <v>249</v>
      </c>
      <c r="H1290" t="s">
        <v>250</v>
      </c>
      <c r="L1290" s="50">
        <v>1</v>
      </c>
      <c r="M1290" s="50">
        <v>0.90171432495117188</v>
      </c>
      <c r="N1290" s="50">
        <v>1.1089986562728882</v>
      </c>
      <c r="O1290" s="50">
        <v>23.367756</v>
      </c>
      <c r="P1290" s="50">
        <v>23.435775756835938</v>
      </c>
      <c r="Q1290" s="50">
        <v>9.2168755829334259E-2</v>
      </c>
      <c r="S1290" s="50">
        <v>13.48221492767334</v>
      </c>
      <c r="T1290" s="50">
        <v>9.3112558126449585E-2</v>
      </c>
      <c r="U1290" s="50">
        <v>5.3758561611175537E-2</v>
      </c>
      <c r="V1290" s="50">
        <v>0</v>
      </c>
      <c r="W1290" t="s">
        <v>210</v>
      </c>
      <c r="X1290" s="50">
        <v>0.66020062457745254</v>
      </c>
      <c r="Y1290" t="s">
        <v>210</v>
      </c>
      <c r="Z1290">
        <v>3</v>
      </c>
      <c r="AA1290">
        <v>17</v>
      </c>
      <c r="AB1290" t="s">
        <v>251</v>
      </c>
      <c r="AC1290" t="s">
        <v>190</v>
      </c>
      <c r="AD1290" s="50">
        <v>0.98126133540410387</v>
      </c>
      <c r="AE1290" t="s">
        <v>252</v>
      </c>
      <c r="AF1290" t="s">
        <v>252</v>
      </c>
      <c r="AG1290" t="s">
        <v>252</v>
      </c>
    </row>
    <row r="1291" spans="1:37" x14ac:dyDescent="0.35">
      <c r="A1291">
        <v>96</v>
      </c>
      <c r="B1291" t="s">
        <v>380</v>
      </c>
      <c r="C1291" t="s">
        <v>246</v>
      </c>
      <c r="D1291" t="s">
        <v>439</v>
      </c>
      <c r="E1291" t="s">
        <v>372</v>
      </c>
      <c r="F1291" t="s">
        <v>248</v>
      </c>
      <c r="G1291" t="s">
        <v>249</v>
      </c>
      <c r="H1291" t="s">
        <v>250</v>
      </c>
      <c r="L1291" s="50">
        <v>1</v>
      </c>
      <c r="M1291" s="50">
        <v>0.97466444969177246</v>
      </c>
      <c r="N1291" s="50">
        <v>1.0259941816329956</v>
      </c>
      <c r="O1291" s="50">
        <v>26.22354</v>
      </c>
      <c r="P1291" s="50">
        <v>26.244588851928711</v>
      </c>
      <c r="Q1291" s="50">
        <v>1.8935590982437134E-2</v>
      </c>
      <c r="S1291" s="50">
        <v>16.29102897644043</v>
      </c>
      <c r="T1291" s="50">
        <v>2.3096015676856041E-2</v>
      </c>
      <c r="U1291" s="50">
        <v>1.3334490358829498E-2</v>
      </c>
      <c r="V1291" s="50">
        <v>0</v>
      </c>
      <c r="W1291" t="s">
        <v>210</v>
      </c>
      <c r="X1291" s="50">
        <v>0.86322231686252171</v>
      </c>
      <c r="Y1291" t="s">
        <v>210</v>
      </c>
      <c r="Z1291">
        <v>3</v>
      </c>
      <c r="AA1291">
        <v>19</v>
      </c>
      <c r="AB1291" t="s">
        <v>251</v>
      </c>
      <c r="AC1291" t="s">
        <v>190</v>
      </c>
      <c r="AD1291" s="50">
        <v>0.95136061254888205</v>
      </c>
      <c r="AE1291" t="s">
        <v>252</v>
      </c>
      <c r="AF1291" t="s">
        <v>252</v>
      </c>
      <c r="AG1291" t="s">
        <v>252</v>
      </c>
    </row>
    <row r="1292" spans="1:37" x14ac:dyDescent="0.35">
      <c r="A1292" t="s">
        <v>381</v>
      </c>
      <c r="B1292" t="s">
        <v>382</v>
      </c>
    </row>
    <row r="1293" spans="1:37" x14ac:dyDescent="0.35">
      <c r="A1293" t="s">
        <v>383</v>
      </c>
      <c r="B1293" t="s">
        <v>247</v>
      </c>
    </row>
    <row r="1294" spans="1:37" x14ac:dyDescent="0.35">
      <c r="A1294" t="s">
        <v>384</v>
      </c>
      <c r="B1294" t="s">
        <v>385</v>
      </c>
    </row>
    <row r="1295" spans="1:37" x14ac:dyDescent="0.35">
      <c r="A1295" t="s">
        <v>386</v>
      </c>
      <c r="B1295" t="s">
        <v>439</v>
      </c>
    </row>
    <row r="1296" spans="1:37" x14ac:dyDescent="0.35">
      <c r="A1296" s="73"/>
      <c r="B1296" s="73"/>
      <c r="C1296" s="73"/>
      <c r="D1296" s="73"/>
      <c r="E1296" s="73"/>
      <c r="F1296" s="73"/>
      <c r="G1296" s="73"/>
      <c r="H1296" s="73"/>
      <c r="I1296" s="73"/>
      <c r="J1296" s="73"/>
      <c r="K1296" s="73"/>
      <c r="L1296" s="73"/>
      <c r="M1296" s="73"/>
      <c r="N1296" s="73"/>
      <c r="O1296" s="73"/>
      <c r="P1296" s="73"/>
      <c r="Q1296" s="73"/>
      <c r="R1296" s="73"/>
      <c r="S1296" s="73"/>
      <c r="T1296" s="73"/>
      <c r="U1296" s="73"/>
      <c r="V1296" s="73"/>
      <c r="W1296" s="73"/>
      <c r="X1296" s="73"/>
      <c r="Y1296" s="73"/>
      <c r="Z1296" s="73"/>
      <c r="AA1296" s="73"/>
      <c r="AB1296" s="73"/>
      <c r="AC1296" s="73"/>
      <c r="AD1296" s="73"/>
      <c r="AE1296" s="73"/>
      <c r="AF1296" s="73"/>
      <c r="AG1296" s="73"/>
      <c r="AH1296" s="73"/>
      <c r="AI1296" s="73"/>
      <c r="AJ1296" s="73"/>
      <c r="AK1296" s="73"/>
    </row>
    <row r="1297" spans="1:2" x14ac:dyDescent="0.35">
      <c r="A1297" t="s">
        <v>174</v>
      </c>
      <c r="B1297" t="s">
        <v>175</v>
      </c>
    </row>
    <row r="1298" spans="1:2" x14ac:dyDescent="0.35">
      <c r="A1298" t="s">
        <v>185</v>
      </c>
      <c r="B1298" t="s">
        <v>179</v>
      </c>
    </row>
    <row r="1299" spans="1:2" x14ac:dyDescent="0.35">
      <c r="A1299" t="s">
        <v>186</v>
      </c>
      <c r="B1299" t="s">
        <v>187</v>
      </c>
    </row>
    <row r="1300" spans="1:2" x14ac:dyDescent="0.35">
      <c r="A1300" t="s">
        <v>188</v>
      </c>
      <c r="B1300" t="s">
        <v>446</v>
      </c>
    </row>
    <row r="1301" spans="1:2" x14ac:dyDescent="0.35">
      <c r="A1301" t="s">
        <v>191</v>
      </c>
      <c r="B1301" t="s">
        <v>447</v>
      </c>
    </row>
    <row r="1302" spans="1:2" x14ac:dyDescent="0.35">
      <c r="A1302" t="s">
        <v>193</v>
      </c>
      <c r="B1302" t="s">
        <v>448</v>
      </c>
    </row>
    <row r="1303" spans="1:2" x14ac:dyDescent="0.35">
      <c r="A1303" t="s">
        <v>195</v>
      </c>
      <c r="B1303" t="s">
        <v>449</v>
      </c>
    </row>
    <row r="1304" spans="1:2" x14ac:dyDescent="0.35">
      <c r="A1304" t="s">
        <v>197</v>
      </c>
      <c r="B1304" t="s">
        <v>198</v>
      </c>
    </row>
    <row r="1305" spans="1:2" x14ac:dyDescent="0.35">
      <c r="A1305" t="s">
        <v>199</v>
      </c>
      <c r="B1305" t="s">
        <v>200</v>
      </c>
    </row>
    <row r="1306" spans="1:2" x14ac:dyDescent="0.35">
      <c r="A1306" t="s">
        <v>201</v>
      </c>
      <c r="B1306" t="s">
        <v>202</v>
      </c>
    </row>
    <row r="1307" spans="1:2" x14ac:dyDescent="0.35">
      <c r="A1307" t="s">
        <v>203</v>
      </c>
      <c r="B1307" t="s">
        <v>204</v>
      </c>
    </row>
    <row r="1308" spans="1:2" x14ac:dyDescent="0.35">
      <c r="A1308" t="s">
        <v>205</v>
      </c>
      <c r="B1308" t="s">
        <v>206</v>
      </c>
    </row>
    <row r="1309" spans="1:2" x14ac:dyDescent="0.35">
      <c r="A1309" t="s">
        <v>207</v>
      </c>
      <c r="B1309" t="s">
        <v>208</v>
      </c>
    </row>
    <row r="1310" spans="1:2" x14ac:dyDescent="0.35">
      <c r="A1310" t="s">
        <v>209</v>
      </c>
      <c r="B1310" t="s">
        <v>210</v>
      </c>
    </row>
    <row r="1311" spans="1:2" x14ac:dyDescent="0.35">
      <c r="A1311" t="s">
        <v>211</v>
      </c>
      <c r="B1311" t="s">
        <v>212</v>
      </c>
    </row>
    <row r="1313" spans="1:34" x14ac:dyDescent="0.35">
      <c r="A1313" t="s">
        <v>213</v>
      </c>
      <c r="B1313" t="s">
        <v>214</v>
      </c>
      <c r="C1313" t="s">
        <v>215</v>
      </c>
      <c r="D1313" t="s">
        <v>216</v>
      </c>
      <c r="E1313" t="s">
        <v>217</v>
      </c>
      <c r="F1313" t="s">
        <v>218</v>
      </c>
      <c r="G1313" t="s">
        <v>219</v>
      </c>
      <c r="H1313" t="s">
        <v>220</v>
      </c>
      <c r="I1313" t="s">
        <v>221</v>
      </c>
      <c r="J1313" t="s">
        <v>222</v>
      </c>
      <c r="K1313" t="s">
        <v>223</v>
      </c>
      <c r="L1313" t="s">
        <v>112</v>
      </c>
      <c r="M1313" t="s">
        <v>224</v>
      </c>
      <c r="N1313" t="s">
        <v>225</v>
      </c>
      <c r="O1313" t="s">
        <v>45</v>
      </c>
      <c r="P1313" t="s">
        <v>226</v>
      </c>
      <c r="Q1313" t="s">
        <v>227</v>
      </c>
      <c r="R1313" t="s">
        <v>228</v>
      </c>
      <c r="S1313" t="s">
        <v>229</v>
      </c>
      <c r="T1313" t="s">
        <v>230</v>
      </c>
      <c r="U1313" t="s">
        <v>231</v>
      </c>
      <c r="V1313" t="s">
        <v>232</v>
      </c>
      <c r="W1313" t="s">
        <v>233</v>
      </c>
      <c r="X1313" t="s">
        <v>234</v>
      </c>
      <c r="Y1313" t="s">
        <v>235</v>
      </c>
      <c r="Z1313" t="s">
        <v>236</v>
      </c>
      <c r="AA1313" t="s">
        <v>237</v>
      </c>
      <c r="AB1313" t="s">
        <v>238</v>
      </c>
      <c r="AC1313" t="s">
        <v>239</v>
      </c>
      <c r="AD1313" t="s">
        <v>240</v>
      </c>
      <c r="AE1313" t="s">
        <v>241</v>
      </c>
      <c r="AF1313" t="s">
        <v>242</v>
      </c>
      <c r="AG1313" t="s">
        <v>243</v>
      </c>
      <c r="AH1313" t="s">
        <v>244</v>
      </c>
    </row>
    <row r="1314" spans="1:34" x14ac:dyDescent="0.35">
      <c r="A1314">
        <v>1</v>
      </c>
      <c r="B1314" t="s">
        <v>245</v>
      </c>
      <c r="C1314" t="s">
        <v>246</v>
      </c>
      <c r="D1314" t="s">
        <v>450</v>
      </c>
      <c r="E1314" t="s">
        <v>247</v>
      </c>
      <c r="F1314" t="s">
        <v>248</v>
      </c>
      <c r="G1314" t="s">
        <v>249</v>
      </c>
      <c r="H1314" t="s">
        <v>250</v>
      </c>
      <c r="O1314" s="50">
        <v>9.6331415000000007</v>
      </c>
      <c r="P1314" s="50">
        <v>9.7247505187988281</v>
      </c>
      <c r="Q1314" s="50">
        <v>7.9415671527385712E-2</v>
      </c>
      <c r="W1314" t="s">
        <v>210</v>
      </c>
      <c r="X1314" s="50">
        <v>0.46903945787047691</v>
      </c>
      <c r="Y1314" t="s">
        <v>210</v>
      </c>
      <c r="Z1314">
        <v>3</v>
      </c>
      <c r="AA1314">
        <v>5</v>
      </c>
      <c r="AB1314" t="s">
        <v>251</v>
      </c>
      <c r="AC1314" t="s">
        <v>190</v>
      </c>
      <c r="AD1314" s="50">
        <v>0.91861778741662004</v>
      </c>
      <c r="AE1314" t="s">
        <v>252</v>
      </c>
      <c r="AF1314" t="s">
        <v>252</v>
      </c>
      <c r="AG1314" t="s">
        <v>252</v>
      </c>
      <c r="AH1314" t="s">
        <v>252</v>
      </c>
    </row>
    <row r="1315" spans="1:34" x14ac:dyDescent="0.35">
      <c r="A1315">
        <v>2</v>
      </c>
      <c r="B1315" t="s">
        <v>253</v>
      </c>
      <c r="C1315" t="s">
        <v>246</v>
      </c>
      <c r="D1315" t="s">
        <v>450</v>
      </c>
      <c r="E1315" t="s">
        <v>254</v>
      </c>
      <c r="F1315" t="s">
        <v>248</v>
      </c>
      <c r="G1315" t="s">
        <v>249</v>
      </c>
      <c r="H1315" t="s">
        <v>250</v>
      </c>
      <c r="L1315" s="50">
        <v>1</v>
      </c>
      <c r="M1315" s="50">
        <v>0.91533768177032471</v>
      </c>
      <c r="N1315" s="50">
        <v>1.092492938041687</v>
      </c>
      <c r="O1315" s="50">
        <v>20.628609000000001</v>
      </c>
      <c r="P1315" s="50">
        <v>20.623785018920898</v>
      </c>
      <c r="Q1315" s="50">
        <v>5.6534218601882458E-3</v>
      </c>
      <c r="S1315" s="50">
        <v>10.899033546447754</v>
      </c>
      <c r="T1315" s="50">
        <v>7.9616643488407135E-2</v>
      </c>
      <c r="U1315" s="50">
        <v>4.5966688543558121E-2</v>
      </c>
      <c r="V1315" s="50">
        <v>0</v>
      </c>
      <c r="W1315" t="s">
        <v>210</v>
      </c>
      <c r="X1315" s="50">
        <v>0.40259105882769325</v>
      </c>
      <c r="Y1315" t="s">
        <v>210</v>
      </c>
      <c r="Z1315">
        <v>3</v>
      </c>
      <c r="AA1315">
        <v>14</v>
      </c>
      <c r="AB1315" t="s">
        <v>251</v>
      </c>
      <c r="AC1315" t="s">
        <v>190</v>
      </c>
      <c r="AD1315" s="50">
        <v>0.97480702810135988</v>
      </c>
      <c r="AE1315" t="s">
        <v>252</v>
      </c>
      <c r="AF1315" t="s">
        <v>252</v>
      </c>
      <c r="AG1315" t="s">
        <v>252</v>
      </c>
      <c r="AH1315" t="s">
        <v>252</v>
      </c>
    </row>
    <row r="1316" spans="1:34" x14ac:dyDescent="0.35">
      <c r="A1316">
        <v>3</v>
      </c>
      <c r="B1316" t="s">
        <v>255</v>
      </c>
      <c r="C1316" t="s">
        <v>246</v>
      </c>
      <c r="D1316" t="s">
        <v>450</v>
      </c>
      <c r="E1316" t="s">
        <v>256</v>
      </c>
      <c r="F1316" t="s">
        <v>248</v>
      </c>
      <c r="G1316" t="s">
        <v>249</v>
      </c>
      <c r="H1316" t="s">
        <v>250</v>
      </c>
      <c r="L1316" s="50">
        <v>1</v>
      </c>
      <c r="M1316" s="50">
        <v>0.91420835256576538</v>
      </c>
      <c r="N1316" s="50">
        <v>1.093842625617981</v>
      </c>
      <c r="O1316" s="50">
        <v>29.959446</v>
      </c>
      <c r="P1316" s="50">
        <v>29.970428466796875</v>
      </c>
      <c r="Q1316" s="50">
        <v>1.4495724812150002E-2</v>
      </c>
      <c r="S1316" s="50">
        <v>20.245677947998047</v>
      </c>
      <c r="T1316" s="50">
        <v>8.0727778375148773E-2</v>
      </c>
      <c r="U1316" s="50">
        <v>4.6608205884695053E-2</v>
      </c>
      <c r="V1316" s="50">
        <v>0</v>
      </c>
      <c r="W1316" t="s">
        <v>210</v>
      </c>
      <c r="X1316" s="50">
        <v>0.42946274802202233</v>
      </c>
      <c r="Y1316" t="s">
        <v>210</v>
      </c>
      <c r="Z1316">
        <v>3</v>
      </c>
      <c r="AA1316">
        <v>23</v>
      </c>
      <c r="AB1316" t="s">
        <v>251</v>
      </c>
      <c r="AC1316" t="s">
        <v>190</v>
      </c>
      <c r="AD1316" s="50">
        <v>0.97130385854686596</v>
      </c>
      <c r="AE1316" t="s">
        <v>252</v>
      </c>
      <c r="AF1316" t="s">
        <v>252</v>
      </c>
      <c r="AG1316" t="s">
        <v>252</v>
      </c>
      <c r="AH1316" t="s">
        <v>252</v>
      </c>
    </row>
    <row r="1317" spans="1:34" x14ac:dyDescent="0.35">
      <c r="A1317">
        <v>4</v>
      </c>
      <c r="B1317" t="s">
        <v>257</v>
      </c>
      <c r="C1317" t="s">
        <v>246</v>
      </c>
      <c r="D1317" t="s">
        <v>450</v>
      </c>
      <c r="E1317" t="s">
        <v>258</v>
      </c>
      <c r="F1317" t="s">
        <v>248</v>
      </c>
      <c r="G1317" t="s">
        <v>249</v>
      </c>
      <c r="H1317" t="s">
        <v>250</v>
      </c>
      <c r="L1317" s="50">
        <v>1</v>
      </c>
      <c r="M1317" s="50">
        <v>0.91167271137237549</v>
      </c>
      <c r="N1317" s="50">
        <v>1.0968848466873169</v>
      </c>
      <c r="O1317" s="50">
        <v>27.690360999999999</v>
      </c>
      <c r="P1317" s="50">
        <v>27.682840347290039</v>
      </c>
      <c r="Q1317" s="50">
        <v>2.4899084120988846E-2</v>
      </c>
      <c r="S1317" s="50">
        <v>17.958091735839844</v>
      </c>
      <c r="T1317" s="50">
        <v>8.3227477967739105E-2</v>
      </c>
      <c r="U1317" s="50">
        <v>4.8051405698060989E-2</v>
      </c>
      <c r="V1317" s="50">
        <v>0</v>
      </c>
      <c r="W1317" t="s">
        <v>210</v>
      </c>
      <c r="X1317" s="50">
        <v>0.52827931933376748</v>
      </c>
      <c r="Y1317" t="s">
        <v>210</v>
      </c>
      <c r="Z1317">
        <v>3</v>
      </c>
      <c r="AA1317">
        <v>21</v>
      </c>
      <c r="AB1317" t="s">
        <v>251</v>
      </c>
      <c r="AC1317" t="s">
        <v>190</v>
      </c>
      <c r="AD1317" s="50">
        <v>0.97773436181953122</v>
      </c>
      <c r="AE1317" t="s">
        <v>252</v>
      </c>
      <c r="AF1317" t="s">
        <v>252</v>
      </c>
      <c r="AG1317" t="s">
        <v>252</v>
      </c>
      <c r="AH1317" t="s">
        <v>252</v>
      </c>
    </row>
    <row r="1318" spans="1:34" x14ac:dyDescent="0.35">
      <c r="A1318">
        <v>5</v>
      </c>
      <c r="B1318" t="s">
        <v>259</v>
      </c>
      <c r="C1318" t="s">
        <v>246</v>
      </c>
      <c r="D1318" t="s">
        <v>450</v>
      </c>
      <c r="E1318" t="s">
        <v>247</v>
      </c>
      <c r="F1318" t="s">
        <v>248</v>
      </c>
      <c r="G1318" t="s">
        <v>249</v>
      </c>
      <c r="H1318" t="s">
        <v>250</v>
      </c>
      <c r="O1318" s="50">
        <v>9.7741229999999995</v>
      </c>
      <c r="P1318" s="50">
        <v>9.7247505187988281</v>
      </c>
      <c r="Q1318" s="50">
        <v>7.9415671527385712E-2</v>
      </c>
      <c r="W1318" t="s">
        <v>210</v>
      </c>
      <c r="X1318" s="50">
        <v>0.46903945787047691</v>
      </c>
      <c r="Y1318" t="s">
        <v>210</v>
      </c>
      <c r="Z1318">
        <v>3</v>
      </c>
      <c r="AA1318">
        <v>5</v>
      </c>
      <c r="AB1318" t="s">
        <v>251</v>
      </c>
      <c r="AC1318" t="s">
        <v>190</v>
      </c>
      <c r="AD1318" s="50">
        <v>0.91091586101329447</v>
      </c>
      <c r="AE1318" t="s">
        <v>252</v>
      </c>
      <c r="AF1318" t="s">
        <v>252</v>
      </c>
      <c r="AG1318" t="s">
        <v>252</v>
      </c>
      <c r="AH1318" t="s">
        <v>252</v>
      </c>
    </row>
    <row r="1319" spans="1:34" x14ac:dyDescent="0.35">
      <c r="A1319">
        <v>6</v>
      </c>
      <c r="B1319" t="s">
        <v>260</v>
      </c>
      <c r="C1319" t="s">
        <v>246</v>
      </c>
      <c r="D1319" t="s">
        <v>450</v>
      </c>
      <c r="E1319" t="s">
        <v>254</v>
      </c>
      <c r="F1319" t="s">
        <v>248</v>
      </c>
      <c r="G1319" t="s">
        <v>249</v>
      </c>
      <c r="H1319" t="s">
        <v>250</v>
      </c>
      <c r="L1319" s="50">
        <v>1</v>
      </c>
      <c r="M1319" s="50">
        <v>0.91533768177032471</v>
      </c>
      <c r="N1319" s="50">
        <v>1.092492938041687</v>
      </c>
      <c r="O1319" s="50">
        <v>20.62518</v>
      </c>
      <c r="P1319" s="50">
        <v>20.623785018920898</v>
      </c>
      <c r="Q1319" s="50">
        <v>5.6534218601882458E-3</v>
      </c>
      <c r="S1319" s="50">
        <v>10.899033546447754</v>
      </c>
      <c r="T1319" s="50">
        <v>7.9616643488407135E-2</v>
      </c>
      <c r="U1319" s="50">
        <v>4.5966688543558121E-2</v>
      </c>
      <c r="V1319" s="50">
        <v>0</v>
      </c>
      <c r="W1319" t="s">
        <v>210</v>
      </c>
      <c r="X1319" s="50">
        <v>0.40259105882769325</v>
      </c>
      <c r="Y1319" t="s">
        <v>210</v>
      </c>
      <c r="Z1319">
        <v>3</v>
      </c>
      <c r="AA1319">
        <v>14</v>
      </c>
      <c r="AB1319" t="s">
        <v>251</v>
      </c>
      <c r="AC1319" t="s">
        <v>190</v>
      </c>
      <c r="AD1319" s="50">
        <v>0.9726701664089622</v>
      </c>
      <c r="AE1319" t="s">
        <v>252</v>
      </c>
      <c r="AF1319" t="s">
        <v>252</v>
      </c>
      <c r="AG1319" t="s">
        <v>252</v>
      </c>
      <c r="AH1319" t="s">
        <v>252</v>
      </c>
    </row>
    <row r="1320" spans="1:34" x14ac:dyDescent="0.35">
      <c r="A1320">
        <v>7</v>
      </c>
      <c r="B1320" t="s">
        <v>261</v>
      </c>
      <c r="C1320" t="s">
        <v>246</v>
      </c>
      <c r="D1320" t="s">
        <v>450</v>
      </c>
      <c r="E1320" t="s">
        <v>256</v>
      </c>
      <c r="F1320" t="s">
        <v>248</v>
      </c>
      <c r="G1320" t="s">
        <v>249</v>
      </c>
      <c r="H1320" t="s">
        <v>250</v>
      </c>
      <c r="L1320" s="50">
        <v>1</v>
      </c>
      <c r="M1320" s="50">
        <v>0.91420835256576538</v>
      </c>
      <c r="N1320" s="50">
        <v>1.093842625617981</v>
      </c>
      <c r="O1320" s="50">
        <v>29.986858000000002</v>
      </c>
      <c r="P1320" s="50">
        <v>29.970428466796875</v>
      </c>
      <c r="Q1320" s="50">
        <v>1.4495724812150002E-2</v>
      </c>
      <c r="S1320" s="50">
        <v>20.245677947998047</v>
      </c>
      <c r="T1320" s="50">
        <v>8.0727778375148773E-2</v>
      </c>
      <c r="U1320" s="50">
        <v>4.6608205884695053E-2</v>
      </c>
      <c r="V1320" s="50">
        <v>0</v>
      </c>
      <c r="W1320" t="s">
        <v>210</v>
      </c>
      <c r="X1320" s="50">
        <v>0.42946274802202233</v>
      </c>
      <c r="Y1320" t="s">
        <v>210</v>
      </c>
      <c r="Z1320">
        <v>3</v>
      </c>
      <c r="AA1320">
        <v>22</v>
      </c>
      <c r="AB1320" t="s">
        <v>251</v>
      </c>
      <c r="AC1320" t="s">
        <v>190</v>
      </c>
      <c r="AD1320" s="50">
        <v>0.99100093426232694</v>
      </c>
      <c r="AE1320" t="s">
        <v>252</v>
      </c>
      <c r="AF1320" t="s">
        <v>252</v>
      </c>
      <c r="AG1320" t="s">
        <v>252</v>
      </c>
      <c r="AH1320" t="s">
        <v>252</v>
      </c>
    </row>
    <row r="1321" spans="1:34" x14ac:dyDescent="0.35">
      <c r="A1321">
        <v>8</v>
      </c>
      <c r="B1321" t="s">
        <v>262</v>
      </c>
      <c r="C1321" t="s">
        <v>246</v>
      </c>
      <c r="D1321" t="s">
        <v>450</v>
      </c>
      <c r="E1321" t="s">
        <v>258</v>
      </c>
      <c r="F1321" t="s">
        <v>248</v>
      </c>
      <c r="G1321" t="s">
        <v>249</v>
      </c>
      <c r="H1321" t="s">
        <v>250</v>
      </c>
      <c r="L1321" s="50">
        <v>1</v>
      </c>
      <c r="M1321" s="50">
        <v>0.91167271137237549</v>
      </c>
      <c r="N1321" s="50">
        <v>1.0968848466873169</v>
      </c>
      <c r="O1321" s="50">
        <v>27.703115</v>
      </c>
      <c r="P1321" s="50">
        <v>27.682840347290039</v>
      </c>
      <c r="Q1321" s="50">
        <v>2.4899084120988846E-2</v>
      </c>
      <c r="S1321" s="50">
        <v>17.958091735839844</v>
      </c>
      <c r="T1321" s="50">
        <v>8.3227477967739105E-2</v>
      </c>
      <c r="U1321" s="50">
        <v>4.8051405698060989E-2</v>
      </c>
      <c r="V1321" s="50">
        <v>0</v>
      </c>
      <c r="W1321" t="s">
        <v>210</v>
      </c>
      <c r="X1321" s="50">
        <v>0.52827931933376748</v>
      </c>
      <c r="Y1321" t="s">
        <v>210</v>
      </c>
      <c r="Z1321">
        <v>3</v>
      </c>
      <c r="AA1321">
        <v>21</v>
      </c>
      <c r="AB1321" t="s">
        <v>251</v>
      </c>
      <c r="AC1321" t="s">
        <v>190</v>
      </c>
      <c r="AD1321" s="50">
        <v>0.98113732597681769</v>
      </c>
      <c r="AE1321" t="s">
        <v>252</v>
      </c>
      <c r="AF1321" t="s">
        <v>252</v>
      </c>
      <c r="AG1321" t="s">
        <v>252</v>
      </c>
      <c r="AH1321" t="s">
        <v>252</v>
      </c>
    </row>
    <row r="1322" spans="1:34" x14ac:dyDescent="0.35">
      <c r="A1322">
        <v>9</v>
      </c>
      <c r="B1322" t="s">
        <v>263</v>
      </c>
      <c r="C1322" t="s">
        <v>246</v>
      </c>
      <c r="D1322" t="s">
        <v>450</v>
      </c>
      <c r="E1322" t="s">
        <v>247</v>
      </c>
      <c r="F1322" t="s">
        <v>248</v>
      </c>
      <c r="G1322" t="s">
        <v>249</v>
      </c>
      <c r="H1322" t="s">
        <v>250</v>
      </c>
      <c r="O1322" s="50">
        <v>9.7669859999999993</v>
      </c>
      <c r="P1322" s="50">
        <v>9.7247505187988281</v>
      </c>
      <c r="Q1322" s="50">
        <v>7.9415671527385712E-2</v>
      </c>
      <c r="W1322" t="s">
        <v>210</v>
      </c>
      <c r="X1322" s="50">
        <v>0.46903945787047691</v>
      </c>
      <c r="Y1322" t="s">
        <v>210</v>
      </c>
      <c r="Z1322">
        <v>3</v>
      </c>
      <c r="AA1322">
        <v>5</v>
      </c>
      <c r="AB1322" t="s">
        <v>251</v>
      </c>
      <c r="AC1322" t="s">
        <v>190</v>
      </c>
      <c r="AD1322" s="50">
        <v>0.92270166880644078</v>
      </c>
      <c r="AE1322" t="s">
        <v>252</v>
      </c>
      <c r="AF1322" t="s">
        <v>252</v>
      </c>
      <c r="AG1322" t="s">
        <v>252</v>
      </c>
      <c r="AH1322" t="s">
        <v>252</v>
      </c>
    </row>
    <row r="1323" spans="1:34" x14ac:dyDescent="0.35">
      <c r="A1323">
        <v>10</v>
      </c>
      <c r="B1323" t="s">
        <v>264</v>
      </c>
      <c r="C1323" t="s">
        <v>246</v>
      </c>
      <c r="D1323" t="s">
        <v>450</v>
      </c>
      <c r="E1323" t="s">
        <v>254</v>
      </c>
      <c r="F1323" t="s">
        <v>248</v>
      </c>
      <c r="G1323" t="s">
        <v>249</v>
      </c>
      <c r="H1323" t="s">
        <v>250</v>
      </c>
      <c r="L1323" s="50">
        <v>1</v>
      </c>
      <c r="M1323" s="50">
        <v>0.91533768177032471</v>
      </c>
      <c r="N1323" s="50">
        <v>1.092492938041687</v>
      </c>
      <c r="O1323" s="50">
        <v>20.617563000000001</v>
      </c>
      <c r="P1323" s="50">
        <v>20.623785018920898</v>
      </c>
      <c r="Q1323" s="50">
        <v>5.6534218601882458E-3</v>
      </c>
      <c r="S1323" s="50">
        <v>10.899033546447754</v>
      </c>
      <c r="T1323" s="50">
        <v>7.9616643488407135E-2</v>
      </c>
      <c r="U1323" s="50">
        <v>4.5966688543558121E-2</v>
      </c>
      <c r="V1323" s="50">
        <v>0</v>
      </c>
      <c r="W1323" t="s">
        <v>210</v>
      </c>
      <c r="X1323" s="50">
        <v>0.40259105882769325</v>
      </c>
      <c r="Y1323" t="s">
        <v>210</v>
      </c>
      <c r="Z1323">
        <v>3</v>
      </c>
      <c r="AA1323">
        <v>14</v>
      </c>
      <c r="AB1323" t="s">
        <v>251</v>
      </c>
      <c r="AC1323" t="s">
        <v>190</v>
      </c>
      <c r="AD1323" s="50">
        <v>0.96911611273454557</v>
      </c>
      <c r="AE1323" t="s">
        <v>252</v>
      </c>
      <c r="AF1323" t="s">
        <v>252</v>
      </c>
      <c r="AG1323" t="s">
        <v>252</v>
      </c>
      <c r="AH1323" t="s">
        <v>252</v>
      </c>
    </row>
    <row r="1324" spans="1:34" x14ac:dyDescent="0.35">
      <c r="A1324">
        <v>11</v>
      </c>
      <c r="B1324" t="s">
        <v>265</v>
      </c>
      <c r="C1324" t="s">
        <v>246</v>
      </c>
      <c r="D1324" t="s">
        <v>450</v>
      </c>
      <c r="E1324" t="s">
        <v>256</v>
      </c>
      <c r="F1324" t="s">
        <v>248</v>
      </c>
      <c r="G1324" t="s">
        <v>249</v>
      </c>
      <c r="H1324" t="s">
        <v>250</v>
      </c>
      <c r="L1324" s="50">
        <v>1</v>
      </c>
      <c r="M1324" s="50">
        <v>0.91420835256576538</v>
      </c>
      <c r="N1324" s="50">
        <v>1.093842625617981</v>
      </c>
      <c r="O1324" s="50">
        <v>29.964980000000001</v>
      </c>
      <c r="P1324" s="50">
        <v>29.970428466796875</v>
      </c>
      <c r="Q1324" s="50">
        <v>1.4495724812150002E-2</v>
      </c>
      <c r="S1324" s="50">
        <v>20.245677947998047</v>
      </c>
      <c r="T1324" s="50">
        <v>8.0727778375148773E-2</v>
      </c>
      <c r="U1324" s="50">
        <v>4.6608205884695053E-2</v>
      </c>
      <c r="V1324" s="50">
        <v>0</v>
      </c>
      <c r="W1324" t="s">
        <v>210</v>
      </c>
      <c r="X1324" s="50">
        <v>0.42946274802202233</v>
      </c>
      <c r="Y1324" t="s">
        <v>210</v>
      </c>
      <c r="Z1324">
        <v>3</v>
      </c>
      <c r="AA1324">
        <v>23</v>
      </c>
      <c r="AB1324" t="s">
        <v>251</v>
      </c>
      <c r="AC1324" t="s">
        <v>190</v>
      </c>
      <c r="AD1324" s="50">
        <v>0.98057448270586633</v>
      </c>
      <c r="AE1324" t="s">
        <v>252</v>
      </c>
      <c r="AF1324" t="s">
        <v>252</v>
      </c>
      <c r="AG1324" t="s">
        <v>252</v>
      </c>
      <c r="AH1324" t="s">
        <v>252</v>
      </c>
    </row>
    <row r="1325" spans="1:34" x14ac:dyDescent="0.35">
      <c r="A1325">
        <v>12</v>
      </c>
      <c r="B1325" t="s">
        <v>266</v>
      </c>
      <c r="C1325" t="s">
        <v>246</v>
      </c>
      <c r="D1325" t="s">
        <v>450</v>
      </c>
      <c r="E1325" t="s">
        <v>258</v>
      </c>
      <c r="F1325" t="s">
        <v>248</v>
      </c>
      <c r="G1325" t="s">
        <v>249</v>
      </c>
      <c r="H1325" t="s">
        <v>250</v>
      </c>
      <c r="L1325" s="50">
        <v>1</v>
      </c>
      <c r="M1325" s="50">
        <v>0.91167271137237549</v>
      </c>
      <c r="N1325" s="50">
        <v>1.0968848466873169</v>
      </c>
      <c r="O1325" s="50">
        <v>27.655049999999999</v>
      </c>
      <c r="P1325" s="50">
        <v>27.682840347290039</v>
      </c>
      <c r="Q1325" s="50">
        <v>2.4899084120988846E-2</v>
      </c>
      <c r="S1325" s="50">
        <v>17.958091735839844</v>
      </c>
      <c r="T1325" s="50">
        <v>8.3227477967739105E-2</v>
      </c>
      <c r="U1325" s="50">
        <v>4.8051405698060989E-2</v>
      </c>
      <c r="V1325" s="50">
        <v>0</v>
      </c>
      <c r="W1325" t="s">
        <v>210</v>
      </c>
      <c r="X1325" s="50">
        <v>0.52827931933376748</v>
      </c>
      <c r="Y1325" t="s">
        <v>210</v>
      </c>
      <c r="Z1325">
        <v>3</v>
      </c>
      <c r="AA1325">
        <v>21</v>
      </c>
      <c r="AB1325" t="s">
        <v>251</v>
      </c>
      <c r="AC1325" t="s">
        <v>190</v>
      </c>
      <c r="AD1325" s="50">
        <v>0.9806266890226959</v>
      </c>
      <c r="AE1325" t="s">
        <v>252</v>
      </c>
      <c r="AF1325" t="s">
        <v>252</v>
      </c>
      <c r="AG1325" t="s">
        <v>252</v>
      </c>
      <c r="AH1325" t="s">
        <v>252</v>
      </c>
    </row>
    <row r="1326" spans="1:34" x14ac:dyDescent="0.35">
      <c r="A1326">
        <v>13</v>
      </c>
      <c r="B1326" t="s">
        <v>267</v>
      </c>
      <c r="C1326" t="s">
        <v>246</v>
      </c>
      <c r="D1326" t="s">
        <v>450</v>
      </c>
      <c r="E1326" t="s">
        <v>268</v>
      </c>
      <c r="F1326" t="s">
        <v>248</v>
      </c>
      <c r="G1326" t="s">
        <v>249</v>
      </c>
      <c r="H1326" t="s">
        <v>250</v>
      </c>
      <c r="L1326" s="50">
        <v>1</v>
      </c>
      <c r="M1326" s="50">
        <v>0.90168744325637817</v>
      </c>
      <c r="N1326" s="50">
        <v>1.1090317964553833</v>
      </c>
      <c r="O1326" s="50">
        <v>27.92606</v>
      </c>
      <c r="P1326" s="50">
        <v>27.882841110229492</v>
      </c>
      <c r="Q1326" s="50">
        <v>4.8663079738616943E-2</v>
      </c>
      <c r="S1326" s="50">
        <v>18.158090591430664</v>
      </c>
      <c r="T1326" s="50">
        <v>9.3139380216598511E-2</v>
      </c>
      <c r="U1326" s="50">
        <v>5.3774043917655945E-2</v>
      </c>
      <c r="V1326" s="50">
        <v>0</v>
      </c>
      <c r="W1326" t="s">
        <v>210</v>
      </c>
      <c r="X1326" s="50">
        <v>0.45425343205189822</v>
      </c>
      <c r="Y1326" t="s">
        <v>210</v>
      </c>
      <c r="Z1326">
        <v>3</v>
      </c>
      <c r="AA1326">
        <v>22</v>
      </c>
      <c r="AB1326" t="s">
        <v>251</v>
      </c>
      <c r="AC1326" t="s">
        <v>190</v>
      </c>
      <c r="AD1326" s="50">
        <v>0.95532805287135669</v>
      </c>
      <c r="AE1326" t="s">
        <v>252</v>
      </c>
      <c r="AF1326" t="s">
        <v>252</v>
      </c>
      <c r="AG1326" t="s">
        <v>252</v>
      </c>
      <c r="AH1326" t="s">
        <v>252</v>
      </c>
    </row>
    <row r="1327" spans="1:34" x14ac:dyDescent="0.35">
      <c r="A1327">
        <v>14</v>
      </c>
      <c r="B1327" t="s">
        <v>269</v>
      </c>
      <c r="C1327" t="s">
        <v>246</v>
      </c>
      <c r="D1327" t="s">
        <v>450</v>
      </c>
      <c r="E1327" t="s">
        <v>270</v>
      </c>
      <c r="F1327" t="s">
        <v>248</v>
      </c>
      <c r="G1327" t="s">
        <v>249</v>
      </c>
      <c r="H1327" t="s">
        <v>250</v>
      </c>
      <c r="L1327" s="50">
        <v>1</v>
      </c>
      <c r="M1327" s="50">
        <v>0.90031719207763672</v>
      </c>
      <c r="N1327" s="50">
        <v>1.1107196807861328</v>
      </c>
      <c r="O1327" s="50">
        <v>30.068982999999999</v>
      </c>
      <c r="P1327" s="50">
        <v>30.010251998901367</v>
      </c>
      <c r="Q1327" s="50">
        <v>5.1234103739261627E-2</v>
      </c>
      <c r="S1327" s="50">
        <v>20.285501480102539</v>
      </c>
      <c r="T1327" s="50">
        <v>9.4508104026317596E-2</v>
      </c>
      <c r="U1327" s="50">
        <v>5.4564278572797775E-2</v>
      </c>
      <c r="V1327" s="50">
        <v>0</v>
      </c>
      <c r="W1327" t="s">
        <v>210</v>
      </c>
      <c r="X1327" s="50">
        <v>0.41237728302654525</v>
      </c>
      <c r="Y1327" t="s">
        <v>210</v>
      </c>
      <c r="Z1327">
        <v>3</v>
      </c>
      <c r="AA1327">
        <v>24</v>
      </c>
      <c r="AB1327" t="s">
        <v>251</v>
      </c>
      <c r="AC1327" t="s">
        <v>190</v>
      </c>
      <c r="AD1327" s="50">
        <v>0.96414578044601162</v>
      </c>
      <c r="AE1327" t="s">
        <v>252</v>
      </c>
      <c r="AF1327" t="s">
        <v>252</v>
      </c>
      <c r="AG1327" t="s">
        <v>252</v>
      </c>
      <c r="AH1327" t="s">
        <v>252</v>
      </c>
    </row>
    <row r="1328" spans="1:34" x14ac:dyDescent="0.35">
      <c r="A1328">
        <v>15</v>
      </c>
      <c r="B1328" t="s">
        <v>271</v>
      </c>
      <c r="C1328" t="s">
        <v>246</v>
      </c>
      <c r="D1328" t="s">
        <v>450</v>
      </c>
      <c r="E1328" t="s">
        <v>272</v>
      </c>
      <c r="F1328" t="s">
        <v>248</v>
      </c>
      <c r="G1328" t="s">
        <v>249</v>
      </c>
      <c r="H1328" t="s">
        <v>250</v>
      </c>
      <c r="L1328" s="50">
        <v>1</v>
      </c>
      <c r="M1328" s="50">
        <v>0.61386692523956299</v>
      </c>
      <c r="N1328" s="50">
        <v>1.6290175914764404</v>
      </c>
      <c r="O1328" s="50">
        <v>34.635097999999999</v>
      </c>
      <c r="P1328" s="50">
        <v>34.399272918701172</v>
      </c>
      <c r="Q1328" s="50">
        <v>0.4319431483745575</v>
      </c>
      <c r="S1328" s="50">
        <v>24.674518585205078</v>
      </c>
      <c r="T1328" s="50">
        <v>0.43918302655220032</v>
      </c>
      <c r="U1328" s="50">
        <v>0.25356242060661316</v>
      </c>
      <c r="V1328" s="50">
        <v>0</v>
      </c>
      <c r="W1328" t="s">
        <v>210</v>
      </c>
      <c r="X1328" s="50">
        <v>0.11493902147427873</v>
      </c>
      <c r="Y1328" t="s">
        <v>210</v>
      </c>
      <c r="Z1328">
        <v>3</v>
      </c>
      <c r="AA1328">
        <v>30</v>
      </c>
      <c r="AB1328" t="s">
        <v>251</v>
      </c>
      <c r="AC1328" t="s">
        <v>190</v>
      </c>
      <c r="AD1328" s="50">
        <v>0.96081947422265934</v>
      </c>
      <c r="AE1328" t="s">
        <v>252</v>
      </c>
      <c r="AF1328" t="s">
        <v>252</v>
      </c>
      <c r="AG1328" t="s">
        <v>252</v>
      </c>
      <c r="AH1328" t="s">
        <v>252</v>
      </c>
    </row>
    <row r="1329" spans="1:34" x14ac:dyDescent="0.35">
      <c r="A1329">
        <v>16</v>
      </c>
      <c r="B1329" t="s">
        <v>275</v>
      </c>
      <c r="C1329" t="s">
        <v>246</v>
      </c>
      <c r="D1329" t="s">
        <v>450</v>
      </c>
      <c r="E1329" t="s">
        <v>276</v>
      </c>
      <c r="F1329" t="s">
        <v>248</v>
      </c>
      <c r="G1329" t="s">
        <v>249</v>
      </c>
      <c r="H1329" t="s">
        <v>250</v>
      </c>
      <c r="L1329" s="50">
        <v>1</v>
      </c>
      <c r="M1329" s="50">
        <v>0.89975088834762573</v>
      </c>
      <c r="N1329" s="50">
        <v>1.1114187240600586</v>
      </c>
      <c r="O1329" s="50">
        <v>22.939534999999999</v>
      </c>
      <c r="P1329" s="50">
        <v>22.99553108215332</v>
      </c>
      <c r="Q1329" s="50">
        <v>5.2271343767642975E-2</v>
      </c>
      <c r="S1329" s="50">
        <v>13.270780563354492</v>
      </c>
      <c r="T1329" s="50">
        <v>9.5074400305747986E-2</v>
      </c>
      <c r="U1329" s="50">
        <v>5.4891232401132584E-2</v>
      </c>
      <c r="V1329" s="50">
        <v>0</v>
      </c>
      <c r="W1329" t="s">
        <v>210</v>
      </c>
      <c r="X1329" s="50">
        <v>0.3349495794926024</v>
      </c>
      <c r="Y1329" t="s">
        <v>210</v>
      </c>
      <c r="Z1329">
        <v>3</v>
      </c>
      <c r="AA1329">
        <v>15</v>
      </c>
      <c r="AB1329" t="s">
        <v>251</v>
      </c>
      <c r="AC1329" t="s">
        <v>190</v>
      </c>
      <c r="AD1329" s="50">
        <v>0.97568634976696422</v>
      </c>
      <c r="AE1329" t="s">
        <v>252</v>
      </c>
      <c r="AF1329" t="s">
        <v>252</v>
      </c>
      <c r="AG1329" t="s">
        <v>252</v>
      </c>
      <c r="AH1329" t="s">
        <v>252</v>
      </c>
    </row>
    <row r="1330" spans="1:34" x14ac:dyDescent="0.35">
      <c r="A1330">
        <v>17</v>
      </c>
      <c r="B1330" t="s">
        <v>277</v>
      </c>
      <c r="C1330" t="s">
        <v>246</v>
      </c>
      <c r="D1330" t="s">
        <v>450</v>
      </c>
      <c r="E1330" t="s">
        <v>268</v>
      </c>
      <c r="F1330" t="s">
        <v>248</v>
      </c>
      <c r="G1330" t="s">
        <v>249</v>
      </c>
      <c r="H1330" t="s">
        <v>250</v>
      </c>
      <c r="L1330" s="50">
        <v>1</v>
      </c>
      <c r="M1330" s="50">
        <v>0.90168744325637817</v>
      </c>
      <c r="N1330" s="50">
        <v>1.1090317964553833</v>
      </c>
      <c r="O1330" s="50">
        <v>27.830131999999999</v>
      </c>
      <c r="P1330" s="50">
        <v>27.882841110229492</v>
      </c>
      <c r="Q1330" s="50">
        <v>4.8663079738616943E-2</v>
      </c>
      <c r="S1330" s="50">
        <v>18.158090591430664</v>
      </c>
      <c r="T1330" s="50">
        <v>9.3139380216598511E-2</v>
      </c>
      <c r="U1330" s="50">
        <v>5.3774043917655945E-2</v>
      </c>
      <c r="V1330" s="50">
        <v>0</v>
      </c>
      <c r="W1330" t="s">
        <v>210</v>
      </c>
      <c r="X1330" s="50">
        <v>0.45425343205189822</v>
      </c>
      <c r="Y1330" t="s">
        <v>210</v>
      </c>
      <c r="Z1330">
        <v>3</v>
      </c>
      <c r="AA1330">
        <v>20</v>
      </c>
      <c r="AB1330" t="s">
        <v>251</v>
      </c>
      <c r="AC1330" t="s">
        <v>190</v>
      </c>
      <c r="AD1330" s="50">
        <v>0.98895905063775535</v>
      </c>
      <c r="AE1330" t="s">
        <v>252</v>
      </c>
      <c r="AF1330" t="s">
        <v>252</v>
      </c>
      <c r="AG1330" t="s">
        <v>252</v>
      </c>
      <c r="AH1330" t="s">
        <v>252</v>
      </c>
    </row>
    <row r="1331" spans="1:34" x14ac:dyDescent="0.35">
      <c r="A1331">
        <v>18</v>
      </c>
      <c r="B1331" t="s">
        <v>278</v>
      </c>
      <c r="C1331" t="s">
        <v>246</v>
      </c>
      <c r="D1331" t="s">
        <v>450</v>
      </c>
      <c r="E1331" t="s">
        <v>270</v>
      </c>
      <c r="F1331" t="s">
        <v>248</v>
      </c>
      <c r="G1331" t="s">
        <v>249</v>
      </c>
      <c r="H1331" t="s">
        <v>250</v>
      </c>
      <c r="L1331" s="50">
        <v>1</v>
      </c>
      <c r="M1331" s="50">
        <v>0.90031719207763672</v>
      </c>
      <c r="N1331" s="50">
        <v>1.1107196807861328</v>
      </c>
      <c r="O1331" s="50">
        <v>29.98704</v>
      </c>
      <c r="P1331" s="50">
        <v>30.010251998901367</v>
      </c>
      <c r="Q1331" s="50">
        <v>5.1234103739261627E-2</v>
      </c>
      <c r="S1331" s="50">
        <v>20.285501480102539</v>
      </c>
      <c r="T1331" s="50">
        <v>9.4508104026317596E-2</v>
      </c>
      <c r="U1331" s="50">
        <v>5.4564278572797775E-2</v>
      </c>
      <c r="V1331" s="50">
        <v>0</v>
      </c>
      <c r="W1331" t="s">
        <v>210</v>
      </c>
      <c r="X1331" s="50">
        <v>0.41237728302654525</v>
      </c>
      <c r="Y1331" t="s">
        <v>210</v>
      </c>
      <c r="Z1331">
        <v>3</v>
      </c>
      <c r="AA1331">
        <v>23</v>
      </c>
      <c r="AB1331" t="s">
        <v>251</v>
      </c>
      <c r="AC1331" t="s">
        <v>190</v>
      </c>
      <c r="AD1331" s="50">
        <v>0.97613827392521579</v>
      </c>
      <c r="AE1331" t="s">
        <v>252</v>
      </c>
      <c r="AF1331" t="s">
        <v>252</v>
      </c>
      <c r="AG1331" t="s">
        <v>252</v>
      </c>
      <c r="AH1331" t="s">
        <v>252</v>
      </c>
    </row>
    <row r="1332" spans="1:34" x14ac:dyDescent="0.35">
      <c r="A1332">
        <v>19</v>
      </c>
      <c r="B1332" t="s">
        <v>279</v>
      </c>
      <c r="C1332" t="s">
        <v>246</v>
      </c>
      <c r="D1332" t="s">
        <v>450</v>
      </c>
      <c r="E1332" t="s">
        <v>272</v>
      </c>
      <c r="F1332" t="s">
        <v>248</v>
      </c>
      <c r="G1332" t="s">
        <v>249</v>
      </c>
      <c r="H1332" t="s">
        <v>250</v>
      </c>
      <c r="L1332" s="50">
        <v>1</v>
      </c>
      <c r="M1332" s="50">
        <v>0.61386692523956299</v>
      </c>
      <c r="N1332" s="50">
        <v>1.6290175914764404</v>
      </c>
      <c r="O1332" s="50">
        <v>33.900745000000001</v>
      </c>
      <c r="P1332" s="50">
        <v>34.399272918701172</v>
      </c>
      <c r="Q1332" s="50">
        <v>0.4319431483745575</v>
      </c>
      <c r="S1332" s="50">
        <v>24.674518585205078</v>
      </c>
      <c r="T1332" s="50">
        <v>0.43918302655220032</v>
      </c>
      <c r="U1332" s="50">
        <v>0.25356242060661316</v>
      </c>
      <c r="V1332" s="50">
        <v>0</v>
      </c>
      <c r="W1332" t="s">
        <v>210</v>
      </c>
      <c r="X1332" s="50">
        <v>0.11493902147427873</v>
      </c>
      <c r="Y1332" t="s">
        <v>210</v>
      </c>
      <c r="Z1332">
        <v>3</v>
      </c>
      <c r="AA1332">
        <v>29</v>
      </c>
      <c r="AB1332" t="s">
        <v>251</v>
      </c>
      <c r="AC1332" t="s">
        <v>190</v>
      </c>
      <c r="AD1332" s="50">
        <v>0.96131560356973167</v>
      </c>
      <c r="AE1332" t="s">
        <v>252</v>
      </c>
      <c r="AF1332" t="s">
        <v>252</v>
      </c>
      <c r="AG1332" t="s">
        <v>252</v>
      </c>
      <c r="AH1332" t="s">
        <v>252</v>
      </c>
    </row>
    <row r="1333" spans="1:34" x14ac:dyDescent="0.35">
      <c r="A1333">
        <v>20</v>
      </c>
      <c r="B1333" t="s">
        <v>280</v>
      </c>
      <c r="C1333" t="s">
        <v>246</v>
      </c>
      <c r="D1333" t="s">
        <v>450</v>
      </c>
      <c r="E1333" t="s">
        <v>276</v>
      </c>
      <c r="F1333" t="s">
        <v>248</v>
      </c>
      <c r="G1333" t="s">
        <v>249</v>
      </c>
      <c r="H1333" t="s">
        <v>250</v>
      </c>
      <c r="L1333" s="50">
        <v>1</v>
      </c>
      <c r="M1333" s="50">
        <v>0.89975088834762573</v>
      </c>
      <c r="N1333" s="50">
        <v>1.1114187240600586</v>
      </c>
      <c r="O1333" s="50">
        <v>23.004017000000001</v>
      </c>
      <c r="P1333" s="50">
        <v>22.99553108215332</v>
      </c>
      <c r="Q1333" s="50">
        <v>5.2271343767642975E-2</v>
      </c>
      <c r="S1333" s="50">
        <v>13.270780563354492</v>
      </c>
      <c r="T1333" s="50">
        <v>9.5074400305747986E-2</v>
      </c>
      <c r="U1333" s="50">
        <v>5.4891232401132584E-2</v>
      </c>
      <c r="V1333" s="50">
        <v>0</v>
      </c>
      <c r="W1333" t="s">
        <v>210</v>
      </c>
      <c r="X1333" s="50">
        <v>0.3349495794926024</v>
      </c>
      <c r="Y1333" t="s">
        <v>210</v>
      </c>
      <c r="Z1333">
        <v>3</v>
      </c>
      <c r="AA1333">
        <v>16</v>
      </c>
      <c r="AB1333" t="s">
        <v>251</v>
      </c>
      <c r="AC1333" t="s">
        <v>190</v>
      </c>
      <c r="AD1333" s="50">
        <v>0.97062441776857133</v>
      </c>
      <c r="AE1333" t="s">
        <v>252</v>
      </c>
      <c r="AF1333" t="s">
        <v>252</v>
      </c>
      <c r="AG1333" t="s">
        <v>252</v>
      </c>
      <c r="AH1333" t="s">
        <v>252</v>
      </c>
    </row>
    <row r="1334" spans="1:34" x14ac:dyDescent="0.35">
      <c r="A1334">
        <v>21</v>
      </c>
      <c r="B1334" t="s">
        <v>281</v>
      </c>
      <c r="C1334" t="s">
        <v>246</v>
      </c>
      <c r="D1334" t="s">
        <v>450</v>
      </c>
      <c r="E1334" t="s">
        <v>268</v>
      </c>
      <c r="F1334" t="s">
        <v>248</v>
      </c>
      <c r="G1334" t="s">
        <v>249</v>
      </c>
      <c r="H1334" t="s">
        <v>250</v>
      </c>
      <c r="L1334" s="50">
        <v>1</v>
      </c>
      <c r="M1334" s="50">
        <v>0.90168744325637817</v>
      </c>
      <c r="N1334" s="50">
        <v>1.1090317964553833</v>
      </c>
      <c r="O1334" s="50">
        <v>27.892330000000001</v>
      </c>
      <c r="P1334" s="50">
        <v>27.882841110229492</v>
      </c>
      <c r="Q1334" s="50">
        <v>4.8663079738616943E-2</v>
      </c>
      <c r="S1334" s="50">
        <v>18.158090591430664</v>
      </c>
      <c r="T1334" s="50">
        <v>9.3139380216598511E-2</v>
      </c>
      <c r="U1334" s="50">
        <v>5.3774043917655945E-2</v>
      </c>
      <c r="V1334" s="50">
        <v>0</v>
      </c>
      <c r="W1334" t="s">
        <v>210</v>
      </c>
      <c r="X1334" s="50">
        <v>0.45425343205189822</v>
      </c>
      <c r="Y1334" t="s">
        <v>210</v>
      </c>
      <c r="Z1334">
        <v>3</v>
      </c>
      <c r="AA1334">
        <v>21</v>
      </c>
      <c r="AB1334" t="s">
        <v>251</v>
      </c>
      <c r="AC1334" t="s">
        <v>190</v>
      </c>
      <c r="AD1334" s="50">
        <v>0.98753638679151179</v>
      </c>
      <c r="AE1334" t="s">
        <v>252</v>
      </c>
      <c r="AF1334" t="s">
        <v>252</v>
      </c>
      <c r="AG1334" t="s">
        <v>252</v>
      </c>
      <c r="AH1334" t="s">
        <v>252</v>
      </c>
    </row>
    <row r="1335" spans="1:34" x14ac:dyDescent="0.35">
      <c r="A1335">
        <v>22</v>
      </c>
      <c r="B1335" t="s">
        <v>282</v>
      </c>
      <c r="C1335" t="s">
        <v>246</v>
      </c>
      <c r="D1335" t="s">
        <v>450</v>
      </c>
      <c r="E1335" t="s">
        <v>270</v>
      </c>
      <c r="F1335" t="s">
        <v>248</v>
      </c>
      <c r="G1335" t="s">
        <v>249</v>
      </c>
      <c r="H1335" t="s">
        <v>250</v>
      </c>
      <c r="L1335" s="50">
        <v>1</v>
      </c>
      <c r="M1335" s="50">
        <v>0.90031719207763672</v>
      </c>
      <c r="N1335" s="50">
        <v>1.1107196807861328</v>
      </c>
      <c r="O1335" s="50">
        <v>29.974730999999998</v>
      </c>
      <c r="P1335" s="50">
        <v>30.010251998901367</v>
      </c>
      <c r="Q1335" s="50">
        <v>5.1234103739261627E-2</v>
      </c>
      <c r="S1335" s="50">
        <v>20.285501480102539</v>
      </c>
      <c r="T1335" s="50">
        <v>9.4508104026317596E-2</v>
      </c>
      <c r="U1335" s="50">
        <v>5.4564278572797775E-2</v>
      </c>
      <c r="V1335" s="50">
        <v>0</v>
      </c>
      <c r="W1335" t="s">
        <v>210</v>
      </c>
      <c r="X1335" s="50">
        <v>0.41237728302654525</v>
      </c>
      <c r="Y1335" t="s">
        <v>210</v>
      </c>
      <c r="Z1335">
        <v>3</v>
      </c>
      <c r="AA1335">
        <v>23</v>
      </c>
      <c r="AB1335" t="s">
        <v>251</v>
      </c>
      <c r="AC1335" t="s">
        <v>190</v>
      </c>
      <c r="AD1335" s="50">
        <v>0.98274620418196434</v>
      </c>
      <c r="AE1335" t="s">
        <v>252</v>
      </c>
      <c r="AF1335" t="s">
        <v>252</v>
      </c>
      <c r="AG1335" t="s">
        <v>252</v>
      </c>
      <c r="AH1335" t="s">
        <v>252</v>
      </c>
    </row>
    <row r="1336" spans="1:34" x14ac:dyDescent="0.35">
      <c r="A1336">
        <v>23</v>
      </c>
      <c r="B1336" t="s">
        <v>283</v>
      </c>
      <c r="C1336" t="s">
        <v>246</v>
      </c>
      <c r="D1336" t="s">
        <v>450</v>
      </c>
      <c r="E1336" t="s">
        <v>272</v>
      </c>
      <c r="F1336" t="s">
        <v>248</v>
      </c>
      <c r="G1336" t="s">
        <v>249</v>
      </c>
      <c r="H1336" t="s">
        <v>250</v>
      </c>
      <c r="L1336" s="50">
        <v>1</v>
      </c>
      <c r="M1336" s="50">
        <v>0.61386692523956299</v>
      </c>
      <c r="N1336" s="50">
        <v>1.6290175914764404</v>
      </c>
      <c r="O1336" s="50">
        <v>34.661963999999998</v>
      </c>
      <c r="P1336" s="50">
        <v>34.399272918701172</v>
      </c>
      <c r="Q1336" s="50">
        <v>0.4319431483745575</v>
      </c>
      <c r="S1336" s="50">
        <v>24.674518585205078</v>
      </c>
      <c r="T1336" s="50">
        <v>0.43918302655220032</v>
      </c>
      <c r="U1336" s="50">
        <v>0.25356242060661316</v>
      </c>
      <c r="V1336" s="50">
        <v>0</v>
      </c>
      <c r="W1336" t="s">
        <v>210</v>
      </c>
      <c r="X1336" s="50">
        <v>0.11493902147427873</v>
      </c>
      <c r="Y1336" t="s">
        <v>210</v>
      </c>
      <c r="Z1336">
        <v>3</v>
      </c>
      <c r="AA1336">
        <v>30</v>
      </c>
      <c r="AB1336" t="s">
        <v>251</v>
      </c>
      <c r="AC1336" t="s">
        <v>190</v>
      </c>
      <c r="AD1336" s="50">
        <v>0.95772794094297631</v>
      </c>
      <c r="AE1336" t="s">
        <v>252</v>
      </c>
      <c r="AF1336" t="s">
        <v>252</v>
      </c>
      <c r="AG1336" t="s">
        <v>252</v>
      </c>
      <c r="AH1336" t="s">
        <v>252</v>
      </c>
    </row>
    <row r="1337" spans="1:34" x14ac:dyDescent="0.35">
      <c r="A1337">
        <v>24</v>
      </c>
      <c r="B1337" t="s">
        <v>284</v>
      </c>
      <c r="C1337" t="s">
        <v>246</v>
      </c>
      <c r="D1337" t="s">
        <v>450</v>
      </c>
      <c r="E1337" t="s">
        <v>276</v>
      </c>
      <c r="F1337" t="s">
        <v>248</v>
      </c>
      <c r="G1337" t="s">
        <v>249</v>
      </c>
      <c r="H1337" t="s">
        <v>250</v>
      </c>
      <c r="L1337" s="50">
        <v>1</v>
      </c>
      <c r="M1337" s="50">
        <v>0.89975088834762573</v>
      </c>
      <c r="N1337" s="50">
        <v>1.1114187240600586</v>
      </c>
      <c r="O1337" s="50">
        <v>23.043040000000001</v>
      </c>
      <c r="P1337" s="50">
        <v>22.99553108215332</v>
      </c>
      <c r="Q1337" s="50">
        <v>5.2271343767642975E-2</v>
      </c>
      <c r="S1337" s="50">
        <v>13.270780563354492</v>
      </c>
      <c r="T1337" s="50">
        <v>9.5074400305747986E-2</v>
      </c>
      <c r="U1337" s="50">
        <v>5.4891232401132584E-2</v>
      </c>
      <c r="V1337" s="50">
        <v>0</v>
      </c>
      <c r="W1337" t="s">
        <v>210</v>
      </c>
      <c r="X1337" s="50">
        <v>0.3349495794926024</v>
      </c>
      <c r="Y1337" t="s">
        <v>210</v>
      </c>
      <c r="Z1337">
        <v>3</v>
      </c>
      <c r="AA1337">
        <v>16</v>
      </c>
      <c r="AB1337" t="s">
        <v>251</v>
      </c>
      <c r="AC1337" t="s">
        <v>190</v>
      </c>
      <c r="AD1337" s="50">
        <v>0.96954659545889732</v>
      </c>
      <c r="AE1337" t="s">
        <v>252</v>
      </c>
      <c r="AF1337" t="s">
        <v>252</v>
      </c>
      <c r="AG1337" t="s">
        <v>252</v>
      </c>
      <c r="AH1337" t="s">
        <v>252</v>
      </c>
    </row>
    <row r="1338" spans="1:34" x14ac:dyDescent="0.35">
      <c r="A1338">
        <v>25</v>
      </c>
      <c r="B1338" t="s">
        <v>285</v>
      </c>
      <c r="C1338" t="s">
        <v>246</v>
      </c>
      <c r="D1338" t="s">
        <v>450</v>
      </c>
      <c r="E1338" t="s">
        <v>286</v>
      </c>
      <c r="F1338" t="s">
        <v>248</v>
      </c>
      <c r="G1338" t="s">
        <v>249</v>
      </c>
      <c r="H1338" t="s">
        <v>250</v>
      </c>
      <c r="L1338" s="50">
        <v>1</v>
      </c>
      <c r="M1338" s="50">
        <v>0.88721311092376709</v>
      </c>
      <c r="N1338" s="50">
        <v>1.1271249055862427</v>
      </c>
      <c r="O1338" s="50">
        <v>30.797498999999998</v>
      </c>
      <c r="P1338" s="50">
        <v>30.718009948730469</v>
      </c>
      <c r="Q1338" s="50">
        <v>7.2754986584186554E-2</v>
      </c>
      <c r="S1338" s="50">
        <v>20.993259429931641</v>
      </c>
      <c r="T1338" s="50">
        <v>0.10770393162965775</v>
      </c>
      <c r="U1338" s="50">
        <v>6.2182892113924026E-2</v>
      </c>
      <c r="V1338" s="50">
        <v>0</v>
      </c>
      <c r="W1338" t="s">
        <v>210</v>
      </c>
      <c r="X1338" s="50">
        <v>0.44076341187000107</v>
      </c>
      <c r="Y1338" t="s">
        <v>210</v>
      </c>
      <c r="Z1338">
        <v>3</v>
      </c>
      <c r="AA1338">
        <v>25</v>
      </c>
      <c r="AB1338" t="s">
        <v>251</v>
      </c>
      <c r="AC1338" t="s">
        <v>190</v>
      </c>
      <c r="AD1338" s="50">
        <v>0.97306317643717632</v>
      </c>
      <c r="AE1338" t="s">
        <v>252</v>
      </c>
      <c r="AF1338" t="s">
        <v>252</v>
      </c>
      <c r="AG1338" t="s">
        <v>252</v>
      </c>
      <c r="AH1338" t="s">
        <v>252</v>
      </c>
    </row>
    <row r="1339" spans="1:34" x14ac:dyDescent="0.35">
      <c r="A1339">
        <v>26</v>
      </c>
      <c r="B1339" t="s">
        <v>287</v>
      </c>
      <c r="C1339" t="s">
        <v>246</v>
      </c>
      <c r="D1339" t="s">
        <v>450</v>
      </c>
      <c r="E1339" t="s">
        <v>288</v>
      </c>
      <c r="F1339" t="s">
        <v>248</v>
      </c>
      <c r="G1339" t="s">
        <v>249</v>
      </c>
      <c r="H1339" t="s">
        <v>250</v>
      </c>
      <c r="L1339" s="50">
        <v>1</v>
      </c>
      <c r="M1339" s="50">
        <v>0.89211517572402954</v>
      </c>
      <c r="N1339" s="50">
        <v>1.1209315061569214</v>
      </c>
      <c r="O1339" s="50">
        <v>26.525300999999999</v>
      </c>
      <c r="P1339" s="50">
        <v>26.450647354125977</v>
      </c>
      <c r="Q1339" s="50">
        <v>6.5189458429813385E-2</v>
      </c>
      <c r="S1339" s="50">
        <v>16.725896835327148</v>
      </c>
      <c r="T1339" s="50">
        <v>0.10274489969015121</v>
      </c>
      <c r="U1339" s="50">
        <v>5.9319794178009033E-2</v>
      </c>
      <c r="V1339" s="50">
        <v>0</v>
      </c>
      <c r="W1339" t="s">
        <v>210</v>
      </c>
      <c r="X1339" s="50">
        <v>0.59431738218986951</v>
      </c>
      <c r="Y1339" t="s">
        <v>210</v>
      </c>
      <c r="Z1339">
        <v>3</v>
      </c>
      <c r="AA1339">
        <v>20</v>
      </c>
      <c r="AB1339" t="s">
        <v>251</v>
      </c>
      <c r="AC1339" t="s">
        <v>190</v>
      </c>
      <c r="AD1339" s="50">
        <v>0.97402556319177969</v>
      </c>
      <c r="AE1339" t="s">
        <v>252</v>
      </c>
      <c r="AF1339" t="s">
        <v>252</v>
      </c>
      <c r="AG1339" t="s">
        <v>252</v>
      </c>
      <c r="AH1339" t="s">
        <v>252</v>
      </c>
    </row>
    <row r="1340" spans="1:34" x14ac:dyDescent="0.35">
      <c r="A1340">
        <v>27</v>
      </c>
      <c r="B1340" t="s">
        <v>289</v>
      </c>
      <c r="C1340" t="s">
        <v>246</v>
      </c>
      <c r="D1340" t="s">
        <v>450</v>
      </c>
      <c r="E1340" t="s">
        <v>290</v>
      </c>
      <c r="F1340" t="s">
        <v>248</v>
      </c>
      <c r="G1340" t="s">
        <v>249</v>
      </c>
      <c r="H1340" t="s">
        <v>250</v>
      </c>
      <c r="L1340" s="50">
        <v>1</v>
      </c>
      <c r="M1340" s="50">
        <v>0.91116362810134888</v>
      </c>
      <c r="N1340" s="50">
        <v>1.0974977016448975</v>
      </c>
      <c r="O1340" s="50">
        <v>23.925965999999999</v>
      </c>
      <c r="P1340" s="50">
        <v>23.939178466796875</v>
      </c>
      <c r="Q1340" s="50">
        <v>2.653111144900322E-2</v>
      </c>
      <c r="S1340" s="50">
        <v>14.214427947998047</v>
      </c>
      <c r="T1340" s="50">
        <v>8.3730213344097137E-2</v>
      </c>
      <c r="U1340" s="50">
        <v>4.8341661691665649E-2</v>
      </c>
      <c r="V1340" s="50">
        <v>0</v>
      </c>
      <c r="W1340" t="s">
        <v>210</v>
      </c>
      <c r="X1340" s="50">
        <v>0.58892732824425109</v>
      </c>
      <c r="Y1340" t="s">
        <v>210</v>
      </c>
      <c r="Z1340">
        <v>3</v>
      </c>
      <c r="AA1340">
        <v>17</v>
      </c>
      <c r="AB1340" t="s">
        <v>251</v>
      </c>
      <c r="AC1340" t="s">
        <v>190</v>
      </c>
      <c r="AD1340" s="50">
        <v>0.97870256544400402</v>
      </c>
      <c r="AE1340" t="s">
        <v>252</v>
      </c>
      <c r="AF1340" t="s">
        <v>252</v>
      </c>
      <c r="AG1340" t="s">
        <v>252</v>
      </c>
      <c r="AH1340" t="s">
        <v>252</v>
      </c>
    </row>
    <row r="1341" spans="1:34" x14ac:dyDescent="0.35">
      <c r="A1341">
        <v>28</v>
      </c>
      <c r="B1341" t="s">
        <v>291</v>
      </c>
      <c r="C1341" t="s">
        <v>246</v>
      </c>
      <c r="D1341" t="s">
        <v>450</v>
      </c>
      <c r="E1341" t="s">
        <v>292</v>
      </c>
      <c r="F1341" t="s">
        <v>248</v>
      </c>
      <c r="G1341" t="s">
        <v>249</v>
      </c>
      <c r="H1341" t="s">
        <v>250</v>
      </c>
      <c r="L1341" s="50">
        <v>1</v>
      </c>
      <c r="M1341" s="50">
        <v>0.88301628828048706</v>
      </c>
      <c r="N1341" s="50">
        <v>1.1324819326400757</v>
      </c>
      <c r="O1341" s="50">
        <v>26.096454999999999</v>
      </c>
      <c r="P1341" s="50">
        <v>26.153692245483398</v>
      </c>
      <c r="Q1341" s="50">
        <v>7.8935056924819946E-2</v>
      </c>
      <c r="S1341" s="50">
        <v>16.428943634033203</v>
      </c>
      <c r="T1341" s="50">
        <v>0.11197138577699661</v>
      </c>
      <c r="U1341" s="50">
        <v>6.4646713435649872E-2</v>
      </c>
      <c r="V1341" s="50">
        <v>0</v>
      </c>
      <c r="W1341" t="s">
        <v>210</v>
      </c>
      <c r="X1341" s="50">
        <v>0.38697627932570089</v>
      </c>
      <c r="Y1341" t="s">
        <v>210</v>
      </c>
      <c r="Z1341">
        <v>3</v>
      </c>
      <c r="AA1341">
        <v>19</v>
      </c>
      <c r="AB1341" t="s">
        <v>251</v>
      </c>
      <c r="AC1341" t="s">
        <v>190</v>
      </c>
      <c r="AD1341" s="50">
        <v>0.97228835869768637</v>
      </c>
      <c r="AE1341" t="s">
        <v>252</v>
      </c>
      <c r="AF1341" t="s">
        <v>252</v>
      </c>
      <c r="AG1341" t="s">
        <v>252</v>
      </c>
      <c r="AH1341" t="s">
        <v>252</v>
      </c>
    </row>
    <row r="1342" spans="1:34" x14ac:dyDescent="0.35">
      <c r="A1342">
        <v>29</v>
      </c>
      <c r="B1342" t="s">
        <v>293</v>
      </c>
      <c r="C1342" t="s">
        <v>246</v>
      </c>
      <c r="D1342" t="s">
        <v>450</v>
      </c>
      <c r="E1342" t="s">
        <v>286</v>
      </c>
      <c r="F1342" t="s">
        <v>248</v>
      </c>
      <c r="G1342" t="s">
        <v>249</v>
      </c>
      <c r="H1342" t="s">
        <v>250</v>
      </c>
      <c r="L1342" s="50">
        <v>1</v>
      </c>
      <c r="M1342" s="50">
        <v>0.88721311092376709</v>
      </c>
      <c r="N1342" s="50">
        <v>1.1271249055862427</v>
      </c>
      <c r="O1342" s="50">
        <v>30.701806999999999</v>
      </c>
      <c r="P1342" s="50">
        <v>30.718009948730469</v>
      </c>
      <c r="Q1342" s="50">
        <v>7.2754986584186554E-2</v>
      </c>
      <c r="S1342" s="50">
        <v>20.993259429931641</v>
      </c>
      <c r="T1342" s="50">
        <v>0.10770393162965775</v>
      </c>
      <c r="U1342" s="50">
        <v>6.2182892113924026E-2</v>
      </c>
      <c r="V1342" s="50">
        <v>0</v>
      </c>
      <c r="W1342" t="s">
        <v>210</v>
      </c>
      <c r="X1342" s="50">
        <v>0.44076341187000107</v>
      </c>
      <c r="Y1342" t="s">
        <v>210</v>
      </c>
      <c r="Z1342">
        <v>3</v>
      </c>
      <c r="AA1342">
        <v>24</v>
      </c>
      <c r="AB1342" t="s">
        <v>251</v>
      </c>
      <c r="AC1342" t="s">
        <v>190</v>
      </c>
      <c r="AD1342" s="50">
        <v>0.9830824333707352</v>
      </c>
      <c r="AE1342" t="s">
        <v>252</v>
      </c>
      <c r="AF1342" t="s">
        <v>252</v>
      </c>
      <c r="AG1342" t="s">
        <v>252</v>
      </c>
      <c r="AH1342" t="s">
        <v>252</v>
      </c>
    </row>
    <row r="1343" spans="1:34" x14ac:dyDescent="0.35">
      <c r="A1343">
        <v>30</v>
      </c>
      <c r="B1343" t="s">
        <v>294</v>
      </c>
      <c r="C1343" t="s">
        <v>246</v>
      </c>
      <c r="D1343" t="s">
        <v>450</v>
      </c>
      <c r="E1343" t="s">
        <v>288</v>
      </c>
      <c r="F1343" t="s">
        <v>248</v>
      </c>
      <c r="G1343" t="s">
        <v>249</v>
      </c>
      <c r="H1343" t="s">
        <v>250</v>
      </c>
      <c r="L1343" s="50">
        <v>1</v>
      </c>
      <c r="M1343" s="50">
        <v>0.89211517572402954</v>
      </c>
      <c r="N1343" s="50">
        <v>1.1209315061569214</v>
      </c>
      <c r="O1343" s="50">
        <v>26.404966000000002</v>
      </c>
      <c r="P1343" s="50">
        <v>26.450647354125977</v>
      </c>
      <c r="Q1343" s="50">
        <v>6.5189458429813385E-2</v>
      </c>
      <c r="S1343" s="50">
        <v>16.725896835327148</v>
      </c>
      <c r="T1343" s="50">
        <v>0.10274489969015121</v>
      </c>
      <c r="U1343" s="50">
        <v>5.9319794178009033E-2</v>
      </c>
      <c r="V1343" s="50">
        <v>0</v>
      </c>
      <c r="W1343" t="s">
        <v>210</v>
      </c>
      <c r="X1343" s="50">
        <v>0.59431738218986951</v>
      </c>
      <c r="Y1343" t="s">
        <v>210</v>
      </c>
      <c r="Z1343">
        <v>3</v>
      </c>
      <c r="AA1343">
        <v>19</v>
      </c>
      <c r="AB1343" t="s">
        <v>251</v>
      </c>
      <c r="AC1343" t="s">
        <v>190</v>
      </c>
      <c r="AD1343" s="50">
        <v>0.96961186982609049</v>
      </c>
      <c r="AE1343" t="s">
        <v>252</v>
      </c>
      <c r="AF1343" t="s">
        <v>252</v>
      </c>
      <c r="AG1343" t="s">
        <v>252</v>
      </c>
      <c r="AH1343" t="s">
        <v>252</v>
      </c>
    </row>
    <row r="1344" spans="1:34" x14ac:dyDescent="0.35">
      <c r="A1344">
        <v>31</v>
      </c>
      <c r="B1344" t="s">
        <v>295</v>
      </c>
      <c r="C1344" t="s">
        <v>246</v>
      </c>
      <c r="D1344" t="s">
        <v>450</v>
      </c>
      <c r="E1344" t="s">
        <v>290</v>
      </c>
      <c r="F1344" t="s">
        <v>248</v>
      </c>
      <c r="G1344" t="s">
        <v>249</v>
      </c>
      <c r="H1344" t="s">
        <v>250</v>
      </c>
      <c r="L1344" s="50">
        <v>1</v>
      </c>
      <c r="M1344" s="50">
        <v>0.91116362810134888</v>
      </c>
      <c r="N1344" s="50">
        <v>1.0974977016448975</v>
      </c>
      <c r="O1344" s="50">
        <v>23.969719999999999</v>
      </c>
      <c r="P1344" s="50">
        <v>23.939178466796875</v>
      </c>
      <c r="Q1344" s="50">
        <v>2.653111144900322E-2</v>
      </c>
      <c r="S1344" s="50">
        <v>14.214427947998047</v>
      </c>
      <c r="T1344" s="50">
        <v>8.3730213344097137E-2</v>
      </c>
      <c r="U1344" s="50">
        <v>4.8341661691665649E-2</v>
      </c>
      <c r="V1344" s="50">
        <v>0</v>
      </c>
      <c r="W1344" t="s">
        <v>210</v>
      </c>
      <c r="X1344" s="50">
        <v>0.58892732824425109</v>
      </c>
      <c r="Y1344" t="s">
        <v>210</v>
      </c>
      <c r="Z1344">
        <v>3</v>
      </c>
      <c r="AA1344">
        <v>17</v>
      </c>
      <c r="AB1344" t="s">
        <v>251</v>
      </c>
      <c r="AC1344" t="s">
        <v>190</v>
      </c>
      <c r="AD1344" s="50">
        <v>0.95349983551929274</v>
      </c>
      <c r="AE1344" t="s">
        <v>252</v>
      </c>
      <c r="AF1344" t="s">
        <v>252</v>
      </c>
      <c r="AG1344" t="s">
        <v>252</v>
      </c>
      <c r="AH1344" t="s">
        <v>252</v>
      </c>
    </row>
    <row r="1345" spans="1:34" x14ac:dyDescent="0.35">
      <c r="A1345">
        <v>32</v>
      </c>
      <c r="B1345" t="s">
        <v>296</v>
      </c>
      <c r="C1345" t="s">
        <v>246</v>
      </c>
      <c r="D1345" t="s">
        <v>450</v>
      </c>
      <c r="E1345" t="s">
        <v>292</v>
      </c>
      <c r="F1345" t="s">
        <v>248</v>
      </c>
      <c r="G1345" t="s">
        <v>249</v>
      </c>
      <c r="H1345" t="s">
        <v>250</v>
      </c>
      <c r="L1345" s="50">
        <v>1</v>
      </c>
      <c r="M1345" s="50">
        <v>0.88301628828048706</v>
      </c>
      <c r="N1345" s="50">
        <v>1.1324819326400757</v>
      </c>
      <c r="O1345" s="50">
        <v>26.243742000000001</v>
      </c>
      <c r="P1345" s="50">
        <v>26.153692245483398</v>
      </c>
      <c r="Q1345" s="50">
        <v>7.8935056924819946E-2</v>
      </c>
      <c r="S1345" s="50">
        <v>16.428943634033203</v>
      </c>
      <c r="T1345" s="50">
        <v>0.11197138577699661</v>
      </c>
      <c r="U1345" s="50">
        <v>6.4646713435649872E-2</v>
      </c>
      <c r="V1345" s="50">
        <v>0</v>
      </c>
      <c r="W1345" t="s">
        <v>210</v>
      </c>
      <c r="X1345" s="50">
        <v>0.38697627932570089</v>
      </c>
      <c r="Y1345" t="s">
        <v>210</v>
      </c>
      <c r="Z1345">
        <v>3</v>
      </c>
      <c r="AA1345">
        <v>20</v>
      </c>
      <c r="AB1345" t="s">
        <v>251</v>
      </c>
      <c r="AC1345" t="s">
        <v>190</v>
      </c>
      <c r="AD1345" s="50">
        <v>0.95190243037781463</v>
      </c>
      <c r="AE1345" t="s">
        <v>252</v>
      </c>
      <c r="AF1345" t="s">
        <v>252</v>
      </c>
      <c r="AG1345" t="s">
        <v>252</v>
      </c>
      <c r="AH1345" t="s">
        <v>252</v>
      </c>
    </row>
    <row r="1346" spans="1:34" x14ac:dyDescent="0.35">
      <c r="A1346">
        <v>33</v>
      </c>
      <c r="B1346" t="s">
        <v>297</v>
      </c>
      <c r="C1346" t="s">
        <v>246</v>
      </c>
      <c r="D1346" t="s">
        <v>450</v>
      </c>
      <c r="E1346" t="s">
        <v>286</v>
      </c>
      <c r="F1346" t="s">
        <v>248</v>
      </c>
      <c r="G1346" t="s">
        <v>249</v>
      </c>
      <c r="H1346" t="s">
        <v>250</v>
      </c>
      <c r="L1346" s="50">
        <v>1</v>
      </c>
      <c r="M1346" s="50">
        <v>0.88721311092376709</v>
      </c>
      <c r="N1346" s="50">
        <v>1.1271249055862427</v>
      </c>
      <c r="O1346" s="50">
        <v>30.654720000000001</v>
      </c>
      <c r="P1346" s="50">
        <v>30.718009948730469</v>
      </c>
      <c r="Q1346" s="50">
        <v>7.2754986584186554E-2</v>
      </c>
      <c r="S1346" s="50">
        <v>20.993259429931641</v>
      </c>
      <c r="T1346" s="50">
        <v>0.10770393162965775</v>
      </c>
      <c r="U1346" s="50">
        <v>6.2182892113924026E-2</v>
      </c>
      <c r="V1346" s="50">
        <v>0</v>
      </c>
      <c r="W1346" t="s">
        <v>210</v>
      </c>
      <c r="X1346" s="50">
        <v>0.44076341187000107</v>
      </c>
      <c r="Y1346" t="s">
        <v>210</v>
      </c>
      <c r="Z1346">
        <v>3</v>
      </c>
      <c r="AA1346">
        <v>24</v>
      </c>
      <c r="AB1346" t="s">
        <v>251</v>
      </c>
      <c r="AC1346" t="s">
        <v>190</v>
      </c>
      <c r="AD1346" s="50">
        <v>0.97748276764166953</v>
      </c>
      <c r="AE1346" t="s">
        <v>252</v>
      </c>
      <c r="AF1346" t="s">
        <v>252</v>
      </c>
      <c r="AG1346" t="s">
        <v>252</v>
      </c>
      <c r="AH1346" t="s">
        <v>252</v>
      </c>
    </row>
    <row r="1347" spans="1:34" x14ac:dyDescent="0.35">
      <c r="A1347">
        <v>34</v>
      </c>
      <c r="B1347" t="s">
        <v>298</v>
      </c>
      <c r="C1347" t="s">
        <v>246</v>
      </c>
      <c r="D1347" t="s">
        <v>450</v>
      </c>
      <c r="E1347" t="s">
        <v>288</v>
      </c>
      <c r="F1347" t="s">
        <v>248</v>
      </c>
      <c r="G1347" t="s">
        <v>249</v>
      </c>
      <c r="H1347" t="s">
        <v>250</v>
      </c>
      <c r="L1347" s="50">
        <v>1</v>
      </c>
      <c r="M1347" s="50">
        <v>0.89211517572402954</v>
      </c>
      <c r="N1347" s="50">
        <v>1.1209315061569214</v>
      </c>
      <c r="O1347" s="50">
        <v>26.421675</v>
      </c>
      <c r="P1347" s="50">
        <v>26.450647354125977</v>
      </c>
      <c r="Q1347" s="50">
        <v>6.5189458429813385E-2</v>
      </c>
      <c r="S1347" s="50">
        <v>16.725896835327148</v>
      </c>
      <c r="T1347" s="50">
        <v>0.10274489969015121</v>
      </c>
      <c r="U1347" s="50">
        <v>5.9319794178009033E-2</v>
      </c>
      <c r="V1347" s="50">
        <v>0</v>
      </c>
      <c r="W1347" t="s">
        <v>210</v>
      </c>
      <c r="X1347" s="50">
        <v>0.59431738218986951</v>
      </c>
      <c r="Y1347" t="s">
        <v>210</v>
      </c>
      <c r="Z1347">
        <v>3</v>
      </c>
      <c r="AA1347">
        <v>19</v>
      </c>
      <c r="AB1347" t="s">
        <v>251</v>
      </c>
      <c r="AC1347" t="s">
        <v>190</v>
      </c>
      <c r="AD1347" s="50">
        <v>0.97450364564390191</v>
      </c>
      <c r="AE1347" t="s">
        <v>252</v>
      </c>
      <c r="AF1347" t="s">
        <v>252</v>
      </c>
      <c r="AG1347" t="s">
        <v>252</v>
      </c>
      <c r="AH1347" t="s">
        <v>252</v>
      </c>
    </row>
    <row r="1348" spans="1:34" x14ac:dyDescent="0.35">
      <c r="A1348">
        <v>35</v>
      </c>
      <c r="B1348" t="s">
        <v>299</v>
      </c>
      <c r="C1348" t="s">
        <v>246</v>
      </c>
      <c r="D1348" t="s">
        <v>450</v>
      </c>
      <c r="E1348" t="s">
        <v>290</v>
      </c>
      <c r="F1348" t="s">
        <v>248</v>
      </c>
      <c r="G1348" t="s">
        <v>249</v>
      </c>
      <c r="H1348" t="s">
        <v>250</v>
      </c>
      <c r="L1348" s="50">
        <v>1</v>
      </c>
      <c r="M1348" s="50">
        <v>0.91116362810134888</v>
      </c>
      <c r="N1348" s="50">
        <v>1.0974977016448975</v>
      </c>
      <c r="O1348" s="50">
        <v>23.921845999999999</v>
      </c>
      <c r="P1348" s="50">
        <v>23.939178466796875</v>
      </c>
      <c r="Q1348" s="50">
        <v>2.653111144900322E-2</v>
      </c>
      <c r="S1348" s="50">
        <v>14.214427947998047</v>
      </c>
      <c r="T1348" s="50">
        <v>8.3730213344097137E-2</v>
      </c>
      <c r="U1348" s="50">
        <v>4.8341661691665649E-2</v>
      </c>
      <c r="V1348" s="50">
        <v>0</v>
      </c>
      <c r="W1348" t="s">
        <v>210</v>
      </c>
      <c r="X1348" s="50">
        <v>0.58892732824425109</v>
      </c>
      <c r="Y1348" t="s">
        <v>210</v>
      </c>
      <c r="Z1348">
        <v>3</v>
      </c>
      <c r="AA1348">
        <v>17</v>
      </c>
      <c r="AB1348" t="s">
        <v>251</v>
      </c>
      <c r="AC1348" t="s">
        <v>190</v>
      </c>
      <c r="AD1348" s="50">
        <v>0.95214196545682095</v>
      </c>
      <c r="AE1348" t="s">
        <v>252</v>
      </c>
      <c r="AF1348" t="s">
        <v>252</v>
      </c>
      <c r="AG1348" t="s">
        <v>252</v>
      </c>
      <c r="AH1348" t="s">
        <v>252</v>
      </c>
    </row>
    <row r="1349" spans="1:34" x14ac:dyDescent="0.35">
      <c r="A1349">
        <v>36</v>
      </c>
      <c r="B1349" t="s">
        <v>300</v>
      </c>
      <c r="C1349" t="s">
        <v>246</v>
      </c>
      <c r="D1349" t="s">
        <v>450</v>
      </c>
      <c r="E1349" t="s">
        <v>292</v>
      </c>
      <c r="F1349" t="s">
        <v>248</v>
      </c>
      <c r="G1349" t="s">
        <v>249</v>
      </c>
      <c r="H1349" t="s">
        <v>250</v>
      </c>
      <c r="L1349" s="50">
        <v>1</v>
      </c>
      <c r="M1349" s="50">
        <v>0.88301628828048706</v>
      </c>
      <c r="N1349" s="50">
        <v>1.1324819326400757</v>
      </c>
      <c r="O1349" s="50">
        <v>26.120884</v>
      </c>
      <c r="P1349" s="50">
        <v>26.153692245483398</v>
      </c>
      <c r="Q1349" s="50">
        <v>7.8935056924819946E-2</v>
      </c>
      <c r="S1349" s="50">
        <v>16.428943634033203</v>
      </c>
      <c r="T1349" s="50">
        <v>0.11197138577699661</v>
      </c>
      <c r="U1349" s="50">
        <v>6.4646713435649872E-2</v>
      </c>
      <c r="V1349" s="50">
        <v>0</v>
      </c>
      <c r="W1349" t="s">
        <v>210</v>
      </c>
      <c r="X1349" s="50">
        <v>0.38697627932570089</v>
      </c>
      <c r="Y1349" t="s">
        <v>210</v>
      </c>
      <c r="Z1349">
        <v>3</v>
      </c>
      <c r="AA1349">
        <v>20</v>
      </c>
      <c r="AB1349" t="s">
        <v>251</v>
      </c>
      <c r="AC1349" t="s">
        <v>190</v>
      </c>
      <c r="AD1349" s="50">
        <v>0.95889175265810855</v>
      </c>
      <c r="AE1349" t="s">
        <v>252</v>
      </c>
      <c r="AF1349" t="s">
        <v>252</v>
      </c>
      <c r="AG1349" t="s">
        <v>252</v>
      </c>
      <c r="AH1349" t="s">
        <v>252</v>
      </c>
    </row>
    <row r="1350" spans="1:34" x14ac:dyDescent="0.35">
      <c r="A1350">
        <v>37</v>
      </c>
      <c r="B1350" t="s">
        <v>301</v>
      </c>
      <c r="C1350" t="s">
        <v>246</v>
      </c>
      <c r="D1350" t="s">
        <v>450</v>
      </c>
      <c r="E1350" t="s">
        <v>302</v>
      </c>
      <c r="F1350" t="s">
        <v>248</v>
      </c>
      <c r="G1350" t="s">
        <v>249</v>
      </c>
      <c r="H1350" t="s">
        <v>250</v>
      </c>
      <c r="L1350" s="50">
        <v>1</v>
      </c>
      <c r="M1350" s="50">
        <v>0.90982186794281006</v>
      </c>
      <c r="N1350" s="50">
        <v>1.0991162061691284</v>
      </c>
      <c r="O1350" s="50">
        <v>28.080241999999998</v>
      </c>
      <c r="P1350" s="50">
        <v>28.095163345336914</v>
      </c>
      <c r="Q1350" s="50">
        <v>3.045918233692646E-2</v>
      </c>
      <c r="S1350" s="50">
        <v>18.370414733886719</v>
      </c>
      <c r="T1350" s="50">
        <v>8.5056513547897339E-2</v>
      </c>
      <c r="U1350" s="50">
        <v>4.9107398837804794E-2</v>
      </c>
      <c r="V1350" s="50">
        <v>0</v>
      </c>
      <c r="W1350" t="s">
        <v>210</v>
      </c>
      <c r="X1350" s="50">
        <v>0.70339692469881399</v>
      </c>
      <c r="Y1350" t="s">
        <v>210</v>
      </c>
      <c r="Z1350">
        <v>3</v>
      </c>
      <c r="AA1350">
        <v>21</v>
      </c>
      <c r="AB1350" t="s">
        <v>251</v>
      </c>
      <c r="AC1350" t="s">
        <v>190</v>
      </c>
      <c r="AD1350" s="50">
        <v>0.96951637629480503</v>
      </c>
      <c r="AE1350" t="s">
        <v>252</v>
      </c>
      <c r="AF1350" t="s">
        <v>252</v>
      </c>
      <c r="AG1350" t="s">
        <v>252</v>
      </c>
      <c r="AH1350" t="s">
        <v>252</v>
      </c>
    </row>
    <row r="1351" spans="1:34" x14ac:dyDescent="0.35">
      <c r="A1351">
        <v>38</v>
      </c>
      <c r="B1351" t="s">
        <v>303</v>
      </c>
      <c r="C1351" t="s">
        <v>246</v>
      </c>
      <c r="D1351" t="s">
        <v>450</v>
      </c>
      <c r="E1351" t="s">
        <v>304</v>
      </c>
      <c r="F1351" t="s">
        <v>248</v>
      </c>
      <c r="G1351" t="s">
        <v>249</v>
      </c>
      <c r="H1351" t="s">
        <v>250</v>
      </c>
      <c r="L1351" s="50">
        <v>1</v>
      </c>
      <c r="M1351" s="50">
        <v>0.895316481590271</v>
      </c>
      <c r="N1351" s="50">
        <v>1.116923451423645</v>
      </c>
      <c r="O1351" s="50">
        <v>31.705065000000001</v>
      </c>
      <c r="P1351" s="50">
        <v>31.774309158325195</v>
      </c>
      <c r="Q1351" s="50">
        <v>5.997992679476738E-2</v>
      </c>
      <c r="S1351" s="50">
        <v>22.049560546875</v>
      </c>
      <c r="T1351" s="50">
        <v>9.9521055817604065E-2</v>
      </c>
      <c r="U1351" s="50">
        <v>5.7458508759737015E-2</v>
      </c>
      <c r="V1351" s="50">
        <v>0</v>
      </c>
      <c r="W1351" t="s">
        <v>210</v>
      </c>
      <c r="X1351" s="50">
        <v>0.41109784041114972</v>
      </c>
      <c r="Y1351" t="s">
        <v>210</v>
      </c>
      <c r="Z1351">
        <v>3</v>
      </c>
      <c r="AA1351">
        <v>26</v>
      </c>
      <c r="AB1351" t="s">
        <v>251</v>
      </c>
      <c r="AC1351" t="s">
        <v>190</v>
      </c>
      <c r="AD1351" s="50">
        <v>0.98178251338827782</v>
      </c>
      <c r="AE1351" t="s">
        <v>252</v>
      </c>
      <c r="AF1351" t="s">
        <v>252</v>
      </c>
      <c r="AG1351" t="s">
        <v>252</v>
      </c>
      <c r="AH1351" t="s">
        <v>252</v>
      </c>
    </row>
    <row r="1352" spans="1:34" x14ac:dyDescent="0.35">
      <c r="A1352">
        <v>39</v>
      </c>
      <c r="B1352" t="s">
        <v>305</v>
      </c>
      <c r="C1352" t="s">
        <v>246</v>
      </c>
      <c r="D1352" t="s">
        <v>450</v>
      </c>
      <c r="E1352" t="s">
        <v>306</v>
      </c>
      <c r="F1352" t="s">
        <v>248</v>
      </c>
      <c r="G1352" t="s">
        <v>249</v>
      </c>
      <c r="H1352" t="s">
        <v>250</v>
      </c>
      <c r="L1352" s="50">
        <v>1</v>
      </c>
      <c r="M1352" s="50">
        <v>0.90418392419815063</v>
      </c>
      <c r="N1352" s="50">
        <v>1.1059696674346924</v>
      </c>
      <c r="O1352" s="50">
        <v>28.579868000000001</v>
      </c>
      <c r="P1352" s="50">
        <v>28.626815795898438</v>
      </c>
      <c r="Q1352" s="50">
        <v>4.3712206184864044E-2</v>
      </c>
      <c r="S1352" s="50">
        <v>18.902065277099609</v>
      </c>
      <c r="T1352" s="50">
        <v>9.0651005506515503E-2</v>
      </c>
      <c r="U1352" s="50">
        <v>5.2337385714054108E-2</v>
      </c>
      <c r="V1352" s="50">
        <v>0</v>
      </c>
      <c r="W1352" t="s">
        <v>210</v>
      </c>
      <c r="X1352" s="50">
        <v>0.4743250937919663</v>
      </c>
      <c r="Y1352" t="s">
        <v>210</v>
      </c>
      <c r="Z1352">
        <v>3</v>
      </c>
      <c r="AA1352">
        <v>22</v>
      </c>
      <c r="AB1352" t="s">
        <v>251</v>
      </c>
      <c r="AC1352" t="s">
        <v>190</v>
      </c>
      <c r="AD1352" s="50">
        <v>0.98520445153225522</v>
      </c>
      <c r="AE1352" t="s">
        <v>252</v>
      </c>
      <c r="AF1352" t="s">
        <v>252</v>
      </c>
      <c r="AG1352" t="s">
        <v>252</v>
      </c>
      <c r="AH1352" t="s">
        <v>252</v>
      </c>
    </row>
    <row r="1353" spans="1:34" x14ac:dyDescent="0.35">
      <c r="A1353">
        <v>40</v>
      </c>
      <c r="B1353" t="s">
        <v>307</v>
      </c>
      <c r="C1353" t="s">
        <v>246</v>
      </c>
      <c r="D1353" t="s">
        <v>450</v>
      </c>
      <c r="E1353" t="s">
        <v>308</v>
      </c>
      <c r="F1353" t="s">
        <v>248</v>
      </c>
      <c r="G1353" t="s">
        <v>249</v>
      </c>
      <c r="H1353" t="s">
        <v>250</v>
      </c>
      <c r="L1353" s="50">
        <v>1</v>
      </c>
      <c r="M1353" s="50">
        <v>0.85938858985900879</v>
      </c>
      <c r="N1353" s="50">
        <v>1.1636179685592651</v>
      </c>
      <c r="O1353" s="50">
        <v>35.007637000000003</v>
      </c>
      <c r="P1353" s="50">
        <v>34.926242828369141</v>
      </c>
      <c r="Q1353" s="50">
        <v>0.1108744740486145</v>
      </c>
      <c r="S1353" s="50">
        <v>25.20149040222168</v>
      </c>
      <c r="T1353" s="50">
        <v>0.13638180494308472</v>
      </c>
      <c r="U1353" s="50">
        <v>7.874007523059845E-2</v>
      </c>
      <c r="V1353" s="50">
        <v>0</v>
      </c>
      <c r="W1353" t="s">
        <v>210</v>
      </c>
      <c r="X1353" s="50">
        <v>0.54308009166741267</v>
      </c>
      <c r="Y1353" t="s">
        <v>210</v>
      </c>
      <c r="Z1353">
        <v>3</v>
      </c>
      <c r="AA1353">
        <v>29</v>
      </c>
      <c r="AB1353" t="s">
        <v>251</v>
      </c>
      <c r="AC1353" t="s">
        <v>190</v>
      </c>
      <c r="AD1353" s="50">
        <v>0.93778750093942265</v>
      </c>
      <c r="AE1353" t="s">
        <v>252</v>
      </c>
      <c r="AF1353" t="s">
        <v>252</v>
      </c>
      <c r="AG1353" t="s">
        <v>252</v>
      </c>
      <c r="AH1353" t="s">
        <v>252</v>
      </c>
    </row>
    <row r="1354" spans="1:34" x14ac:dyDescent="0.35">
      <c r="A1354">
        <v>41</v>
      </c>
      <c r="B1354" t="s">
        <v>309</v>
      </c>
      <c r="C1354" t="s">
        <v>246</v>
      </c>
      <c r="D1354" t="s">
        <v>450</v>
      </c>
      <c r="E1354" t="s">
        <v>302</v>
      </c>
      <c r="F1354" t="s">
        <v>248</v>
      </c>
      <c r="G1354" t="s">
        <v>249</v>
      </c>
      <c r="H1354" t="s">
        <v>250</v>
      </c>
      <c r="L1354" s="50">
        <v>1</v>
      </c>
      <c r="M1354" s="50">
        <v>0.90982186794281006</v>
      </c>
      <c r="N1354" s="50">
        <v>1.0991162061691284</v>
      </c>
      <c r="O1354" s="50">
        <v>28.130209000000001</v>
      </c>
      <c r="P1354" s="50">
        <v>28.095163345336914</v>
      </c>
      <c r="Q1354" s="50">
        <v>3.045918233692646E-2</v>
      </c>
      <c r="S1354" s="50">
        <v>18.370414733886719</v>
      </c>
      <c r="T1354" s="50">
        <v>8.5056513547897339E-2</v>
      </c>
      <c r="U1354" s="50">
        <v>4.9107398837804794E-2</v>
      </c>
      <c r="V1354" s="50">
        <v>0</v>
      </c>
      <c r="W1354" t="s">
        <v>210</v>
      </c>
      <c r="X1354" s="50">
        <v>0.70339692469881399</v>
      </c>
      <c r="Y1354" t="s">
        <v>210</v>
      </c>
      <c r="Z1354">
        <v>3</v>
      </c>
      <c r="AA1354">
        <v>21</v>
      </c>
      <c r="AB1354" t="s">
        <v>251</v>
      </c>
      <c r="AC1354" t="s">
        <v>190</v>
      </c>
      <c r="AD1354" s="50">
        <v>0.9537138804316746</v>
      </c>
      <c r="AE1354" t="s">
        <v>252</v>
      </c>
      <c r="AF1354" t="s">
        <v>252</v>
      </c>
      <c r="AG1354" t="s">
        <v>252</v>
      </c>
      <c r="AH1354" t="s">
        <v>252</v>
      </c>
    </row>
    <row r="1355" spans="1:34" x14ac:dyDescent="0.35">
      <c r="A1355">
        <v>42</v>
      </c>
      <c r="B1355" t="s">
        <v>310</v>
      </c>
      <c r="C1355" t="s">
        <v>246</v>
      </c>
      <c r="D1355" t="s">
        <v>450</v>
      </c>
      <c r="E1355" t="s">
        <v>304</v>
      </c>
      <c r="F1355" t="s">
        <v>248</v>
      </c>
      <c r="G1355" t="s">
        <v>249</v>
      </c>
      <c r="H1355" t="s">
        <v>250</v>
      </c>
      <c r="L1355" s="50">
        <v>1</v>
      </c>
      <c r="M1355" s="50">
        <v>0.895316481590271</v>
      </c>
      <c r="N1355" s="50">
        <v>1.116923451423645</v>
      </c>
      <c r="O1355" s="50">
        <v>31.807734</v>
      </c>
      <c r="P1355" s="50">
        <v>31.774309158325195</v>
      </c>
      <c r="Q1355" s="50">
        <v>5.997992679476738E-2</v>
      </c>
      <c r="S1355" s="50">
        <v>22.049560546875</v>
      </c>
      <c r="T1355" s="50">
        <v>9.9521055817604065E-2</v>
      </c>
      <c r="U1355" s="50">
        <v>5.7458508759737015E-2</v>
      </c>
      <c r="V1355" s="50">
        <v>0</v>
      </c>
      <c r="W1355" t="s">
        <v>210</v>
      </c>
      <c r="X1355" s="50">
        <v>0.41109784041114972</v>
      </c>
      <c r="Y1355" t="s">
        <v>210</v>
      </c>
      <c r="Z1355">
        <v>3</v>
      </c>
      <c r="AA1355">
        <v>25</v>
      </c>
      <c r="AB1355" t="s">
        <v>251</v>
      </c>
      <c r="AC1355" t="s">
        <v>190</v>
      </c>
      <c r="AD1355" s="50">
        <v>0.93026625020936915</v>
      </c>
      <c r="AE1355" t="s">
        <v>252</v>
      </c>
      <c r="AF1355" t="s">
        <v>252</v>
      </c>
      <c r="AG1355" t="s">
        <v>252</v>
      </c>
      <c r="AH1355" t="s">
        <v>252</v>
      </c>
    </row>
    <row r="1356" spans="1:34" x14ac:dyDescent="0.35">
      <c r="A1356">
        <v>43</v>
      </c>
      <c r="B1356" t="s">
        <v>311</v>
      </c>
      <c r="C1356" t="s">
        <v>246</v>
      </c>
      <c r="D1356" t="s">
        <v>450</v>
      </c>
      <c r="E1356" t="s">
        <v>306</v>
      </c>
      <c r="F1356" t="s">
        <v>248</v>
      </c>
      <c r="G1356" t="s">
        <v>249</v>
      </c>
      <c r="H1356" t="s">
        <v>250</v>
      </c>
      <c r="L1356" s="50">
        <v>1</v>
      </c>
      <c r="M1356" s="50">
        <v>0.90418392419815063</v>
      </c>
      <c r="N1356" s="50">
        <v>1.1059696674346924</v>
      </c>
      <c r="O1356" s="50">
        <v>28.634232000000001</v>
      </c>
      <c r="P1356" s="50">
        <v>28.626815795898438</v>
      </c>
      <c r="Q1356" s="50">
        <v>4.3712206184864044E-2</v>
      </c>
      <c r="S1356" s="50">
        <v>18.902065277099609</v>
      </c>
      <c r="T1356" s="50">
        <v>9.0651005506515503E-2</v>
      </c>
      <c r="U1356" s="50">
        <v>5.2337385714054108E-2</v>
      </c>
      <c r="V1356" s="50">
        <v>0</v>
      </c>
      <c r="W1356" t="s">
        <v>210</v>
      </c>
      <c r="X1356" s="50">
        <v>0.4743250937919663</v>
      </c>
      <c r="Y1356" t="s">
        <v>210</v>
      </c>
      <c r="Z1356">
        <v>3</v>
      </c>
      <c r="AA1356">
        <v>22</v>
      </c>
      <c r="AB1356" t="s">
        <v>251</v>
      </c>
      <c r="AC1356" t="s">
        <v>190</v>
      </c>
      <c r="AD1356" s="50">
        <v>0.98436739750956426</v>
      </c>
      <c r="AE1356" t="s">
        <v>252</v>
      </c>
      <c r="AF1356" t="s">
        <v>252</v>
      </c>
      <c r="AG1356" t="s">
        <v>252</v>
      </c>
      <c r="AH1356" t="s">
        <v>252</v>
      </c>
    </row>
    <row r="1357" spans="1:34" x14ac:dyDescent="0.35">
      <c r="A1357">
        <v>44</v>
      </c>
      <c r="B1357" t="s">
        <v>312</v>
      </c>
      <c r="C1357" t="s">
        <v>246</v>
      </c>
      <c r="D1357" t="s">
        <v>450</v>
      </c>
      <c r="E1357" t="s">
        <v>308</v>
      </c>
      <c r="F1357" t="s">
        <v>248</v>
      </c>
      <c r="G1357" t="s">
        <v>249</v>
      </c>
      <c r="H1357" t="s">
        <v>250</v>
      </c>
      <c r="L1357" s="50">
        <v>1</v>
      </c>
      <c r="M1357" s="50">
        <v>0.85938858985900879</v>
      </c>
      <c r="N1357" s="50">
        <v>1.1636179685592651</v>
      </c>
      <c r="O1357" s="50">
        <v>34.799959999999999</v>
      </c>
      <c r="P1357" s="50">
        <v>34.926242828369141</v>
      </c>
      <c r="Q1357" s="50">
        <v>0.1108744740486145</v>
      </c>
      <c r="S1357" s="50">
        <v>25.20149040222168</v>
      </c>
      <c r="T1357" s="50">
        <v>0.13638180494308472</v>
      </c>
      <c r="U1357" s="50">
        <v>7.874007523059845E-2</v>
      </c>
      <c r="V1357" s="50">
        <v>0</v>
      </c>
      <c r="W1357" t="s">
        <v>210</v>
      </c>
      <c r="X1357" s="50">
        <v>0.54308009166741267</v>
      </c>
      <c r="Y1357" t="s">
        <v>210</v>
      </c>
      <c r="Z1357">
        <v>3</v>
      </c>
      <c r="AA1357">
        <v>27</v>
      </c>
      <c r="AB1357" t="s">
        <v>251</v>
      </c>
      <c r="AC1357" t="s">
        <v>190</v>
      </c>
      <c r="AD1357" s="50">
        <v>0.95823429870804633</v>
      </c>
      <c r="AE1357" t="s">
        <v>252</v>
      </c>
      <c r="AF1357" t="s">
        <v>252</v>
      </c>
      <c r="AG1357" t="s">
        <v>252</v>
      </c>
      <c r="AH1357" t="s">
        <v>252</v>
      </c>
    </row>
    <row r="1358" spans="1:34" x14ac:dyDescent="0.35">
      <c r="A1358">
        <v>45</v>
      </c>
      <c r="B1358" t="s">
        <v>313</v>
      </c>
      <c r="C1358" t="s">
        <v>246</v>
      </c>
      <c r="D1358" t="s">
        <v>450</v>
      </c>
      <c r="E1358" t="s">
        <v>302</v>
      </c>
      <c r="F1358" t="s">
        <v>248</v>
      </c>
      <c r="G1358" t="s">
        <v>249</v>
      </c>
      <c r="H1358" t="s">
        <v>250</v>
      </c>
      <c r="L1358" s="50">
        <v>1</v>
      </c>
      <c r="M1358" s="50">
        <v>0.90982186794281006</v>
      </c>
      <c r="N1358" s="50">
        <v>1.0991162061691284</v>
      </c>
      <c r="O1358" s="50">
        <v>28.075047000000001</v>
      </c>
      <c r="P1358" s="50">
        <v>28.095163345336914</v>
      </c>
      <c r="Q1358" s="50">
        <v>3.045918233692646E-2</v>
      </c>
      <c r="S1358" s="50">
        <v>18.370414733886719</v>
      </c>
      <c r="T1358" s="50">
        <v>8.5056513547897339E-2</v>
      </c>
      <c r="U1358" s="50">
        <v>4.9107398837804794E-2</v>
      </c>
      <c r="V1358" s="50">
        <v>0</v>
      </c>
      <c r="W1358" t="s">
        <v>210</v>
      </c>
      <c r="X1358" s="50">
        <v>0.70339692469881399</v>
      </c>
      <c r="Y1358" t="s">
        <v>210</v>
      </c>
      <c r="Z1358">
        <v>3</v>
      </c>
      <c r="AA1358">
        <v>21</v>
      </c>
      <c r="AB1358" t="s">
        <v>251</v>
      </c>
      <c r="AC1358" t="s">
        <v>190</v>
      </c>
      <c r="AD1358" s="50">
        <v>0.96635642568957758</v>
      </c>
      <c r="AE1358" t="s">
        <v>252</v>
      </c>
      <c r="AF1358" t="s">
        <v>252</v>
      </c>
      <c r="AG1358" t="s">
        <v>252</v>
      </c>
      <c r="AH1358" t="s">
        <v>252</v>
      </c>
    </row>
    <row r="1359" spans="1:34" x14ac:dyDescent="0.35">
      <c r="A1359">
        <v>46</v>
      </c>
      <c r="B1359" t="s">
        <v>314</v>
      </c>
      <c r="C1359" t="s">
        <v>246</v>
      </c>
      <c r="D1359" t="s">
        <v>450</v>
      </c>
      <c r="E1359" t="s">
        <v>304</v>
      </c>
      <c r="F1359" t="s">
        <v>248</v>
      </c>
      <c r="G1359" t="s">
        <v>249</v>
      </c>
      <c r="H1359" t="s">
        <v>250</v>
      </c>
      <c r="L1359" s="50">
        <v>1</v>
      </c>
      <c r="M1359" s="50">
        <v>0.895316481590271</v>
      </c>
      <c r="N1359" s="50">
        <v>1.116923451423645</v>
      </c>
      <c r="O1359" s="50">
        <v>31.810130999999998</v>
      </c>
      <c r="P1359" s="50">
        <v>31.774309158325195</v>
      </c>
      <c r="Q1359" s="50">
        <v>5.997992679476738E-2</v>
      </c>
      <c r="S1359" s="50">
        <v>22.049560546875</v>
      </c>
      <c r="T1359" s="50">
        <v>9.9521055817604065E-2</v>
      </c>
      <c r="U1359" s="50">
        <v>5.7458508759737015E-2</v>
      </c>
      <c r="V1359" s="50">
        <v>0</v>
      </c>
      <c r="W1359" t="s">
        <v>210</v>
      </c>
      <c r="X1359" s="50">
        <v>0.41109784041114972</v>
      </c>
      <c r="Y1359" t="s">
        <v>210</v>
      </c>
      <c r="Z1359">
        <v>3</v>
      </c>
      <c r="AA1359">
        <v>26</v>
      </c>
      <c r="AB1359" t="s">
        <v>251</v>
      </c>
      <c r="AC1359" t="s">
        <v>190</v>
      </c>
      <c r="AD1359" s="50">
        <v>0.97208673789539568</v>
      </c>
      <c r="AE1359" t="s">
        <v>252</v>
      </c>
      <c r="AF1359" t="s">
        <v>252</v>
      </c>
      <c r="AG1359" t="s">
        <v>252</v>
      </c>
      <c r="AH1359" t="s">
        <v>252</v>
      </c>
    </row>
    <row r="1360" spans="1:34" x14ac:dyDescent="0.35">
      <c r="A1360">
        <v>47</v>
      </c>
      <c r="B1360" t="s">
        <v>315</v>
      </c>
      <c r="C1360" t="s">
        <v>246</v>
      </c>
      <c r="D1360" t="s">
        <v>450</v>
      </c>
      <c r="E1360" t="s">
        <v>306</v>
      </c>
      <c r="F1360" t="s">
        <v>248</v>
      </c>
      <c r="G1360" t="s">
        <v>249</v>
      </c>
      <c r="H1360" t="s">
        <v>250</v>
      </c>
      <c r="L1360" s="50">
        <v>1</v>
      </c>
      <c r="M1360" s="50">
        <v>0.90418392419815063</v>
      </c>
      <c r="N1360" s="50">
        <v>1.1059696674346924</v>
      </c>
      <c r="O1360" s="50">
        <v>28.666343999999999</v>
      </c>
      <c r="P1360" s="50">
        <v>28.626815795898438</v>
      </c>
      <c r="Q1360" s="50">
        <v>4.3712206184864044E-2</v>
      </c>
      <c r="S1360" s="50">
        <v>18.902065277099609</v>
      </c>
      <c r="T1360" s="50">
        <v>9.0651005506515503E-2</v>
      </c>
      <c r="U1360" s="50">
        <v>5.2337385714054108E-2</v>
      </c>
      <c r="V1360" s="50">
        <v>0</v>
      </c>
      <c r="W1360" t="s">
        <v>210</v>
      </c>
      <c r="X1360" s="50">
        <v>0.4743250937919663</v>
      </c>
      <c r="Y1360" t="s">
        <v>210</v>
      </c>
      <c r="Z1360">
        <v>3</v>
      </c>
      <c r="AA1360">
        <v>22</v>
      </c>
      <c r="AB1360" t="s">
        <v>251</v>
      </c>
      <c r="AC1360" t="s">
        <v>190</v>
      </c>
      <c r="AD1360" s="50">
        <v>0.98086239934207498</v>
      </c>
      <c r="AE1360" t="s">
        <v>252</v>
      </c>
      <c r="AF1360" t="s">
        <v>252</v>
      </c>
      <c r="AG1360" t="s">
        <v>252</v>
      </c>
      <c r="AH1360" t="s">
        <v>252</v>
      </c>
    </row>
    <row r="1361" spans="1:34" x14ac:dyDescent="0.35">
      <c r="A1361">
        <v>48</v>
      </c>
      <c r="B1361" t="s">
        <v>316</v>
      </c>
      <c r="C1361" t="s">
        <v>246</v>
      </c>
      <c r="D1361" t="s">
        <v>450</v>
      </c>
      <c r="E1361" t="s">
        <v>308</v>
      </c>
      <c r="F1361" t="s">
        <v>248</v>
      </c>
      <c r="G1361" t="s">
        <v>249</v>
      </c>
      <c r="H1361" t="s">
        <v>250</v>
      </c>
      <c r="L1361" s="50">
        <v>1</v>
      </c>
      <c r="M1361" s="50">
        <v>0.85938858985900879</v>
      </c>
      <c r="N1361" s="50">
        <v>1.1636179685592651</v>
      </c>
      <c r="O1361" s="50">
        <v>34.971122999999999</v>
      </c>
      <c r="P1361" s="50">
        <v>34.926242828369141</v>
      </c>
      <c r="Q1361" s="50">
        <v>0.1108744740486145</v>
      </c>
      <c r="S1361" s="50">
        <v>25.20149040222168</v>
      </c>
      <c r="T1361" s="50">
        <v>0.13638180494308472</v>
      </c>
      <c r="U1361" s="50">
        <v>7.874007523059845E-2</v>
      </c>
      <c r="V1361" s="50">
        <v>0</v>
      </c>
      <c r="W1361" t="s">
        <v>210</v>
      </c>
      <c r="X1361" s="50">
        <v>0.54308009166741267</v>
      </c>
      <c r="Y1361" t="s">
        <v>210</v>
      </c>
      <c r="Z1361">
        <v>3</v>
      </c>
      <c r="AA1361">
        <v>28</v>
      </c>
      <c r="AB1361" t="s">
        <v>251</v>
      </c>
      <c r="AC1361" t="s">
        <v>190</v>
      </c>
      <c r="AD1361" s="50">
        <v>0.96059337776260523</v>
      </c>
      <c r="AE1361" t="s">
        <v>252</v>
      </c>
      <c r="AF1361" t="s">
        <v>252</v>
      </c>
      <c r="AG1361" t="s">
        <v>252</v>
      </c>
      <c r="AH1361" t="s">
        <v>252</v>
      </c>
    </row>
    <row r="1362" spans="1:34" x14ac:dyDescent="0.35">
      <c r="A1362">
        <v>49</v>
      </c>
      <c r="B1362" t="s">
        <v>317</v>
      </c>
      <c r="C1362" t="s">
        <v>246</v>
      </c>
      <c r="D1362" t="s">
        <v>450</v>
      </c>
      <c r="E1362" t="s">
        <v>318</v>
      </c>
      <c r="F1362" t="s">
        <v>248</v>
      </c>
      <c r="G1362" t="s">
        <v>249</v>
      </c>
      <c r="H1362" t="s">
        <v>250</v>
      </c>
      <c r="L1362" s="50">
        <v>1</v>
      </c>
      <c r="M1362" s="50">
        <v>0.90781915187835693</v>
      </c>
      <c r="N1362" s="50">
        <v>1.1015409231185913</v>
      </c>
      <c r="O1362" s="50">
        <v>26.166391000000001</v>
      </c>
      <c r="P1362" s="50">
        <v>26.159097671508789</v>
      </c>
      <c r="Q1362" s="50">
        <v>3.5624098032712936E-2</v>
      </c>
      <c r="S1362" s="50">
        <v>16.434349060058594</v>
      </c>
      <c r="T1362" s="50">
        <v>8.703979104757309E-2</v>
      </c>
      <c r="U1362" s="50">
        <v>5.0252445042133331E-2</v>
      </c>
      <c r="V1362" s="50">
        <v>0</v>
      </c>
      <c r="W1362" t="s">
        <v>210</v>
      </c>
      <c r="X1362" s="50">
        <v>0.37643593685861465</v>
      </c>
      <c r="Y1362" t="s">
        <v>210</v>
      </c>
      <c r="Z1362">
        <v>3</v>
      </c>
      <c r="AA1362">
        <v>20</v>
      </c>
      <c r="AB1362" t="s">
        <v>251</v>
      </c>
      <c r="AC1362" t="s">
        <v>190</v>
      </c>
      <c r="AD1362" s="50">
        <v>0.97988054439637862</v>
      </c>
      <c r="AE1362" t="s">
        <v>252</v>
      </c>
      <c r="AF1362" t="s">
        <v>252</v>
      </c>
      <c r="AG1362" t="s">
        <v>252</v>
      </c>
      <c r="AH1362" t="s">
        <v>252</v>
      </c>
    </row>
    <row r="1363" spans="1:34" x14ac:dyDescent="0.35">
      <c r="A1363">
        <v>50</v>
      </c>
      <c r="B1363" t="s">
        <v>319</v>
      </c>
      <c r="C1363" t="s">
        <v>246</v>
      </c>
      <c r="D1363" t="s">
        <v>450</v>
      </c>
      <c r="E1363" t="s">
        <v>320</v>
      </c>
      <c r="F1363" t="s">
        <v>248</v>
      </c>
      <c r="G1363" t="s">
        <v>249</v>
      </c>
      <c r="H1363" t="s">
        <v>250</v>
      </c>
      <c r="L1363" s="50">
        <v>1</v>
      </c>
      <c r="M1363" s="50">
        <v>0.91413789987564087</v>
      </c>
      <c r="N1363" s="50">
        <v>1.0939269065856934</v>
      </c>
      <c r="O1363" s="50">
        <v>29.006900000000002</v>
      </c>
      <c r="P1363" s="50">
        <v>28.991180419921875</v>
      </c>
      <c r="Q1363" s="50">
        <v>1.4877071604132652E-2</v>
      </c>
      <c r="S1363" s="50">
        <v>19.266429901123047</v>
      </c>
      <c r="T1363" s="50">
        <v>8.079712837934494E-2</v>
      </c>
      <c r="U1363" s="50">
        <v>4.6648241579532623E-2</v>
      </c>
      <c r="V1363" s="50">
        <v>0</v>
      </c>
      <c r="W1363" t="s">
        <v>210</v>
      </c>
      <c r="X1363" s="50">
        <v>0.44336278571680343</v>
      </c>
      <c r="Y1363" t="s">
        <v>210</v>
      </c>
      <c r="Z1363">
        <v>3</v>
      </c>
      <c r="AA1363">
        <v>22</v>
      </c>
      <c r="AB1363" t="s">
        <v>251</v>
      </c>
      <c r="AC1363" t="s">
        <v>190</v>
      </c>
      <c r="AD1363" s="50">
        <v>0.97507017078639324</v>
      </c>
      <c r="AE1363" t="s">
        <v>252</v>
      </c>
      <c r="AF1363" t="s">
        <v>252</v>
      </c>
      <c r="AG1363" t="s">
        <v>252</v>
      </c>
      <c r="AH1363" t="s">
        <v>252</v>
      </c>
    </row>
    <row r="1364" spans="1:34" x14ac:dyDescent="0.35">
      <c r="A1364">
        <v>51</v>
      </c>
      <c r="B1364" t="s">
        <v>321</v>
      </c>
      <c r="C1364" t="s">
        <v>246</v>
      </c>
      <c r="D1364" t="s">
        <v>450</v>
      </c>
      <c r="E1364" t="s">
        <v>322</v>
      </c>
      <c r="F1364" t="s">
        <v>248</v>
      </c>
      <c r="G1364" t="s">
        <v>249</v>
      </c>
      <c r="H1364" t="s">
        <v>250</v>
      </c>
      <c r="L1364" s="50">
        <v>1</v>
      </c>
      <c r="M1364" s="50">
        <v>0.70390188694000244</v>
      </c>
      <c r="N1364" s="50">
        <v>1.4206525087356567</v>
      </c>
      <c r="O1364" s="50">
        <v>33.157265000000002</v>
      </c>
      <c r="P1364" s="50">
        <v>33.047954559326172</v>
      </c>
      <c r="Q1364" s="50">
        <v>0.3058655858039856</v>
      </c>
      <c r="S1364" s="50">
        <v>23.323205947875977</v>
      </c>
      <c r="T1364" s="50">
        <v>0.31600728631019592</v>
      </c>
      <c r="U1364" s="50">
        <v>0.18244688212871552</v>
      </c>
      <c r="V1364" s="50">
        <v>0</v>
      </c>
      <c r="W1364" t="s">
        <v>210</v>
      </c>
      <c r="X1364" s="50">
        <v>5.7713273066106595E-2</v>
      </c>
      <c r="Y1364" t="s">
        <v>210</v>
      </c>
      <c r="Z1364">
        <v>3</v>
      </c>
      <c r="AA1364">
        <v>30</v>
      </c>
      <c r="AB1364" t="s">
        <v>251</v>
      </c>
      <c r="AC1364" t="s">
        <v>190</v>
      </c>
      <c r="AD1364" s="50">
        <v>0.93848349678287091</v>
      </c>
      <c r="AE1364" t="s">
        <v>252</v>
      </c>
      <c r="AF1364" t="s">
        <v>252</v>
      </c>
      <c r="AG1364" t="s">
        <v>252</v>
      </c>
      <c r="AH1364" t="s">
        <v>252</v>
      </c>
    </row>
    <row r="1365" spans="1:34" x14ac:dyDescent="0.35">
      <c r="A1365">
        <v>52</v>
      </c>
      <c r="B1365" t="s">
        <v>323</v>
      </c>
      <c r="C1365" t="s">
        <v>246</v>
      </c>
      <c r="D1365" t="s">
        <v>450</v>
      </c>
      <c r="E1365" t="s">
        <v>324</v>
      </c>
      <c r="F1365" t="s">
        <v>248</v>
      </c>
      <c r="G1365" t="s">
        <v>249</v>
      </c>
      <c r="H1365" t="s">
        <v>250</v>
      </c>
      <c r="L1365" s="50">
        <v>1</v>
      </c>
      <c r="M1365" s="50">
        <v>0.88309299945831299</v>
      </c>
      <c r="N1365" s="50">
        <v>1.1323835849761963</v>
      </c>
      <c r="O1365" s="50">
        <v>25.358630999999999</v>
      </c>
      <c r="P1365" s="50">
        <v>25.340780258178711</v>
      </c>
      <c r="Q1365" s="50">
        <v>7.8824125230312347E-2</v>
      </c>
      <c r="S1365" s="50">
        <v>15.616030693054199</v>
      </c>
      <c r="T1365" s="50">
        <v>0.11189321428537369</v>
      </c>
      <c r="U1365" s="50">
        <v>6.4601577818393707E-2</v>
      </c>
      <c r="V1365" s="50">
        <v>0</v>
      </c>
      <c r="W1365" t="s">
        <v>210</v>
      </c>
      <c r="X1365" s="50">
        <v>0.67407284888887831</v>
      </c>
      <c r="Y1365" t="s">
        <v>210</v>
      </c>
      <c r="Z1365">
        <v>3</v>
      </c>
      <c r="AA1365">
        <v>18</v>
      </c>
      <c r="AB1365" t="s">
        <v>251</v>
      </c>
      <c r="AC1365" t="s">
        <v>190</v>
      </c>
      <c r="AD1365" s="50">
        <v>0.98047270126010644</v>
      </c>
      <c r="AE1365" t="s">
        <v>252</v>
      </c>
      <c r="AF1365" t="s">
        <v>252</v>
      </c>
      <c r="AG1365" t="s">
        <v>252</v>
      </c>
      <c r="AH1365" t="s">
        <v>252</v>
      </c>
    </row>
    <row r="1366" spans="1:34" x14ac:dyDescent="0.35">
      <c r="A1366">
        <v>53</v>
      </c>
      <c r="B1366" t="s">
        <v>325</v>
      </c>
      <c r="C1366" t="s">
        <v>246</v>
      </c>
      <c r="D1366" t="s">
        <v>450</v>
      </c>
      <c r="E1366" t="s">
        <v>318</v>
      </c>
      <c r="F1366" t="s">
        <v>248</v>
      </c>
      <c r="G1366" t="s">
        <v>249</v>
      </c>
      <c r="H1366" t="s">
        <v>250</v>
      </c>
      <c r="L1366" s="50">
        <v>1</v>
      </c>
      <c r="M1366" s="50">
        <v>0.90781915187835693</v>
      </c>
      <c r="N1366" s="50">
        <v>1.1015409231185913</v>
      </c>
      <c r="O1366" s="50">
        <v>26.190514</v>
      </c>
      <c r="P1366" s="50">
        <v>26.159097671508789</v>
      </c>
      <c r="Q1366" s="50">
        <v>3.5624098032712936E-2</v>
      </c>
      <c r="S1366" s="50">
        <v>16.434349060058594</v>
      </c>
      <c r="T1366" s="50">
        <v>8.703979104757309E-2</v>
      </c>
      <c r="U1366" s="50">
        <v>5.0252445042133331E-2</v>
      </c>
      <c r="V1366" s="50">
        <v>0</v>
      </c>
      <c r="W1366" t="s">
        <v>210</v>
      </c>
      <c r="X1366" s="50">
        <v>0.37643593685861465</v>
      </c>
      <c r="Y1366" t="s">
        <v>210</v>
      </c>
      <c r="Z1366">
        <v>3</v>
      </c>
      <c r="AA1366">
        <v>20</v>
      </c>
      <c r="AB1366" t="s">
        <v>251</v>
      </c>
      <c r="AC1366" t="s">
        <v>190</v>
      </c>
      <c r="AD1366" s="50">
        <v>0.97705716248180963</v>
      </c>
      <c r="AE1366" t="s">
        <v>252</v>
      </c>
      <c r="AF1366" t="s">
        <v>252</v>
      </c>
      <c r="AG1366" t="s">
        <v>252</v>
      </c>
      <c r="AH1366" t="s">
        <v>252</v>
      </c>
    </row>
    <row r="1367" spans="1:34" x14ac:dyDescent="0.35">
      <c r="A1367">
        <v>54</v>
      </c>
      <c r="B1367" t="s">
        <v>326</v>
      </c>
      <c r="C1367" t="s">
        <v>246</v>
      </c>
      <c r="D1367" t="s">
        <v>450</v>
      </c>
      <c r="E1367" t="s">
        <v>320</v>
      </c>
      <c r="F1367" t="s">
        <v>248</v>
      </c>
      <c r="G1367" t="s">
        <v>249</v>
      </c>
      <c r="H1367" t="s">
        <v>250</v>
      </c>
      <c r="L1367" s="50">
        <v>1</v>
      </c>
      <c r="M1367" s="50">
        <v>0.91413789987564087</v>
      </c>
      <c r="N1367" s="50">
        <v>1.0939269065856934</v>
      </c>
      <c r="O1367" s="50">
        <v>28.989319999999999</v>
      </c>
      <c r="P1367" s="50">
        <v>28.991180419921875</v>
      </c>
      <c r="Q1367" s="50">
        <v>1.4877071604132652E-2</v>
      </c>
      <c r="S1367" s="50">
        <v>19.266429901123047</v>
      </c>
      <c r="T1367" s="50">
        <v>8.079712837934494E-2</v>
      </c>
      <c r="U1367" s="50">
        <v>4.6648241579532623E-2</v>
      </c>
      <c r="V1367" s="50">
        <v>0</v>
      </c>
      <c r="W1367" t="s">
        <v>210</v>
      </c>
      <c r="X1367" s="50">
        <v>0.44336278571680343</v>
      </c>
      <c r="Y1367" t="s">
        <v>210</v>
      </c>
      <c r="Z1367">
        <v>3</v>
      </c>
      <c r="AA1367">
        <v>22</v>
      </c>
      <c r="AB1367" t="s">
        <v>251</v>
      </c>
      <c r="AC1367" t="s">
        <v>190</v>
      </c>
      <c r="AD1367" s="50">
        <v>0.97837886826668563</v>
      </c>
      <c r="AE1367" t="s">
        <v>252</v>
      </c>
      <c r="AF1367" t="s">
        <v>252</v>
      </c>
      <c r="AG1367" t="s">
        <v>252</v>
      </c>
      <c r="AH1367" t="s">
        <v>252</v>
      </c>
    </row>
    <row r="1368" spans="1:34" x14ac:dyDescent="0.35">
      <c r="A1368">
        <v>55</v>
      </c>
      <c r="B1368" t="s">
        <v>327</v>
      </c>
      <c r="C1368" t="s">
        <v>246</v>
      </c>
      <c r="D1368" t="s">
        <v>450</v>
      </c>
      <c r="E1368" t="s">
        <v>322</v>
      </c>
      <c r="F1368" t="s">
        <v>248</v>
      </c>
      <c r="G1368" t="s">
        <v>249</v>
      </c>
      <c r="H1368" t="s">
        <v>250</v>
      </c>
      <c r="L1368" s="50">
        <v>1</v>
      </c>
      <c r="M1368" s="50">
        <v>0.70390188694000244</v>
      </c>
      <c r="N1368" s="50">
        <v>1.4206525087356567</v>
      </c>
      <c r="O1368" s="50">
        <v>33.284149999999997</v>
      </c>
      <c r="P1368" s="50">
        <v>33.047954559326172</v>
      </c>
      <c r="Q1368" s="50">
        <v>0.3058655858039856</v>
      </c>
      <c r="S1368" s="50">
        <v>23.323205947875977</v>
      </c>
      <c r="T1368" s="50">
        <v>0.31600728631019592</v>
      </c>
      <c r="U1368" s="50">
        <v>0.18244688212871552</v>
      </c>
      <c r="V1368" s="50">
        <v>0</v>
      </c>
      <c r="W1368" t="s">
        <v>210</v>
      </c>
      <c r="X1368" s="50">
        <v>5.7713273066106595E-2</v>
      </c>
      <c r="Y1368" t="s">
        <v>210</v>
      </c>
      <c r="Z1368">
        <v>3</v>
      </c>
      <c r="AA1368">
        <v>29</v>
      </c>
      <c r="AB1368" t="s">
        <v>251</v>
      </c>
      <c r="AC1368" t="s">
        <v>190</v>
      </c>
      <c r="AD1368" s="50">
        <v>0.92188571875915992</v>
      </c>
      <c r="AE1368" t="s">
        <v>252</v>
      </c>
      <c r="AF1368" t="s">
        <v>252</v>
      </c>
      <c r="AG1368" t="s">
        <v>252</v>
      </c>
      <c r="AH1368" t="s">
        <v>252</v>
      </c>
    </row>
    <row r="1369" spans="1:34" x14ac:dyDescent="0.35">
      <c r="A1369">
        <v>56</v>
      </c>
      <c r="B1369" t="s">
        <v>328</v>
      </c>
      <c r="C1369" t="s">
        <v>246</v>
      </c>
      <c r="D1369" t="s">
        <v>450</v>
      </c>
      <c r="E1369" t="s">
        <v>324</v>
      </c>
      <c r="F1369" t="s">
        <v>248</v>
      </c>
      <c r="G1369" t="s">
        <v>249</v>
      </c>
      <c r="H1369" t="s">
        <v>250</v>
      </c>
      <c r="L1369" s="50">
        <v>1</v>
      </c>
      <c r="M1369" s="50">
        <v>0.88309299945831299</v>
      </c>
      <c r="N1369" s="50">
        <v>1.1323835849761963</v>
      </c>
      <c r="O1369" s="50">
        <v>25.40915</v>
      </c>
      <c r="P1369" s="50">
        <v>25.340780258178711</v>
      </c>
      <c r="Q1369" s="50">
        <v>7.8824125230312347E-2</v>
      </c>
      <c r="S1369" s="50">
        <v>15.616030693054199</v>
      </c>
      <c r="T1369" s="50">
        <v>0.11189321428537369</v>
      </c>
      <c r="U1369" s="50">
        <v>6.4601577818393707E-2</v>
      </c>
      <c r="V1369" s="50">
        <v>0</v>
      </c>
      <c r="W1369" t="s">
        <v>210</v>
      </c>
      <c r="X1369" s="50">
        <v>0.67407284888887831</v>
      </c>
      <c r="Y1369" t="s">
        <v>210</v>
      </c>
      <c r="Z1369">
        <v>3</v>
      </c>
      <c r="AA1369">
        <v>17</v>
      </c>
      <c r="AB1369" t="s">
        <v>251</v>
      </c>
      <c r="AC1369" t="s">
        <v>190</v>
      </c>
      <c r="AD1369" s="50">
        <v>0.97936548933566092</v>
      </c>
      <c r="AE1369" t="s">
        <v>252</v>
      </c>
      <c r="AF1369" t="s">
        <v>252</v>
      </c>
      <c r="AG1369" t="s">
        <v>252</v>
      </c>
      <c r="AH1369" t="s">
        <v>252</v>
      </c>
    </row>
    <row r="1370" spans="1:34" x14ac:dyDescent="0.35">
      <c r="A1370">
        <v>57</v>
      </c>
      <c r="B1370" t="s">
        <v>329</v>
      </c>
      <c r="C1370" t="s">
        <v>246</v>
      </c>
      <c r="D1370" t="s">
        <v>450</v>
      </c>
      <c r="E1370" t="s">
        <v>318</v>
      </c>
      <c r="F1370" t="s">
        <v>248</v>
      </c>
      <c r="G1370" t="s">
        <v>249</v>
      </c>
      <c r="H1370" t="s">
        <v>250</v>
      </c>
      <c r="L1370" s="50">
        <v>1</v>
      </c>
      <c r="M1370" s="50">
        <v>0.90781915187835693</v>
      </c>
      <c r="N1370" s="50">
        <v>1.1015409231185913</v>
      </c>
      <c r="O1370" s="50">
        <v>26.120394000000001</v>
      </c>
      <c r="P1370" s="50">
        <v>26.159097671508789</v>
      </c>
      <c r="Q1370" s="50">
        <v>3.5624098032712936E-2</v>
      </c>
      <c r="S1370" s="50">
        <v>16.434349060058594</v>
      </c>
      <c r="T1370" s="50">
        <v>8.703979104757309E-2</v>
      </c>
      <c r="U1370" s="50">
        <v>5.0252445042133331E-2</v>
      </c>
      <c r="V1370" s="50">
        <v>0</v>
      </c>
      <c r="W1370" t="s">
        <v>210</v>
      </c>
      <c r="X1370" s="50">
        <v>0.37643593685861465</v>
      </c>
      <c r="Y1370" t="s">
        <v>210</v>
      </c>
      <c r="Z1370">
        <v>3</v>
      </c>
      <c r="AA1370">
        <v>20</v>
      </c>
      <c r="AB1370" t="s">
        <v>251</v>
      </c>
      <c r="AC1370" t="s">
        <v>190</v>
      </c>
      <c r="AD1370" s="50">
        <v>0.97560661517066805</v>
      </c>
      <c r="AE1370" t="s">
        <v>252</v>
      </c>
      <c r="AF1370" t="s">
        <v>252</v>
      </c>
      <c r="AG1370" t="s">
        <v>252</v>
      </c>
      <c r="AH1370" t="s">
        <v>252</v>
      </c>
    </row>
    <row r="1371" spans="1:34" x14ac:dyDescent="0.35">
      <c r="A1371">
        <v>58</v>
      </c>
      <c r="B1371" t="s">
        <v>330</v>
      </c>
      <c r="C1371" t="s">
        <v>246</v>
      </c>
      <c r="D1371" t="s">
        <v>450</v>
      </c>
      <c r="E1371" t="s">
        <v>320</v>
      </c>
      <c r="F1371" t="s">
        <v>248</v>
      </c>
      <c r="G1371" t="s">
        <v>249</v>
      </c>
      <c r="H1371" t="s">
        <v>250</v>
      </c>
      <c r="L1371" s="50">
        <v>1</v>
      </c>
      <c r="M1371" s="50">
        <v>0.91413789987564087</v>
      </c>
      <c r="N1371" s="50">
        <v>1.0939269065856934</v>
      </c>
      <c r="O1371" s="50">
        <v>28.977322000000001</v>
      </c>
      <c r="P1371" s="50">
        <v>28.991180419921875</v>
      </c>
      <c r="Q1371" s="50">
        <v>1.4877071604132652E-2</v>
      </c>
      <c r="S1371" s="50">
        <v>19.266429901123047</v>
      </c>
      <c r="T1371" s="50">
        <v>8.079712837934494E-2</v>
      </c>
      <c r="U1371" s="50">
        <v>4.6648241579532623E-2</v>
      </c>
      <c r="V1371" s="50">
        <v>0</v>
      </c>
      <c r="W1371" t="s">
        <v>210</v>
      </c>
      <c r="X1371" s="50">
        <v>0.44336278571680343</v>
      </c>
      <c r="Y1371" t="s">
        <v>210</v>
      </c>
      <c r="Z1371">
        <v>3</v>
      </c>
      <c r="AA1371">
        <v>23</v>
      </c>
      <c r="AB1371" t="s">
        <v>251</v>
      </c>
      <c r="AC1371" t="s">
        <v>190</v>
      </c>
      <c r="AD1371" s="50">
        <v>0.97376366317369201</v>
      </c>
      <c r="AE1371" t="s">
        <v>252</v>
      </c>
      <c r="AF1371" t="s">
        <v>252</v>
      </c>
      <c r="AG1371" t="s">
        <v>252</v>
      </c>
      <c r="AH1371" t="s">
        <v>252</v>
      </c>
    </row>
    <row r="1372" spans="1:34" x14ac:dyDescent="0.35">
      <c r="A1372">
        <v>59</v>
      </c>
      <c r="B1372" t="s">
        <v>331</v>
      </c>
      <c r="C1372" t="s">
        <v>246</v>
      </c>
      <c r="D1372" t="s">
        <v>450</v>
      </c>
      <c r="E1372" t="s">
        <v>322</v>
      </c>
      <c r="F1372" t="s">
        <v>248</v>
      </c>
      <c r="G1372" t="s">
        <v>249</v>
      </c>
      <c r="H1372" t="s">
        <v>250</v>
      </c>
      <c r="L1372" s="50">
        <v>1</v>
      </c>
      <c r="M1372" s="50">
        <v>0.70390188694000244</v>
      </c>
      <c r="N1372" s="50">
        <v>1.4206525087356567</v>
      </c>
      <c r="O1372" s="50">
        <v>32.702454000000003</v>
      </c>
      <c r="P1372" s="50">
        <v>33.047954559326172</v>
      </c>
      <c r="Q1372" s="50">
        <v>0.3058655858039856</v>
      </c>
      <c r="S1372" s="50">
        <v>23.323205947875977</v>
      </c>
      <c r="T1372" s="50">
        <v>0.31600728631019592</v>
      </c>
      <c r="U1372" s="50">
        <v>0.18244688212871552</v>
      </c>
      <c r="V1372" s="50">
        <v>0</v>
      </c>
      <c r="W1372" t="s">
        <v>210</v>
      </c>
      <c r="X1372" s="50">
        <v>5.7713273066106595E-2</v>
      </c>
      <c r="Y1372" t="s">
        <v>210</v>
      </c>
      <c r="Z1372">
        <v>3</v>
      </c>
      <c r="AA1372">
        <v>29</v>
      </c>
      <c r="AB1372" t="s">
        <v>251</v>
      </c>
      <c r="AC1372" t="s">
        <v>190</v>
      </c>
      <c r="AD1372" s="50">
        <v>0.95725491670516294</v>
      </c>
      <c r="AE1372" t="s">
        <v>252</v>
      </c>
      <c r="AF1372" t="s">
        <v>252</v>
      </c>
      <c r="AG1372" t="s">
        <v>252</v>
      </c>
      <c r="AH1372" t="s">
        <v>252</v>
      </c>
    </row>
    <row r="1373" spans="1:34" x14ac:dyDescent="0.35">
      <c r="A1373">
        <v>60</v>
      </c>
      <c r="B1373" t="s">
        <v>332</v>
      </c>
      <c r="C1373" t="s">
        <v>246</v>
      </c>
      <c r="D1373" t="s">
        <v>450</v>
      </c>
      <c r="E1373" t="s">
        <v>324</v>
      </c>
      <c r="F1373" t="s">
        <v>248</v>
      </c>
      <c r="G1373" t="s">
        <v>249</v>
      </c>
      <c r="H1373" t="s">
        <v>250</v>
      </c>
      <c r="L1373" s="50">
        <v>1</v>
      </c>
      <c r="M1373" s="50">
        <v>0.88309299945831299</v>
      </c>
      <c r="N1373" s="50">
        <v>1.1323835849761963</v>
      </c>
      <c r="O1373" s="50">
        <v>25.254562</v>
      </c>
      <c r="P1373" s="50">
        <v>25.340780258178711</v>
      </c>
      <c r="Q1373" s="50">
        <v>7.8824125230312347E-2</v>
      </c>
      <c r="S1373" s="50">
        <v>15.616030693054199</v>
      </c>
      <c r="T1373" s="50">
        <v>0.11189321428537369</v>
      </c>
      <c r="U1373" s="50">
        <v>6.4601577818393707E-2</v>
      </c>
      <c r="V1373" s="50">
        <v>0</v>
      </c>
      <c r="W1373" t="s">
        <v>210</v>
      </c>
      <c r="X1373" s="50">
        <v>0.67407284888887831</v>
      </c>
      <c r="Y1373" t="s">
        <v>210</v>
      </c>
      <c r="Z1373">
        <v>3</v>
      </c>
      <c r="AA1373">
        <v>17</v>
      </c>
      <c r="AB1373" t="s">
        <v>251</v>
      </c>
      <c r="AC1373" t="s">
        <v>190</v>
      </c>
      <c r="AD1373" s="50">
        <v>0.97831310160065021</v>
      </c>
      <c r="AE1373" t="s">
        <v>252</v>
      </c>
      <c r="AF1373" t="s">
        <v>252</v>
      </c>
      <c r="AG1373" t="s">
        <v>252</v>
      </c>
      <c r="AH1373" t="s">
        <v>252</v>
      </c>
    </row>
    <row r="1374" spans="1:34" x14ac:dyDescent="0.35">
      <c r="A1374">
        <v>61</v>
      </c>
      <c r="B1374" t="s">
        <v>333</v>
      </c>
      <c r="C1374" t="s">
        <v>246</v>
      </c>
      <c r="D1374" t="s">
        <v>450</v>
      </c>
      <c r="E1374" t="s">
        <v>334</v>
      </c>
      <c r="F1374" t="s">
        <v>248</v>
      </c>
      <c r="G1374" t="s">
        <v>249</v>
      </c>
      <c r="H1374" t="s">
        <v>250</v>
      </c>
      <c r="L1374" s="50">
        <v>1</v>
      </c>
      <c r="M1374" s="50">
        <v>0.90989589691162109</v>
      </c>
      <c r="N1374" s="50">
        <v>1.0990267992019653</v>
      </c>
      <c r="O1374" s="50">
        <v>27.334561999999998</v>
      </c>
      <c r="P1374" s="50">
        <v>27.301628112792969</v>
      </c>
      <c r="Q1374" s="50">
        <v>3.0254028737545013E-2</v>
      </c>
      <c r="S1374" s="50">
        <v>17.576877593994141</v>
      </c>
      <c r="T1374" s="50">
        <v>8.4983259439468384E-2</v>
      </c>
      <c r="U1374" s="50">
        <v>4.9065109342336655E-2</v>
      </c>
      <c r="V1374" s="50">
        <v>0</v>
      </c>
      <c r="W1374" t="s">
        <v>210</v>
      </c>
      <c r="X1374" s="50">
        <v>0.48525610807531194</v>
      </c>
      <c r="Y1374" t="s">
        <v>210</v>
      </c>
      <c r="Z1374">
        <v>3</v>
      </c>
      <c r="AA1374">
        <v>21</v>
      </c>
      <c r="AB1374" t="s">
        <v>251</v>
      </c>
      <c r="AC1374" t="s">
        <v>190</v>
      </c>
      <c r="AD1374" s="50">
        <v>0.9793943453897036</v>
      </c>
      <c r="AE1374" t="s">
        <v>252</v>
      </c>
      <c r="AF1374" t="s">
        <v>252</v>
      </c>
      <c r="AG1374" t="s">
        <v>252</v>
      </c>
      <c r="AH1374" t="s">
        <v>252</v>
      </c>
    </row>
    <row r="1375" spans="1:34" x14ac:dyDescent="0.35">
      <c r="A1375">
        <v>62</v>
      </c>
      <c r="B1375" t="s">
        <v>335</v>
      </c>
      <c r="C1375" t="s">
        <v>246</v>
      </c>
      <c r="D1375" t="s">
        <v>450</v>
      </c>
      <c r="E1375" t="s">
        <v>336</v>
      </c>
      <c r="F1375" t="s">
        <v>248</v>
      </c>
      <c r="G1375" t="s">
        <v>249</v>
      </c>
      <c r="H1375" t="s">
        <v>250</v>
      </c>
      <c r="L1375" s="50">
        <v>1</v>
      </c>
      <c r="M1375" s="50">
        <v>0.90482771396636963</v>
      </c>
      <c r="N1375" s="50">
        <v>1.1051827669143677</v>
      </c>
      <c r="O1375" s="50">
        <v>28.177229000000001</v>
      </c>
      <c r="P1375" s="50">
        <v>28.130788803100586</v>
      </c>
      <c r="Q1375" s="50">
        <v>4.2367648333311081E-2</v>
      </c>
      <c r="S1375" s="50">
        <v>18.406036376953125</v>
      </c>
      <c r="T1375" s="50">
        <v>9.0010367333889008E-2</v>
      </c>
      <c r="U1375" s="50">
        <v>5.1967509090900421E-2</v>
      </c>
      <c r="V1375" s="50">
        <v>0</v>
      </c>
      <c r="W1375" t="s">
        <v>210</v>
      </c>
      <c r="X1375" s="50">
        <v>0.58796862778540859</v>
      </c>
      <c r="Y1375" t="s">
        <v>210</v>
      </c>
      <c r="Z1375">
        <v>3</v>
      </c>
      <c r="AA1375">
        <v>22</v>
      </c>
      <c r="AB1375" t="s">
        <v>251</v>
      </c>
      <c r="AC1375" t="s">
        <v>190</v>
      </c>
      <c r="AD1375" s="50">
        <v>0.97461534964128282</v>
      </c>
      <c r="AE1375" t="s">
        <v>252</v>
      </c>
      <c r="AF1375" t="s">
        <v>252</v>
      </c>
      <c r="AG1375" t="s">
        <v>252</v>
      </c>
      <c r="AH1375" t="s">
        <v>252</v>
      </c>
    </row>
    <row r="1376" spans="1:34" x14ac:dyDescent="0.35">
      <c r="A1376">
        <v>63</v>
      </c>
      <c r="B1376" t="s">
        <v>337</v>
      </c>
      <c r="C1376" t="s">
        <v>246</v>
      </c>
      <c r="D1376" t="s">
        <v>450</v>
      </c>
      <c r="E1376" t="s">
        <v>338</v>
      </c>
      <c r="F1376" t="s">
        <v>248</v>
      </c>
      <c r="G1376" t="s">
        <v>249</v>
      </c>
      <c r="H1376" t="s">
        <v>250</v>
      </c>
      <c r="L1376" s="50">
        <v>1</v>
      </c>
      <c r="M1376" s="50">
        <v>0.90719407796859741</v>
      </c>
      <c r="N1376" s="50">
        <v>1.1022999286651611</v>
      </c>
      <c r="O1376" s="50">
        <v>29.644010000000002</v>
      </c>
      <c r="P1376" s="50">
        <v>29.623125076293945</v>
      </c>
      <c r="Q1376" s="50">
        <v>3.7113007158041E-2</v>
      </c>
      <c r="S1376" s="50">
        <v>19.89837646484375</v>
      </c>
      <c r="T1376" s="50">
        <v>8.7659701704978943E-2</v>
      </c>
      <c r="U1376" s="50">
        <v>5.061035230755806E-2</v>
      </c>
      <c r="V1376" s="50">
        <v>0</v>
      </c>
      <c r="W1376" t="s">
        <v>210</v>
      </c>
      <c r="X1376" s="50">
        <v>0.61266476914614199</v>
      </c>
      <c r="Y1376" t="s">
        <v>210</v>
      </c>
      <c r="Z1376">
        <v>3</v>
      </c>
      <c r="AA1376">
        <v>23</v>
      </c>
      <c r="AB1376" t="s">
        <v>251</v>
      </c>
      <c r="AC1376" t="s">
        <v>190</v>
      </c>
      <c r="AD1376" s="50">
        <v>0.97883641301865432</v>
      </c>
      <c r="AE1376" t="s">
        <v>252</v>
      </c>
      <c r="AF1376" t="s">
        <v>252</v>
      </c>
      <c r="AG1376" t="s">
        <v>252</v>
      </c>
      <c r="AH1376" t="s">
        <v>252</v>
      </c>
    </row>
    <row r="1377" spans="1:34" x14ac:dyDescent="0.35">
      <c r="A1377">
        <v>64</v>
      </c>
      <c r="B1377" t="s">
        <v>339</v>
      </c>
      <c r="C1377" t="s">
        <v>246</v>
      </c>
      <c r="D1377" t="s">
        <v>450</v>
      </c>
      <c r="E1377" t="s">
        <v>340</v>
      </c>
      <c r="F1377" t="s">
        <v>248</v>
      </c>
      <c r="G1377" t="s">
        <v>249</v>
      </c>
      <c r="H1377" t="s">
        <v>250</v>
      </c>
      <c r="L1377" s="50">
        <v>1</v>
      </c>
      <c r="M1377" s="50">
        <v>0.87123113870620728</v>
      </c>
      <c r="N1377" s="50">
        <v>1.1478010416030884</v>
      </c>
      <c r="O1377" s="50">
        <v>31.125425</v>
      </c>
      <c r="P1377" s="50">
        <v>31.018112182617188</v>
      </c>
      <c r="Q1377" s="50">
        <v>9.5315694808959961E-2</v>
      </c>
      <c r="S1377" s="50">
        <v>21.293361663818359</v>
      </c>
      <c r="T1377" s="50">
        <v>0.12406421452760696</v>
      </c>
      <c r="U1377" s="50">
        <v>7.162851095199585E-2</v>
      </c>
      <c r="V1377" s="50">
        <v>0</v>
      </c>
      <c r="W1377" t="s">
        <v>210</v>
      </c>
      <c r="X1377" s="50">
        <v>0.72421416938347483</v>
      </c>
      <c r="Y1377" t="s">
        <v>210</v>
      </c>
      <c r="Z1377">
        <v>3</v>
      </c>
      <c r="AA1377">
        <v>25</v>
      </c>
      <c r="AB1377" t="s">
        <v>251</v>
      </c>
      <c r="AC1377" t="s">
        <v>190</v>
      </c>
      <c r="AD1377" s="50">
        <v>0.95736093289347157</v>
      </c>
      <c r="AE1377" t="s">
        <v>252</v>
      </c>
      <c r="AF1377" t="s">
        <v>252</v>
      </c>
      <c r="AG1377" t="s">
        <v>252</v>
      </c>
      <c r="AH1377" t="s">
        <v>252</v>
      </c>
    </row>
    <row r="1378" spans="1:34" x14ac:dyDescent="0.35">
      <c r="A1378">
        <v>65</v>
      </c>
      <c r="B1378" t="s">
        <v>341</v>
      </c>
      <c r="C1378" t="s">
        <v>246</v>
      </c>
      <c r="D1378" t="s">
        <v>450</v>
      </c>
      <c r="E1378" t="s">
        <v>334</v>
      </c>
      <c r="F1378" t="s">
        <v>248</v>
      </c>
      <c r="G1378" t="s">
        <v>249</v>
      </c>
      <c r="H1378" t="s">
        <v>250</v>
      </c>
      <c r="L1378" s="50">
        <v>1</v>
      </c>
      <c r="M1378" s="50">
        <v>0.90989589691162109</v>
      </c>
      <c r="N1378" s="50">
        <v>1.0990267992019653</v>
      </c>
      <c r="O1378" s="50">
        <v>27.275072000000002</v>
      </c>
      <c r="P1378" s="50">
        <v>27.301628112792969</v>
      </c>
      <c r="Q1378" s="50">
        <v>3.0254028737545013E-2</v>
      </c>
      <c r="S1378" s="50">
        <v>17.576877593994141</v>
      </c>
      <c r="T1378" s="50">
        <v>8.4983259439468384E-2</v>
      </c>
      <c r="U1378" s="50">
        <v>4.9065109342336655E-2</v>
      </c>
      <c r="V1378" s="50">
        <v>0</v>
      </c>
      <c r="W1378" t="s">
        <v>210</v>
      </c>
      <c r="X1378" s="50">
        <v>0.48525610807531194</v>
      </c>
      <c r="Y1378" t="s">
        <v>210</v>
      </c>
      <c r="Z1378">
        <v>3</v>
      </c>
      <c r="AA1378">
        <v>21</v>
      </c>
      <c r="AB1378" t="s">
        <v>251</v>
      </c>
      <c r="AC1378" t="s">
        <v>190</v>
      </c>
      <c r="AD1378" s="50">
        <v>0.97485305565370595</v>
      </c>
      <c r="AE1378" t="s">
        <v>252</v>
      </c>
      <c r="AF1378" t="s">
        <v>252</v>
      </c>
      <c r="AG1378" t="s">
        <v>252</v>
      </c>
      <c r="AH1378" t="s">
        <v>252</v>
      </c>
    </row>
    <row r="1379" spans="1:34" x14ac:dyDescent="0.35">
      <c r="A1379">
        <v>66</v>
      </c>
      <c r="B1379" t="s">
        <v>342</v>
      </c>
      <c r="C1379" t="s">
        <v>246</v>
      </c>
      <c r="D1379" t="s">
        <v>450</v>
      </c>
      <c r="E1379" t="s">
        <v>336</v>
      </c>
      <c r="F1379" t="s">
        <v>248</v>
      </c>
      <c r="G1379" t="s">
        <v>249</v>
      </c>
      <c r="H1379" t="s">
        <v>250</v>
      </c>
      <c r="L1379" s="50">
        <v>1</v>
      </c>
      <c r="M1379" s="50">
        <v>0.90482771396636963</v>
      </c>
      <c r="N1379" s="50">
        <v>1.1051827669143677</v>
      </c>
      <c r="O1379" s="50">
        <v>28.120884</v>
      </c>
      <c r="P1379" s="50">
        <v>28.130788803100586</v>
      </c>
      <c r="Q1379" s="50">
        <v>4.2367648333311081E-2</v>
      </c>
      <c r="S1379" s="50">
        <v>18.406036376953125</v>
      </c>
      <c r="T1379" s="50">
        <v>9.0010367333889008E-2</v>
      </c>
      <c r="U1379" s="50">
        <v>5.1967509090900421E-2</v>
      </c>
      <c r="V1379" s="50">
        <v>0</v>
      </c>
      <c r="W1379" t="s">
        <v>210</v>
      </c>
      <c r="X1379" s="50">
        <v>0.58796862778540859</v>
      </c>
      <c r="Y1379" t="s">
        <v>210</v>
      </c>
      <c r="Z1379">
        <v>3</v>
      </c>
      <c r="AA1379">
        <v>20</v>
      </c>
      <c r="AB1379" t="s">
        <v>251</v>
      </c>
      <c r="AC1379" t="s">
        <v>190</v>
      </c>
      <c r="AD1379" s="50">
        <v>0.97715554273209826</v>
      </c>
      <c r="AE1379" t="s">
        <v>252</v>
      </c>
      <c r="AF1379" t="s">
        <v>252</v>
      </c>
      <c r="AG1379" t="s">
        <v>252</v>
      </c>
      <c r="AH1379" t="s">
        <v>252</v>
      </c>
    </row>
    <row r="1380" spans="1:34" x14ac:dyDescent="0.35">
      <c r="A1380">
        <v>67</v>
      </c>
      <c r="B1380" t="s">
        <v>343</v>
      </c>
      <c r="C1380" t="s">
        <v>246</v>
      </c>
      <c r="D1380" t="s">
        <v>450</v>
      </c>
      <c r="E1380" t="s">
        <v>338</v>
      </c>
      <c r="F1380" t="s">
        <v>248</v>
      </c>
      <c r="G1380" t="s">
        <v>249</v>
      </c>
      <c r="H1380" t="s">
        <v>250</v>
      </c>
      <c r="L1380" s="50">
        <v>1</v>
      </c>
      <c r="M1380" s="50">
        <v>0.90719407796859741</v>
      </c>
      <c r="N1380" s="50">
        <v>1.1022999286651611</v>
      </c>
      <c r="O1380" s="50">
        <v>29.645092000000002</v>
      </c>
      <c r="P1380" s="50">
        <v>29.623125076293945</v>
      </c>
      <c r="Q1380" s="50">
        <v>3.7113007158041E-2</v>
      </c>
      <c r="S1380" s="50">
        <v>19.89837646484375</v>
      </c>
      <c r="T1380" s="50">
        <v>8.7659701704978943E-2</v>
      </c>
      <c r="U1380" s="50">
        <v>5.061035230755806E-2</v>
      </c>
      <c r="V1380" s="50">
        <v>0</v>
      </c>
      <c r="W1380" t="s">
        <v>210</v>
      </c>
      <c r="X1380" s="50">
        <v>0.61266476914614199</v>
      </c>
      <c r="Y1380" t="s">
        <v>210</v>
      </c>
      <c r="Z1380">
        <v>3</v>
      </c>
      <c r="AA1380">
        <v>22</v>
      </c>
      <c r="AB1380" t="s">
        <v>251</v>
      </c>
      <c r="AC1380" t="s">
        <v>190</v>
      </c>
      <c r="AD1380" s="50">
        <v>0.96632704137745684</v>
      </c>
      <c r="AE1380" t="s">
        <v>252</v>
      </c>
      <c r="AF1380" t="s">
        <v>252</v>
      </c>
      <c r="AG1380" t="s">
        <v>252</v>
      </c>
      <c r="AH1380" t="s">
        <v>252</v>
      </c>
    </row>
    <row r="1381" spans="1:34" x14ac:dyDescent="0.35">
      <c r="A1381">
        <v>68</v>
      </c>
      <c r="B1381" t="s">
        <v>344</v>
      </c>
      <c r="C1381" t="s">
        <v>246</v>
      </c>
      <c r="D1381" t="s">
        <v>450</v>
      </c>
      <c r="E1381" t="s">
        <v>340</v>
      </c>
      <c r="F1381" t="s">
        <v>248</v>
      </c>
      <c r="G1381" t="s">
        <v>249</v>
      </c>
      <c r="H1381" t="s">
        <v>250</v>
      </c>
      <c r="L1381" s="50">
        <v>1</v>
      </c>
      <c r="M1381" s="50">
        <v>0.87123113870620728</v>
      </c>
      <c r="N1381" s="50">
        <v>1.1478010416030884</v>
      </c>
      <c r="O1381" s="50">
        <v>30.943293000000001</v>
      </c>
      <c r="P1381" s="50">
        <v>31.018112182617188</v>
      </c>
      <c r="Q1381" s="50">
        <v>9.5315694808959961E-2</v>
      </c>
      <c r="S1381" s="50">
        <v>21.293361663818359</v>
      </c>
      <c r="T1381" s="50">
        <v>0.12406421452760696</v>
      </c>
      <c r="U1381" s="50">
        <v>7.162851095199585E-2</v>
      </c>
      <c r="V1381" s="50">
        <v>0</v>
      </c>
      <c r="W1381" t="s">
        <v>210</v>
      </c>
      <c r="X1381" s="50">
        <v>0.72421416938347483</v>
      </c>
      <c r="Y1381" t="s">
        <v>210</v>
      </c>
      <c r="Z1381">
        <v>3</v>
      </c>
      <c r="AA1381">
        <v>23</v>
      </c>
      <c r="AB1381" t="s">
        <v>251</v>
      </c>
      <c r="AC1381" t="s">
        <v>190</v>
      </c>
      <c r="AD1381" s="50">
        <v>0.99057543230503953</v>
      </c>
      <c r="AE1381" t="s">
        <v>252</v>
      </c>
      <c r="AF1381" t="s">
        <v>252</v>
      </c>
      <c r="AG1381" t="s">
        <v>252</v>
      </c>
      <c r="AH1381" t="s">
        <v>252</v>
      </c>
    </row>
    <row r="1382" spans="1:34" x14ac:dyDescent="0.35">
      <c r="A1382">
        <v>69</v>
      </c>
      <c r="B1382" t="s">
        <v>345</v>
      </c>
      <c r="C1382" t="s">
        <v>246</v>
      </c>
      <c r="D1382" t="s">
        <v>450</v>
      </c>
      <c r="E1382" t="s">
        <v>334</v>
      </c>
      <c r="F1382" t="s">
        <v>248</v>
      </c>
      <c r="G1382" t="s">
        <v>249</v>
      </c>
      <c r="H1382" t="s">
        <v>250</v>
      </c>
      <c r="L1382" s="50">
        <v>1</v>
      </c>
      <c r="M1382" s="50">
        <v>0.90989589691162109</v>
      </c>
      <c r="N1382" s="50">
        <v>1.0990267992019653</v>
      </c>
      <c r="O1382" s="50">
        <v>27.295245999999999</v>
      </c>
      <c r="P1382" s="50">
        <v>27.301628112792969</v>
      </c>
      <c r="Q1382" s="50">
        <v>3.0254028737545013E-2</v>
      </c>
      <c r="S1382" s="50">
        <v>17.576877593994141</v>
      </c>
      <c r="T1382" s="50">
        <v>8.4983259439468384E-2</v>
      </c>
      <c r="U1382" s="50">
        <v>4.9065109342336655E-2</v>
      </c>
      <c r="V1382" s="50">
        <v>0</v>
      </c>
      <c r="W1382" t="s">
        <v>210</v>
      </c>
      <c r="X1382" s="50">
        <v>0.48525610807531194</v>
      </c>
      <c r="Y1382" t="s">
        <v>210</v>
      </c>
      <c r="Z1382">
        <v>3</v>
      </c>
      <c r="AA1382">
        <v>21</v>
      </c>
      <c r="AB1382" t="s">
        <v>251</v>
      </c>
      <c r="AC1382" t="s">
        <v>190</v>
      </c>
      <c r="AD1382" s="50">
        <v>0.97092896529960215</v>
      </c>
      <c r="AE1382" t="s">
        <v>252</v>
      </c>
      <c r="AF1382" t="s">
        <v>252</v>
      </c>
      <c r="AG1382" t="s">
        <v>252</v>
      </c>
      <c r="AH1382" t="s">
        <v>252</v>
      </c>
    </row>
    <row r="1383" spans="1:34" x14ac:dyDescent="0.35">
      <c r="A1383">
        <v>70</v>
      </c>
      <c r="B1383" t="s">
        <v>346</v>
      </c>
      <c r="C1383" t="s">
        <v>246</v>
      </c>
      <c r="D1383" t="s">
        <v>450</v>
      </c>
      <c r="E1383" t="s">
        <v>336</v>
      </c>
      <c r="F1383" t="s">
        <v>248</v>
      </c>
      <c r="G1383" t="s">
        <v>249</v>
      </c>
      <c r="H1383" t="s">
        <v>250</v>
      </c>
      <c r="L1383" s="50">
        <v>1</v>
      </c>
      <c r="M1383" s="50">
        <v>0.90482771396636963</v>
      </c>
      <c r="N1383" s="50">
        <v>1.1051827669143677</v>
      </c>
      <c r="O1383" s="50">
        <v>28.094248</v>
      </c>
      <c r="P1383" s="50">
        <v>28.130788803100586</v>
      </c>
      <c r="Q1383" s="50">
        <v>4.2367648333311081E-2</v>
      </c>
      <c r="S1383" s="50">
        <v>18.406036376953125</v>
      </c>
      <c r="T1383" s="50">
        <v>9.0010367333889008E-2</v>
      </c>
      <c r="U1383" s="50">
        <v>5.1967509090900421E-2</v>
      </c>
      <c r="V1383" s="50">
        <v>0</v>
      </c>
      <c r="W1383" t="s">
        <v>210</v>
      </c>
      <c r="X1383" s="50">
        <v>0.58796862778540859</v>
      </c>
      <c r="Y1383" t="s">
        <v>210</v>
      </c>
      <c r="Z1383">
        <v>3</v>
      </c>
      <c r="AA1383">
        <v>21</v>
      </c>
      <c r="AB1383" t="s">
        <v>251</v>
      </c>
      <c r="AC1383" t="s">
        <v>190</v>
      </c>
      <c r="AD1383" s="50">
        <v>0.9846339819313038</v>
      </c>
      <c r="AE1383" t="s">
        <v>252</v>
      </c>
      <c r="AF1383" t="s">
        <v>252</v>
      </c>
      <c r="AG1383" t="s">
        <v>252</v>
      </c>
      <c r="AH1383" t="s">
        <v>252</v>
      </c>
    </row>
    <row r="1384" spans="1:34" x14ac:dyDescent="0.35">
      <c r="A1384">
        <v>71</v>
      </c>
      <c r="B1384" t="s">
        <v>347</v>
      </c>
      <c r="C1384" t="s">
        <v>246</v>
      </c>
      <c r="D1384" t="s">
        <v>450</v>
      </c>
      <c r="E1384" t="s">
        <v>338</v>
      </c>
      <c r="F1384" t="s">
        <v>248</v>
      </c>
      <c r="G1384" t="s">
        <v>249</v>
      </c>
      <c r="H1384" t="s">
        <v>250</v>
      </c>
      <c r="L1384" s="50">
        <v>1</v>
      </c>
      <c r="M1384" s="50">
        <v>0.90719407796859741</v>
      </c>
      <c r="N1384" s="50">
        <v>1.1022999286651611</v>
      </c>
      <c r="O1384" s="50">
        <v>29.580276000000001</v>
      </c>
      <c r="P1384" s="50">
        <v>29.623125076293945</v>
      </c>
      <c r="Q1384" s="50">
        <v>3.7113007158041E-2</v>
      </c>
      <c r="S1384" s="50">
        <v>19.89837646484375</v>
      </c>
      <c r="T1384" s="50">
        <v>8.7659701704978943E-2</v>
      </c>
      <c r="U1384" s="50">
        <v>5.061035230755806E-2</v>
      </c>
      <c r="V1384" s="50">
        <v>0</v>
      </c>
      <c r="W1384" t="s">
        <v>210</v>
      </c>
      <c r="X1384" s="50">
        <v>0.61266476914614199</v>
      </c>
      <c r="Y1384" t="s">
        <v>210</v>
      </c>
      <c r="Z1384">
        <v>3</v>
      </c>
      <c r="AA1384">
        <v>22</v>
      </c>
      <c r="AB1384" t="s">
        <v>251</v>
      </c>
      <c r="AC1384" t="s">
        <v>190</v>
      </c>
      <c r="AD1384" s="50">
        <v>0.9879143887541364</v>
      </c>
      <c r="AE1384" t="s">
        <v>252</v>
      </c>
      <c r="AF1384" t="s">
        <v>252</v>
      </c>
      <c r="AG1384" t="s">
        <v>252</v>
      </c>
      <c r="AH1384" t="s">
        <v>252</v>
      </c>
    </row>
    <row r="1385" spans="1:34" x14ac:dyDescent="0.35">
      <c r="A1385">
        <v>72</v>
      </c>
      <c r="B1385" t="s">
        <v>348</v>
      </c>
      <c r="C1385" t="s">
        <v>246</v>
      </c>
      <c r="D1385" t="s">
        <v>450</v>
      </c>
      <c r="E1385" t="s">
        <v>340</v>
      </c>
      <c r="F1385" t="s">
        <v>248</v>
      </c>
      <c r="G1385" t="s">
        <v>249</v>
      </c>
      <c r="H1385" t="s">
        <v>250</v>
      </c>
      <c r="L1385" s="50">
        <v>1</v>
      </c>
      <c r="M1385" s="50">
        <v>0.87123113870620728</v>
      </c>
      <c r="N1385" s="50">
        <v>1.1478010416030884</v>
      </c>
      <c r="O1385" s="50">
        <v>30.985614999999999</v>
      </c>
      <c r="P1385" s="50">
        <v>31.018112182617188</v>
      </c>
      <c r="Q1385" s="50">
        <v>9.5315694808959961E-2</v>
      </c>
      <c r="S1385" s="50">
        <v>21.293361663818359</v>
      </c>
      <c r="T1385" s="50">
        <v>0.12406421452760696</v>
      </c>
      <c r="U1385" s="50">
        <v>7.162851095199585E-2</v>
      </c>
      <c r="V1385" s="50">
        <v>0</v>
      </c>
      <c r="W1385" t="s">
        <v>210</v>
      </c>
      <c r="X1385" s="50">
        <v>0.72421416938347483</v>
      </c>
      <c r="Y1385" t="s">
        <v>210</v>
      </c>
      <c r="Z1385">
        <v>3</v>
      </c>
      <c r="AA1385">
        <v>24</v>
      </c>
      <c r="AB1385" t="s">
        <v>251</v>
      </c>
      <c r="AC1385" t="s">
        <v>190</v>
      </c>
      <c r="AD1385" s="50">
        <v>0.98089406748583774</v>
      </c>
      <c r="AE1385" t="s">
        <v>252</v>
      </c>
      <c r="AF1385" t="s">
        <v>252</v>
      </c>
      <c r="AG1385" t="s">
        <v>252</v>
      </c>
      <c r="AH1385" t="s">
        <v>252</v>
      </c>
    </row>
    <row r="1386" spans="1:34" x14ac:dyDescent="0.35">
      <c r="A1386">
        <v>73</v>
      </c>
      <c r="B1386" t="s">
        <v>349</v>
      </c>
      <c r="C1386" t="s">
        <v>246</v>
      </c>
      <c r="D1386" t="s">
        <v>450</v>
      </c>
      <c r="E1386" t="s">
        <v>350</v>
      </c>
      <c r="F1386" t="s">
        <v>248</v>
      </c>
      <c r="G1386" t="s">
        <v>249</v>
      </c>
      <c r="H1386" t="s">
        <v>250</v>
      </c>
      <c r="L1386" s="50">
        <v>1</v>
      </c>
      <c r="M1386" s="50">
        <v>0.87111687660217285</v>
      </c>
      <c r="N1386" s="50">
        <v>1.147951602935791</v>
      </c>
      <c r="O1386" s="50">
        <v>24.411860000000001</v>
      </c>
      <c r="P1386" s="50">
        <v>24.405500411987305</v>
      </c>
      <c r="Q1386" s="50">
        <v>9.5469243824481964E-2</v>
      </c>
      <c r="S1386" s="50">
        <v>14.68074893951416</v>
      </c>
      <c r="T1386" s="50">
        <v>0.12418222427368164</v>
      </c>
      <c r="U1386" s="50">
        <v>7.1696639060974121E-2</v>
      </c>
      <c r="V1386" s="50">
        <v>0</v>
      </c>
      <c r="W1386" t="s">
        <v>210</v>
      </c>
      <c r="X1386" s="50">
        <v>0.35254655408700519</v>
      </c>
      <c r="Y1386" t="s">
        <v>210</v>
      </c>
      <c r="Z1386">
        <v>3</v>
      </c>
      <c r="AA1386">
        <v>19</v>
      </c>
      <c r="AB1386" t="s">
        <v>251</v>
      </c>
      <c r="AC1386" t="s">
        <v>190</v>
      </c>
      <c r="AD1386" s="50">
        <v>0.97784340798521607</v>
      </c>
      <c r="AE1386" t="s">
        <v>252</v>
      </c>
      <c r="AF1386" t="s">
        <v>252</v>
      </c>
      <c r="AG1386" t="s">
        <v>252</v>
      </c>
      <c r="AH1386" t="s">
        <v>252</v>
      </c>
    </row>
    <row r="1387" spans="1:34" x14ac:dyDescent="0.35">
      <c r="A1387">
        <v>74</v>
      </c>
      <c r="B1387" t="s">
        <v>351</v>
      </c>
      <c r="C1387" t="s">
        <v>246</v>
      </c>
      <c r="D1387" t="s">
        <v>450</v>
      </c>
      <c r="E1387" t="s">
        <v>352</v>
      </c>
      <c r="F1387" t="s">
        <v>248</v>
      </c>
      <c r="G1387" t="s">
        <v>249</v>
      </c>
      <c r="H1387" t="s">
        <v>250</v>
      </c>
      <c r="L1387" s="50">
        <v>1</v>
      </c>
      <c r="M1387" s="50">
        <v>0.48357686400413513</v>
      </c>
      <c r="N1387" s="50">
        <v>2.0679235458374023</v>
      </c>
      <c r="O1387" s="50">
        <v>34.922275999999997</v>
      </c>
      <c r="P1387" s="50">
        <v>34.310565948486328</v>
      </c>
      <c r="Q1387" s="50">
        <v>0.64905548095703125</v>
      </c>
      <c r="S1387" s="50">
        <v>24.585819244384766</v>
      </c>
      <c r="T1387" s="50">
        <v>0.65389591455459595</v>
      </c>
      <c r="U1387" s="50">
        <v>0.37752696871757507</v>
      </c>
      <c r="V1387" s="50">
        <v>0</v>
      </c>
      <c r="W1387" t="s">
        <v>210</v>
      </c>
      <c r="X1387" s="50">
        <v>6.3041859766349032E-2</v>
      </c>
      <c r="Y1387" t="s">
        <v>210</v>
      </c>
      <c r="Z1387">
        <v>3</v>
      </c>
      <c r="AA1387">
        <v>30</v>
      </c>
      <c r="AB1387" t="s">
        <v>273</v>
      </c>
      <c r="AC1387" t="s">
        <v>190</v>
      </c>
      <c r="AD1387" s="50">
        <v>0.92566071304035547</v>
      </c>
      <c r="AE1387" t="s">
        <v>252</v>
      </c>
      <c r="AF1387" t="s">
        <v>252</v>
      </c>
      <c r="AG1387" t="s">
        <v>274</v>
      </c>
      <c r="AH1387" t="s">
        <v>252</v>
      </c>
    </row>
    <row r="1388" spans="1:34" x14ac:dyDescent="0.35">
      <c r="A1388">
        <v>75</v>
      </c>
      <c r="B1388" t="s">
        <v>353</v>
      </c>
      <c r="C1388" t="s">
        <v>246</v>
      </c>
      <c r="D1388" t="s">
        <v>450</v>
      </c>
      <c r="E1388" t="s">
        <v>354</v>
      </c>
      <c r="F1388" t="s">
        <v>248</v>
      </c>
      <c r="G1388" t="s">
        <v>249</v>
      </c>
      <c r="H1388" t="s">
        <v>250</v>
      </c>
      <c r="L1388" s="50">
        <v>1</v>
      </c>
      <c r="M1388" s="50">
        <v>0.88055020570755005</v>
      </c>
      <c r="N1388" s="50">
        <v>1.1356536149978638</v>
      </c>
      <c r="O1388" s="50">
        <v>26.336383999999999</v>
      </c>
      <c r="P1388" s="50">
        <v>26.293380737304688</v>
      </c>
      <c r="Q1388" s="50">
        <v>8.2466676831245422E-2</v>
      </c>
      <c r="S1388" s="50">
        <v>16.568630218505859</v>
      </c>
      <c r="T1388" s="50">
        <v>0.11448843032121658</v>
      </c>
      <c r="U1388" s="50">
        <v>6.6099926829338074E-2</v>
      </c>
      <c r="V1388" s="50">
        <v>0</v>
      </c>
      <c r="W1388" t="s">
        <v>210</v>
      </c>
      <c r="X1388" s="50">
        <v>0.12905828491561452</v>
      </c>
      <c r="Y1388" t="s">
        <v>210</v>
      </c>
      <c r="Z1388">
        <v>3</v>
      </c>
      <c r="AA1388">
        <v>21</v>
      </c>
      <c r="AB1388" t="s">
        <v>251</v>
      </c>
      <c r="AC1388" t="s">
        <v>190</v>
      </c>
      <c r="AD1388" s="50">
        <v>0.91939237604319379</v>
      </c>
      <c r="AE1388" t="s">
        <v>252</v>
      </c>
      <c r="AF1388" t="s">
        <v>252</v>
      </c>
      <c r="AG1388" t="s">
        <v>252</v>
      </c>
      <c r="AH1388" t="s">
        <v>252</v>
      </c>
    </row>
    <row r="1389" spans="1:34" x14ac:dyDescent="0.35">
      <c r="A1389">
        <v>76</v>
      </c>
      <c r="B1389" t="s">
        <v>355</v>
      </c>
      <c r="C1389" t="s">
        <v>246</v>
      </c>
      <c r="D1389" t="s">
        <v>450</v>
      </c>
      <c r="E1389" t="s">
        <v>356</v>
      </c>
      <c r="F1389" t="s">
        <v>248</v>
      </c>
      <c r="G1389" t="s">
        <v>249</v>
      </c>
      <c r="H1389" t="s">
        <v>250</v>
      </c>
      <c r="L1389" s="50">
        <v>1</v>
      </c>
      <c r="M1389" s="50">
        <v>0.86052364110946655</v>
      </c>
      <c r="N1389" s="50">
        <v>1.1620831489562988</v>
      </c>
      <c r="O1389" s="50">
        <v>21.152363000000001</v>
      </c>
      <c r="P1389" s="50">
        <v>21.199125289916992</v>
      </c>
      <c r="Q1389" s="50">
        <v>0.10940994322299957</v>
      </c>
      <c r="S1389" s="50">
        <v>11.47437572479248</v>
      </c>
      <c r="T1389" s="50">
        <v>0.13519386947154999</v>
      </c>
      <c r="U1389" s="50">
        <v>7.8054219484329224E-2</v>
      </c>
      <c r="V1389" s="50">
        <v>0</v>
      </c>
      <c r="W1389" t="s">
        <v>210</v>
      </c>
      <c r="X1389" s="50">
        <v>0.31806349917687615</v>
      </c>
      <c r="Y1389" t="s">
        <v>210</v>
      </c>
      <c r="Z1389">
        <v>3</v>
      </c>
      <c r="AA1389">
        <v>15</v>
      </c>
      <c r="AB1389" t="s">
        <v>251</v>
      </c>
      <c r="AC1389" t="s">
        <v>190</v>
      </c>
      <c r="AD1389" s="50">
        <v>0.8136134697141687</v>
      </c>
      <c r="AE1389" t="s">
        <v>252</v>
      </c>
      <c r="AF1389" t="s">
        <v>252</v>
      </c>
      <c r="AG1389" t="s">
        <v>252</v>
      </c>
      <c r="AH1389" t="s">
        <v>252</v>
      </c>
    </row>
    <row r="1390" spans="1:34" x14ac:dyDescent="0.35">
      <c r="A1390">
        <v>77</v>
      </c>
      <c r="B1390" t="s">
        <v>357</v>
      </c>
      <c r="C1390" t="s">
        <v>246</v>
      </c>
      <c r="D1390" t="s">
        <v>450</v>
      </c>
      <c r="E1390" t="s">
        <v>350</v>
      </c>
      <c r="F1390" t="s">
        <v>248</v>
      </c>
      <c r="G1390" t="s">
        <v>249</v>
      </c>
      <c r="H1390" t="s">
        <v>250</v>
      </c>
      <c r="L1390" s="50">
        <v>1</v>
      </c>
      <c r="M1390" s="50">
        <v>0.87111687660217285</v>
      </c>
      <c r="N1390" s="50">
        <v>1.147951602935791</v>
      </c>
      <c r="O1390" s="50">
        <v>24.497630000000001</v>
      </c>
      <c r="P1390" s="50">
        <v>24.405500411987305</v>
      </c>
      <c r="Q1390" s="50">
        <v>9.5469243824481964E-2</v>
      </c>
      <c r="S1390" s="50">
        <v>14.68074893951416</v>
      </c>
      <c r="T1390" s="50">
        <v>0.12418222427368164</v>
      </c>
      <c r="U1390" s="50">
        <v>7.1696639060974121E-2</v>
      </c>
      <c r="V1390" s="50">
        <v>0</v>
      </c>
      <c r="W1390" t="s">
        <v>210</v>
      </c>
      <c r="X1390" s="50">
        <v>0.35254655408700519</v>
      </c>
      <c r="Y1390" t="s">
        <v>210</v>
      </c>
      <c r="Z1390">
        <v>3</v>
      </c>
      <c r="AA1390">
        <v>19</v>
      </c>
      <c r="AB1390" t="s">
        <v>251</v>
      </c>
      <c r="AC1390" t="s">
        <v>190</v>
      </c>
      <c r="AD1390" s="50">
        <v>0.96901547354279527</v>
      </c>
      <c r="AE1390" t="s">
        <v>252</v>
      </c>
      <c r="AF1390" t="s">
        <v>252</v>
      </c>
      <c r="AG1390" t="s">
        <v>252</v>
      </c>
      <c r="AH1390" t="s">
        <v>252</v>
      </c>
    </row>
    <row r="1391" spans="1:34" x14ac:dyDescent="0.35">
      <c r="A1391">
        <v>78</v>
      </c>
      <c r="B1391" t="s">
        <v>358</v>
      </c>
      <c r="C1391" t="s">
        <v>246</v>
      </c>
      <c r="D1391" t="s">
        <v>450</v>
      </c>
      <c r="E1391" t="s">
        <v>352</v>
      </c>
      <c r="F1391" t="s">
        <v>248</v>
      </c>
      <c r="G1391" t="s">
        <v>249</v>
      </c>
      <c r="H1391" t="s">
        <v>250</v>
      </c>
      <c r="L1391" s="50">
        <v>1</v>
      </c>
      <c r="M1391" s="50">
        <v>0.48357686400413513</v>
      </c>
      <c r="N1391" s="50">
        <v>2.0679235458374023</v>
      </c>
      <c r="O1391" s="50">
        <v>33.629703999999997</v>
      </c>
      <c r="P1391" s="50">
        <v>34.310565948486328</v>
      </c>
      <c r="Q1391" s="50">
        <v>0.64905548095703125</v>
      </c>
      <c r="S1391" s="50">
        <v>24.585819244384766</v>
      </c>
      <c r="T1391" s="50">
        <v>0.65389591455459595</v>
      </c>
      <c r="U1391" s="50">
        <v>0.37752696871757507</v>
      </c>
      <c r="V1391" s="50">
        <v>0</v>
      </c>
      <c r="W1391" t="s">
        <v>210</v>
      </c>
      <c r="X1391" s="50">
        <v>6.3041859766349032E-2</v>
      </c>
      <c r="Y1391" t="s">
        <v>210</v>
      </c>
      <c r="Z1391">
        <v>3</v>
      </c>
      <c r="AA1391">
        <v>30</v>
      </c>
      <c r="AB1391" t="s">
        <v>251</v>
      </c>
      <c r="AC1391" t="s">
        <v>190</v>
      </c>
      <c r="AD1391" s="50">
        <v>0.96323181952035541</v>
      </c>
      <c r="AE1391" t="s">
        <v>252</v>
      </c>
      <c r="AF1391" t="s">
        <v>252</v>
      </c>
      <c r="AG1391" t="s">
        <v>274</v>
      </c>
      <c r="AH1391" t="s">
        <v>252</v>
      </c>
    </row>
    <row r="1392" spans="1:34" x14ac:dyDescent="0.35">
      <c r="A1392">
        <v>79</v>
      </c>
      <c r="B1392" t="s">
        <v>359</v>
      </c>
      <c r="C1392" t="s">
        <v>246</v>
      </c>
      <c r="D1392" t="s">
        <v>450</v>
      </c>
      <c r="E1392" t="s">
        <v>354</v>
      </c>
      <c r="F1392" t="s">
        <v>248</v>
      </c>
      <c r="G1392" t="s">
        <v>249</v>
      </c>
      <c r="H1392" t="s">
        <v>250</v>
      </c>
      <c r="L1392" s="50">
        <v>1</v>
      </c>
      <c r="M1392" s="50">
        <v>0.88055020570755005</v>
      </c>
      <c r="N1392" s="50">
        <v>1.1356536149978638</v>
      </c>
      <c r="O1392" s="50">
        <v>26.198301000000001</v>
      </c>
      <c r="P1392" s="50">
        <v>26.293380737304688</v>
      </c>
      <c r="Q1392" s="50">
        <v>8.2466676831245422E-2</v>
      </c>
      <c r="S1392" s="50">
        <v>16.568630218505859</v>
      </c>
      <c r="T1392" s="50">
        <v>0.11448843032121658</v>
      </c>
      <c r="U1392" s="50">
        <v>6.6099926829338074E-2</v>
      </c>
      <c r="V1392" s="50">
        <v>0</v>
      </c>
      <c r="W1392" t="s">
        <v>210</v>
      </c>
      <c r="X1392" s="50">
        <v>0.12905828491561452</v>
      </c>
      <c r="Y1392" t="s">
        <v>210</v>
      </c>
      <c r="Z1392">
        <v>3</v>
      </c>
      <c r="AA1392">
        <v>21</v>
      </c>
      <c r="AB1392" t="s">
        <v>251</v>
      </c>
      <c r="AC1392" t="s">
        <v>190</v>
      </c>
      <c r="AD1392" s="50">
        <v>0.97605048271250072</v>
      </c>
      <c r="AE1392" t="s">
        <v>252</v>
      </c>
      <c r="AF1392" t="s">
        <v>252</v>
      </c>
      <c r="AG1392" t="s">
        <v>252</v>
      </c>
      <c r="AH1392" t="s">
        <v>252</v>
      </c>
    </row>
    <row r="1393" spans="1:34" x14ac:dyDescent="0.35">
      <c r="A1393">
        <v>80</v>
      </c>
      <c r="B1393" t="s">
        <v>360</v>
      </c>
      <c r="C1393" t="s">
        <v>246</v>
      </c>
      <c r="D1393" t="s">
        <v>450</v>
      </c>
      <c r="E1393" t="s">
        <v>356</v>
      </c>
      <c r="F1393" t="s">
        <v>248</v>
      </c>
      <c r="G1393" t="s">
        <v>249</v>
      </c>
      <c r="H1393" t="s">
        <v>250</v>
      </c>
      <c r="L1393" s="50">
        <v>1</v>
      </c>
      <c r="M1393" s="50">
        <v>0.86052364110946655</v>
      </c>
      <c r="N1393" s="50">
        <v>1.1620831489562988</v>
      </c>
      <c r="O1393" s="50">
        <v>21.324145999999999</v>
      </c>
      <c r="P1393" s="50">
        <v>21.199125289916992</v>
      </c>
      <c r="Q1393" s="50">
        <v>0.10940994322299957</v>
      </c>
      <c r="S1393" s="50">
        <v>11.47437572479248</v>
      </c>
      <c r="T1393" s="50">
        <v>0.13519386947154999</v>
      </c>
      <c r="U1393" s="50">
        <v>7.8054219484329224E-2</v>
      </c>
      <c r="V1393" s="50">
        <v>0</v>
      </c>
      <c r="W1393" t="s">
        <v>210</v>
      </c>
      <c r="X1393" s="50">
        <v>0.31806349917687615</v>
      </c>
      <c r="Y1393" t="s">
        <v>210</v>
      </c>
      <c r="Z1393">
        <v>3</v>
      </c>
      <c r="AA1393">
        <v>16</v>
      </c>
      <c r="AB1393" t="s">
        <v>251</v>
      </c>
      <c r="AC1393" t="s">
        <v>190</v>
      </c>
      <c r="AD1393" s="50">
        <v>0.80681886156916216</v>
      </c>
      <c r="AE1393" t="s">
        <v>252</v>
      </c>
      <c r="AF1393" t="s">
        <v>252</v>
      </c>
      <c r="AG1393" t="s">
        <v>252</v>
      </c>
      <c r="AH1393" t="s">
        <v>252</v>
      </c>
    </row>
    <row r="1394" spans="1:34" x14ac:dyDescent="0.35">
      <c r="A1394">
        <v>81</v>
      </c>
      <c r="B1394" t="s">
        <v>361</v>
      </c>
      <c r="C1394" t="s">
        <v>246</v>
      </c>
      <c r="D1394" t="s">
        <v>450</v>
      </c>
      <c r="E1394" t="s">
        <v>350</v>
      </c>
      <c r="F1394" t="s">
        <v>248</v>
      </c>
      <c r="G1394" t="s">
        <v>249</v>
      </c>
      <c r="H1394" t="s">
        <v>250</v>
      </c>
      <c r="L1394" s="50">
        <v>1</v>
      </c>
      <c r="M1394" s="50">
        <v>0.87111687660217285</v>
      </c>
      <c r="N1394" s="50">
        <v>1.147951602935791</v>
      </c>
      <c r="O1394" s="50">
        <v>24.307009000000001</v>
      </c>
      <c r="P1394" s="50">
        <v>24.405500411987305</v>
      </c>
      <c r="Q1394" s="50">
        <v>9.5469243824481964E-2</v>
      </c>
      <c r="S1394" s="50">
        <v>14.68074893951416</v>
      </c>
      <c r="T1394" s="50">
        <v>0.12418222427368164</v>
      </c>
      <c r="U1394" s="50">
        <v>7.1696639060974121E-2</v>
      </c>
      <c r="V1394" s="50">
        <v>0</v>
      </c>
      <c r="W1394" t="s">
        <v>210</v>
      </c>
      <c r="X1394" s="50">
        <v>0.35254655408700519</v>
      </c>
      <c r="Y1394" t="s">
        <v>210</v>
      </c>
      <c r="Z1394">
        <v>3</v>
      </c>
      <c r="AA1394">
        <v>17</v>
      </c>
      <c r="AB1394" t="s">
        <v>251</v>
      </c>
      <c r="AC1394" t="s">
        <v>190</v>
      </c>
      <c r="AD1394" s="50">
        <v>0.98798111965135427</v>
      </c>
      <c r="AE1394" t="s">
        <v>252</v>
      </c>
      <c r="AF1394" t="s">
        <v>252</v>
      </c>
      <c r="AG1394" t="s">
        <v>252</v>
      </c>
      <c r="AH1394" t="s">
        <v>252</v>
      </c>
    </row>
    <row r="1395" spans="1:34" x14ac:dyDescent="0.35">
      <c r="A1395">
        <v>82</v>
      </c>
      <c r="B1395" t="s">
        <v>362</v>
      </c>
      <c r="C1395" t="s">
        <v>246</v>
      </c>
      <c r="D1395" t="s">
        <v>450</v>
      </c>
      <c r="E1395" t="s">
        <v>352</v>
      </c>
      <c r="F1395" t="s">
        <v>248</v>
      </c>
      <c r="G1395" t="s">
        <v>249</v>
      </c>
      <c r="H1395" t="s">
        <v>250</v>
      </c>
      <c r="L1395" s="50">
        <v>1</v>
      </c>
      <c r="M1395" s="50">
        <v>0.48357686400413513</v>
      </c>
      <c r="N1395" s="50">
        <v>2.0679235458374023</v>
      </c>
      <c r="O1395" s="50">
        <v>34.379730000000002</v>
      </c>
      <c r="P1395" s="50">
        <v>34.310565948486328</v>
      </c>
      <c r="Q1395" s="50">
        <v>0.64905548095703125</v>
      </c>
      <c r="S1395" s="50">
        <v>24.585819244384766</v>
      </c>
      <c r="T1395" s="50">
        <v>0.65389591455459595</v>
      </c>
      <c r="U1395" s="50">
        <v>0.37752696871757507</v>
      </c>
      <c r="V1395" s="50">
        <v>0</v>
      </c>
      <c r="W1395" t="s">
        <v>210</v>
      </c>
      <c r="X1395" s="50">
        <v>6.3041859766349032E-2</v>
      </c>
      <c r="Y1395" t="s">
        <v>210</v>
      </c>
      <c r="Z1395">
        <v>3</v>
      </c>
      <c r="AA1395">
        <v>31</v>
      </c>
      <c r="AB1395" t="s">
        <v>251</v>
      </c>
      <c r="AC1395" t="s">
        <v>190</v>
      </c>
      <c r="AD1395" s="50">
        <v>0.87260810032233194</v>
      </c>
      <c r="AE1395" t="s">
        <v>252</v>
      </c>
      <c r="AF1395" t="s">
        <v>252</v>
      </c>
      <c r="AG1395" t="s">
        <v>274</v>
      </c>
      <c r="AH1395" t="s">
        <v>252</v>
      </c>
    </row>
    <row r="1396" spans="1:34" x14ac:dyDescent="0.35">
      <c r="A1396">
        <v>83</v>
      </c>
      <c r="B1396" t="s">
        <v>363</v>
      </c>
      <c r="C1396" t="s">
        <v>246</v>
      </c>
      <c r="D1396" t="s">
        <v>450</v>
      </c>
      <c r="E1396" t="s">
        <v>354</v>
      </c>
      <c r="F1396" t="s">
        <v>248</v>
      </c>
      <c r="G1396" t="s">
        <v>249</v>
      </c>
      <c r="H1396" t="s">
        <v>250</v>
      </c>
      <c r="L1396" s="50">
        <v>1</v>
      </c>
      <c r="M1396" s="50">
        <v>0.88055020570755005</v>
      </c>
      <c r="N1396" s="50">
        <v>1.1356536149978638</v>
      </c>
      <c r="O1396" s="50">
        <v>26.345459000000002</v>
      </c>
      <c r="P1396" s="50">
        <v>26.293380737304688</v>
      </c>
      <c r="Q1396" s="50">
        <v>8.2466676831245422E-2</v>
      </c>
      <c r="S1396" s="50">
        <v>16.568630218505859</v>
      </c>
      <c r="T1396" s="50">
        <v>0.11448843032121658</v>
      </c>
      <c r="U1396" s="50">
        <v>6.6099926829338074E-2</v>
      </c>
      <c r="V1396" s="50">
        <v>0</v>
      </c>
      <c r="W1396" t="s">
        <v>210</v>
      </c>
      <c r="X1396" s="50">
        <v>0.12905828491561452</v>
      </c>
      <c r="Y1396" t="s">
        <v>210</v>
      </c>
      <c r="Z1396">
        <v>3</v>
      </c>
      <c r="AA1396">
        <v>21</v>
      </c>
      <c r="AB1396" t="s">
        <v>251</v>
      </c>
      <c r="AC1396" t="s">
        <v>190</v>
      </c>
      <c r="AD1396" s="50">
        <v>0.92983004313419282</v>
      </c>
      <c r="AE1396" t="s">
        <v>252</v>
      </c>
      <c r="AF1396" t="s">
        <v>252</v>
      </c>
      <c r="AG1396" t="s">
        <v>252</v>
      </c>
      <c r="AH1396" t="s">
        <v>252</v>
      </c>
    </row>
    <row r="1397" spans="1:34" x14ac:dyDescent="0.35">
      <c r="A1397">
        <v>84</v>
      </c>
      <c r="B1397" t="s">
        <v>364</v>
      </c>
      <c r="C1397" t="s">
        <v>246</v>
      </c>
      <c r="D1397" t="s">
        <v>450</v>
      </c>
      <c r="E1397" t="s">
        <v>356</v>
      </c>
      <c r="F1397" t="s">
        <v>248</v>
      </c>
      <c r="G1397" t="s">
        <v>249</v>
      </c>
      <c r="H1397" t="s">
        <v>250</v>
      </c>
      <c r="L1397" s="50">
        <v>1</v>
      </c>
      <c r="M1397" s="50">
        <v>0.86052364110946655</v>
      </c>
      <c r="N1397" s="50">
        <v>1.1620831489562988</v>
      </c>
      <c r="O1397" s="50">
        <v>21.120868999999999</v>
      </c>
      <c r="P1397" s="50">
        <v>21.199125289916992</v>
      </c>
      <c r="Q1397" s="50">
        <v>0.10940994322299957</v>
      </c>
      <c r="S1397" s="50">
        <v>11.47437572479248</v>
      </c>
      <c r="T1397" s="50">
        <v>0.13519386947154999</v>
      </c>
      <c r="U1397" s="50">
        <v>7.8054219484329224E-2</v>
      </c>
      <c r="V1397" s="50">
        <v>0</v>
      </c>
      <c r="W1397" t="s">
        <v>210</v>
      </c>
      <c r="X1397" s="50">
        <v>0.31806349917687615</v>
      </c>
      <c r="Y1397" t="s">
        <v>210</v>
      </c>
      <c r="Z1397">
        <v>3</v>
      </c>
      <c r="AA1397">
        <v>15</v>
      </c>
      <c r="AB1397" t="s">
        <v>251</v>
      </c>
      <c r="AC1397" t="s">
        <v>190</v>
      </c>
      <c r="AD1397" s="50">
        <v>0.82536450853061172</v>
      </c>
      <c r="AE1397" t="s">
        <v>252</v>
      </c>
      <c r="AF1397" t="s">
        <v>252</v>
      </c>
      <c r="AG1397" t="s">
        <v>252</v>
      </c>
      <c r="AH1397" t="s">
        <v>252</v>
      </c>
    </row>
    <row r="1398" spans="1:34" x14ac:dyDescent="0.35">
      <c r="A1398">
        <v>85</v>
      </c>
      <c r="B1398" t="s">
        <v>365</v>
      </c>
      <c r="C1398" t="s">
        <v>246</v>
      </c>
      <c r="D1398" t="s">
        <v>450</v>
      </c>
      <c r="E1398" t="s">
        <v>366</v>
      </c>
      <c r="F1398" t="s">
        <v>248</v>
      </c>
      <c r="G1398" t="s">
        <v>249</v>
      </c>
      <c r="H1398" t="s">
        <v>250</v>
      </c>
      <c r="L1398" s="50">
        <v>1</v>
      </c>
      <c r="M1398" s="50">
        <v>0.4956972599029541</v>
      </c>
      <c r="N1398" s="50">
        <v>2.0173604488372803</v>
      </c>
      <c r="O1398" s="50">
        <v>37.137700000000002</v>
      </c>
      <c r="P1398" s="50">
        <v>36.454849243164063</v>
      </c>
      <c r="Q1398" s="50">
        <v>0.62660360336303711</v>
      </c>
      <c r="S1398" s="50">
        <v>26.730100631713867</v>
      </c>
      <c r="T1398" s="50">
        <v>0.63161611557006836</v>
      </c>
      <c r="U1398" s="50">
        <v>0.3646637499332428</v>
      </c>
      <c r="V1398" s="50">
        <v>0</v>
      </c>
      <c r="W1398" t="s">
        <v>210</v>
      </c>
      <c r="X1398" s="50">
        <v>3.9999999105930328E-2</v>
      </c>
      <c r="Y1398" t="s">
        <v>210</v>
      </c>
      <c r="Z1398">
        <v>3</v>
      </c>
      <c r="AA1398">
        <v>34</v>
      </c>
      <c r="AB1398" t="s">
        <v>273</v>
      </c>
      <c r="AC1398" t="s">
        <v>190</v>
      </c>
      <c r="AD1398" s="50">
        <v>0.69974490675619483</v>
      </c>
      <c r="AE1398" t="s">
        <v>274</v>
      </c>
      <c r="AF1398" t="s">
        <v>274</v>
      </c>
      <c r="AG1398" t="s">
        <v>274</v>
      </c>
      <c r="AH1398" t="s">
        <v>252</v>
      </c>
    </row>
    <row r="1399" spans="1:34" x14ac:dyDescent="0.35">
      <c r="A1399">
        <v>86</v>
      </c>
      <c r="B1399" t="s">
        <v>367</v>
      </c>
      <c r="C1399" t="s">
        <v>246</v>
      </c>
      <c r="D1399" t="s">
        <v>450</v>
      </c>
      <c r="E1399" t="s">
        <v>368</v>
      </c>
      <c r="F1399" t="s">
        <v>248</v>
      </c>
      <c r="G1399" t="s">
        <v>249</v>
      </c>
      <c r="H1399" t="s">
        <v>250</v>
      </c>
      <c r="L1399" s="50">
        <v>1</v>
      </c>
      <c r="M1399" s="50">
        <v>0.8698762059211731</v>
      </c>
      <c r="N1399" s="50">
        <v>1.149588942527771</v>
      </c>
      <c r="O1399" s="50">
        <v>33.216217</v>
      </c>
      <c r="P1399" s="50">
        <v>33.122249603271484</v>
      </c>
      <c r="Q1399" s="50">
        <v>9.7131945192813873E-2</v>
      </c>
      <c r="S1399" s="50">
        <v>23.397500991821289</v>
      </c>
      <c r="T1399" s="50">
        <v>0.12546499073505402</v>
      </c>
      <c r="U1399" s="50">
        <v>7.2437241673469543E-2</v>
      </c>
      <c r="V1399" s="50">
        <v>0</v>
      </c>
      <c r="W1399" t="s">
        <v>210</v>
      </c>
      <c r="X1399" s="50">
        <v>0.66194812725763397</v>
      </c>
      <c r="Y1399" t="s">
        <v>210</v>
      </c>
      <c r="Z1399">
        <v>3</v>
      </c>
      <c r="AA1399">
        <v>25</v>
      </c>
      <c r="AB1399" t="s">
        <v>251</v>
      </c>
      <c r="AC1399" t="s">
        <v>190</v>
      </c>
      <c r="AD1399" s="50">
        <v>0.96539393601443091</v>
      </c>
      <c r="AE1399" t="s">
        <v>252</v>
      </c>
      <c r="AF1399" t="s">
        <v>252</v>
      </c>
      <c r="AG1399" t="s">
        <v>252</v>
      </c>
      <c r="AH1399" t="s">
        <v>252</v>
      </c>
    </row>
    <row r="1400" spans="1:34" x14ac:dyDescent="0.35">
      <c r="A1400">
        <v>87</v>
      </c>
      <c r="B1400" t="s">
        <v>369</v>
      </c>
      <c r="C1400" t="s">
        <v>246</v>
      </c>
      <c r="D1400" t="s">
        <v>450</v>
      </c>
      <c r="E1400" t="s">
        <v>370</v>
      </c>
      <c r="F1400" t="s">
        <v>248</v>
      </c>
      <c r="G1400" t="s">
        <v>249</v>
      </c>
      <c r="H1400" t="s">
        <v>250</v>
      </c>
      <c r="L1400" s="50">
        <v>1</v>
      </c>
      <c r="M1400" s="50">
        <v>0.87230706214904785</v>
      </c>
      <c r="N1400" s="50">
        <v>1.1463853120803833</v>
      </c>
      <c r="O1400" s="50">
        <v>23.167501000000001</v>
      </c>
      <c r="P1400" s="50">
        <v>23.173238754272461</v>
      </c>
      <c r="Q1400" s="50">
        <v>9.3865297734737396E-2</v>
      </c>
      <c r="S1400" s="50">
        <v>13.448486328125</v>
      </c>
      <c r="T1400" s="50">
        <v>0.12295341491699219</v>
      </c>
      <c r="U1400" s="50">
        <v>7.0987187325954437E-2</v>
      </c>
      <c r="V1400" s="50">
        <v>0</v>
      </c>
      <c r="W1400" t="s">
        <v>210</v>
      </c>
      <c r="X1400" s="50">
        <v>0.72039158492028332</v>
      </c>
      <c r="Y1400" t="s">
        <v>210</v>
      </c>
      <c r="Z1400">
        <v>3</v>
      </c>
      <c r="AA1400">
        <v>15</v>
      </c>
      <c r="AB1400" t="s">
        <v>251</v>
      </c>
      <c r="AC1400" t="s">
        <v>190</v>
      </c>
      <c r="AD1400" s="50">
        <v>0.9635088695679902</v>
      </c>
      <c r="AE1400" t="s">
        <v>252</v>
      </c>
      <c r="AF1400" t="s">
        <v>252</v>
      </c>
      <c r="AG1400" t="s">
        <v>252</v>
      </c>
      <c r="AH1400" t="s">
        <v>252</v>
      </c>
    </row>
    <row r="1401" spans="1:34" x14ac:dyDescent="0.35">
      <c r="A1401">
        <v>88</v>
      </c>
      <c r="B1401" t="s">
        <v>371</v>
      </c>
      <c r="C1401" t="s">
        <v>246</v>
      </c>
      <c r="D1401" t="s">
        <v>450</v>
      </c>
      <c r="E1401" t="s">
        <v>372</v>
      </c>
      <c r="F1401" t="s">
        <v>248</v>
      </c>
      <c r="G1401" t="s">
        <v>249</v>
      </c>
      <c r="H1401" t="s">
        <v>250</v>
      </c>
      <c r="L1401" s="50">
        <v>1</v>
      </c>
      <c r="M1401" s="50">
        <v>0.69448453187942505</v>
      </c>
      <c r="N1401" s="50">
        <v>1.4399169683456421</v>
      </c>
      <c r="O1401" s="50">
        <v>26.021108999999999</v>
      </c>
      <c r="P1401" s="50">
        <v>26.365007400512695</v>
      </c>
      <c r="Q1401" s="50">
        <v>0.31837427616119385</v>
      </c>
      <c r="S1401" s="50">
        <v>16.640256881713867</v>
      </c>
      <c r="T1401" s="50">
        <v>0.32812958955764771</v>
      </c>
      <c r="U1401" s="50">
        <v>0.18944570422172546</v>
      </c>
      <c r="V1401" s="50">
        <v>0</v>
      </c>
      <c r="W1401" t="s">
        <v>210</v>
      </c>
      <c r="X1401" s="50">
        <v>0.96018963812574576</v>
      </c>
      <c r="Y1401" t="s">
        <v>210</v>
      </c>
      <c r="Z1401">
        <v>3</v>
      </c>
      <c r="AA1401">
        <v>19</v>
      </c>
      <c r="AB1401" t="s">
        <v>251</v>
      </c>
      <c r="AC1401" t="s">
        <v>190</v>
      </c>
      <c r="AD1401" s="50">
        <v>0.97444770740148279</v>
      </c>
      <c r="AE1401" t="s">
        <v>252</v>
      </c>
      <c r="AF1401" t="s">
        <v>252</v>
      </c>
      <c r="AG1401" t="s">
        <v>252</v>
      </c>
      <c r="AH1401" t="s">
        <v>274</v>
      </c>
    </row>
    <row r="1402" spans="1:34" x14ac:dyDescent="0.35">
      <c r="A1402">
        <v>89</v>
      </c>
      <c r="B1402" t="s">
        <v>373</v>
      </c>
      <c r="C1402" t="s">
        <v>246</v>
      </c>
      <c r="D1402" t="s">
        <v>450</v>
      </c>
      <c r="E1402" t="s">
        <v>366</v>
      </c>
      <c r="F1402" t="s">
        <v>248</v>
      </c>
      <c r="G1402" t="s">
        <v>249</v>
      </c>
      <c r="H1402" t="s">
        <v>250</v>
      </c>
      <c r="L1402" s="50">
        <v>1</v>
      </c>
      <c r="M1402" s="50">
        <v>0.4956972599029541</v>
      </c>
      <c r="N1402" s="50">
        <v>2.0173604488372803</v>
      </c>
      <c r="O1402" s="50">
        <v>36.320599999999999</v>
      </c>
      <c r="P1402" s="50">
        <v>36.454849243164063</v>
      </c>
      <c r="Q1402" s="50">
        <v>0.62660360336303711</v>
      </c>
      <c r="S1402" s="50">
        <v>26.730100631713867</v>
      </c>
      <c r="T1402" s="50">
        <v>0.63161611557006836</v>
      </c>
      <c r="U1402" s="50">
        <v>0.3646637499332428</v>
      </c>
      <c r="V1402" s="50">
        <v>0</v>
      </c>
      <c r="W1402" t="s">
        <v>210</v>
      </c>
      <c r="X1402" s="50">
        <v>3.9999999105930328E-2</v>
      </c>
      <c r="Y1402" t="s">
        <v>210</v>
      </c>
      <c r="Z1402">
        <v>3</v>
      </c>
      <c r="AA1402">
        <v>33</v>
      </c>
      <c r="AB1402" t="s">
        <v>251</v>
      </c>
      <c r="AC1402" t="s">
        <v>190</v>
      </c>
      <c r="AD1402" s="50">
        <v>0.82074105681007092</v>
      </c>
      <c r="AE1402" t="s">
        <v>252</v>
      </c>
      <c r="AF1402" t="s">
        <v>274</v>
      </c>
      <c r="AG1402" t="s">
        <v>274</v>
      </c>
      <c r="AH1402" t="s">
        <v>252</v>
      </c>
    </row>
    <row r="1403" spans="1:34" x14ac:dyDescent="0.35">
      <c r="A1403">
        <v>90</v>
      </c>
      <c r="B1403" t="s">
        <v>374</v>
      </c>
      <c r="C1403" t="s">
        <v>246</v>
      </c>
      <c r="D1403" t="s">
        <v>450</v>
      </c>
      <c r="E1403" t="s">
        <v>368</v>
      </c>
      <c r="F1403" t="s">
        <v>248</v>
      </c>
      <c r="G1403" t="s">
        <v>249</v>
      </c>
      <c r="H1403" t="s">
        <v>250</v>
      </c>
      <c r="L1403" s="50">
        <v>1</v>
      </c>
      <c r="M1403" s="50">
        <v>0.8698762059211731</v>
      </c>
      <c r="N1403" s="50">
        <v>1.149588942527771</v>
      </c>
      <c r="O1403" s="50">
        <v>33.128300000000003</v>
      </c>
      <c r="P1403" s="50">
        <v>33.122249603271484</v>
      </c>
      <c r="Q1403" s="50">
        <v>9.7131945192813873E-2</v>
      </c>
      <c r="S1403" s="50">
        <v>23.397500991821289</v>
      </c>
      <c r="T1403" s="50">
        <v>0.12546499073505402</v>
      </c>
      <c r="U1403" s="50">
        <v>7.2437241673469543E-2</v>
      </c>
      <c r="V1403" s="50">
        <v>0</v>
      </c>
      <c r="W1403" t="s">
        <v>210</v>
      </c>
      <c r="X1403" s="50">
        <v>0.66194812725763397</v>
      </c>
      <c r="Y1403" t="s">
        <v>210</v>
      </c>
      <c r="Z1403">
        <v>3</v>
      </c>
      <c r="AA1403">
        <v>25</v>
      </c>
      <c r="AB1403" t="s">
        <v>251</v>
      </c>
      <c r="AC1403" t="s">
        <v>190</v>
      </c>
      <c r="AD1403" s="50">
        <v>0.96620567865969764</v>
      </c>
      <c r="AE1403" t="s">
        <v>252</v>
      </c>
      <c r="AF1403" t="s">
        <v>252</v>
      </c>
      <c r="AG1403" t="s">
        <v>252</v>
      </c>
      <c r="AH1403" t="s">
        <v>252</v>
      </c>
    </row>
    <row r="1404" spans="1:34" x14ac:dyDescent="0.35">
      <c r="A1404">
        <v>91</v>
      </c>
      <c r="B1404" t="s">
        <v>375</v>
      </c>
      <c r="C1404" t="s">
        <v>246</v>
      </c>
      <c r="D1404" t="s">
        <v>450</v>
      </c>
      <c r="E1404" t="s">
        <v>370</v>
      </c>
      <c r="F1404" t="s">
        <v>248</v>
      </c>
      <c r="G1404" t="s">
        <v>249</v>
      </c>
      <c r="H1404" t="s">
        <v>250</v>
      </c>
      <c r="L1404" s="50">
        <v>1</v>
      </c>
      <c r="M1404" s="50">
        <v>0.87230706214904785</v>
      </c>
      <c r="N1404" s="50">
        <v>1.1463853120803833</v>
      </c>
      <c r="O1404" s="50">
        <v>23.269838</v>
      </c>
      <c r="P1404" s="50">
        <v>23.173238754272461</v>
      </c>
      <c r="Q1404" s="50">
        <v>9.3865297734737396E-2</v>
      </c>
      <c r="S1404" s="50">
        <v>13.448486328125</v>
      </c>
      <c r="T1404" s="50">
        <v>0.12295341491699219</v>
      </c>
      <c r="U1404" s="50">
        <v>7.0987187325954437E-2</v>
      </c>
      <c r="V1404" s="50">
        <v>0</v>
      </c>
      <c r="W1404" t="s">
        <v>210</v>
      </c>
      <c r="X1404" s="50">
        <v>0.72039158492028332</v>
      </c>
      <c r="Y1404" t="s">
        <v>210</v>
      </c>
      <c r="Z1404">
        <v>3</v>
      </c>
      <c r="AA1404">
        <v>16</v>
      </c>
      <c r="AB1404" t="s">
        <v>251</v>
      </c>
      <c r="AC1404" t="s">
        <v>190</v>
      </c>
      <c r="AD1404" s="50">
        <v>0.98262167070871109</v>
      </c>
      <c r="AE1404" t="s">
        <v>252</v>
      </c>
      <c r="AF1404" t="s">
        <v>252</v>
      </c>
      <c r="AG1404" t="s">
        <v>252</v>
      </c>
      <c r="AH1404" t="s">
        <v>252</v>
      </c>
    </row>
    <row r="1405" spans="1:34" x14ac:dyDescent="0.35">
      <c r="A1405">
        <v>92</v>
      </c>
      <c r="B1405" t="s">
        <v>376</v>
      </c>
      <c r="C1405" t="s">
        <v>246</v>
      </c>
      <c r="D1405" t="s">
        <v>450</v>
      </c>
      <c r="E1405" t="s">
        <v>372</v>
      </c>
      <c r="F1405" t="s">
        <v>248</v>
      </c>
      <c r="G1405" t="s">
        <v>249</v>
      </c>
      <c r="H1405" t="s">
        <v>250</v>
      </c>
      <c r="L1405" s="50">
        <v>1</v>
      </c>
      <c r="M1405" s="50">
        <v>0.69448453187942505</v>
      </c>
      <c r="N1405" s="50">
        <v>1.4399169683456421</v>
      </c>
      <c r="O1405" s="50">
        <v>26.649484999999999</v>
      </c>
      <c r="P1405" s="50">
        <v>26.365007400512695</v>
      </c>
      <c r="Q1405" s="50">
        <v>0.31837427616119385</v>
      </c>
      <c r="S1405" s="50">
        <v>16.640256881713867</v>
      </c>
      <c r="T1405" s="50">
        <v>0.32812958955764771</v>
      </c>
      <c r="U1405" s="50">
        <v>0.18944570422172546</v>
      </c>
      <c r="V1405" s="50">
        <v>0</v>
      </c>
      <c r="W1405" t="s">
        <v>210</v>
      </c>
      <c r="X1405" s="50">
        <v>0.96018963812574576</v>
      </c>
      <c r="Y1405" t="s">
        <v>210</v>
      </c>
      <c r="Z1405">
        <v>3</v>
      </c>
      <c r="AA1405">
        <v>19</v>
      </c>
      <c r="AB1405" t="s">
        <v>251</v>
      </c>
      <c r="AC1405" t="s">
        <v>190</v>
      </c>
      <c r="AD1405" s="50">
        <v>0.96783535187633285</v>
      </c>
      <c r="AE1405" t="s">
        <v>252</v>
      </c>
      <c r="AF1405" t="s">
        <v>252</v>
      </c>
      <c r="AG1405" t="s">
        <v>252</v>
      </c>
      <c r="AH1405" t="s">
        <v>252</v>
      </c>
    </row>
    <row r="1406" spans="1:34" x14ac:dyDescent="0.35">
      <c r="A1406">
        <v>93</v>
      </c>
      <c r="B1406" t="s">
        <v>377</v>
      </c>
      <c r="C1406" t="s">
        <v>246</v>
      </c>
      <c r="D1406" t="s">
        <v>450</v>
      </c>
      <c r="E1406" t="s">
        <v>366</v>
      </c>
      <c r="F1406" t="s">
        <v>248</v>
      </c>
      <c r="G1406" t="s">
        <v>249</v>
      </c>
      <c r="H1406" t="s">
        <v>250</v>
      </c>
      <c r="L1406" s="50">
        <v>1</v>
      </c>
      <c r="M1406" s="50">
        <v>0.4956972599029541</v>
      </c>
      <c r="N1406" s="50">
        <v>2.0173604488372803</v>
      </c>
      <c r="O1406" s="50">
        <v>35.906253999999997</v>
      </c>
      <c r="P1406" s="50">
        <v>36.454849243164063</v>
      </c>
      <c r="Q1406" s="50">
        <v>0.62660360336303711</v>
      </c>
      <c r="S1406" s="50">
        <v>26.730100631713867</v>
      </c>
      <c r="T1406" s="50">
        <v>0.63161611557006836</v>
      </c>
      <c r="U1406" s="50">
        <v>0.3646637499332428</v>
      </c>
      <c r="V1406" s="50">
        <v>0</v>
      </c>
      <c r="W1406" t="s">
        <v>210</v>
      </c>
      <c r="X1406" s="50">
        <v>3.9999999105930328E-2</v>
      </c>
      <c r="Y1406" t="s">
        <v>210</v>
      </c>
      <c r="Z1406">
        <v>3</v>
      </c>
      <c r="AA1406">
        <v>33</v>
      </c>
      <c r="AB1406" t="s">
        <v>251</v>
      </c>
      <c r="AC1406" t="s">
        <v>190</v>
      </c>
      <c r="AD1406" s="50">
        <v>0.8346320756061375</v>
      </c>
      <c r="AE1406" t="s">
        <v>252</v>
      </c>
      <c r="AF1406" t="s">
        <v>274</v>
      </c>
      <c r="AG1406" t="s">
        <v>274</v>
      </c>
      <c r="AH1406" t="s">
        <v>252</v>
      </c>
    </row>
    <row r="1407" spans="1:34" x14ac:dyDescent="0.35">
      <c r="A1407">
        <v>94</v>
      </c>
      <c r="B1407" t="s">
        <v>378</v>
      </c>
      <c r="C1407" t="s">
        <v>246</v>
      </c>
      <c r="D1407" t="s">
        <v>450</v>
      </c>
      <c r="E1407" t="s">
        <v>368</v>
      </c>
      <c r="F1407" t="s">
        <v>248</v>
      </c>
      <c r="G1407" t="s">
        <v>249</v>
      </c>
      <c r="H1407" t="s">
        <v>250</v>
      </c>
      <c r="L1407" s="50">
        <v>1</v>
      </c>
      <c r="M1407" s="50">
        <v>0.8698762059211731</v>
      </c>
      <c r="N1407" s="50">
        <v>1.149588942527771</v>
      </c>
      <c r="O1407" s="50">
        <v>33.022235999999999</v>
      </c>
      <c r="P1407" s="50">
        <v>33.122249603271484</v>
      </c>
      <c r="Q1407" s="50">
        <v>9.7131945192813873E-2</v>
      </c>
      <c r="S1407" s="50">
        <v>23.397500991821289</v>
      </c>
      <c r="T1407" s="50">
        <v>0.12546499073505402</v>
      </c>
      <c r="U1407" s="50">
        <v>7.2437241673469543E-2</v>
      </c>
      <c r="V1407" s="50">
        <v>0</v>
      </c>
      <c r="W1407" t="s">
        <v>210</v>
      </c>
      <c r="X1407" s="50">
        <v>0.66194812725763397</v>
      </c>
      <c r="Y1407" t="s">
        <v>210</v>
      </c>
      <c r="Z1407">
        <v>3</v>
      </c>
      <c r="AA1407">
        <v>25</v>
      </c>
      <c r="AB1407" t="s">
        <v>251</v>
      </c>
      <c r="AC1407" t="s">
        <v>190</v>
      </c>
      <c r="AD1407" s="50">
        <v>0.96856235867399909</v>
      </c>
      <c r="AE1407" t="s">
        <v>252</v>
      </c>
      <c r="AF1407" t="s">
        <v>252</v>
      </c>
      <c r="AG1407" t="s">
        <v>252</v>
      </c>
      <c r="AH1407" t="s">
        <v>252</v>
      </c>
    </row>
    <row r="1408" spans="1:34" x14ac:dyDescent="0.35">
      <c r="A1408">
        <v>95</v>
      </c>
      <c r="B1408" t="s">
        <v>379</v>
      </c>
      <c r="C1408" t="s">
        <v>246</v>
      </c>
      <c r="D1408" t="s">
        <v>450</v>
      </c>
      <c r="E1408" t="s">
        <v>370</v>
      </c>
      <c r="F1408" t="s">
        <v>248</v>
      </c>
      <c r="G1408" t="s">
        <v>249</v>
      </c>
      <c r="H1408" t="s">
        <v>250</v>
      </c>
      <c r="L1408" s="50">
        <v>1</v>
      </c>
      <c r="M1408" s="50">
        <v>0.87230706214904785</v>
      </c>
      <c r="N1408" s="50">
        <v>1.1463853120803833</v>
      </c>
      <c r="O1408" s="50">
        <v>23.082370000000001</v>
      </c>
      <c r="P1408" s="50">
        <v>23.173238754272461</v>
      </c>
      <c r="Q1408" s="50">
        <v>9.3865297734737396E-2</v>
      </c>
      <c r="S1408" s="50">
        <v>13.448486328125</v>
      </c>
      <c r="T1408" s="50">
        <v>0.12295341491699219</v>
      </c>
      <c r="U1408" s="50">
        <v>7.0987187325954437E-2</v>
      </c>
      <c r="V1408" s="50">
        <v>0</v>
      </c>
      <c r="W1408" t="s">
        <v>210</v>
      </c>
      <c r="X1408" s="50">
        <v>0.72039158492028332</v>
      </c>
      <c r="Y1408" t="s">
        <v>210</v>
      </c>
      <c r="Z1408">
        <v>3</v>
      </c>
      <c r="AA1408">
        <v>15</v>
      </c>
      <c r="AB1408" t="s">
        <v>251</v>
      </c>
      <c r="AC1408" t="s">
        <v>190</v>
      </c>
      <c r="AD1408" s="50">
        <v>0.98254205317472387</v>
      </c>
      <c r="AE1408" t="s">
        <v>252</v>
      </c>
      <c r="AF1408" t="s">
        <v>252</v>
      </c>
      <c r="AG1408" t="s">
        <v>252</v>
      </c>
      <c r="AH1408" t="s">
        <v>252</v>
      </c>
    </row>
    <row r="1409" spans="1:37" x14ac:dyDescent="0.35">
      <c r="A1409">
        <v>96</v>
      </c>
      <c r="B1409" t="s">
        <v>380</v>
      </c>
      <c r="C1409" t="s">
        <v>246</v>
      </c>
      <c r="D1409" t="s">
        <v>450</v>
      </c>
      <c r="E1409" t="s">
        <v>372</v>
      </c>
      <c r="F1409" t="s">
        <v>248</v>
      </c>
      <c r="G1409" t="s">
        <v>249</v>
      </c>
      <c r="H1409" t="s">
        <v>250</v>
      </c>
      <c r="L1409" s="50">
        <v>1</v>
      </c>
      <c r="M1409" s="50">
        <v>0.69448453187942505</v>
      </c>
      <c r="N1409" s="50">
        <v>1.4399169683456421</v>
      </c>
      <c r="O1409" s="50">
        <v>26.424427000000001</v>
      </c>
      <c r="P1409" s="50">
        <v>26.365007400512695</v>
      </c>
      <c r="Q1409" s="50">
        <v>0.31837427616119385</v>
      </c>
      <c r="S1409" s="50">
        <v>16.640256881713867</v>
      </c>
      <c r="T1409" s="50">
        <v>0.32812958955764771</v>
      </c>
      <c r="U1409" s="50">
        <v>0.18944570422172546</v>
      </c>
      <c r="V1409" s="50">
        <v>0</v>
      </c>
      <c r="W1409" t="s">
        <v>210</v>
      </c>
      <c r="X1409" s="50">
        <v>0.96018963812574576</v>
      </c>
      <c r="Y1409" t="s">
        <v>210</v>
      </c>
      <c r="Z1409">
        <v>3</v>
      </c>
      <c r="AA1409">
        <v>19</v>
      </c>
      <c r="AB1409" t="s">
        <v>251</v>
      </c>
      <c r="AC1409" t="s">
        <v>190</v>
      </c>
      <c r="AD1409" s="50">
        <v>0.96993459029221996</v>
      </c>
      <c r="AE1409" t="s">
        <v>252</v>
      </c>
      <c r="AF1409" t="s">
        <v>252</v>
      </c>
      <c r="AG1409" t="s">
        <v>252</v>
      </c>
      <c r="AH1409" t="s">
        <v>252</v>
      </c>
    </row>
    <row r="1410" spans="1:37" x14ac:dyDescent="0.35">
      <c r="A1410" t="s">
        <v>381</v>
      </c>
      <c r="B1410" t="s">
        <v>382</v>
      </c>
    </row>
    <row r="1411" spans="1:37" x14ac:dyDescent="0.35">
      <c r="A1411" t="s">
        <v>383</v>
      </c>
      <c r="B1411" t="s">
        <v>247</v>
      </c>
    </row>
    <row r="1412" spans="1:37" x14ac:dyDescent="0.35">
      <c r="A1412" t="s">
        <v>384</v>
      </c>
      <c r="B1412" t="s">
        <v>385</v>
      </c>
    </row>
    <row r="1413" spans="1:37" x14ac:dyDescent="0.35">
      <c r="A1413" t="s">
        <v>386</v>
      </c>
      <c r="B1413" t="s">
        <v>450</v>
      </c>
    </row>
    <row r="1414" spans="1:37" x14ac:dyDescent="0.35">
      <c r="A1414" s="73"/>
      <c r="B1414" s="73"/>
      <c r="C1414" s="73"/>
      <c r="D1414" s="73"/>
      <c r="E1414" s="73"/>
      <c r="F1414" s="73"/>
      <c r="G1414" s="73"/>
      <c r="H1414" s="73"/>
      <c r="I1414" s="73"/>
      <c r="J1414" s="73"/>
      <c r="K1414" s="73"/>
      <c r="L1414" s="73"/>
      <c r="M1414" s="73"/>
      <c r="N1414" s="73"/>
      <c r="O1414" s="73"/>
      <c r="P1414" s="73"/>
      <c r="Q1414" s="73"/>
      <c r="R1414" s="73"/>
      <c r="S1414" s="73"/>
      <c r="T1414" s="73"/>
      <c r="U1414" s="73"/>
      <c r="V1414" s="73"/>
      <c r="W1414" s="73"/>
      <c r="X1414" s="73"/>
      <c r="Y1414" s="73"/>
      <c r="Z1414" s="73"/>
      <c r="AA1414" s="73"/>
      <c r="AB1414" s="73"/>
      <c r="AC1414" s="73"/>
      <c r="AD1414" s="73"/>
      <c r="AE1414" s="73"/>
      <c r="AF1414" s="73"/>
      <c r="AG1414" s="73"/>
      <c r="AH1414" s="73"/>
      <c r="AI1414" s="73"/>
      <c r="AJ1414" s="73"/>
      <c r="AK1414" s="73"/>
    </row>
    <row r="1415" spans="1:37" x14ac:dyDescent="0.35">
      <c r="A1415" t="s">
        <v>174</v>
      </c>
      <c r="B1415" t="s">
        <v>175</v>
      </c>
    </row>
    <row r="1416" spans="1:37" x14ac:dyDescent="0.35">
      <c r="A1416" t="s">
        <v>186</v>
      </c>
      <c r="B1416" t="s">
        <v>187</v>
      </c>
    </row>
    <row r="1417" spans="1:37" x14ac:dyDescent="0.35">
      <c r="A1417" t="s">
        <v>188</v>
      </c>
      <c r="B1417" t="s">
        <v>451</v>
      </c>
    </row>
    <row r="1418" spans="1:37" x14ac:dyDescent="0.35">
      <c r="A1418" t="s">
        <v>191</v>
      </c>
      <c r="B1418" t="s">
        <v>452</v>
      </c>
    </row>
    <row r="1419" spans="1:37" x14ac:dyDescent="0.35">
      <c r="A1419" t="s">
        <v>193</v>
      </c>
      <c r="B1419" t="s">
        <v>453</v>
      </c>
    </row>
    <row r="1420" spans="1:37" x14ac:dyDescent="0.35">
      <c r="A1420" t="s">
        <v>195</v>
      </c>
      <c r="B1420" t="s">
        <v>454</v>
      </c>
    </row>
    <row r="1421" spans="1:37" x14ac:dyDescent="0.35">
      <c r="A1421" t="s">
        <v>197</v>
      </c>
      <c r="B1421" t="s">
        <v>198</v>
      </c>
    </row>
    <row r="1422" spans="1:37" x14ac:dyDescent="0.35">
      <c r="A1422" t="s">
        <v>199</v>
      </c>
      <c r="B1422" t="s">
        <v>200</v>
      </c>
    </row>
    <row r="1423" spans="1:37" x14ac:dyDescent="0.35">
      <c r="A1423" t="s">
        <v>201</v>
      </c>
      <c r="B1423" t="s">
        <v>202</v>
      </c>
    </row>
    <row r="1424" spans="1:37" x14ac:dyDescent="0.35">
      <c r="A1424" t="s">
        <v>203</v>
      </c>
      <c r="B1424" t="s">
        <v>204</v>
      </c>
    </row>
    <row r="1425" spans="1:34" x14ac:dyDescent="0.35">
      <c r="A1425" t="s">
        <v>205</v>
      </c>
      <c r="B1425" t="s">
        <v>206</v>
      </c>
    </row>
    <row r="1426" spans="1:34" x14ac:dyDescent="0.35">
      <c r="A1426" t="s">
        <v>207</v>
      </c>
      <c r="B1426" t="s">
        <v>208</v>
      </c>
    </row>
    <row r="1427" spans="1:34" x14ac:dyDescent="0.35">
      <c r="A1427" t="s">
        <v>209</v>
      </c>
      <c r="B1427" t="s">
        <v>210</v>
      </c>
    </row>
    <row r="1428" spans="1:34" x14ac:dyDescent="0.35">
      <c r="A1428" t="s">
        <v>211</v>
      </c>
      <c r="B1428" t="s">
        <v>212</v>
      </c>
    </row>
    <row r="1430" spans="1:34" x14ac:dyDescent="0.35">
      <c r="A1430" t="s">
        <v>213</v>
      </c>
      <c r="B1430" t="s">
        <v>214</v>
      </c>
      <c r="C1430" t="s">
        <v>215</v>
      </c>
      <c r="D1430" t="s">
        <v>216</v>
      </c>
      <c r="E1430" t="s">
        <v>217</v>
      </c>
      <c r="F1430" t="s">
        <v>218</v>
      </c>
      <c r="G1430" t="s">
        <v>219</v>
      </c>
      <c r="H1430" t="s">
        <v>220</v>
      </c>
      <c r="I1430" t="s">
        <v>221</v>
      </c>
      <c r="J1430" t="s">
        <v>222</v>
      </c>
      <c r="K1430" t="s">
        <v>223</v>
      </c>
      <c r="L1430" t="s">
        <v>112</v>
      </c>
      <c r="M1430" t="s">
        <v>224</v>
      </c>
      <c r="N1430" t="s">
        <v>225</v>
      </c>
      <c r="O1430" t="s">
        <v>45</v>
      </c>
      <c r="P1430" t="s">
        <v>226</v>
      </c>
      <c r="Q1430" t="s">
        <v>227</v>
      </c>
      <c r="R1430" t="s">
        <v>228</v>
      </c>
      <c r="S1430" t="s">
        <v>229</v>
      </c>
      <c r="T1430" t="s">
        <v>230</v>
      </c>
      <c r="U1430" t="s">
        <v>231</v>
      </c>
      <c r="V1430" t="s">
        <v>232</v>
      </c>
      <c r="W1430" t="s">
        <v>233</v>
      </c>
      <c r="X1430" t="s">
        <v>234</v>
      </c>
      <c r="Y1430" t="s">
        <v>235</v>
      </c>
      <c r="Z1430" t="s">
        <v>236</v>
      </c>
      <c r="AA1430" t="s">
        <v>237</v>
      </c>
      <c r="AB1430" t="s">
        <v>238</v>
      </c>
      <c r="AC1430" t="s">
        <v>239</v>
      </c>
      <c r="AD1430" t="s">
        <v>240</v>
      </c>
      <c r="AE1430" t="s">
        <v>241</v>
      </c>
      <c r="AF1430" t="s">
        <v>399</v>
      </c>
      <c r="AG1430" t="s">
        <v>242</v>
      </c>
      <c r="AH1430" t="s">
        <v>401</v>
      </c>
    </row>
    <row r="1431" spans="1:34" x14ac:dyDescent="0.35">
      <c r="A1431">
        <v>1</v>
      </c>
      <c r="B1431" t="s">
        <v>245</v>
      </c>
      <c r="C1431" t="s">
        <v>246</v>
      </c>
      <c r="D1431" t="s">
        <v>17</v>
      </c>
      <c r="E1431" t="s">
        <v>247</v>
      </c>
      <c r="F1431" t="s">
        <v>248</v>
      </c>
      <c r="G1431" t="s">
        <v>249</v>
      </c>
      <c r="H1431" t="s">
        <v>250</v>
      </c>
      <c r="O1431" s="50">
        <v>9.3276005000000008</v>
      </c>
      <c r="P1431" s="50">
        <v>9.3651285171508789</v>
      </c>
      <c r="Q1431" s="50">
        <v>3.3025145530700684E-2</v>
      </c>
      <c r="W1431" t="s">
        <v>210</v>
      </c>
      <c r="X1431" s="50">
        <v>0.45521471728606167</v>
      </c>
      <c r="Y1431" t="s">
        <v>210</v>
      </c>
      <c r="Z1431">
        <v>3</v>
      </c>
      <c r="AA1431">
        <v>5</v>
      </c>
      <c r="AB1431" t="s">
        <v>251</v>
      </c>
      <c r="AC1431" t="s">
        <v>190</v>
      </c>
      <c r="AD1431" s="50">
        <v>0.9311037756251056</v>
      </c>
      <c r="AE1431" t="s">
        <v>252</v>
      </c>
      <c r="AF1431" t="s">
        <v>252</v>
      </c>
      <c r="AG1431" t="s">
        <v>252</v>
      </c>
      <c r="AH1431" t="s">
        <v>252</v>
      </c>
    </row>
    <row r="1432" spans="1:34" x14ac:dyDescent="0.35">
      <c r="A1432">
        <v>2</v>
      </c>
      <c r="B1432" t="s">
        <v>253</v>
      </c>
      <c r="C1432" t="s">
        <v>246</v>
      </c>
      <c r="D1432" t="s">
        <v>17</v>
      </c>
      <c r="E1432" t="s">
        <v>254</v>
      </c>
      <c r="F1432" t="s">
        <v>248</v>
      </c>
      <c r="G1432" t="s">
        <v>249</v>
      </c>
      <c r="H1432" t="s">
        <v>250</v>
      </c>
      <c r="L1432" s="50">
        <v>1</v>
      </c>
      <c r="M1432" s="50">
        <v>0.9602653980255127</v>
      </c>
      <c r="N1432" s="50">
        <v>1.0413787364959717</v>
      </c>
      <c r="O1432" s="50">
        <v>21.950191</v>
      </c>
      <c r="P1432" s="50">
        <v>21.962066650390625</v>
      </c>
      <c r="Q1432" s="50">
        <v>1.5522762201726437E-2</v>
      </c>
      <c r="S1432" s="50">
        <v>12.596938133239746</v>
      </c>
      <c r="T1432" s="50">
        <v>3.6491319537162781E-2</v>
      </c>
      <c r="U1432" s="50">
        <v>2.10682712495327E-2</v>
      </c>
      <c r="V1432" s="50">
        <v>0</v>
      </c>
      <c r="W1432" t="s">
        <v>210</v>
      </c>
      <c r="X1432" s="50">
        <v>0.41316652098510626</v>
      </c>
      <c r="Y1432" t="s">
        <v>210</v>
      </c>
      <c r="Z1432">
        <v>3</v>
      </c>
      <c r="AA1432">
        <v>15</v>
      </c>
      <c r="AB1432" t="s">
        <v>251</v>
      </c>
      <c r="AC1432" t="s">
        <v>190</v>
      </c>
      <c r="AD1432" s="50">
        <v>0.9821434667877863</v>
      </c>
      <c r="AE1432" t="s">
        <v>252</v>
      </c>
      <c r="AF1432" t="s">
        <v>252</v>
      </c>
      <c r="AG1432" t="s">
        <v>252</v>
      </c>
      <c r="AH1432" t="s">
        <v>252</v>
      </c>
    </row>
    <row r="1433" spans="1:34" x14ac:dyDescent="0.35">
      <c r="A1433">
        <v>3</v>
      </c>
      <c r="B1433" t="s">
        <v>255</v>
      </c>
      <c r="C1433" t="s">
        <v>246</v>
      </c>
      <c r="D1433" t="s">
        <v>17</v>
      </c>
      <c r="E1433" t="s">
        <v>256</v>
      </c>
      <c r="F1433" t="s">
        <v>248</v>
      </c>
      <c r="G1433" t="s">
        <v>249</v>
      </c>
      <c r="H1433" t="s">
        <v>250</v>
      </c>
      <c r="L1433" s="50">
        <v>1</v>
      </c>
      <c r="M1433" s="50">
        <v>0.94380515813827515</v>
      </c>
      <c r="N1433" s="50">
        <v>1.0595407485961914</v>
      </c>
      <c r="O1433" s="50">
        <v>23.949224000000001</v>
      </c>
      <c r="P1433" s="50">
        <v>23.995622634887695</v>
      </c>
      <c r="Q1433" s="50">
        <v>4.0234208106994629E-2</v>
      </c>
      <c r="S1433" s="50">
        <v>14.630495071411133</v>
      </c>
      <c r="T1433" s="50">
        <v>5.2052393555641174E-2</v>
      </c>
      <c r="U1433" s="50">
        <v>3.0052462592720985E-2</v>
      </c>
      <c r="V1433" s="50">
        <v>0</v>
      </c>
      <c r="W1433" t="s">
        <v>210</v>
      </c>
      <c r="X1433" s="50">
        <v>0.41297518720178716</v>
      </c>
      <c r="Y1433" t="s">
        <v>210</v>
      </c>
      <c r="Z1433">
        <v>3</v>
      </c>
      <c r="AA1433">
        <v>18</v>
      </c>
      <c r="AB1433" t="s">
        <v>251</v>
      </c>
      <c r="AC1433" t="s">
        <v>190</v>
      </c>
      <c r="AD1433" s="50">
        <v>0.97157492705137138</v>
      </c>
      <c r="AE1433" t="s">
        <v>252</v>
      </c>
      <c r="AF1433" t="s">
        <v>252</v>
      </c>
      <c r="AG1433" t="s">
        <v>252</v>
      </c>
      <c r="AH1433" t="s">
        <v>252</v>
      </c>
    </row>
    <row r="1434" spans="1:34" x14ac:dyDescent="0.35">
      <c r="A1434">
        <v>4</v>
      </c>
      <c r="B1434" t="s">
        <v>257</v>
      </c>
      <c r="C1434" t="s">
        <v>246</v>
      </c>
      <c r="D1434" t="s">
        <v>17</v>
      </c>
      <c r="E1434" t="s">
        <v>258</v>
      </c>
      <c r="F1434" t="s">
        <v>248</v>
      </c>
      <c r="G1434" t="s">
        <v>249</v>
      </c>
      <c r="H1434" t="s">
        <v>250</v>
      </c>
      <c r="L1434" s="50">
        <v>1</v>
      </c>
      <c r="M1434" s="50">
        <v>0.95973342657089233</v>
      </c>
      <c r="N1434" s="50">
        <v>1.0419559478759766</v>
      </c>
      <c r="O1434" s="50">
        <v>24.264085999999999</v>
      </c>
      <c r="P1434" s="50">
        <v>24.280942916870117</v>
      </c>
      <c r="Q1434" s="50">
        <v>1.6661405563354492E-2</v>
      </c>
      <c r="S1434" s="50">
        <v>14.915814399719238</v>
      </c>
      <c r="T1434" s="50">
        <v>3.6990035325288773E-2</v>
      </c>
      <c r="U1434" s="50">
        <v>2.1356206387281418E-2</v>
      </c>
      <c r="V1434" s="50">
        <v>0</v>
      </c>
      <c r="W1434" t="s">
        <v>210</v>
      </c>
      <c r="X1434" s="50">
        <v>0.46161128321568767</v>
      </c>
      <c r="Y1434" t="s">
        <v>210</v>
      </c>
      <c r="Z1434">
        <v>3</v>
      </c>
      <c r="AA1434">
        <v>17</v>
      </c>
      <c r="AB1434" t="s">
        <v>251</v>
      </c>
      <c r="AC1434" t="s">
        <v>190</v>
      </c>
      <c r="AD1434" s="50">
        <v>0.97581135235237326</v>
      </c>
      <c r="AE1434" t="s">
        <v>252</v>
      </c>
      <c r="AF1434" t="s">
        <v>252</v>
      </c>
      <c r="AG1434" t="s">
        <v>252</v>
      </c>
      <c r="AH1434" t="s">
        <v>252</v>
      </c>
    </row>
    <row r="1435" spans="1:34" x14ac:dyDescent="0.35">
      <c r="A1435">
        <v>5</v>
      </c>
      <c r="B1435" t="s">
        <v>259</v>
      </c>
      <c r="C1435" t="s">
        <v>246</v>
      </c>
      <c r="D1435" t="s">
        <v>17</v>
      </c>
      <c r="E1435" t="s">
        <v>247</v>
      </c>
      <c r="F1435" t="s">
        <v>248</v>
      </c>
      <c r="G1435" t="s">
        <v>249</v>
      </c>
      <c r="H1435" t="s">
        <v>250</v>
      </c>
      <c r="O1435" s="50">
        <v>9.3897560000000002</v>
      </c>
      <c r="P1435" s="50">
        <v>9.3651285171508789</v>
      </c>
      <c r="Q1435" s="50">
        <v>3.3025145530700684E-2</v>
      </c>
      <c r="W1435" t="s">
        <v>210</v>
      </c>
      <c r="X1435" s="50">
        <v>0.45521471728606167</v>
      </c>
      <c r="Y1435" t="s">
        <v>210</v>
      </c>
      <c r="Z1435">
        <v>3</v>
      </c>
      <c r="AA1435">
        <v>4</v>
      </c>
      <c r="AB1435" t="s">
        <v>251</v>
      </c>
      <c r="AC1435" t="s">
        <v>190</v>
      </c>
      <c r="AD1435" s="50">
        <v>0.93662139999197058</v>
      </c>
      <c r="AE1435" t="s">
        <v>252</v>
      </c>
      <c r="AF1435" t="s">
        <v>252</v>
      </c>
      <c r="AG1435" t="s">
        <v>252</v>
      </c>
      <c r="AH1435" t="s">
        <v>252</v>
      </c>
    </row>
    <row r="1436" spans="1:34" x14ac:dyDescent="0.35">
      <c r="A1436">
        <v>6</v>
      </c>
      <c r="B1436" t="s">
        <v>260</v>
      </c>
      <c r="C1436" t="s">
        <v>246</v>
      </c>
      <c r="D1436" t="s">
        <v>17</v>
      </c>
      <c r="E1436" t="s">
        <v>254</v>
      </c>
      <c r="F1436" t="s">
        <v>248</v>
      </c>
      <c r="G1436" t="s">
        <v>249</v>
      </c>
      <c r="H1436" t="s">
        <v>250</v>
      </c>
      <c r="L1436" s="50">
        <v>1</v>
      </c>
      <c r="M1436" s="50">
        <v>0.9602653980255127</v>
      </c>
      <c r="N1436" s="50">
        <v>1.0413787364959717</v>
      </c>
      <c r="O1436" s="50">
        <v>21.956377</v>
      </c>
      <c r="P1436" s="50">
        <v>21.962066650390625</v>
      </c>
      <c r="Q1436" s="50">
        <v>1.5522762201726437E-2</v>
      </c>
      <c r="S1436" s="50">
        <v>12.596938133239746</v>
      </c>
      <c r="T1436" s="50">
        <v>3.6491319537162781E-2</v>
      </c>
      <c r="U1436" s="50">
        <v>2.10682712495327E-2</v>
      </c>
      <c r="V1436" s="50">
        <v>0</v>
      </c>
      <c r="W1436" t="s">
        <v>210</v>
      </c>
      <c r="X1436" s="50">
        <v>0.41316652098510626</v>
      </c>
      <c r="Y1436" t="s">
        <v>210</v>
      </c>
      <c r="Z1436">
        <v>3</v>
      </c>
      <c r="AA1436">
        <v>15</v>
      </c>
      <c r="AB1436" t="s">
        <v>251</v>
      </c>
      <c r="AC1436" t="s">
        <v>190</v>
      </c>
      <c r="AD1436" s="50">
        <v>0.96697349409497868</v>
      </c>
      <c r="AE1436" t="s">
        <v>252</v>
      </c>
      <c r="AF1436" t="s">
        <v>252</v>
      </c>
      <c r="AG1436" t="s">
        <v>252</v>
      </c>
      <c r="AH1436" t="s">
        <v>252</v>
      </c>
    </row>
    <row r="1437" spans="1:34" x14ac:dyDescent="0.35">
      <c r="A1437">
        <v>7</v>
      </c>
      <c r="B1437" t="s">
        <v>261</v>
      </c>
      <c r="C1437" t="s">
        <v>246</v>
      </c>
      <c r="D1437" t="s">
        <v>17</v>
      </c>
      <c r="E1437" t="s">
        <v>256</v>
      </c>
      <c r="F1437" t="s">
        <v>248</v>
      </c>
      <c r="G1437" t="s">
        <v>249</v>
      </c>
      <c r="H1437" t="s">
        <v>250</v>
      </c>
      <c r="L1437" s="50">
        <v>1</v>
      </c>
      <c r="M1437" s="50">
        <v>0.94380515813827515</v>
      </c>
      <c r="N1437" s="50">
        <v>1.0595407485961914</v>
      </c>
      <c r="O1437" s="50">
        <v>24.016795999999999</v>
      </c>
      <c r="P1437" s="50">
        <v>23.995622634887695</v>
      </c>
      <c r="Q1437" s="50">
        <v>4.0234208106994629E-2</v>
      </c>
      <c r="S1437" s="50">
        <v>14.630495071411133</v>
      </c>
      <c r="T1437" s="50">
        <v>5.2052393555641174E-2</v>
      </c>
      <c r="U1437" s="50">
        <v>3.0052462592720985E-2</v>
      </c>
      <c r="V1437" s="50">
        <v>0</v>
      </c>
      <c r="W1437" t="s">
        <v>210</v>
      </c>
      <c r="X1437" s="50">
        <v>0.41297518720178716</v>
      </c>
      <c r="Y1437" t="s">
        <v>210</v>
      </c>
      <c r="Z1437">
        <v>3</v>
      </c>
      <c r="AA1437">
        <v>18</v>
      </c>
      <c r="AB1437" t="s">
        <v>251</v>
      </c>
      <c r="AC1437" t="s">
        <v>190</v>
      </c>
      <c r="AD1437" s="50">
        <v>0.97315274383477912</v>
      </c>
      <c r="AE1437" t="s">
        <v>252</v>
      </c>
      <c r="AF1437" t="s">
        <v>252</v>
      </c>
      <c r="AG1437" t="s">
        <v>252</v>
      </c>
      <c r="AH1437" t="s">
        <v>252</v>
      </c>
    </row>
    <row r="1438" spans="1:34" x14ac:dyDescent="0.35">
      <c r="A1438">
        <v>8</v>
      </c>
      <c r="B1438" t="s">
        <v>262</v>
      </c>
      <c r="C1438" t="s">
        <v>246</v>
      </c>
      <c r="D1438" t="s">
        <v>17</v>
      </c>
      <c r="E1438" t="s">
        <v>258</v>
      </c>
      <c r="F1438" t="s">
        <v>248</v>
      </c>
      <c r="G1438" t="s">
        <v>249</v>
      </c>
      <c r="H1438" t="s">
        <v>250</v>
      </c>
      <c r="L1438" s="50">
        <v>1</v>
      </c>
      <c r="M1438" s="50">
        <v>0.95973342657089233</v>
      </c>
      <c r="N1438" s="50">
        <v>1.0419559478759766</v>
      </c>
      <c r="O1438" s="50">
        <v>24.281341999999999</v>
      </c>
      <c r="P1438" s="50">
        <v>24.280942916870117</v>
      </c>
      <c r="Q1438" s="50">
        <v>1.6661405563354492E-2</v>
      </c>
      <c r="S1438" s="50">
        <v>14.915814399719238</v>
      </c>
      <c r="T1438" s="50">
        <v>3.6990035325288773E-2</v>
      </c>
      <c r="U1438" s="50">
        <v>2.1356206387281418E-2</v>
      </c>
      <c r="V1438" s="50">
        <v>0</v>
      </c>
      <c r="W1438" t="s">
        <v>210</v>
      </c>
      <c r="X1438" s="50">
        <v>0.46161128321568767</v>
      </c>
      <c r="Y1438" t="s">
        <v>210</v>
      </c>
      <c r="Z1438">
        <v>3</v>
      </c>
      <c r="AA1438">
        <v>18</v>
      </c>
      <c r="AB1438" t="s">
        <v>251</v>
      </c>
      <c r="AC1438" t="s">
        <v>190</v>
      </c>
      <c r="AD1438" s="50">
        <v>0.96907344180936705</v>
      </c>
      <c r="AE1438" t="s">
        <v>252</v>
      </c>
      <c r="AF1438" t="s">
        <v>252</v>
      </c>
      <c r="AG1438" t="s">
        <v>252</v>
      </c>
      <c r="AH1438" t="s">
        <v>252</v>
      </c>
    </row>
    <row r="1439" spans="1:34" x14ac:dyDescent="0.35">
      <c r="A1439">
        <v>9</v>
      </c>
      <c r="B1439" t="s">
        <v>263</v>
      </c>
      <c r="C1439" t="s">
        <v>246</v>
      </c>
      <c r="D1439" t="s">
        <v>17</v>
      </c>
      <c r="E1439" t="s">
        <v>247</v>
      </c>
      <c r="F1439" t="s">
        <v>248</v>
      </c>
      <c r="G1439" t="s">
        <v>249</v>
      </c>
      <c r="H1439" t="s">
        <v>250</v>
      </c>
      <c r="O1439" s="50">
        <v>9.3780300000000008</v>
      </c>
      <c r="P1439" s="50">
        <v>9.3651285171508789</v>
      </c>
      <c r="Q1439" s="50">
        <v>3.3025145530700684E-2</v>
      </c>
      <c r="W1439" t="s">
        <v>210</v>
      </c>
      <c r="X1439" s="50">
        <v>0.45521471728606167</v>
      </c>
      <c r="Y1439" t="s">
        <v>210</v>
      </c>
      <c r="Z1439">
        <v>3</v>
      </c>
      <c r="AA1439">
        <v>4</v>
      </c>
      <c r="AB1439" t="s">
        <v>251</v>
      </c>
      <c r="AC1439" t="s">
        <v>190</v>
      </c>
      <c r="AD1439" s="50">
        <v>0.93680065391864531</v>
      </c>
      <c r="AE1439" t="s">
        <v>252</v>
      </c>
      <c r="AF1439" t="s">
        <v>252</v>
      </c>
      <c r="AG1439" t="s">
        <v>252</v>
      </c>
      <c r="AH1439" t="s">
        <v>252</v>
      </c>
    </row>
    <row r="1440" spans="1:34" x14ac:dyDescent="0.35">
      <c r="A1440">
        <v>10</v>
      </c>
      <c r="B1440" t="s">
        <v>264</v>
      </c>
      <c r="C1440" t="s">
        <v>246</v>
      </c>
      <c r="D1440" t="s">
        <v>17</v>
      </c>
      <c r="E1440" t="s">
        <v>254</v>
      </c>
      <c r="F1440" t="s">
        <v>248</v>
      </c>
      <c r="G1440" t="s">
        <v>249</v>
      </c>
      <c r="H1440" t="s">
        <v>250</v>
      </c>
      <c r="L1440" s="50">
        <v>1</v>
      </c>
      <c r="M1440" s="50">
        <v>0.9602653980255127</v>
      </c>
      <c r="N1440" s="50">
        <v>1.0413787364959717</v>
      </c>
      <c r="O1440" s="50">
        <v>21.979631000000001</v>
      </c>
      <c r="P1440" s="50">
        <v>21.962066650390625</v>
      </c>
      <c r="Q1440" s="50">
        <v>1.5522762201726437E-2</v>
      </c>
      <c r="S1440" s="50">
        <v>12.596938133239746</v>
      </c>
      <c r="T1440" s="50">
        <v>3.6491319537162781E-2</v>
      </c>
      <c r="U1440" s="50">
        <v>2.10682712495327E-2</v>
      </c>
      <c r="V1440" s="50">
        <v>0</v>
      </c>
      <c r="W1440" t="s">
        <v>210</v>
      </c>
      <c r="X1440" s="50">
        <v>0.41316652098510626</v>
      </c>
      <c r="Y1440" t="s">
        <v>210</v>
      </c>
      <c r="Z1440">
        <v>3</v>
      </c>
      <c r="AA1440">
        <v>15</v>
      </c>
      <c r="AB1440" t="s">
        <v>251</v>
      </c>
      <c r="AC1440" t="s">
        <v>190</v>
      </c>
      <c r="AD1440" s="50">
        <v>0.96920237300307077</v>
      </c>
      <c r="AE1440" t="s">
        <v>252</v>
      </c>
      <c r="AF1440" t="s">
        <v>252</v>
      </c>
      <c r="AG1440" t="s">
        <v>252</v>
      </c>
      <c r="AH1440" t="s">
        <v>252</v>
      </c>
    </row>
    <row r="1441" spans="1:34" x14ac:dyDescent="0.35">
      <c r="A1441">
        <v>11</v>
      </c>
      <c r="B1441" t="s">
        <v>265</v>
      </c>
      <c r="C1441" t="s">
        <v>246</v>
      </c>
      <c r="D1441" t="s">
        <v>17</v>
      </c>
      <c r="E1441" t="s">
        <v>256</v>
      </c>
      <c r="F1441" t="s">
        <v>248</v>
      </c>
      <c r="G1441" t="s">
        <v>249</v>
      </c>
      <c r="H1441" t="s">
        <v>250</v>
      </c>
      <c r="L1441" s="50">
        <v>1</v>
      </c>
      <c r="M1441" s="50">
        <v>0.94380515813827515</v>
      </c>
      <c r="N1441" s="50">
        <v>1.0595407485961914</v>
      </c>
      <c r="O1441" s="50">
        <v>24.020851</v>
      </c>
      <c r="P1441" s="50">
        <v>23.995622634887695</v>
      </c>
      <c r="Q1441" s="50">
        <v>4.0234208106994629E-2</v>
      </c>
      <c r="S1441" s="50">
        <v>14.630495071411133</v>
      </c>
      <c r="T1441" s="50">
        <v>5.2052393555641174E-2</v>
      </c>
      <c r="U1441" s="50">
        <v>3.0052462592720985E-2</v>
      </c>
      <c r="V1441" s="50">
        <v>0</v>
      </c>
      <c r="W1441" t="s">
        <v>210</v>
      </c>
      <c r="X1441" s="50">
        <v>0.41297518720178716</v>
      </c>
      <c r="Y1441" t="s">
        <v>210</v>
      </c>
      <c r="Z1441">
        <v>3</v>
      </c>
      <c r="AA1441">
        <v>18</v>
      </c>
      <c r="AB1441" t="s">
        <v>251</v>
      </c>
      <c r="AC1441" t="s">
        <v>190</v>
      </c>
      <c r="AD1441" s="50">
        <v>0.97713111788008333</v>
      </c>
      <c r="AE1441" t="s">
        <v>252</v>
      </c>
      <c r="AF1441" t="s">
        <v>252</v>
      </c>
      <c r="AG1441" t="s">
        <v>252</v>
      </c>
      <c r="AH1441" t="s">
        <v>252</v>
      </c>
    </row>
    <row r="1442" spans="1:34" x14ac:dyDescent="0.35">
      <c r="A1442">
        <v>12</v>
      </c>
      <c r="B1442" t="s">
        <v>266</v>
      </c>
      <c r="C1442" t="s">
        <v>246</v>
      </c>
      <c r="D1442" t="s">
        <v>17</v>
      </c>
      <c r="E1442" t="s">
        <v>258</v>
      </c>
      <c r="F1442" t="s">
        <v>248</v>
      </c>
      <c r="G1442" t="s">
        <v>249</v>
      </c>
      <c r="H1442" t="s">
        <v>250</v>
      </c>
      <c r="L1442" s="50">
        <v>1</v>
      </c>
      <c r="M1442" s="50">
        <v>0.95973342657089233</v>
      </c>
      <c r="N1442" s="50">
        <v>1.0419559478759766</v>
      </c>
      <c r="O1442" s="50">
        <v>24.297401000000001</v>
      </c>
      <c r="P1442" s="50">
        <v>24.280942916870117</v>
      </c>
      <c r="Q1442" s="50">
        <v>1.6661405563354492E-2</v>
      </c>
      <c r="S1442" s="50">
        <v>14.915814399719238</v>
      </c>
      <c r="T1442" s="50">
        <v>3.6990035325288773E-2</v>
      </c>
      <c r="U1442" s="50">
        <v>2.1356206387281418E-2</v>
      </c>
      <c r="V1442" s="50">
        <v>0</v>
      </c>
      <c r="W1442" t="s">
        <v>210</v>
      </c>
      <c r="X1442" s="50">
        <v>0.46161128321568767</v>
      </c>
      <c r="Y1442" t="s">
        <v>210</v>
      </c>
      <c r="Z1442">
        <v>3</v>
      </c>
      <c r="AA1442">
        <v>18</v>
      </c>
      <c r="AB1442" t="s">
        <v>251</v>
      </c>
      <c r="AC1442" t="s">
        <v>190</v>
      </c>
      <c r="AD1442" s="50">
        <v>0.97006143802265055</v>
      </c>
      <c r="AE1442" t="s">
        <v>252</v>
      </c>
      <c r="AF1442" t="s">
        <v>252</v>
      </c>
      <c r="AG1442" t="s">
        <v>252</v>
      </c>
      <c r="AH1442" t="s">
        <v>252</v>
      </c>
    </row>
    <row r="1443" spans="1:34" x14ac:dyDescent="0.35">
      <c r="A1443">
        <v>13</v>
      </c>
      <c r="B1443" t="s">
        <v>267</v>
      </c>
      <c r="C1443" t="s">
        <v>246</v>
      </c>
      <c r="D1443" t="s">
        <v>17</v>
      </c>
      <c r="E1443" t="s">
        <v>268</v>
      </c>
      <c r="F1443" t="s">
        <v>248</v>
      </c>
      <c r="G1443" t="s">
        <v>249</v>
      </c>
      <c r="H1443" t="s">
        <v>250</v>
      </c>
      <c r="L1443" s="50">
        <v>1</v>
      </c>
      <c r="M1443" s="50">
        <v>0.94266551733016968</v>
      </c>
      <c r="N1443" s="50">
        <v>1.0608216524124146</v>
      </c>
      <c r="O1443" s="50">
        <v>25.056142999999999</v>
      </c>
      <c r="P1443" s="50">
        <v>25.0938720703125</v>
      </c>
      <c r="Q1443" s="50">
        <v>4.1631456464529037E-2</v>
      </c>
      <c r="S1443" s="50">
        <v>15.728741645812988</v>
      </c>
      <c r="T1443" s="50">
        <v>5.313979834318161E-2</v>
      </c>
      <c r="U1443" s="50">
        <v>3.0680278316140175E-2</v>
      </c>
      <c r="V1443" s="50">
        <v>0</v>
      </c>
      <c r="W1443" t="s">
        <v>210</v>
      </c>
      <c r="X1443" s="50">
        <v>0.45875926607589712</v>
      </c>
      <c r="Y1443" t="s">
        <v>210</v>
      </c>
      <c r="Z1443">
        <v>3</v>
      </c>
      <c r="AA1443">
        <v>18</v>
      </c>
      <c r="AB1443" t="s">
        <v>251</v>
      </c>
      <c r="AC1443" t="s">
        <v>190</v>
      </c>
      <c r="AD1443" s="50">
        <v>0.96890507074515264</v>
      </c>
      <c r="AE1443" t="s">
        <v>252</v>
      </c>
      <c r="AF1443" t="s">
        <v>252</v>
      </c>
      <c r="AG1443" t="s">
        <v>252</v>
      </c>
      <c r="AH1443" t="s">
        <v>252</v>
      </c>
    </row>
    <row r="1444" spans="1:34" x14ac:dyDescent="0.35">
      <c r="A1444">
        <v>14</v>
      </c>
      <c r="B1444" t="s">
        <v>269</v>
      </c>
      <c r="C1444" t="s">
        <v>246</v>
      </c>
      <c r="D1444" t="s">
        <v>17</v>
      </c>
      <c r="E1444" t="s">
        <v>270</v>
      </c>
      <c r="F1444" t="s">
        <v>248</v>
      </c>
      <c r="G1444" t="s">
        <v>249</v>
      </c>
      <c r="H1444" t="s">
        <v>250</v>
      </c>
      <c r="L1444" s="50">
        <v>1</v>
      </c>
      <c r="M1444" s="50">
        <v>0.95105183124542236</v>
      </c>
      <c r="N1444" s="50">
        <v>1.0514674186706543</v>
      </c>
      <c r="O1444" s="50">
        <v>26.393322000000001</v>
      </c>
      <c r="P1444" s="50">
        <v>26.379110336303711</v>
      </c>
      <c r="Q1444" s="50">
        <v>3.0814388766884804E-2</v>
      </c>
      <c r="S1444" s="50">
        <v>17.013978958129883</v>
      </c>
      <c r="T1444" s="50">
        <v>4.5168425887823105E-2</v>
      </c>
      <c r="U1444" s="50">
        <v>2.6078002527356148E-2</v>
      </c>
      <c r="V1444" s="50">
        <v>0</v>
      </c>
      <c r="W1444" t="s">
        <v>210</v>
      </c>
      <c r="X1444" s="50">
        <v>0.41376040525624236</v>
      </c>
      <c r="Y1444" t="s">
        <v>210</v>
      </c>
      <c r="Z1444">
        <v>3</v>
      </c>
      <c r="AA1444">
        <v>20</v>
      </c>
      <c r="AB1444" t="s">
        <v>251</v>
      </c>
      <c r="AC1444" t="s">
        <v>190</v>
      </c>
      <c r="AD1444" s="50">
        <v>0.97260998323152692</v>
      </c>
      <c r="AE1444" t="s">
        <v>252</v>
      </c>
      <c r="AF1444" t="s">
        <v>252</v>
      </c>
      <c r="AG1444" t="s">
        <v>252</v>
      </c>
      <c r="AH1444" t="s">
        <v>252</v>
      </c>
    </row>
    <row r="1445" spans="1:34" x14ac:dyDescent="0.35">
      <c r="A1445">
        <v>15</v>
      </c>
      <c r="B1445" t="s">
        <v>271</v>
      </c>
      <c r="C1445" t="s">
        <v>246</v>
      </c>
      <c r="D1445" t="s">
        <v>17</v>
      </c>
      <c r="E1445" t="s">
        <v>272</v>
      </c>
      <c r="F1445" t="s">
        <v>248</v>
      </c>
      <c r="G1445" t="s">
        <v>249</v>
      </c>
      <c r="H1445" t="s">
        <v>250</v>
      </c>
      <c r="L1445" s="50">
        <v>1</v>
      </c>
      <c r="M1445" s="50">
        <v>0.9198606014251709</v>
      </c>
      <c r="N1445" s="50">
        <v>1.0871212482452393</v>
      </c>
      <c r="O1445" s="50">
        <v>27.131260000000001</v>
      </c>
      <c r="P1445" s="50">
        <v>27.142120361328125</v>
      </c>
      <c r="Q1445" s="50">
        <v>6.7538410425186157E-2</v>
      </c>
      <c r="S1445" s="50">
        <v>17.776992797851563</v>
      </c>
      <c r="T1445" s="50">
        <v>7.5180426239967346E-2</v>
      </c>
      <c r="U1445" s="50">
        <v>4.3405439704656601E-2</v>
      </c>
      <c r="V1445" s="50">
        <v>0</v>
      </c>
      <c r="W1445" t="s">
        <v>210</v>
      </c>
      <c r="X1445" s="50">
        <v>0.55099631662267046</v>
      </c>
      <c r="Y1445" t="s">
        <v>210</v>
      </c>
      <c r="Z1445">
        <v>3</v>
      </c>
      <c r="AA1445">
        <v>20</v>
      </c>
      <c r="AB1445" t="s">
        <v>251</v>
      </c>
      <c r="AC1445" t="s">
        <v>190</v>
      </c>
      <c r="AD1445" s="50">
        <v>0.96694907075561043</v>
      </c>
      <c r="AE1445" t="s">
        <v>252</v>
      </c>
      <c r="AF1445" t="s">
        <v>252</v>
      </c>
      <c r="AG1445" t="s">
        <v>252</v>
      </c>
      <c r="AH1445" t="s">
        <v>252</v>
      </c>
    </row>
    <row r="1446" spans="1:34" x14ac:dyDescent="0.35">
      <c r="A1446">
        <v>16</v>
      </c>
      <c r="B1446" t="s">
        <v>275</v>
      </c>
      <c r="C1446" t="s">
        <v>246</v>
      </c>
      <c r="D1446" t="s">
        <v>17</v>
      </c>
      <c r="E1446" t="s">
        <v>276</v>
      </c>
      <c r="F1446" t="s">
        <v>248</v>
      </c>
      <c r="G1446" t="s">
        <v>249</v>
      </c>
      <c r="H1446" t="s">
        <v>250</v>
      </c>
      <c r="L1446" s="50">
        <v>1</v>
      </c>
      <c r="M1446" s="50">
        <v>0.94846206903457642</v>
      </c>
      <c r="N1446" s="50">
        <v>1.0543384552001953</v>
      </c>
      <c r="O1446" s="50">
        <v>24.168056</v>
      </c>
      <c r="P1446" s="50">
        <v>24.200592041015625</v>
      </c>
      <c r="Q1446" s="50">
        <v>3.431098535656929E-2</v>
      </c>
      <c r="S1446" s="50">
        <v>14.835464477539063</v>
      </c>
      <c r="T1446" s="50">
        <v>4.7622513025999069E-2</v>
      </c>
      <c r="U1446" s="50">
        <v>2.7494870126247406E-2</v>
      </c>
      <c r="V1446" s="50">
        <v>0</v>
      </c>
      <c r="W1446" t="s">
        <v>210</v>
      </c>
      <c r="X1446" s="50">
        <v>0.28239513164651919</v>
      </c>
      <c r="Y1446" t="s">
        <v>210</v>
      </c>
      <c r="Z1446">
        <v>3</v>
      </c>
      <c r="AA1446">
        <v>18</v>
      </c>
      <c r="AB1446" t="s">
        <v>251</v>
      </c>
      <c r="AC1446" t="s">
        <v>190</v>
      </c>
      <c r="AD1446" s="50">
        <v>0.97089267310591409</v>
      </c>
      <c r="AE1446" t="s">
        <v>252</v>
      </c>
      <c r="AF1446" t="s">
        <v>252</v>
      </c>
      <c r="AG1446" t="s">
        <v>252</v>
      </c>
      <c r="AH1446" t="s">
        <v>252</v>
      </c>
    </row>
    <row r="1447" spans="1:34" x14ac:dyDescent="0.35">
      <c r="A1447">
        <v>17</v>
      </c>
      <c r="B1447" t="s">
        <v>277</v>
      </c>
      <c r="C1447" t="s">
        <v>246</v>
      </c>
      <c r="D1447" t="s">
        <v>17</v>
      </c>
      <c r="E1447" t="s">
        <v>268</v>
      </c>
      <c r="F1447" t="s">
        <v>248</v>
      </c>
      <c r="G1447" t="s">
        <v>249</v>
      </c>
      <c r="H1447" t="s">
        <v>250</v>
      </c>
      <c r="L1447" s="50">
        <v>1</v>
      </c>
      <c r="M1447" s="50">
        <v>0.94266551733016968</v>
      </c>
      <c r="N1447" s="50">
        <v>1.0608216524124146</v>
      </c>
      <c r="O1447" s="50">
        <v>25.086935</v>
      </c>
      <c r="P1447" s="50">
        <v>25.0938720703125</v>
      </c>
      <c r="Q1447" s="50">
        <v>4.1631456464529037E-2</v>
      </c>
      <c r="S1447" s="50">
        <v>15.728741645812988</v>
      </c>
      <c r="T1447" s="50">
        <v>5.313979834318161E-2</v>
      </c>
      <c r="U1447" s="50">
        <v>3.0680278316140175E-2</v>
      </c>
      <c r="V1447" s="50">
        <v>0</v>
      </c>
      <c r="W1447" t="s">
        <v>210</v>
      </c>
      <c r="X1447" s="50">
        <v>0.45875926607589712</v>
      </c>
      <c r="Y1447" t="s">
        <v>210</v>
      </c>
      <c r="Z1447">
        <v>3</v>
      </c>
      <c r="AA1447">
        <v>18</v>
      </c>
      <c r="AB1447" t="s">
        <v>251</v>
      </c>
      <c r="AC1447" t="s">
        <v>190</v>
      </c>
      <c r="AD1447" s="50">
        <v>0.97659759945397373</v>
      </c>
      <c r="AE1447" t="s">
        <v>252</v>
      </c>
      <c r="AF1447" t="s">
        <v>252</v>
      </c>
      <c r="AG1447" t="s">
        <v>252</v>
      </c>
      <c r="AH1447" t="s">
        <v>252</v>
      </c>
    </row>
    <row r="1448" spans="1:34" x14ac:dyDescent="0.35">
      <c r="A1448">
        <v>18</v>
      </c>
      <c r="B1448" t="s">
        <v>278</v>
      </c>
      <c r="C1448" t="s">
        <v>246</v>
      </c>
      <c r="D1448" t="s">
        <v>17</v>
      </c>
      <c r="E1448" t="s">
        <v>270</v>
      </c>
      <c r="F1448" t="s">
        <v>248</v>
      </c>
      <c r="G1448" t="s">
        <v>249</v>
      </c>
      <c r="H1448" t="s">
        <v>250</v>
      </c>
      <c r="L1448" s="50">
        <v>1</v>
      </c>
      <c r="M1448" s="50">
        <v>0.95105183124542236</v>
      </c>
      <c r="N1448" s="50">
        <v>1.0514674186706543</v>
      </c>
      <c r="O1448" s="50">
        <v>26.40025</v>
      </c>
      <c r="P1448" s="50">
        <v>26.379110336303711</v>
      </c>
      <c r="Q1448" s="50">
        <v>3.0814388766884804E-2</v>
      </c>
      <c r="S1448" s="50">
        <v>17.013978958129883</v>
      </c>
      <c r="T1448" s="50">
        <v>4.5168425887823105E-2</v>
      </c>
      <c r="U1448" s="50">
        <v>2.6078002527356148E-2</v>
      </c>
      <c r="V1448" s="50">
        <v>0</v>
      </c>
      <c r="W1448" t="s">
        <v>210</v>
      </c>
      <c r="X1448" s="50">
        <v>0.41376040525624236</v>
      </c>
      <c r="Y1448" t="s">
        <v>210</v>
      </c>
      <c r="Z1448">
        <v>3</v>
      </c>
      <c r="AA1448">
        <v>20</v>
      </c>
      <c r="AB1448" t="s">
        <v>251</v>
      </c>
      <c r="AC1448" t="s">
        <v>190</v>
      </c>
      <c r="AD1448" s="50">
        <v>0.96084400510943435</v>
      </c>
      <c r="AE1448" t="s">
        <v>252</v>
      </c>
      <c r="AF1448" t="s">
        <v>252</v>
      </c>
      <c r="AG1448" t="s">
        <v>252</v>
      </c>
      <c r="AH1448" t="s">
        <v>252</v>
      </c>
    </row>
    <row r="1449" spans="1:34" x14ac:dyDescent="0.35">
      <c r="A1449">
        <v>19</v>
      </c>
      <c r="B1449" t="s">
        <v>279</v>
      </c>
      <c r="C1449" t="s">
        <v>246</v>
      </c>
      <c r="D1449" t="s">
        <v>17</v>
      </c>
      <c r="E1449" t="s">
        <v>272</v>
      </c>
      <c r="F1449" t="s">
        <v>248</v>
      </c>
      <c r="G1449" t="s">
        <v>249</v>
      </c>
      <c r="H1449" t="s">
        <v>250</v>
      </c>
      <c r="L1449" s="50">
        <v>1</v>
      </c>
      <c r="M1449" s="50">
        <v>0.9198606014251709</v>
      </c>
      <c r="N1449" s="50">
        <v>1.0871212482452393</v>
      </c>
      <c r="O1449" s="50">
        <v>27.080670999999999</v>
      </c>
      <c r="P1449" s="50">
        <v>27.142120361328125</v>
      </c>
      <c r="Q1449" s="50">
        <v>6.7538410425186157E-2</v>
      </c>
      <c r="S1449" s="50">
        <v>17.776992797851563</v>
      </c>
      <c r="T1449" s="50">
        <v>7.5180426239967346E-2</v>
      </c>
      <c r="U1449" s="50">
        <v>4.3405439704656601E-2</v>
      </c>
      <c r="V1449" s="50">
        <v>0</v>
      </c>
      <c r="W1449" t="s">
        <v>210</v>
      </c>
      <c r="X1449" s="50">
        <v>0.55099631662267046</v>
      </c>
      <c r="Y1449" t="s">
        <v>210</v>
      </c>
      <c r="Z1449">
        <v>3</v>
      </c>
      <c r="AA1449">
        <v>19</v>
      </c>
      <c r="AB1449" t="s">
        <v>251</v>
      </c>
      <c r="AC1449" t="s">
        <v>190</v>
      </c>
      <c r="AD1449" s="50">
        <v>0.9797838971891718</v>
      </c>
      <c r="AE1449" t="s">
        <v>252</v>
      </c>
      <c r="AF1449" t="s">
        <v>252</v>
      </c>
      <c r="AG1449" t="s">
        <v>252</v>
      </c>
      <c r="AH1449" t="s">
        <v>252</v>
      </c>
    </row>
    <row r="1450" spans="1:34" x14ac:dyDescent="0.35">
      <c r="A1450">
        <v>20</v>
      </c>
      <c r="B1450" t="s">
        <v>280</v>
      </c>
      <c r="C1450" t="s">
        <v>246</v>
      </c>
      <c r="D1450" t="s">
        <v>17</v>
      </c>
      <c r="E1450" t="s">
        <v>276</v>
      </c>
      <c r="F1450" t="s">
        <v>248</v>
      </c>
      <c r="G1450" t="s">
        <v>249</v>
      </c>
      <c r="H1450" t="s">
        <v>250</v>
      </c>
      <c r="L1450" s="50">
        <v>1</v>
      </c>
      <c r="M1450" s="50">
        <v>0.94846206903457642</v>
      </c>
      <c r="N1450" s="50">
        <v>1.0543384552001953</v>
      </c>
      <c r="O1450" s="50">
        <v>24.236439000000001</v>
      </c>
      <c r="P1450" s="50">
        <v>24.200592041015625</v>
      </c>
      <c r="Q1450" s="50">
        <v>3.431098535656929E-2</v>
      </c>
      <c r="S1450" s="50">
        <v>14.835464477539063</v>
      </c>
      <c r="T1450" s="50">
        <v>4.7622513025999069E-2</v>
      </c>
      <c r="U1450" s="50">
        <v>2.7494870126247406E-2</v>
      </c>
      <c r="V1450" s="50">
        <v>0</v>
      </c>
      <c r="W1450" t="s">
        <v>210</v>
      </c>
      <c r="X1450" s="50">
        <v>0.28239513164651919</v>
      </c>
      <c r="Y1450" t="s">
        <v>210</v>
      </c>
      <c r="Z1450">
        <v>3</v>
      </c>
      <c r="AA1450">
        <v>18</v>
      </c>
      <c r="AB1450" t="s">
        <v>251</v>
      </c>
      <c r="AC1450" t="s">
        <v>190</v>
      </c>
      <c r="AD1450" s="50">
        <v>0.97778078159163917</v>
      </c>
      <c r="AE1450" t="s">
        <v>252</v>
      </c>
      <c r="AF1450" t="s">
        <v>252</v>
      </c>
      <c r="AG1450" t="s">
        <v>252</v>
      </c>
      <c r="AH1450" t="s">
        <v>252</v>
      </c>
    </row>
    <row r="1451" spans="1:34" x14ac:dyDescent="0.35">
      <c r="A1451">
        <v>21</v>
      </c>
      <c r="B1451" t="s">
        <v>281</v>
      </c>
      <c r="C1451" t="s">
        <v>246</v>
      </c>
      <c r="D1451" t="s">
        <v>17</v>
      </c>
      <c r="E1451" t="s">
        <v>268</v>
      </c>
      <c r="F1451" t="s">
        <v>248</v>
      </c>
      <c r="G1451" t="s">
        <v>249</v>
      </c>
      <c r="H1451" t="s">
        <v>250</v>
      </c>
      <c r="L1451" s="50">
        <v>1</v>
      </c>
      <c r="M1451" s="50">
        <v>0.94266551733016968</v>
      </c>
      <c r="N1451" s="50">
        <v>1.0608216524124146</v>
      </c>
      <c r="O1451" s="50">
        <v>25.138535000000001</v>
      </c>
      <c r="P1451" s="50">
        <v>25.0938720703125</v>
      </c>
      <c r="Q1451" s="50">
        <v>4.1631456464529037E-2</v>
      </c>
      <c r="S1451" s="50">
        <v>15.728741645812988</v>
      </c>
      <c r="T1451" s="50">
        <v>5.313979834318161E-2</v>
      </c>
      <c r="U1451" s="50">
        <v>3.0680278316140175E-2</v>
      </c>
      <c r="V1451" s="50">
        <v>0</v>
      </c>
      <c r="W1451" t="s">
        <v>210</v>
      </c>
      <c r="X1451" s="50">
        <v>0.45875926607589712</v>
      </c>
      <c r="Y1451" t="s">
        <v>210</v>
      </c>
      <c r="Z1451">
        <v>3</v>
      </c>
      <c r="AA1451">
        <v>19</v>
      </c>
      <c r="AB1451" t="s">
        <v>251</v>
      </c>
      <c r="AC1451" t="s">
        <v>190</v>
      </c>
      <c r="AD1451" s="50">
        <v>0.95440565091787144</v>
      </c>
      <c r="AE1451" t="s">
        <v>252</v>
      </c>
      <c r="AF1451" t="s">
        <v>252</v>
      </c>
      <c r="AG1451" t="s">
        <v>252</v>
      </c>
      <c r="AH1451" t="s">
        <v>252</v>
      </c>
    </row>
    <row r="1452" spans="1:34" x14ac:dyDescent="0.35">
      <c r="A1452">
        <v>22</v>
      </c>
      <c r="B1452" t="s">
        <v>282</v>
      </c>
      <c r="C1452" t="s">
        <v>246</v>
      </c>
      <c r="D1452" t="s">
        <v>17</v>
      </c>
      <c r="E1452" t="s">
        <v>270</v>
      </c>
      <c r="F1452" t="s">
        <v>248</v>
      </c>
      <c r="G1452" t="s">
        <v>249</v>
      </c>
      <c r="H1452" t="s">
        <v>250</v>
      </c>
      <c r="L1452" s="50">
        <v>1</v>
      </c>
      <c r="M1452" s="50">
        <v>0.95105183124542236</v>
      </c>
      <c r="N1452" s="50">
        <v>1.0514674186706543</v>
      </c>
      <c r="O1452" s="50">
        <v>26.343751999999999</v>
      </c>
      <c r="P1452" s="50">
        <v>26.379110336303711</v>
      </c>
      <c r="Q1452" s="50">
        <v>3.0814388766884804E-2</v>
      </c>
      <c r="S1452" s="50">
        <v>17.013978958129883</v>
      </c>
      <c r="T1452" s="50">
        <v>4.5168425887823105E-2</v>
      </c>
      <c r="U1452" s="50">
        <v>2.6078002527356148E-2</v>
      </c>
      <c r="V1452" s="50">
        <v>0</v>
      </c>
      <c r="W1452" t="s">
        <v>210</v>
      </c>
      <c r="X1452" s="50">
        <v>0.41376040525624236</v>
      </c>
      <c r="Y1452" t="s">
        <v>210</v>
      </c>
      <c r="Z1452">
        <v>3</v>
      </c>
      <c r="AA1452">
        <v>20</v>
      </c>
      <c r="AB1452" t="s">
        <v>251</v>
      </c>
      <c r="AC1452" t="s">
        <v>190</v>
      </c>
      <c r="AD1452" s="50">
        <v>0.95258483983373288</v>
      </c>
      <c r="AE1452" t="s">
        <v>252</v>
      </c>
      <c r="AF1452" t="s">
        <v>252</v>
      </c>
      <c r="AG1452" t="s">
        <v>252</v>
      </c>
      <c r="AH1452" t="s">
        <v>252</v>
      </c>
    </row>
    <row r="1453" spans="1:34" x14ac:dyDescent="0.35">
      <c r="A1453">
        <v>23</v>
      </c>
      <c r="B1453" t="s">
        <v>283</v>
      </c>
      <c r="C1453" t="s">
        <v>246</v>
      </c>
      <c r="D1453" t="s">
        <v>17</v>
      </c>
      <c r="E1453" t="s">
        <v>272</v>
      </c>
      <c r="F1453" t="s">
        <v>248</v>
      </c>
      <c r="G1453" t="s">
        <v>249</v>
      </c>
      <c r="H1453" t="s">
        <v>250</v>
      </c>
      <c r="L1453" s="50">
        <v>1</v>
      </c>
      <c r="M1453" s="50">
        <v>0.9198606014251709</v>
      </c>
      <c r="N1453" s="50">
        <v>1.0871212482452393</v>
      </c>
      <c r="O1453" s="50">
        <v>27.214431999999999</v>
      </c>
      <c r="P1453" s="50">
        <v>27.142120361328125</v>
      </c>
      <c r="Q1453" s="50">
        <v>6.7538410425186157E-2</v>
      </c>
      <c r="S1453" s="50">
        <v>17.776992797851563</v>
      </c>
      <c r="T1453" s="50">
        <v>7.5180426239967346E-2</v>
      </c>
      <c r="U1453" s="50">
        <v>4.3405439704656601E-2</v>
      </c>
      <c r="V1453" s="50">
        <v>0</v>
      </c>
      <c r="W1453" t="s">
        <v>210</v>
      </c>
      <c r="X1453" s="50">
        <v>0.55099631662267046</v>
      </c>
      <c r="Y1453" t="s">
        <v>210</v>
      </c>
      <c r="Z1453">
        <v>3</v>
      </c>
      <c r="AA1453">
        <v>20</v>
      </c>
      <c r="AB1453" t="s">
        <v>251</v>
      </c>
      <c r="AC1453" t="s">
        <v>190</v>
      </c>
      <c r="AD1453" s="50">
        <v>0.97506099254382661</v>
      </c>
      <c r="AE1453" t="s">
        <v>252</v>
      </c>
      <c r="AF1453" t="s">
        <v>252</v>
      </c>
      <c r="AG1453" t="s">
        <v>252</v>
      </c>
      <c r="AH1453" t="s">
        <v>252</v>
      </c>
    </row>
    <row r="1454" spans="1:34" x14ac:dyDescent="0.35">
      <c r="A1454">
        <v>24</v>
      </c>
      <c r="B1454" t="s">
        <v>284</v>
      </c>
      <c r="C1454" t="s">
        <v>246</v>
      </c>
      <c r="D1454" t="s">
        <v>17</v>
      </c>
      <c r="E1454" t="s">
        <v>276</v>
      </c>
      <c r="F1454" t="s">
        <v>248</v>
      </c>
      <c r="G1454" t="s">
        <v>249</v>
      </c>
      <c r="H1454" t="s">
        <v>250</v>
      </c>
      <c r="L1454" s="50">
        <v>1</v>
      </c>
      <c r="M1454" s="50">
        <v>0.94846206903457642</v>
      </c>
      <c r="N1454" s="50">
        <v>1.0543384552001953</v>
      </c>
      <c r="O1454" s="50">
        <v>24.197285000000001</v>
      </c>
      <c r="P1454" s="50">
        <v>24.200592041015625</v>
      </c>
      <c r="Q1454" s="50">
        <v>3.431098535656929E-2</v>
      </c>
      <c r="S1454" s="50">
        <v>14.835464477539063</v>
      </c>
      <c r="T1454" s="50">
        <v>4.7622513025999069E-2</v>
      </c>
      <c r="U1454" s="50">
        <v>2.7494870126247406E-2</v>
      </c>
      <c r="V1454" s="50">
        <v>0</v>
      </c>
      <c r="W1454" t="s">
        <v>210</v>
      </c>
      <c r="X1454" s="50">
        <v>0.28239513164651919</v>
      </c>
      <c r="Y1454" t="s">
        <v>210</v>
      </c>
      <c r="Z1454">
        <v>3</v>
      </c>
      <c r="AA1454">
        <v>17</v>
      </c>
      <c r="AB1454" t="s">
        <v>251</v>
      </c>
      <c r="AC1454" t="s">
        <v>190</v>
      </c>
      <c r="AD1454" s="50">
        <v>0.96087210479117968</v>
      </c>
      <c r="AE1454" t="s">
        <v>252</v>
      </c>
      <c r="AF1454" t="s">
        <v>252</v>
      </c>
      <c r="AG1454" t="s">
        <v>252</v>
      </c>
      <c r="AH1454" t="s">
        <v>252</v>
      </c>
    </row>
    <row r="1455" spans="1:34" x14ac:dyDescent="0.35">
      <c r="A1455">
        <v>25</v>
      </c>
      <c r="B1455" t="s">
        <v>285</v>
      </c>
      <c r="C1455" t="s">
        <v>246</v>
      </c>
      <c r="D1455" t="s">
        <v>17</v>
      </c>
      <c r="E1455" t="s">
        <v>286</v>
      </c>
      <c r="F1455" t="s">
        <v>248</v>
      </c>
      <c r="G1455" t="s">
        <v>249</v>
      </c>
      <c r="H1455" t="s">
        <v>250</v>
      </c>
      <c r="L1455" s="50">
        <v>1</v>
      </c>
      <c r="M1455" s="50">
        <v>0.93751919269561768</v>
      </c>
      <c r="N1455" s="50">
        <v>1.0666447877883911</v>
      </c>
      <c r="O1455" s="50">
        <v>26.579446999999998</v>
      </c>
      <c r="P1455" s="50">
        <v>26.629587173461914</v>
      </c>
      <c r="Q1455" s="50">
        <v>4.7760680317878723E-2</v>
      </c>
      <c r="S1455" s="50">
        <v>17.264459609985352</v>
      </c>
      <c r="T1455" s="50">
        <v>5.8066710829734802E-2</v>
      </c>
      <c r="U1455" s="50">
        <v>3.3524829894304276E-2</v>
      </c>
      <c r="V1455" s="50">
        <v>0</v>
      </c>
      <c r="W1455" t="s">
        <v>210</v>
      </c>
      <c r="X1455" s="50">
        <v>0.40169877440938301</v>
      </c>
      <c r="Y1455" t="s">
        <v>210</v>
      </c>
      <c r="Z1455">
        <v>3</v>
      </c>
      <c r="AA1455">
        <v>20</v>
      </c>
      <c r="AB1455" t="s">
        <v>251</v>
      </c>
      <c r="AC1455" t="s">
        <v>190</v>
      </c>
      <c r="AD1455" s="50">
        <v>0.94560087293490769</v>
      </c>
      <c r="AE1455" t="s">
        <v>252</v>
      </c>
      <c r="AF1455" t="s">
        <v>252</v>
      </c>
      <c r="AG1455" t="s">
        <v>252</v>
      </c>
      <c r="AH1455" t="s">
        <v>252</v>
      </c>
    </row>
    <row r="1456" spans="1:34" x14ac:dyDescent="0.35">
      <c r="A1456">
        <v>26</v>
      </c>
      <c r="B1456" t="s">
        <v>287</v>
      </c>
      <c r="C1456" t="s">
        <v>246</v>
      </c>
      <c r="D1456" t="s">
        <v>17</v>
      </c>
      <c r="E1456" t="s">
        <v>288</v>
      </c>
      <c r="F1456" t="s">
        <v>248</v>
      </c>
      <c r="G1456" t="s">
        <v>249</v>
      </c>
      <c r="H1456" t="s">
        <v>250</v>
      </c>
      <c r="L1456" s="50">
        <v>1</v>
      </c>
      <c r="M1456" s="50">
        <v>0.91946148872375488</v>
      </c>
      <c r="N1456" s="50">
        <v>1.0875931978225708</v>
      </c>
      <c r="O1456" s="50">
        <v>28.681068</v>
      </c>
      <c r="P1456" s="50">
        <v>28.603673934936523</v>
      </c>
      <c r="Q1456" s="50">
        <v>6.7972950637340546E-2</v>
      </c>
      <c r="S1456" s="50">
        <v>19.238542556762695</v>
      </c>
      <c r="T1456" s="50">
        <v>7.5571037828922272E-2</v>
      </c>
      <c r="U1456" s="50">
        <v>4.363095760345459E-2</v>
      </c>
      <c r="V1456" s="50">
        <v>0</v>
      </c>
      <c r="W1456" t="s">
        <v>210</v>
      </c>
      <c r="X1456" s="50">
        <v>0.57389336620462195</v>
      </c>
      <c r="Y1456" t="s">
        <v>210</v>
      </c>
      <c r="Z1456">
        <v>3</v>
      </c>
      <c r="AA1456">
        <v>21</v>
      </c>
      <c r="AB1456" t="s">
        <v>251</v>
      </c>
      <c r="AC1456" t="s">
        <v>190</v>
      </c>
      <c r="AD1456" s="50">
        <v>0.97075220876805712</v>
      </c>
      <c r="AE1456" t="s">
        <v>252</v>
      </c>
      <c r="AF1456" t="s">
        <v>252</v>
      </c>
      <c r="AG1456" t="s">
        <v>252</v>
      </c>
      <c r="AH1456" t="s">
        <v>252</v>
      </c>
    </row>
    <row r="1457" spans="1:34" x14ac:dyDescent="0.35">
      <c r="A1457">
        <v>27</v>
      </c>
      <c r="B1457" t="s">
        <v>289</v>
      </c>
      <c r="C1457" t="s">
        <v>246</v>
      </c>
      <c r="D1457" t="s">
        <v>17</v>
      </c>
      <c r="E1457" t="s">
        <v>290</v>
      </c>
      <c r="F1457" t="s">
        <v>248</v>
      </c>
      <c r="G1457" t="s">
        <v>249</v>
      </c>
      <c r="H1457" t="s">
        <v>250</v>
      </c>
      <c r="L1457" s="50">
        <v>1</v>
      </c>
      <c r="M1457" s="50">
        <v>0.9510924220085144</v>
      </c>
      <c r="N1457" s="50">
        <v>1.0514224767684937</v>
      </c>
      <c r="O1457" s="50">
        <v>25.875730000000001</v>
      </c>
      <c r="P1457" s="50">
        <v>25.840326309204102</v>
      </c>
      <c r="Q1457" s="50">
        <v>3.0758006498217583E-2</v>
      </c>
      <c r="S1457" s="50">
        <v>16.475196838378906</v>
      </c>
      <c r="T1457" s="50">
        <v>4.5129980891942978E-2</v>
      </c>
      <c r="U1457" s="50">
        <v>2.6055805385112762E-2</v>
      </c>
      <c r="V1457" s="50">
        <v>0</v>
      </c>
      <c r="W1457" t="s">
        <v>210</v>
      </c>
      <c r="X1457" s="50">
        <v>0.57198178194578653</v>
      </c>
      <c r="Y1457" t="s">
        <v>210</v>
      </c>
      <c r="Z1457">
        <v>3</v>
      </c>
      <c r="AA1457">
        <v>20</v>
      </c>
      <c r="AB1457" t="s">
        <v>251</v>
      </c>
      <c r="AC1457" t="s">
        <v>190</v>
      </c>
      <c r="AD1457" s="50">
        <v>0.9590126382662415</v>
      </c>
      <c r="AE1457" t="s">
        <v>252</v>
      </c>
      <c r="AF1457" t="s">
        <v>252</v>
      </c>
      <c r="AG1457" t="s">
        <v>252</v>
      </c>
      <c r="AH1457" t="s">
        <v>252</v>
      </c>
    </row>
    <row r="1458" spans="1:34" x14ac:dyDescent="0.35">
      <c r="A1458">
        <v>28</v>
      </c>
      <c r="B1458" t="s">
        <v>291</v>
      </c>
      <c r="C1458" t="s">
        <v>246</v>
      </c>
      <c r="D1458" t="s">
        <v>17</v>
      </c>
      <c r="E1458" t="s">
        <v>292</v>
      </c>
      <c r="F1458" t="s">
        <v>248</v>
      </c>
      <c r="G1458" t="s">
        <v>249</v>
      </c>
      <c r="H1458" t="s">
        <v>250</v>
      </c>
      <c r="L1458" s="50">
        <v>1</v>
      </c>
      <c r="M1458" s="50">
        <v>0.9248969554901123</v>
      </c>
      <c r="N1458" s="50">
        <v>1.0812015533447266</v>
      </c>
      <c r="O1458" s="50">
        <v>28.393393</v>
      </c>
      <c r="P1458" s="50">
        <v>28.375288009643555</v>
      </c>
      <c r="Q1458" s="50">
        <v>6.2021631747484207E-2</v>
      </c>
      <c r="S1458" s="50">
        <v>19.010158538818359</v>
      </c>
      <c r="T1458" s="50">
        <v>7.0266224443912506E-2</v>
      </c>
      <c r="U1458" s="50">
        <v>4.0568225085735321E-2</v>
      </c>
      <c r="V1458" s="50">
        <v>0</v>
      </c>
      <c r="W1458" t="s">
        <v>210</v>
      </c>
      <c r="X1458" s="50">
        <v>0.49086210890552134</v>
      </c>
      <c r="Y1458" t="s">
        <v>210</v>
      </c>
      <c r="Z1458">
        <v>3</v>
      </c>
      <c r="AA1458">
        <v>21</v>
      </c>
      <c r="AB1458" t="s">
        <v>251</v>
      </c>
      <c r="AC1458" t="s">
        <v>190</v>
      </c>
      <c r="AD1458" s="50">
        <v>0.97216507354938442</v>
      </c>
      <c r="AE1458" t="s">
        <v>252</v>
      </c>
      <c r="AF1458" t="s">
        <v>252</v>
      </c>
      <c r="AG1458" t="s">
        <v>252</v>
      </c>
      <c r="AH1458" t="s">
        <v>252</v>
      </c>
    </row>
    <row r="1459" spans="1:34" x14ac:dyDescent="0.35">
      <c r="A1459">
        <v>29</v>
      </c>
      <c r="B1459" t="s">
        <v>293</v>
      </c>
      <c r="C1459" t="s">
        <v>246</v>
      </c>
      <c r="D1459" t="s">
        <v>17</v>
      </c>
      <c r="E1459" t="s">
        <v>286</v>
      </c>
      <c r="F1459" t="s">
        <v>248</v>
      </c>
      <c r="G1459" t="s">
        <v>249</v>
      </c>
      <c r="H1459" t="s">
        <v>250</v>
      </c>
      <c r="L1459" s="50">
        <v>1</v>
      </c>
      <c r="M1459" s="50">
        <v>0.93751919269561768</v>
      </c>
      <c r="N1459" s="50">
        <v>1.0666447877883911</v>
      </c>
      <c r="O1459" s="50">
        <v>26.674544999999998</v>
      </c>
      <c r="P1459" s="50">
        <v>26.629587173461914</v>
      </c>
      <c r="Q1459" s="50">
        <v>4.7760680317878723E-2</v>
      </c>
      <c r="S1459" s="50">
        <v>17.264459609985352</v>
      </c>
      <c r="T1459" s="50">
        <v>5.8066710829734802E-2</v>
      </c>
      <c r="U1459" s="50">
        <v>3.3524829894304276E-2</v>
      </c>
      <c r="V1459" s="50">
        <v>0</v>
      </c>
      <c r="W1459" t="s">
        <v>210</v>
      </c>
      <c r="X1459" s="50">
        <v>0.40169877440938301</v>
      </c>
      <c r="Y1459" t="s">
        <v>210</v>
      </c>
      <c r="Z1459">
        <v>3</v>
      </c>
      <c r="AA1459">
        <v>21</v>
      </c>
      <c r="AB1459" t="s">
        <v>251</v>
      </c>
      <c r="AC1459" t="s">
        <v>190</v>
      </c>
      <c r="AD1459" s="50">
        <v>0.95935731480125963</v>
      </c>
      <c r="AE1459" t="s">
        <v>252</v>
      </c>
      <c r="AF1459" t="s">
        <v>252</v>
      </c>
      <c r="AG1459" t="s">
        <v>252</v>
      </c>
      <c r="AH1459" t="s">
        <v>252</v>
      </c>
    </row>
    <row r="1460" spans="1:34" x14ac:dyDescent="0.35">
      <c r="A1460">
        <v>30</v>
      </c>
      <c r="B1460" t="s">
        <v>294</v>
      </c>
      <c r="C1460" t="s">
        <v>246</v>
      </c>
      <c r="D1460" t="s">
        <v>17</v>
      </c>
      <c r="E1460" t="s">
        <v>288</v>
      </c>
      <c r="F1460" t="s">
        <v>248</v>
      </c>
      <c r="G1460" t="s">
        <v>249</v>
      </c>
      <c r="H1460" t="s">
        <v>250</v>
      </c>
      <c r="L1460" s="50">
        <v>1</v>
      </c>
      <c r="M1460" s="50">
        <v>0.91946148872375488</v>
      </c>
      <c r="N1460" s="50">
        <v>1.0875931978225708</v>
      </c>
      <c r="O1460" s="50">
        <v>28.576273</v>
      </c>
      <c r="P1460" s="50">
        <v>28.603673934936523</v>
      </c>
      <c r="Q1460" s="50">
        <v>6.7972950637340546E-2</v>
      </c>
      <c r="S1460" s="50">
        <v>19.238542556762695</v>
      </c>
      <c r="T1460" s="50">
        <v>7.5571037828922272E-2</v>
      </c>
      <c r="U1460" s="50">
        <v>4.363095760345459E-2</v>
      </c>
      <c r="V1460" s="50">
        <v>0</v>
      </c>
      <c r="W1460" t="s">
        <v>210</v>
      </c>
      <c r="X1460" s="50">
        <v>0.57389336620462195</v>
      </c>
      <c r="Y1460" t="s">
        <v>210</v>
      </c>
      <c r="Z1460">
        <v>3</v>
      </c>
      <c r="AA1460">
        <v>22</v>
      </c>
      <c r="AB1460" t="s">
        <v>251</v>
      </c>
      <c r="AC1460" t="s">
        <v>190</v>
      </c>
      <c r="AD1460" s="50">
        <v>0.97486544547076814</v>
      </c>
      <c r="AE1460" t="s">
        <v>252</v>
      </c>
      <c r="AF1460" t="s">
        <v>252</v>
      </c>
      <c r="AG1460" t="s">
        <v>252</v>
      </c>
      <c r="AH1460" t="s">
        <v>252</v>
      </c>
    </row>
    <row r="1461" spans="1:34" x14ac:dyDescent="0.35">
      <c r="A1461">
        <v>31</v>
      </c>
      <c r="B1461" t="s">
        <v>295</v>
      </c>
      <c r="C1461" t="s">
        <v>246</v>
      </c>
      <c r="D1461" t="s">
        <v>17</v>
      </c>
      <c r="E1461" t="s">
        <v>290</v>
      </c>
      <c r="F1461" t="s">
        <v>248</v>
      </c>
      <c r="G1461" t="s">
        <v>249</v>
      </c>
      <c r="H1461" t="s">
        <v>250</v>
      </c>
      <c r="L1461" s="50">
        <v>1</v>
      </c>
      <c r="M1461" s="50">
        <v>0.9510924220085144</v>
      </c>
      <c r="N1461" s="50">
        <v>1.0514224767684937</v>
      </c>
      <c r="O1461" s="50">
        <v>25.825057999999999</v>
      </c>
      <c r="P1461" s="50">
        <v>25.840326309204102</v>
      </c>
      <c r="Q1461" s="50">
        <v>3.0758006498217583E-2</v>
      </c>
      <c r="S1461" s="50">
        <v>16.475196838378906</v>
      </c>
      <c r="T1461" s="50">
        <v>4.5129980891942978E-2</v>
      </c>
      <c r="U1461" s="50">
        <v>2.6055805385112762E-2</v>
      </c>
      <c r="V1461" s="50">
        <v>0</v>
      </c>
      <c r="W1461" t="s">
        <v>210</v>
      </c>
      <c r="X1461" s="50">
        <v>0.57198178194578653</v>
      </c>
      <c r="Y1461" t="s">
        <v>210</v>
      </c>
      <c r="Z1461">
        <v>3</v>
      </c>
      <c r="AA1461">
        <v>19</v>
      </c>
      <c r="AB1461" t="s">
        <v>251</v>
      </c>
      <c r="AC1461" t="s">
        <v>190</v>
      </c>
      <c r="AD1461" s="50">
        <v>0.9633397258442018</v>
      </c>
      <c r="AE1461" t="s">
        <v>252</v>
      </c>
      <c r="AF1461" t="s">
        <v>252</v>
      </c>
      <c r="AG1461" t="s">
        <v>252</v>
      </c>
      <c r="AH1461" t="s">
        <v>252</v>
      </c>
    </row>
    <row r="1462" spans="1:34" x14ac:dyDescent="0.35">
      <c r="A1462">
        <v>32</v>
      </c>
      <c r="B1462" t="s">
        <v>296</v>
      </c>
      <c r="C1462" t="s">
        <v>246</v>
      </c>
      <c r="D1462" t="s">
        <v>17</v>
      </c>
      <c r="E1462" t="s">
        <v>292</v>
      </c>
      <c r="F1462" t="s">
        <v>248</v>
      </c>
      <c r="G1462" t="s">
        <v>249</v>
      </c>
      <c r="H1462" t="s">
        <v>250</v>
      </c>
      <c r="L1462" s="50">
        <v>1</v>
      </c>
      <c r="M1462" s="50">
        <v>0.9248969554901123</v>
      </c>
      <c r="N1462" s="50">
        <v>1.0812015533447266</v>
      </c>
      <c r="O1462" s="50">
        <v>28.426242999999999</v>
      </c>
      <c r="P1462" s="50">
        <v>28.375288009643555</v>
      </c>
      <c r="Q1462" s="50">
        <v>6.2021631747484207E-2</v>
      </c>
      <c r="S1462" s="50">
        <v>19.010158538818359</v>
      </c>
      <c r="T1462" s="50">
        <v>7.0266224443912506E-2</v>
      </c>
      <c r="U1462" s="50">
        <v>4.0568225085735321E-2</v>
      </c>
      <c r="V1462" s="50">
        <v>0</v>
      </c>
      <c r="W1462" t="s">
        <v>210</v>
      </c>
      <c r="X1462" s="50">
        <v>0.49086210890552134</v>
      </c>
      <c r="Y1462" t="s">
        <v>210</v>
      </c>
      <c r="Z1462">
        <v>3</v>
      </c>
      <c r="AA1462">
        <v>22</v>
      </c>
      <c r="AB1462" t="s">
        <v>251</v>
      </c>
      <c r="AC1462" t="s">
        <v>190</v>
      </c>
      <c r="AD1462" s="50">
        <v>0.97370990810286073</v>
      </c>
      <c r="AE1462" t="s">
        <v>252</v>
      </c>
      <c r="AF1462" t="s">
        <v>252</v>
      </c>
      <c r="AG1462" t="s">
        <v>252</v>
      </c>
      <c r="AH1462" t="s">
        <v>252</v>
      </c>
    </row>
    <row r="1463" spans="1:34" x14ac:dyDescent="0.35">
      <c r="A1463">
        <v>33</v>
      </c>
      <c r="B1463" t="s">
        <v>297</v>
      </c>
      <c r="C1463" t="s">
        <v>246</v>
      </c>
      <c r="D1463" t="s">
        <v>17</v>
      </c>
      <c r="E1463" t="s">
        <v>286</v>
      </c>
      <c r="F1463" t="s">
        <v>248</v>
      </c>
      <c r="G1463" t="s">
        <v>249</v>
      </c>
      <c r="H1463" t="s">
        <v>250</v>
      </c>
      <c r="L1463" s="50">
        <v>1</v>
      </c>
      <c r="M1463" s="50">
        <v>0.93751919269561768</v>
      </c>
      <c r="N1463" s="50">
        <v>1.0666447877883911</v>
      </c>
      <c r="O1463" s="50">
        <v>26.634771000000001</v>
      </c>
      <c r="P1463" s="50">
        <v>26.629587173461914</v>
      </c>
      <c r="Q1463" s="50">
        <v>4.7760680317878723E-2</v>
      </c>
      <c r="S1463" s="50">
        <v>17.264459609985352</v>
      </c>
      <c r="T1463" s="50">
        <v>5.8066710829734802E-2</v>
      </c>
      <c r="U1463" s="50">
        <v>3.3524829894304276E-2</v>
      </c>
      <c r="V1463" s="50">
        <v>0</v>
      </c>
      <c r="W1463" t="s">
        <v>210</v>
      </c>
      <c r="X1463" s="50">
        <v>0.40169877440938301</v>
      </c>
      <c r="Y1463" t="s">
        <v>210</v>
      </c>
      <c r="Z1463">
        <v>3</v>
      </c>
      <c r="AA1463">
        <v>20</v>
      </c>
      <c r="AB1463" t="s">
        <v>251</v>
      </c>
      <c r="AC1463" t="s">
        <v>190</v>
      </c>
      <c r="AD1463" s="50">
        <v>0.9489561842620019</v>
      </c>
      <c r="AE1463" t="s">
        <v>252</v>
      </c>
      <c r="AF1463" t="s">
        <v>252</v>
      </c>
      <c r="AG1463" t="s">
        <v>252</v>
      </c>
      <c r="AH1463" t="s">
        <v>252</v>
      </c>
    </row>
    <row r="1464" spans="1:34" x14ac:dyDescent="0.35">
      <c r="A1464">
        <v>34</v>
      </c>
      <c r="B1464" t="s">
        <v>298</v>
      </c>
      <c r="C1464" t="s">
        <v>246</v>
      </c>
      <c r="D1464" t="s">
        <v>17</v>
      </c>
      <c r="E1464" t="s">
        <v>288</v>
      </c>
      <c r="F1464" t="s">
        <v>248</v>
      </c>
      <c r="G1464" t="s">
        <v>249</v>
      </c>
      <c r="H1464" t="s">
        <v>250</v>
      </c>
      <c r="L1464" s="50">
        <v>1</v>
      </c>
      <c r="M1464" s="50">
        <v>0.91946148872375488</v>
      </c>
      <c r="N1464" s="50">
        <v>1.0875931978225708</v>
      </c>
      <c r="O1464" s="50">
        <v>28.553674999999998</v>
      </c>
      <c r="P1464" s="50">
        <v>28.603673934936523</v>
      </c>
      <c r="Q1464" s="50">
        <v>6.7972950637340546E-2</v>
      </c>
      <c r="S1464" s="50">
        <v>19.238542556762695</v>
      </c>
      <c r="T1464" s="50">
        <v>7.5571037828922272E-2</v>
      </c>
      <c r="U1464" s="50">
        <v>4.363095760345459E-2</v>
      </c>
      <c r="V1464" s="50">
        <v>0</v>
      </c>
      <c r="W1464" t="s">
        <v>210</v>
      </c>
      <c r="X1464" s="50">
        <v>0.57389336620462195</v>
      </c>
      <c r="Y1464" t="s">
        <v>210</v>
      </c>
      <c r="Z1464">
        <v>3</v>
      </c>
      <c r="AA1464">
        <v>21</v>
      </c>
      <c r="AB1464" t="s">
        <v>251</v>
      </c>
      <c r="AC1464" t="s">
        <v>190</v>
      </c>
      <c r="AD1464" s="50">
        <v>0.97042015056379394</v>
      </c>
      <c r="AE1464" t="s">
        <v>252</v>
      </c>
      <c r="AF1464" t="s">
        <v>252</v>
      </c>
      <c r="AG1464" t="s">
        <v>252</v>
      </c>
      <c r="AH1464" t="s">
        <v>252</v>
      </c>
    </row>
    <row r="1465" spans="1:34" x14ac:dyDescent="0.35">
      <c r="A1465">
        <v>35</v>
      </c>
      <c r="B1465" t="s">
        <v>299</v>
      </c>
      <c r="C1465" t="s">
        <v>246</v>
      </c>
      <c r="D1465" t="s">
        <v>17</v>
      </c>
      <c r="E1465" t="s">
        <v>290</v>
      </c>
      <c r="F1465" t="s">
        <v>248</v>
      </c>
      <c r="G1465" t="s">
        <v>249</v>
      </c>
      <c r="H1465" t="s">
        <v>250</v>
      </c>
      <c r="L1465" s="50">
        <v>1</v>
      </c>
      <c r="M1465" s="50">
        <v>0.9510924220085144</v>
      </c>
      <c r="N1465" s="50">
        <v>1.0514224767684937</v>
      </c>
      <c r="O1465" s="50">
        <v>25.820188999999999</v>
      </c>
      <c r="P1465" s="50">
        <v>25.840326309204102</v>
      </c>
      <c r="Q1465" s="50">
        <v>3.0758006498217583E-2</v>
      </c>
      <c r="S1465" s="50">
        <v>16.475196838378906</v>
      </c>
      <c r="T1465" s="50">
        <v>4.5129980891942978E-2</v>
      </c>
      <c r="U1465" s="50">
        <v>2.6055805385112762E-2</v>
      </c>
      <c r="V1465" s="50">
        <v>0</v>
      </c>
      <c r="W1465" t="s">
        <v>210</v>
      </c>
      <c r="X1465" s="50">
        <v>0.57198178194578653</v>
      </c>
      <c r="Y1465" t="s">
        <v>210</v>
      </c>
      <c r="Z1465">
        <v>3</v>
      </c>
      <c r="AA1465">
        <v>19</v>
      </c>
      <c r="AB1465" t="s">
        <v>251</v>
      </c>
      <c r="AC1465" t="s">
        <v>190</v>
      </c>
      <c r="AD1465" s="50">
        <v>0.97826133444909213</v>
      </c>
      <c r="AE1465" t="s">
        <v>252</v>
      </c>
      <c r="AF1465" t="s">
        <v>252</v>
      </c>
      <c r="AG1465" t="s">
        <v>252</v>
      </c>
      <c r="AH1465" t="s">
        <v>252</v>
      </c>
    </row>
    <row r="1466" spans="1:34" x14ac:dyDescent="0.35">
      <c r="A1466">
        <v>36</v>
      </c>
      <c r="B1466" t="s">
        <v>300</v>
      </c>
      <c r="C1466" t="s">
        <v>246</v>
      </c>
      <c r="D1466" t="s">
        <v>17</v>
      </c>
      <c r="E1466" t="s">
        <v>292</v>
      </c>
      <c r="F1466" t="s">
        <v>248</v>
      </c>
      <c r="G1466" t="s">
        <v>249</v>
      </c>
      <c r="H1466" t="s">
        <v>250</v>
      </c>
      <c r="L1466" s="50">
        <v>1</v>
      </c>
      <c r="M1466" s="50">
        <v>0.9248969554901123</v>
      </c>
      <c r="N1466" s="50">
        <v>1.0812015533447266</v>
      </c>
      <c r="O1466" s="50">
        <v>28.306228999999998</v>
      </c>
      <c r="P1466" s="50">
        <v>28.375288009643555</v>
      </c>
      <c r="Q1466" s="50">
        <v>6.2021631747484207E-2</v>
      </c>
      <c r="S1466" s="50">
        <v>19.010158538818359</v>
      </c>
      <c r="T1466" s="50">
        <v>7.0266224443912506E-2</v>
      </c>
      <c r="U1466" s="50">
        <v>4.0568225085735321E-2</v>
      </c>
      <c r="V1466" s="50">
        <v>0</v>
      </c>
      <c r="W1466" t="s">
        <v>210</v>
      </c>
      <c r="X1466" s="50">
        <v>0.49086210890552134</v>
      </c>
      <c r="Y1466" t="s">
        <v>210</v>
      </c>
      <c r="Z1466">
        <v>3</v>
      </c>
      <c r="AA1466">
        <v>21</v>
      </c>
      <c r="AB1466" t="s">
        <v>251</v>
      </c>
      <c r="AC1466" t="s">
        <v>190</v>
      </c>
      <c r="AD1466" s="50">
        <v>0.95467375057103876</v>
      </c>
      <c r="AE1466" t="s">
        <v>252</v>
      </c>
      <c r="AF1466" t="s">
        <v>252</v>
      </c>
      <c r="AG1466" t="s">
        <v>252</v>
      </c>
      <c r="AH1466" t="s">
        <v>252</v>
      </c>
    </row>
    <row r="1467" spans="1:34" x14ac:dyDescent="0.35">
      <c r="A1467">
        <v>37</v>
      </c>
      <c r="B1467" t="s">
        <v>301</v>
      </c>
      <c r="C1467" t="s">
        <v>246</v>
      </c>
      <c r="D1467" t="s">
        <v>17</v>
      </c>
      <c r="E1467" t="s">
        <v>302</v>
      </c>
      <c r="F1467" t="s">
        <v>248</v>
      </c>
      <c r="G1467" t="s">
        <v>249</v>
      </c>
      <c r="H1467" t="s">
        <v>250</v>
      </c>
      <c r="L1467" s="50">
        <v>1</v>
      </c>
      <c r="M1467" s="50">
        <v>0.91300767660140991</v>
      </c>
      <c r="N1467" s="50">
        <v>1.0952810049057007</v>
      </c>
      <c r="O1467" s="50">
        <v>27.82892</v>
      </c>
      <c r="P1467" s="50">
        <v>27.85981559753418</v>
      </c>
      <c r="Q1467" s="50">
        <v>7.4957840144634247E-2</v>
      </c>
      <c r="S1467" s="50">
        <v>18.494688034057617</v>
      </c>
      <c r="T1467" s="50">
        <v>8.1910543143749237E-2</v>
      </c>
      <c r="U1467" s="50">
        <v>4.7291077673435211E-2</v>
      </c>
      <c r="V1467" s="50">
        <v>0</v>
      </c>
      <c r="W1467" t="s">
        <v>210</v>
      </c>
      <c r="X1467" s="50">
        <v>0.64662617304585202</v>
      </c>
      <c r="Y1467" t="s">
        <v>210</v>
      </c>
      <c r="Z1467">
        <v>3</v>
      </c>
      <c r="AA1467">
        <v>20</v>
      </c>
      <c r="AB1467" t="s">
        <v>251</v>
      </c>
      <c r="AC1467" t="s">
        <v>190</v>
      </c>
      <c r="AD1467" s="50">
        <v>0.96549727952344211</v>
      </c>
      <c r="AE1467" t="s">
        <v>252</v>
      </c>
      <c r="AF1467" t="s">
        <v>252</v>
      </c>
      <c r="AG1467" t="s">
        <v>252</v>
      </c>
      <c r="AH1467" t="s">
        <v>252</v>
      </c>
    </row>
    <row r="1468" spans="1:34" x14ac:dyDescent="0.35">
      <c r="A1468">
        <v>38</v>
      </c>
      <c r="B1468" t="s">
        <v>303</v>
      </c>
      <c r="C1468" t="s">
        <v>246</v>
      </c>
      <c r="D1468" t="s">
        <v>17</v>
      </c>
      <c r="E1468" t="s">
        <v>304</v>
      </c>
      <c r="F1468" t="s">
        <v>248</v>
      </c>
      <c r="G1468" t="s">
        <v>249</v>
      </c>
      <c r="H1468" t="s">
        <v>250</v>
      </c>
      <c r="L1468" s="50">
        <v>1</v>
      </c>
      <c r="M1468" s="50">
        <v>0.94574511051177979</v>
      </c>
      <c r="N1468" s="50">
        <v>1.0573673248291016</v>
      </c>
      <c r="O1468" s="50">
        <v>27.355124</v>
      </c>
      <c r="P1468" s="50">
        <v>27.3900146484375</v>
      </c>
      <c r="Q1468" s="50">
        <v>3.7812966853380203E-2</v>
      </c>
      <c r="S1468" s="50">
        <v>18.024885177612305</v>
      </c>
      <c r="T1468" s="50">
        <v>5.0204388797283173E-2</v>
      </c>
      <c r="U1468" s="50">
        <v>2.8985517099499702E-2</v>
      </c>
      <c r="V1468" s="50">
        <v>0</v>
      </c>
      <c r="W1468" t="s">
        <v>210</v>
      </c>
      <c r="X1468" s="50">
        <v>0.33436282045775056</v>
      </c>
      <c r="Y1468" t="s">
        <v>210</v>
      </c>
      <c r="Z1468">
        <v>3</v>
      </c>
      <c r="AA1468">
        <v>21</v>
      </c>
      <c r="AB1468" t="s">
        <v>251</v>
      </c>
      <c r="AC1468" t="s">
        <v>190</v>
      </c>
      <c r="AD1468" s="50">
        <v>0.97311872051198745</v>
      </c>
      <c r="AE1468" t="s">
        <v>252</v>
      </c>
      <c r="AF1468" t="s">
        <v>252</v>
      </c>
      <c r="AG1468" t="s">
        <v>252</v>
      </c>
      <c r="AH1468" t="s">
        <v>252</v>
      </c>
    </row>
    <row r="1469" spans="1:34" x14ac:dyDescent="0.35">
      <c r="A1469">
        <v>39</v>
      </c>
      <c r="B1469" t="s">
        <v>305</v>
      </c>
      <c r="C1469" t="s">
        <v>246</v>
      </c>
      <c r="D1469" t="s">
        <v>17</v>
      </c>
      <c r="E1469" t="s">
        <v>306</v>
      </c>
      <c r="F1469" t="s">
        <v>248</v>
      </c>
      <c r="G1469" t="s">
        <v>249</v>
      </c>
      <c r="H1469" t="s">
        <v>250</v>
      </c>
      <c r="L1469" s="50">
        <v>1</v>
      </c>
      <c r="M1469" s="50">
        <v>0.93044322729110718</v>
      </c>
      <c r="N1469" s="50">
        <v>1.0747566223144531</v>
      </c>
      <c r="O1469" s="50">
        <v>27.170947999999999</v>
      </c>
      <c r="P1469" s="50">
        <v>27.162580490112305</v>
      </c>
      <c r="Q1469" s="50">
        <v>5.5852033197879791E-2</v>
      </c>
      <c r="S1469" s="50">
        <v>17.797451019287109</v>
      </c>
      <c r="T1469" s="50">
        <v>6.4885355532169342E-2</v>
      </c>
      <c r="U1469" s="50">
        <v>3.7461578845977783E-2</v>
      </c>
      <c r="V1469" s="50">
        <v>0</v>
      </c>
      <c r="W1469" t="s">
        <v>210</v>
      </c>
      <c r="X1469" s="50">
        <v>0.47527234558200088</v>
      </c>
      <c r="Y1469" t="s">
        <v>210</v>
      </c>
      <c r="Z1469">
        <v>3</v>
      </c>
      <c r="AA1469">
        <v>21</v>
      </c>
      <c r="AB1469" t="s">
        <v>251</v>
      </c>
      <c r="AC1469" t="s">
        <v>190</v>
      </c>
      <c r="AD1469" s="50">
        <v>0.97525981434813347</v>
      </c>
      <c r="AE1469" t="s">
        <v>252</v>
      </c>
      <c r="AF1469" t="s">
        <v>252</v>
      </c>
      <c r="AG1469" t="s">
        <v>252</v>
      </c>
      <c r="AH1469" t="s">
        <v>252</v>
      </c>
    </row>
    <row r="1470" spans="1:34" x14ac:dyDescent="0.35">
      <c r="A1470">
        <v>40</v>
      </c>
      <c r="B1470" t="s">
        <v>307</v>
      </c>
      <c r="C1470" t="s">
        <v>246</v>
      </c>
      <c r="D1470" t="s">
        <v>17</v>
      </c>
      <c r="E1470" t="s">
        <v>308</v>
      </c>
      <c r="F1470" t="s">
        <v>248</v>
      </c>
      <c r="G1470" t="s">
        <v>249</v>
      </c>
      <c r="H1470" t="s">
        <v>250</v>
      </c>
      <c r="L1470" s="50">
        <v>1</v>
      </c>
      <c r="M1470" s="50">
        <v>0.89852011203765869</v>
      </c>
      <c r="N1470" s="50">
        <v>1.1129411458969116</v>
      </c>
      <c r="O1470" s="50">
        <v>32.466983999999997</v>
      </c>
      <c r="P1470" s="50">
        <v>32.363628387451172</v>
      </c>
      <c r="Q1470" s="50">
        <v>9.0466849505901337E-2</v>
      </c>
      <c r="S1470" s="50">
        <v>22.998497009277344</v>
      </c>
      <c r="T1470" s="50">
        <v>9.6306338906288147E-2</v>
      </c>
      <c r="U1470" s="50">
        <v>5.5602490901947021E-2</v>
      </c>
      <c r="V1470" s="50">
        <v>0</v>
      </c>
      <c r="W1470" t="s">
        <v>210</v>
      </c>
      <c r="X1470" s="50">
        <v>0.30673071555750736</v>
      </c>
      <c r="Y1470" t="s">
        <v>210</v>
      </c>
      <c r="Z1470">
        <v>3</v>
      </c>
      <c r="AA1470">
        <v>27</v>
      </c>
      <c r="AB1470" t="s">
        <v>251</v>
      </c>
      <c r="AC1470" t="s">
        <v>190</v>
      </c>
      <c r="AD1470" s="50">
        <v>0.96420375372820744</v>
      </c>
      <c r="AE1470" t="s">
        <v>252</v>
      </c>
      <c r="AF1470" t="s">
        <v>252</v>
      </c>
      <c r="AG1470" t="s">
        <v>252</v>
      </c>
      <c r="AH1470" t="s">
        <v>252</v>
      </c>
    </row>
    <row r="1471" spans="1:34" x14ac:dyDescent="0.35">
      <c r="A1471">
        <v>41</v>
      </c>
      <c r="B1471" t="s">
        <v>309</v>
      </c>
      <c r="C1471" t="s">
        <v>246</v>
      </c>
      <c r="D1471" t="s">
        <v>17</v>
      </c>
      <c r="E1471" t="s">
        <v>302</v>
      </c>
      <c r="F1471" t="s">
        <v>248</v>
      </c>
      <c r="G1471" t="s">
        <v>249</v>
      </c>
      <c r="H1471" t="s">
        <v>250</v>
      </c>
      <c r="L1471" s="50">
        <v>1</v>
      </c>
      <c r="M1471" s="50">
        <v>0.91300767660140991</v>
      </c>
      <c r="N1471" s="50">
        <v>1.0952810049057007</v>
      </c>
      <c r="O1471" s="50">
        <v>27.805243999999998</v>
      </c>
      <c r="P1471" s="50">
        <v>27.85981559753418</v>
      </c>
      <c r="Q1471" s="50">
        <v>7.4957840144634247E-2</v>
      </c>
      <c r="S1471" s="50">
        <v>18.494688034057617</v>
      </c>
      <c r="T1471" s="50">
        <v>8.1910543143749237E-2</v>
      </c>
      <c r="U1471" s="50">
        <v>4.7291077673435211E-2</v>
      </c>
      <c r="V1471" s="50">
        <v>0</v>
      </c>
      <c r="W1471" t="s">
        <v>210</v>
      </c>
      <c r="X1471" s="50">
        <v>0.64662617304585202</v>
      </c>
      <c r="Y1471" t="s">
        <v>210</v>
      </c>
      <c r="Z1471">
        <v>3</v>
      </c>
      <c r="AA1471">
        <v>21</v>
      </c>
      <c r="AB1471" t="s">
        <v>251</v>
      </c>
      <c r="AC1471" t="s">
        <v>190</v>
      </c>
      <c r="AD1471" s="50">
        <v>0.98228729100114753</v>
      </c>
      <c r="AE1471" t="s">
        <v>252</v>
      </c>
      <c r="AF1471" t="s">
        <v>252</v>
      </c>
      <c r="AG1471" t="s">
        <v>252</v>
      </c>
      <c r="AH1471" t="s">
        <v>252</v>
      </c>
    </row>
    <row r="1472" spans="1:34" x14ac:dyDescent="0.35">
      <c r="A1472">
        <v>42</v>
      </c>
      <c r="B1472" t="s">
        <v>310</v>
      </c>
      <c r="C1472" t="s">
        <v>246</v>
      </c>
      <c r="D1472" t="s">
        <v>17</v>
      </c>
      <c r="E1472" t="s">
        <v>304</v>
      </c>
      <c r="F1472" t="s">
        <v>248</v>
      </c>
      <c r="G1472" t="s">
        <v>249</v>
      </c>
      <c r="H1472" t="s">
        <v>250</v>
      </c>
      <c r="L1472" s="50">
        <v>1</v>
      </c>
      <c r="M1472" s="50">
        <v>0.94574511051177979</v>
      </c>
      <c r="N1472" s="50">
        <v>1.0573673248291016</v>
      </c>
      <c r="O1472" s="50">
        <v>27.384727000000002</v>
      </c>
      <c r="P1472" s="50">
        <v>27.3900146484375</v>
      </c>
      <c r="Q1472" s="50">
        <v>3.7812966853380203E-2</v>
      </c>
      <c r="S1472" s="50">
        <v>18.024885177612305</v>
      </c>
      <c r="T1472" s="50">
        <v>5.0204388797283173E-2</v>
      </c>
      <c r="U1472" s="50">
        <v>2.8985517099499702E-2</v>
      </c>
      <c r="V1472" s="50">
        <v>0</v>
      </c>
      <c r="W1472" t="s">
        <v>210</v>
      </c>
      <c r="X1472" s="50">
        <v>0.33436282045775056</v>
      </c>
      <c r="Y1472" t="s">
        <v>210</v>
      </c>
      <c r="Z1472">
        <v>3</v>
      </c>
      <c r="AA1472">
        <v>22</v>
      </c>
      <c r="AB1472" t="s">
        <v>251</v>
      </c>
      <c r="AC1472" t="s">
        <v>190</v>
      </c>
      <c r="AD1472" s="50">
        <v>0.95965034234573143</v>
      </c>
      <c r="AE1472" t="s">
        <v>252</v>
      </c>
      <c r="AF1472" t="s">
        <v>252</v>
      </c>
      <c r="AG1472" t="s">
        <v>252</v>
      </c>
      <c r="AH1472" t="s">
        <v>252</v>
      </c>
    </row>
    <row r="1473" spans="1:34" x14ac:dyDescent="0.35">
      <c r="A1473">
        <v>43</v>
      </c>
      <c r="B1473" t="s">
        <v>311</v>
      </c>
      <c r="C1473" t="s">
        <v>246</v>
      </c>
      <c r="D1473" t="s">
        <v>17</v>
      </c>
      <c r="E1473" t="s">
        <v>306</v>
      </c>
      <c r="F1473" t="s">
        <v>248</v>
      </c>
      <c r="G1473" t="s">
        <v>249</v>
      </c>
      <c r="H1473" t="s">
        <v>250</v>
      </c>
      <c r="L1473" s="50">
        <v>1</v>
      </c>
      <c r="M1473" s="50">
        <v>0.93044322729110718</v>
      </c>
      <c r="N1473" s="50">
        <v>1.0747566223144531</v>
      </c>
      <c r="O1473" s="50">
        <v>27.103016</v>
      </c>
      <c r="P1473" s="50">
        <v>27.162580490112305</v>
      </c>
      <c r="Q1473" s="50">
        <v>5.5852033197879791E-2</v>
      </c>
      <c r="S1473" s="50">
        <v>17.797451019287109</v>
      </c>
      <c r="T1473" s="50">
        <v>6.4885355532169342E-2</v>
      </c>
      <c r="U1473" s="50">
        <v>3.7461578845977783E-2</v>
      </c>
      <c r="V1473" s="50">
        <v>0</v>
      </c>
      <c r="W1473" t="s">
        <v>210</v>
      </c>
      <c r="X1473" s="50">
        <v>0.47527234558200088</v>
      </c>
      <c r="Y1473" t="s">
        <v>210</v>
      </c>
      <c r="Z1473">
        <v>3</v>
      </c>
      <c r="AA1473">
        <v>20</v>
      </c>
      <c r="AB1473" t="s">
        <v>251</v>
      </c>
      <c r="AC1473" t="s">
        <v>190</v>
      </c>
      <c r="AD1473" s="50">
        <v>0.98177375471819261</v>
      </c>
      <c r="AE1473" t="s">
        <v>252</v>
      </c>
      <c r="AF1473" t="s">
        <v>252</v>
      </c>
      <c r="AG1473" t="s">
        <v>252</v>
      </c>
      <c r="AH1473" t="s">
        <v>252</v>
      </c>
    </row>
    <row r="1474" spans="1:34" x14ac:dyDescent="0.35">
      <c r="A1474">
        <v>44</v>
      </c>
      <c r="B1474" t="s">
        <v>312</v>
      </c>
      <c r="C1474" t="s">
        <v>246</v>
      </c>
      <c r="D1474" t="s">
        <v>17</v>
      </c>
      <c r="E1474" t="s">
        <v>308</v>
      </c>
      <c r="F1474" t="s">
        <v>248</v>
      </c>
      <c r="G1474" t="s">
        <v>249</v>
      </c>
      <c r="H1474" t="s">
        <v>250</v>
      </c>
      <c r="L1474" s="50">
        <v>1</v>
      </c>
      <c r="M1474" s="50">
        <v>0.89852011203765869</v>
      </c>
      <c r="N1474" s="50">
        <v>1.1129411458969116</v>
      </c>
      <c r="O1474" s="50">
        <v>32.298830000000002</v>
      </c>
      <c r="P1474" s="50">
        <v>32.363628387451172</v>
      </c>
      <c r="Q1474" s="50">
        <v>9.0466849505901337E-2</v>
      </c>
      <c r="S1474" s="50">
        <v>22.998497009277344</v>
      </c>
      <c r="T1474" s="50">
        <v>9.6306338906288147E-2</v>
      </c>
      <c r="U1474" s="50">
        <v>5.5602490901947021E-2</v>
      </c>
      <c r="V1474" s="50">
        <v>0</v>
      </c>
      <c r="W1474" t="s">
        <v>210</v>
      </c>
      <c r="X1474" s="50">
        <v>0.30673071555750736</v>
      </c>
      <c r="Y1474" t="s">
        <v>210</v>
      </c>
      <c r="Z1474">
        <v>3</v>
      </c>
      <c r="AA1474">
        <v>25</v>
      </c>
      <c r="AB1474" t="s">
        <v>251</v>
      </c>
      <c r="AC1474" t="s">
        <v>190</v>
      </c>
      <c r="AD1474" s="50">
        <v>0.97676930806674411</v>
      </c>
      <c r="AE1474" t="s">
        <v>252</v>
      </c>
      <c r="AF1474" t="s">
        <v>252</v>
      </c>
      <c r="AG1474" t="s">
        <v>252</v>
      </c>
      <c r="AH1474" t="s">
        <v>252</v>
      </c>
    </row>
    <row r="1475" spans="1:34" x14ac:dyDescent="0.35">
      <c r="A1475">
        <v>45</v>
      </c>
      <c r="B1475" t="s">
        <v>313</v>
      </c>
      <c r="C1475" t="s">
        <v>246</v>
      </c>
      <c r="D1475" t="s">
        <v>17</v>
      </c>
      <c r="E1475" t="s">
        <v>302</v>
      </c>
      <c r="F1475" t="s">
        <v>248</v>
      </c>
      <c r="G1475" t="s">
        <v>249</v>
      </c>
      <c r="H1475" t="s">
        <v>250</v>
      </c>
      <c r="L1475" s="50">
        <v>1</v>
      </c>
      <c r="M1475" s="50">
        <v>0.91300767660140991</v>
      </c>
      <c r="N1475" s="50">
        <v>1.0952810049057007</v>
      </c>
      <c r="O1475" s="50">
        <v>27.945284000000001</v>
      </c>
      <c r="P1475" s="50">
        <v>27.85981559753418</v>
      </c>
      <c r="Q1475" s="50">
        <v>7.4957840144634247E-2</v>
      </c>
      <c r="S1475" s="50">
        <v>18.494688034057617</v>
      </c>
      <c r="T1475" s="50">
        <v>8.1910543143749237E-2</v>
      </c>
      <c r="U1475" s="50">
        <v>4.7291077673435211E-2</v>
      </c>
      <c r="V1475" s="50">
        <v>0</v>
      </c>
      <c r="W1475" t="s">
        <v>210</v>
      </c>
      <c r="X1475" s="50">
        <v>0.64662617304585202</v>
      </c>
      <c r="Y1475" t="s">
        <v>210</v>
      </c>
      <c r="Z1475">
        <v>3</v>
      </c>
      <c r="AA1475">
        <v>21</v>
      </c>
      <c r="AB1475" t="s">
        <v>251</v>
      </c>
      <c r="AC1475" t="s">
        <v>190</v>
      </c>
      <c r="AD1475" s="50">
        <v>0.93564570695748583</v>
      </c>
      <c r="AE1475" t="s">
        <v>252</v>
      </c>
      <c r="AF1475" t="s">
        <v>252</v>
      </c>
      <c r="AG1475" t="s">
        <v>252</v>
      </c>
      <c r="AH1475" t="s">
        <v>252</v>
      </c>
    </row>
    <row r="1476" spans="1:34" x14ac:dyDescent="0.35">
      <c r="A1476">
        <v>46</v>
      </c>
      <c r="B1476" t="s">
        <v>314</v>
      </c>
      <c r="C1476" t="s">
        <v>246</v>
      </c>
      <c r="D1476" t="s">
        <v>17</v>
      </c>
      <c r="E1476" t="s">
        <v>304</v>
      </c>
      <c r="F1476" t="s">
        <v>248</v>
      </c>
      <c r="G1476" t="s">
        <v>249</v>
      </c>
      <c r="H1476" t="s">
        <v>250</v>
      </c>
      <c r="L1476" s="50">
        <v>1</v>
      </c>
      <c r="M1476" s="50">
        <v>0.94574511051177979</v>
      </c>
      <c r="N1476" s="50">
        <v>1.0573673248291016</v>
      </c>
      <c r="O1476" s="50">
        <v>27.430192999999999</v>
      </c>
      <c r="P1476" s="50">
        <v>27.3900146484375</v>
      </c>
      <c r="Q1476" s="50">
        <v>3.7812966853380203E-2</v>
      </c>
      <c r="S1476" s="50">
        <v>18.024885177612305</v>
      </c>
      <c r="T1476" s="50">
        <v>5.0204388797283173E-2</v>
      </c>
      <c r="U1476" s="50">
        <v>2.8985517099499702E-2</v>
      </c>
      <c r="V1476" s="50">
        <v>0</v>
      </c>
      <c r="W1476" t="s">
        <v>210</v>
      </c>
      <c r="X1476" s="50">
        <v>0.33436282045775056</v>
      </c>
      <c r="Y1476" t="s">
        <v>210</v>
      </c>
      <c r="Z1476">
        <v>3</v>
      </c>
      <c r="AA1476">
        <v>22</v>
      </c>
      <c r="AB1476" t="s">
        <v>251</v>
      </c>
      <c r="AC1476" t="s">
        <v>190</v>
      </c>
      <c r="AD1476" s="50">
        <v>0.96172571046345068</v>
      </c>
      <c r="AE1476" t="s">
        <v>252</v>
      </c>
      <c r="AF1476" t="s">
        <v>252</v>
      </c>
      <c r="AG1476" t="s">
        <v>252</v>
      </c>
      <c r="AH1476" t="s">
        <v>252</v>
      </c>
    </row>
    <row r="1477" spans="1:34" x14ac:dyDescent="0.35">
      <c r="A1477">
        <v>47</v>
      </c>
      <c r="B1477" t="s">
        <v>315</v>
      </c>
      <c r="C1477" t="s">
        <v>246</v>
      </c>
      <c r="D1477" t="s">
        <v>17</v>
      </c>
      <c r="E1477" t="s">
        <v>306</v>
      </c>
      <c r="F1477" t="s">
        <v>248</v>
      </c>
      <c r="G1477" t="s">
        <v>249</v>
      </c>
      <c r="H1477" t="s">
        <v>250</v>
      </c>
      <c r="L1477" s="50">
        <v>1</v>
      </c>
      <c r="M1477" s="50">
        <v>0.93044322729110718</v>
      </c>
      <c r="N1477" s="50">
        <v>1.0747566223144531</v>
      </c>
      <c r="O1477" s="50">
        <v>27.213775999999999</v>
      </c>
      <c r="P1477" s="50">
        <v>27.162580490112305</v>
      </c>
      <c r="Q1477" s="50">
        <v>5.5852033197879791E-2</v>
      </c>
      <c r="S1477" s="50">
        <v>17.797451019287109</v>
      </c>
      <c r="T1477" s="50">
        <v>6.4885355532169342E-2</v>
      </c>
      <c r="U1477" s="50">
        <v>3.7461578845977783E-2</v>
      </c>
      <c r="V1477" s="50">
        <v>0</v>
      </c>
      <c r="W1477" t="s">
        <v>210</v>
      </c>
      <c r="X1477" s="50">
        <v>0.47527234558200088</v>
      </c>
      <c r="Y1477" t="s">
        <v>210</v>
      </c>
      <c r="Z1477">
        <v>3</v>
      </c>
      <c r="AA1477">
        <v>21</v>
      </c>
      <c r="AB1477" t="s">
        <v>251</v>
      </c>
      <c r="AC1477" t="s">
        <v>190</v>
      </c>
      <c r="AD1477" s="50">
        <v>0.96884310286048303</v>
      </c>
      <c r="AE1477" t="s">
        <v>252</v>
      </c>
      <c r="AF1477" t="s">
        <v>252</v>
      </c>
      <c r="AG1477" t="s">
        <v>252</v>
      </c>
      <c r="AH1477" t="s">
        <v>252</v>
      </c>
    </row>
    <row r="1478" spans="1:34" x14ac:dyDescent="0.35">
      <c r="A1478">
        <v>48</v>
      </c>
      <c r="B1478" t="s">
        <v>316</v>
      </c>
      <c r="C1478" t="s">
        <v>246</v>
      </c>
      <c r="D1478" t="s">
        <v>17</v>
      </c>
      <c r="E1478" t="s">
        <v>308</v>
      </c>
      <c r="F1478" t="s">
        <v>248</v>
      </c>
      <c r="G1478" t="s">
        <v>249</v>
      </c>
      <c r="H1478" t="s">
        <v>250</v>
      </c>
      <c r="L1478" s="50">
        <v>1</v>
      </c>
      <c r="M1478" s="50">
        <v>0.89852011203765869</v>
      </c>
      <c r="N1478" s="50">
        <v>1.1129411458969116</v>
      </c>
      <c r="O1478" s="50">
        <v>32.325066</v>
      </c>
      <c r="P1478" s="50">
        <v>32.363628387451172</v>
      </c>
      <c r="Q1478" s="50">
        <v>9.0466849505901337E-2</v>
      </c>
      <c r="S1478" s="50">
        <v>22.998497009277344</v>
      </c>
      <c r="T1478" s="50">
        <v>9.6306338906288147E-2</v>
      </c>
      <c r="U1478" s="50">
        <v>5.5602490901947021E-2</v>
      </c>
      <c r="V1478" s="50">
        <v>0</v>
      </c>
      <c r="W1478" t="s">
        <v>210</v>
      </c>
      <c r="X1478" s="50">
        <v>0.30673071555750736</v>
      </c>
      <c r="Y1478" t="s">
        <v>210</v>
      </c>
      <c r="Z1478">
        <v>3</v>
      </c>
      <c r="AA1478">
        <v>26</v>
      </c>
      <c r="AB1478" t="s">
        <v>251</v>
      </c>
      <c r="AC1478" t="s">
        <v>190</v>
      </c>
      <c r="AD1478" s="50">
        <v>0.96090207220687174</v>
      </c>
      <c r="AE1478" t="s">
        <v>252</v>
      </c>
      <c r="AF1478" t="s">
        <v>252</v>
      </c>
      <c r="AG1478" t="s">
        <v>252</v>
      </c>
      <c r="AH1478" t="s">
        <v>252</v>
      </c>
    </row>
    <row r="1479" spans="1:34" x14ac:dyDescent="0.35">
      <c r="A1479">
        <v>49</v>
      </c>
      <c r="B1479" t="s">
        <v>317</v>
      </c>
      <c r="C1479" t="s">
        <v>246</v>
      </c>
      <c r="D1479" t="s">
        <v>17</v>
      </c>
      <c r="E1479" t="s">
        <v>318</v>
      </c>
      <c r="F1479" t="s">
        <v>248</v>
      </c>
      <c r="G1479" t="s">
        <v>249</v>
      </c>
      <c r="H1479" t="s">
        <v>250</v>
      </c>
      <c r="L1479" s="50">
        <v>1</v>
      </c>
      <c r="M1479" s="50">
        <v>0.96182608604431152</v>
      </c>
      <c r="N1479" s="50">
        <v>1.0396890640258789</v>
      </c>
      <c r="O1479" s="50">
        <v>25.399725</v>
      </c>
      <c r="P1479" s="50">
        <v>25.399932861328125</v>
      </c>
      <c r="Q1479" s="50">
        <v>1.1680074967443943E-2</v>
      </c>
      <c r="S1479" s="50">
        <v>16.03480339050293</v>
      </c>
      <c r="T1479" s="50">
        <v>3.5029761493206024E-2</v>
      </c>
      <c r="U1479" s="50">
        <v>2.0224442705512047E-2</v>
      </c>
      <c r="V1479" s="50">
        <v>0</v>
      </c>
      <c r="W1479" t="s">
        <v>210</v>
      </c>
      <c r="X1479" s="50">
        <v>0.44927685291721908</v>
      </c>
      <c r="Y1479" t="s">
        <v>210</v>
      </c>
      <c r="Z1479">
        <v>3</v>
      </c>
      <c r="AA1479">
        <v>19</v>
      </c>
      <c r="AB1479" t="s">
        <v>251</v>
      </c>
      <c r="AC1479" t="s">
        <v>190</v>
      </c>
      <c r="AD1479" s="50">
        <v>0.93218001530518457</v>
      </c>
      <c r="AE1479" t="s">
        <v>252</v>
      </c>
      <c r="AF1479" t="s">
        <v>252</v>
      </c>
      <c r="AG1479" t="s">
        <v>252</v>
      </c>
      <c r="AH1479" t="s">
        <v>252</v>
      </c>
    </row>
    <row r="1480" spans="1:34" x14ac:dyDescent="0.35">
      <c r="A1480">
        <v>50</v>
      </c>
      <c r="B1480" t="s">
        <v>319</v>
      </c>
      <c r="C1480" t="s">
        <v>246</v>
      </c>
      <c r="D1480" t="s">
        <v>17</v>
      </c>
      <c r="E1480" t="s">
        <v>320</v>
      </c>
      <c r="F1480" t="s">
        <v>248</v>
      </c>
      <c r="G1480" t="s">
        <v>249</v>
      </c>
      <c r="H1480" t="s">
        <v>250</v>
      </c>
      <c r="L1480" s="50">
        <v>1</v>
      </c>
      <c r="M1480" s="50">
        <v>0.91433024406433105</v>
      </c>
      <c r="N1480" s="50">
        <v>1.0936967134475708</v>
      </c>
      <c r="O1480" s="50">
        <v>27.453074999999998</v>
      </c>
      <c r="P1480" s="50">
        <v>27.368265151977539</v>
      </c>
      <c r="Q1480" s="50">
        <v>7.3531955480575562E-2</v>
      </c>
      <c r="S1480" s="50">
        <v>18.003139495849609</v>
      </c>
      <c r="T1480" s="50">
        <v>8.060774952173233E-2</v>
      </c>
      <c r="U1480" s="50">
        <v>4.6538904309272766E-2</v>
      </c>
      <c r="V1480" s="50">
        <v>0</v>
      </c>
      <c r="W1480" t="s">
        <v>210</v>
      </c>
      <c r="X1480" s="50">
        <v>0.40574906232472047</v>
      </c>
      <c r="Y1480" t="s">
        <v>210</v>
      </c>
      <c r="Z1480">
        <v>3</v>
      </c>
      <c r="AA1480">
        <v>21</v>
      </c>
      <c r="AB1480" t="s">
        <v>251</v>
      </c>
      <c r="AC1480" t="s">
        <v>190</v>
      </c>
      <c r="AD1480" s="50">
        <v>0.97370467150774132</v>
      </c>
      <c r="AE1480" t="s">
        <v>252</v>
      </c>
      <c r="AF1480" t="s">
        <v>252</v>
      </c>
      <c r="AG1480" t="s">
        <v>252</v>
      </c>
      <c r="AH1480" t="s">
        <v>252</v>
      </c>
    </row>
    <row r="1481" spans="1:34" x14ac:dyDescent="0.35">
      <c r="A1481">
        <v>51</v>
      </c>
      <c r="B1481" t="s">
        <v>321</v>
      </c>
      <c r="C1481" t="s">
        <v>246</v>
      </c>
      <c r="D1481" t="s">
        <v>17</v>
      </c>
      <c r="E1481" t="s">
        <v>322</v>
      </c>
      <c r="F1481" t="s">
        <v>248</v>
      </c>
      <c r="G1481" t="s">
        <v>249</v>
      </c>
      <c r="H1481" t="s">
        <v>250</v>
      </c>
      <c r="L1481" s="50">
        <v>1</v>
      </c>
      <c r="M1481" s="50">
        <v>0.92151987552642822</v>
      </c>
      <c r="N1481" s="50">
        <v>1.0851638317108154</v>
      </c>
      <c r="O1481" s="50">
        <v>29.560831</v>
      </c>
      <c r="P1481" s="50">
        <v>29.490867614746094</v>
      </c>
      <c r="Q1481" s="50">
        <v>6.5728098154067993E-2</v>
      </c>
      <c r="S1481" s="50">
        <v>20.125738143920898</v>
      </c>
      <c r="T1481" s="50">
        <v>7.3558434844017029E-2</v>
      </c>
      <c r="U1481" s="50">
        <v>4.2468983680009842E-2</v>
      </c>
      <c r="V1481" s="50">
        <v>0</v>
      </c>
      <c r="W1481" t="s">
        <v>210</v>
      </c>
      <c r="X1481" s="50">
        <v>0.45115599390150657</v>
      </c>
      <c r="Y1481" t="s">
        <v>210</v>
      </c>
      <c r="Z1481">
        <v>3</v>
      </c>
      <c r="AA1481">
        <v>23</v>
      </c>
      <c r="AB1481" t="s">
        <v>251</v>
      </c>
      <c r="AC1481" t="s">
        <v>190</v>
      </c>
      <c r="AD1481" s="50">
        <v>0.96902454104460878</v>
      </c>
      <c r="AE1481" t="s">
        <v>252</v>
      </c>
      <c r="AF1481" t="s">
        <v>252</v>
      </c>
      <c r="AG1481" t="s">
        <v>252</v>
      </c>
      <c r="AH1481" t="s">
        <v>252</v>
      </c>
    </row>
    <row r="1482" spans="1:34" x14ac:dyDescent="0.35">
      <c r="A1482">
        <v>52</v>
      </c>
      <c r="B1482" t="s">
        <v>323</v>
      </c>
      <c r="C1482" t="s">
        <v>246</v>
      </c>
      <c r="D1482" t="s">
        <v>17</v>
      </c>
      <c r="E1482" t="s">
        <v>324</v>
      </c>
      <c r="F1482" t="s">
        <v>248</v>
      </c>
      <c r="G1482" t="s">
        <v>249</v>
      </c>
      <c r="H1482" t="s">
        <v>250</v>
      </c>
      <c r="L1482" s="50">
        <v>1</v>
      </c>
      <c r="M1482" s="50">
        <v>0.88515746593475342</v>
      </c>
      <c r="N1482" s="50">
        <v>1.1297425031661987</v>
      </c>
      <c r="O1482" s="50">
        <v>26.493304999999999</v>
      </c>
      <c r="P1482" s="50">
        <v>26.550519943237305</v>
      </c>
      <c r="Q1482" s="50">
        <v>0.10470695048570633</v>
      </c>
      <c r="S1482" s="50">
        <v>17.185390472412109</v>
      </c>
      <c r="T1482" s="50">
        <v>0.10979164391756058</v>
      </c>
      <c r="U1482" s="50">
        <v>6.3388235867023468E-2</v>
      </c>
      <c r="V1482" s="50">
        <v>0</v>
      </c>
      <c r="W1482" t="s">
        <v>210</v>
      </c>
      <c r="X1482" s="50">
        <v>0.66032859690341028</v>
      </c>
      <c r="Y1482" t="s">
        <v>210</v>
      </c>
      <c r="Z1482">
        <v>3</v>
      </c>
      <c r="AA1482">
        <v>19</v>
      </c>
      <c r="AB1482" t="s">
        <v>251</v>
      </c>
      <c r="AC1482" t="s">
        <v>190</v>
      </c>
      <c r="AD1482" s="50">
        <v>0.98890199728345307</v>
      </c>
      <c r="AE1482" t="s">
        <v>252</v>
      </c>
      <c r="AF1482" t="s">
        <v>252</v>
      </c>
      <c r="AG1482" t="s">
        <v>252</v>
      </c>
      <c r="AH1482" t="s">
        <v>252</v>
      </c>
    </row>
    <row r="1483" spans="1:34" x14ac:dyDescent="0.35">
      <c r="A1483">
        <v>53</v>
      </c>
      <c r="B1483" t="s">
        <v>325</v>
      </c>
      <c r="C1483" t="s">
        <v>246</v>
      </c>
      <c r="D1483" t="s">
        <v>17</v>
      </c>
      <c r="E1483" t="s">
        <v>318</v>
      </c>
      <c r="F1483" t="s">
        <v>248</v>
      </c>
      <c r="G1483" t="s">
        <v>249</v>
      </c>
      <c r="H1483" t="s">
        <v>250</v>
      </c>
      <c r="L1483" s="50">
        <v>1</v>
      </c>
      <c r="M1483" s="50">
        <v>0.96182608604431152</v>
      </c>
      <c r="N1483" s="50">
        <v>1.0396890640258789</v>
      </c>
      <c r="O1483" s="50">
        <v>25.411715000000001</v>
      </c>
      <c r="P1483" s="50">
        <v>25.399932861328125</v>
      </c>
      <c r="Q1483" s="50">
        <v>1.1680074967443943E-2</v>
      </c>
      <c r="S1483" s="50">
        <v>16.03480339050293</v>
      </c>
      <c r="T1483" s="50">
        <v>3.5029761493206024E-2</v>
      </c>
      <c r="U1483" s="50">
        <v>2.0224442705512047E-2</v>
      </c>
      <c r="V1483" s="50">
        <v>0</v>
      </c>
      <c r="W1483" t="s">
        <v>210</v>
      </c>
      <c r="X1483" s="50">
        <v>0.44927685291721908</v>
      </c>
      <c r="Y1483" t="s">
        <v>210</v>
      </c>
      <c r="Z1483">
        <v>3</v>
      </c>
      <c r="AA1483">
        <v>19</v>
      </c>
      <c r="AB1483" t="s">
        <v>251</v>
      </c>
      <c r="AC1483" t="s">
        <v>190</v>
      </c>
      <c r="AD1483" s="50">
        <v>0.97719235967234808</v>
      </c>
      <c r="AE1483" t="s">
        <v>252</v>
      </c>
      <c r="AF1483" t="s">
        <v>252</v>
      </c>
      <c r="AG1483" t="s">
        <v>252</v>
      </c>
      <c r="AH1483" t="s">
        <v>252</v>
      </c>
    </row>
    <row r="1484" spans="1:34" x14ac:dyDescent="0.35">
      <c r="A1484">
        <v>54</v>
      </c>
      <c r="B1484" t="s">
        <v>326</v>
      </c>
      <c r="C1484" t="s">
        <v>246</v>
      </c>
      <c r="D1484" t="s">
        <v>17</v>
      </c>
      <c r="E1484" t="s">
        <v>320</v>
      </c>
      <c r="F1484" t="s">
        <v>248</v>
      </c>
      <c r="G1484" t="s">
        <v>249</v>
      </c>
      <c r="H1484" t="s">
        <v>250</v>
      </c>
      <c r="L1484" s="50">
        <v>1</v>
      </c>
      <c r="M1484" s="50">
        <v>0.91433024406433105</v>
      </c>
      <c r="N1484" s="50">
        <v>1.0936967134475708</v>
      </c>
      <c r="O1484" s="50">
        <v>27.322302000000001</v>
      </c>
      <c r="P1484" s="50">
        <v>27.368265151977539</v>
      </c>
      <c r="Q1484" s="50">
        <v>7.3531955480575562E-2</v>
      </c>
      <c r="S1484" s="50">
        <v>18.003139495849609</v>
      </c>
      <c r="T1484" s="50">
        <v>8.060774952173233E-2</v>
      </c>
      <c r="U1484" s="50">
        <v>4.6538904309272766E-2</v>
      </c>
      <c r="V1484" s="50">
        <v>0</v>
      </c>
      <c r="W1484" t="s">
        <v>210</v>
      </c>
      <c r="X1484" s="50">
        <v>0.40574906232472047</v>
      </c>
      <c r="Y1484" t="s">
        <v>210</v>
      </c>
      <c r="Z1484">
        <v>3</v>
      </c>
      <c r="AA1484">
        <v>21</v>
      </c>
      <c r="AB1484" t="s">
        <v>251</v>
      </c>
      <c r="AC1484" t="s">
        <v>190</v>
      </c>
      <c r="AD1484" s="50">
        <v>0.98252157244007299</v>
      </c>
      <c r="AE1484" t="s">
        <v>252</v>
      </c>
      <c r="AF1484" t="s">
        <v>252</v>
      </c>
      <c r="AG1484" t="s">
        <v>252</v>
      </c>
      <c r="AH1484" t="s">
        <v>252</v>
      </c>
    </row>
    <row r="1485" spans="1:34" x14ac:dyDescent="0.35">
      <c r="A1485">
        <v>55</v>
      </c>
      <c r="B1485" t="s">
        <v>327</v>
      </c>
      <c r="C1485" t="s">
        <v>246</v>
      </c>
      <c r="D1485" t="s">
        <v>17</v>
      </c>
      <c r="E1485" t="s">
        <v>322</v>
      </c>
      <c r="F1485" t="s">
        <v>248</v>
      </c>
      <c r="G1485" t="s">
        <v>249</v>
      </c>
      <c r="H1485" t="s">
        <v>250</v>
      </c>
      <c r="L1485" s="50">
        <v>1</v>
      </c>
      <c r="M1485" s="50">
        <v>0.92151987552642822</v>
      </c>
      <c r="N1485" s="50">
        <v>1.0851638317108154</v>
      </c>
      <c r="O1485" s="50">
        <v>29.430409999999998</v>
      </c>
      <c r="P1485" s="50">
        <v>29.490867614746094</v>
      </c>
      <c r="Q1485" s="50">
        <v>6.5728098154067993E-2</v>
      </c>
      <c r="S1485" s="50">
        <v>20.125738143920898</v>
      </c>
      <c r="T1485" s="50">
        <v>7.3558434844017029E-2</v>
      </c>
      <c r="U1485" s="50">
        <v>4.2468983680009842E-2</v>
      </c>
      <c r="V1485" s="50">
        <v>0</v>
      </c>
      <c r="W1485" t="s">
        <v>210</v>
      </c>
      <c r="X1485" s="50">
        <v>0.45115599390150657</v>
      </c>
      <c r="Y1485" t="s">
        <v>210</v>
      </c>
      <c r="Z1485">
        <v>3</v>
      </c>
      <c r="AA1485">
        <v>23</v>
      </c>
      <c r="AB1485" t="s">
        <v>251</v>
      </c>
      <c r="AC1485" t="s">
        <v>190</v>
      </c>
      <c r="AD1485" s="50">
        <v>0.97385383483851806</v>
      </c>
      <c r="AE1485" t="s">
        <v>252</v>
      </c>
      <c r="AF1485" t="s">
        <v>252</v>
      </c>
      <c r="AG1485" t="s">
        <v>252</v>
      </c>
      <c r="AH1485" t="s">
        <v>252</v>
      </c>
    </row>
    <row r="1486" spans="1:34" x14ac:dyDescent="0.35">
      <c r="A1486">
        <v>56</v>
      </c>
      <c r="B1486" t="s">
        <v>328</v>
      </c>
      <c r="C1486" t="s">
        <v>246</v>
      </c>
      <c r="D1486" t="s">
        <v>17</v>
      </c>
      <c r="E1486" t="s">
        <v>324</v>
      </c>
      <c r="F1486" t="s">
        <v>248</v>
      </c>
      <c r="G1486" t="s">
        <v>249</v>
      </c>
      <c r="H1486" t="s">
        <v>250</v>
      </c>
      <c r="L1486" s="50">
        <v>1</v>
      </c>
      <c r="M1486" s="50">
        <v>0.88515746593475342</v>
      </c>
      <c r="N1486" s="50">
        <v>1.1297425031661987</v>
      </c>
      <c r="O1486" s="50">
        <v>26.671368000000001</v>
      </c>
      <c r="P1486" s="50">
        <v>26.550519943237305</v>
      </c>
      <c r="Q1486" s="50">
        <v>0.10470695048570633</v>
      </c>
      <c r="S1486" s="50">
        <v>17.185390472412109</v>
      </c>
      <c r="T1486" s="50">
        <v>0.10979164391756058</v>
      </c>
      <c r="U1486" s="50">
        <v>6.3388235867023468E-2</v>
      </c>
      <c r="V1486" s="50">
        <v>0</v>
      </c>
      <c r="W1486" t="s">
        <v>210</v>
      </c>
      <c r="X1486" s="50">
        <v>0.66032859690341028</v>
      </c>
      <c r="Y1486" t="s">
        <v>210</v>
      </c>
      <c r="Z1486">
        <v>3</v>
      </c>
      <c r="AA1486">
        <v>21</v>
      </c>
      <c r="AB1486" t="s">
        <v>251</v>
      </c>
      <c r="AC1486" t="s">
        <v>190</v>
      </c>
      <c r="AD1486" s="50">
        <v>0.91702537109104199</v>
      </c>
      <c r="AE1486" t="s">
        <v>252</v>
      </c>
      <c r="AF1486" t="s">
        <v>252</v>
      </c>
      <c r="AG1486" t="s">
        <v>252</v>
      </c>
      <c r="AH1486" t="s">
        <v>252</v>
      </c>
    </row>
    <row r="1487" spans="1:34" x14ac:dyDescent="0.35">
      <c r="A1487">
        <v>57</v>
      </c>
      <c r="B1487" t="s">
        <v>329</v>
      </c>
      <c r="C1487" t="s">
        <v>246</v>
      </c>
      <c r="D1487" t="s">
        <v>17</v>
      </c>
      <c r="E1487" t="s">
        <v>318</v>
      </c>
      <c r="F1487" t="s">
        <v>248</v>
      </c>
      <c r="G1487" t="s">
        <v>249</v>
      </c>
      <c r="H1487" t="s">
        <v>250</v>
      </c>
      <c r="L1487" s="50">
        <v>1</v>
      </c>
      <c r="M1487" s="50">
        <v>0.96182608604431152</v>
      </c>
      <c r="N1487" s="50">
        <v>1.0396890640258789</v>
      </c>
      <c r="O1487" s="50">
        <v>25.388356999999999</v>
      </c>
      <c r="P1487" s="50">
        <v>25.399932861328125</v>
      </c>
      <c r="Q1487" s="50">
        <v>1.1680074967443943E-2</v>
      </c>
      <c r="S1487" s="50">
        <v>16.03480339050293</v>
      </c>
      <c r="T1487" s="50">
        <v>3.5029761493206024E-2</v>
      </c>
      <c r="U1487" s="50">
        <v>2.0224442705512047E-2</v>
      </c>
      <c r="V1487" s="50">
        <v>0</v>
      </c>
      <c r="W1487" t="s">
        <v>210</v>
      </c>
      <c r="X1487" s="50">
        <v>0.44927685291721908</v>
      </c>
      <c r="Y1487" t="s">
        <v>210</v>
      </c>
      <c r="Z1487">
        <v>3</v>
      </c>
      <c r="AA1487">
        <v>19</v>
      </c>
      <c r="AB1487" t="s">
        <v>251</v>
      </c>
      <c r="AC1487" t="s">
        <v>190</v>
      </c>
      <c r="AD1487" s="50">
        <v>0.97703706766611664</v>
      </c>
      <c r="AE1487" t="s">
        <v>252</v>
      </c>
      <c r="AF1487" t="s">
        <v>252</v>
      </c>
      <c r="AG1487" t="s">
        <v>252</v>
      </c>
      <c r="AH1487" t="s">
        <v>252</v>
      </c>
    </row>
    <row r="1488" spans="1:34" x14ac:dyDescent="0.35">
      <c r="A1488">
        <v>58</v>
      </c>
      <c r="B1488" t="s">
        <v>330</v>
      </c>
      <c r="C1488" t="s">
        <v>246</v>
      </c>
      <c r="D1488" t="s">
        <v>17</v>
      </c>
      <c r="E1488" t="s">
        <v>320</v>
      </c>
      <c r="F1488" t="s">
        <v>248</v>
      </c>
      <c r="G1488" t="s">
        <v>249</v>
      </c>
      <c r="H1488" t="s">
        <v>250</v>
      </c>
      <c r="L1488" s="50">
        <v>1</v>
      </c>
      <c r="M1488" s="50">
        <v>0.91433024406433105</v>
      </c>
      <c r="N1488" s="50">
        <v>1.0936967134475708</v>
      </c>
      <c r="O1488" s="50">
        <v>27.329426000000002</v>
      </c>
      <c r="P1488" s="50">
        <v>27.368265151977539</v>
      </c>
      <c r="Q1488" s="50">
        <v>7.3531955480575562E-2</v>
      </c>
      <c r="S1488" s="50">
        <v>18.003139495849609</v>
      </c>
      <c r="T1488" s="50">
        <v>8.060774952173233E-2</v>
      </c>
      <c r="U1488" s="50">
        <v>4.6538904309272766E-2</v>
      </c>
      <c r="V1488" s="50">
        <v>0</v>
      </c>
      <c r="W1488" t="s">
        <v>210</v>
      </c>
      <c r="X1488" s="50">
        <v>0.40574906232472047</v>
      </c>
      <c r="Y1488" t="s">
        <v>210</v>
      </c>
      <c r="Z1488">
        <v>3</v>
      </c>
      <c r="AA1488">
        <v>21</v>
      </c>
      <c r="AB1488" t="s">
        <v>251</v>
      </c>
      <c r="AC1488" t="s">
        <v>190</v>
      </c>
      <c r="AD1488" s="50">
        <v>0.97281570274125939</v>
      </c>
      <c r="AE1488" t="s">
        <v>252</v>
      </c>
      <c r="AF1488" t="s">
        <v>252</v>
      </c>
      <c r="AG1488" t="s">
        <v>252</v>
      </c>
      <c r="AH1488" t="s">
        <v>252</v>
      </c>
    </row>
    <row r="1489" spans="1:34" x14ac:dyDescent="0.35">
      <c r="A1489">
        <v>59</v>
      </c>
      <c r="B1489" t="s">
        <v>331</v>
      </c>
      <c r="C1489" t="s">
        <v>246</v>
      </c>
      <c r="D1489" t="s">
        <v>17</v>
      </c>
      <c r="E1489" t="s">
        <v>322</v>
      </c>
      <c r="F1489" t="s">
        <v>248</v>
      </c>
      <c r="G1489" t="s">
        <v>249</v>
      </c>
      <c r="H1489" t="s">
        <v>250</v>
      </c>
      <c r="L1489" s="50">
        <v>1</v>
      </c>
      <c r="M1489" s="50">
        <v>0.92151987552642822</v>
      </c>
      <c r="N1489" s="50">
        <v>1.0851638317108154</v>
      </c>
      <c r="O1489" s="50">
        <v>29.481359999999999</v>
      </c>
      <c r="P1489" s="50">
        <v>29.490867614746094</v>
      </c>
      <c r="Q1489" s="50">
        <v>6.5728098154067993E-2</v>
      </c>
      <c r="S1489" s="50">
        <v>20.125738143920898</v>
      </c>
      <c r="T1489" s="50">
        <v>7.3558434844017029E-2</v>
      </c>
      <c r="U1489" s="50">
        <v>4.2468983680009842E-2</v>
      </c>
      <c r="V1489" s="50">
        <v>0</v>
      </c>
      <c r="W1489" t="s">
        <v>210</v>
      </c>
      <c r="X1489" s="50">
        <v>0.45115599390150657</v>
      </c>
      <c r="Y1489" t="s">
        <v>210</v>
      </c>
      <c r="Z1489">
        <v>3</v>
      </c>
      <c r="AA1489">
        <v>23</v>
      </c>
      <c r="AB1489" t="s">
        <v>251</v>
      </c>
      <c r="AC1489" t="s">
        <v>190</v>
      </c>
      <c r="AD1489" s="50">
        <v>0.97312522556733461</v>
      </c>
      <c r="AE1489" t="s">
        <v>252</v>
      </c>
      <c r="AF1489" t="s">
        <v>252</v>
      </c>
      <c r="AG1489" t="s">
        <v>252</v>
      </c>
      <c r="AH1489" t="s">
        <v>252</v>
      </c>
    </row>
    <row r="1490" spans="1:34" x14ac:dyDescent="0.35">
      <c r="A1490">
        <v>60</v>
      </c>
      <c r="B1490" t="s">
        <v>332</v>
      </c>
      <c r="C1490" t="s">
        <v>246</v>
      </c>
      <c r="D1490" t="s">
        <v>17</v>
      </c>
      <c r="E1490" t="s">
        <v>324</v>
      </c>
      <c r="F1490" t="s">
        <v>248</v>
      </c>
      <c r="G1490" t="s">
        <v>249</v>
      </c>
      <c r="H1490" t="s">
        <v>250</v>
      </c>
      <c r="L1490" s="50">
        <v>1</v>
      </c>
      <c r="M1490" s="50">
        <v>0.88515746593475342</v>
      </c>
      <c r="N1490" s="50">
        <v>1.1297425031661987</v>
      </c>
      <c r="O1490" s="50">
        <v>26.486885000000001</v>
      </c>
      <c r="P1490" s="50">
        <v>26.550519943237305</v>
      </c>
      <c r="Q1490" s="50">
        <v>0.10470695048570633</v>
      </c>
      <c r="S1490" s="50">
        <v>17.185390472412109</v>
      </c>
      <c r="T1490" s="50">
        <v>0.10979164391756058</v>
      </c>
      <c r="U1490" s="50">
        <v>6.3388235867023468E-2</v>
      </c>
      <c r="V1490" s="50">
        <v>0</v>
      </c>
      <c r="W1490" t="s">
        <v>210</v>
      </c>
      <c r="X1490" s="50">
        <v>0.66032859690341028</v>
      </c>
      <c r="Y1490" t="s">
        <v>210</v>
      </c>
      <c r="Z1490">
        <v>3</v>
      </c>
      <c r="AA1490">
        <v>20</v>
      </c>
      <c r="AB1490" t="s">
        <v>251</v>
      </c>
      <c r="AC1490" t="s">
        <v>190</v>
      </c>
      <c r="AD1490" s="50">
        <v>0.96296466390819224</v>
      </c>
      <c r="AE1490" t="s">
        <v>252</v>
      </c>
      <c r="AF1490" t="s">
        <v>252</v>
      </c>
      <c r="AG1490" t="s">
        <v>252</v>
      </c>
      <c r="AH1490" t="s">
        <v>252</v>
      </c>
    </row>
    <row r="1491" spans="1:34" x14ac:dyDescent="0.35">
      <c r="A1491">
        <v>61</v>
      </c>
      <c r="B1491" t="s">
        <v>333</v>
      </c>
      <c r="C1491" t="s">
        <v>246</v>
      </c>
      <c r="D1491" t="s">
        <v>17</v>
      </c>
      <c r="E1491" t="s">
        <v>334</v>
      </c>
      <c r="F1491" t="s">
        <v>248</v>
      </c>
      <c r="G1491" t="s">
        <v>249</v>
      </c>
      <c r="H1491" t="s">
        <v>250</v>
      </c>
      <c r="L1491" s="50">
        <v>1</v>
      </c>
      <c r="M1491" s="50">
        <v>0.94437968730926514</v>
      </c>
      <c r="N1491" s="50">
        <v>1.0588961839675903</v>
      </c>
      <c r="O1491" s="50">
        <v>26.974829</v>
      </c>
      <c r="P1491" s="50">
        <v>27.00111198425293</v>
      </c>
      <c r="Q1491" s="50">
        <v>3.9523094892501831E-2</v>
      </c>
      <c r="S1491" s="50">
        <v>17.635982513427734</v>
      </c>
      <c r="T1491" s="50">
        <v>5.1504708826541901E-2</v>
      </c>
      <c r="U1491" s="50">
        <v>2.9736258089542389E-2</v>
      </c>
      <c r="V1491" s="50">
        <v>0</v>
      </c>
      <c r="W1491" t="s">
        <v>210</v>
      </c>
      <c r="X1491" s="50">
        <v>0.5240436402692098</v>
      </c>
      <c r="Y1491" t="s">
        <v>210</v>
      </c>
      <c r="Z1491">
        <v>3</v>
      </c>
      <c r="AA1491">
        <v>20</v>
      </c>
      <c r="AB1491" t="s">
        <v>251</v>
      </c>
      <c r="AC1491" t="s">
        <v>190</v>
      </c>
      <c r="AD1491" s="50">
        <v>0.97408259568583466</v>
      </c>
      <c r="AE1491" t="s">
        <v>252</v>
      </c>
      <c r="AF1491" t="s">
        <v>252</v>
      </c>
      <c r="AG1491" t="s">
        <v>252</v>
      </c>
      <c r="AH1491" t="s">
        <v>252</v>
      </c>
    </row>
    <row r="1492" spans="1:34" x14ac:dyDescent="0.35">
      <c r="A1492">
        <v>62</v>
      </c>
      <c r="B1492" t="s">
        <v>335</v>
      </c>
      <c r="C1492" t="s">
        <v>246</v>
      </c>
      <c r="D1492" t="s">
        <v>17</v>
      </c>
      <c r="E1492" t="s">
        <v>336</v>
      </c>
      <c r="F1492" t="s">
        <v>248</v>
      </c>
      <c r="G1492" t="s">
        <v>249</v>
      </c>
      <c r="H1492" t="s">
        <v>250</v>
      </c>
      <c r="L1492" s="50">
        <v>1</v>
      </c>
      <c r="M1492" s="50">
        <v>0.96375584602355957</v>
      </c>
      <c r="N1492" s="50">
        <v>1.0376071929931641</v>
      </c>
      <c r="O1492" s="50">
        <v>27.987078</v>
      </c>
      <c r="P1492" s="50">
        <v>27.983819961547852</v>
      </c>
      <c r="Q1492" s="50">
        <v>3.646571421995759E-3</v>
      </c>
      <c r="S1492" s="50">
        <v>18.618692398071289</v>
      </c>
      <c r="T1492" s="50">
        <v>3.3225856721401215E-2</v>
      </c>
      <c r="U1492" s="50">
        <v>1.9182957708835602E-2</v>
      </c>
      <c r="V1492" s="50">
        <v>0</v>
      </c>
      <c r="W1492" t="s">
        <v>210</v>
      </c>
      <c r="X1492" s="50">
        <v>0.52726730644289233</v>
      </c>
      <c r="Y1492" t="s">
        <v>210</v>
      </c>
      <c r="Z1492">
        <v>3</v>
      </c>
      <c r="AA1492">
        <v>21</v>
      </c>
      <c r="AB1492" t="s">
        <v>251</v>
      </c>
      <c r="AC1492" t="s">
        <v>190</v>
      </c>
      <c r="AD1492" s="50">
        <v>0.97623995657397133</v>
      </c>
      <c r="AE1492" t="s">
        <v>252</v>
      </c>
      <c r="AF1492" t="s">
        <v>252</v>
      </c>
      <c r="AG1492" t="s">
        <v>252</v>
      </c>
      <c r="AH1492" t="s">
        <v>252</v>
      </c>
    </row>
    <row r="1493" spans="1:34" x14ac:dyDescent="0.35">
      <c r="A1493">
        <v>63</v>
      </c>
      <c r="B1493" t="s">
        <v>337</v>
      </c>
      <c r="C1493" t="s">
        <v>246</v>
      </c>
      <c r="D1493" t="s">
        <v>17</v>
      </c>
      <c r="E1493" t="s">
        <v>338</v>
      </c>
      <c r="F1493" t="s">
        <v>248</v>
      </c>
      <c r="G1493" t="s">
        <v>249</v>
      </c>
      <c r="H1493" t="s">
        <v>250</v>
      </c>
      <c r="L1493" s="50">
        <v>1</v>
      </c>
      <c r="M1493" s="50">
        <v>0.96030575037002563</v>
      </c>
      <c r="N1493" s="50">
        <v>1.0413349866867065</v>
      </c>
      <c r="O1493" s="50">
        <v>29.070765000000002</v>
      </c>
      <c r="P1493" s="50">
        <v>29.063844680786133</v>
      </c>
      <c r="Q1493" s="50">
        <v>1.5433622524142265E-2</v>
      </c>
      <c r="S1493" s="50">
        <v>19.69871711730957</v>
      </c>
      <c r="T1493" s="50">
        <v>3.64534892141819E-2</v>
      </c>
      <c r="U1493" s="50">
        <v>2.1046431735157967E-2</v>
      </c>
      <c r="V1493" s="50">
        <v>0</v>
      </c>
      <c r="W1493" t="s">
        <v>210</v>
      </c>
      <c r="X1493" s="50">
        <v>0.60633727595836218</v>
      </c>
      <c r="Y1493" t="s">
        <v>210</v>
      </c>
      <c r="Z1493">
        <v>3</v>
      </c>
      <c r="AA1493">
        <v>22</v>
      </c>
      <c r="AB1493" t="s">
        <v>251</v>
      </c>
      <c r="AC1493" t="s">
        <v>190</v>
      </c>
      <c r="AD1493" s="50">
        <v>0.98263820699901705</v>
      </c>
      <c r="AE1493" t="s">
        <v>252</v>
      </c>
      <c r="AF1493" t="s">
        <v>252</v>
      </c>
      <c r="AG1493" t="s">
        <v>252</v>
      </c>
      <c r="AH1493" t="s">
        <v>252</v>
      </c>
    </row>
    <row r="1494" spans="1:34" x14ac:dyDescent="0.35">
      <c r="A1494">
        <v>64</v>
      </c>
      <c r="B1494" t="s">
        <v>339</v>
      </c>
      <c r="C1494" t="s">
        <v>246</v>
      </c>
      <c r="D1494" t="s">
        <v>17</v>
      </c>
      <c r="E1494" t="s">
        <v>340</v>
      </c>
      <c r="F1494" t="s">
        <v>248</v>
      </c>
      <c r="G1494" t="s">
        <v>249</v>
      </c>
      <c r="H1494" t="s">
        <v>250</v>
      </c>
      <c r="L1494" s="50">
        <v>1</v>
      </c>
      <c r="M1494" s="50">
        <v>0.96192532777786255</v>
      </c>
      <c r="N1494" s="50">
        <v>1.0395816564559937</v>
      </c>
      <c r="O1494" s="50">
        <v>30.626018999999999</v>
      </c>
      <c r="P1494" s="50">
        <v>30.623071670532227</v>
      </c>
      <c r="Q1494" s="50">
        <v>1.1398466303944588E-2</v>
      </c>
      <c r="S1494" s="50">
        <v>21.257944107055664</v>
      </c>
      <c r="T1494" s="50">
        <v>3.4936875104904175E-2</v>
      </c>
      <c r="U1494" s="50">
        <v>2.0170813426375389E-2</v>
      </c>
      <c r="V1494" s="50">
        <v>0</v>
      </c>
      <c r="W1494" t="s">
        <v>210</v>
      </c>
      <c r="X1494" s="50">
        <v>0.66479787391678891</v>
      </c>
      <c r="Y1494" t="s">
        <v>210</v>
      </c>
      <c r="Z1494">
        <v>3</v>
      </c>
      <c r="AA1494">
        <v>24</v>
      </c>
      <c r="AB1494" t="s">
        <v>251</v>
      </c>
      <c r="AC1494" t="s">
        <v>190</v>
      </c>
      <c r="AD1494" s="50">
        <v>0.97278895391438436</v>
      </c>
      <c r="AE1494" t="s">
        <v>252</v>
      </c>
      <c r="AF1494" t="s">
        <v>252</v>
      </c>
      <c r="AG1494" t="s">
        <v>252</v>
      </c>
      <c r="AH1494" t="s">
        <v>252</v>
      </c>
    </row>
    <row r="1495" spans="1:34" x14ac:dyDescent="0.35">
      <c r="A1495">
        <v>65</v>
      </c>
      <c r="B1495" t="s">
        <v>341</v>
      </c>
      <c r="C1495" t="s">
        <v>246</v>
      </c>
      <c r="D1495" t="s">
        <v>17</v>
      </c>
      <c r="E1495" t="s">
        <v>334</v>
      </c>
      <c r="F1495" t="s">
        <v>248</v>
      </c>
      <c r="G1495" t="s">
        <v>249</v>
      </c>
      <c r="H1495" t="s">
        <v>250</v>
      </c>
      <c r="L1495" s="50">
        <v>1</v>
      </c>
      <c r="M1495" s="50">
        <v>0.94437968730926514</v>
      </c>
      <c r="N1495" s="50">
        <v>1.0588961839675903</v>
      </c>
      <c r="O1495" s="50">
        <v>26.981943000000001</v>
      </c>
      <c r="P1495" s="50">
        <v>27.00111198425293</v>
      </c>
      <c r="Q1495" s="50">
        <v>3.9523094892501831E-2</v>
      </c>
      <c r="S1495" s="50">
        <v>17.635982513427734</v>
      </c>
      <c r="T1495" s="50">
        <v>5.1504708826541901E-2</v>
      </c>
      <c r="U1495" s="50">
        <v>2.9736258089542389E-2</v>
      </c>
      <c r="V1495" s="50">
        <v>0</v>
      </c>
      <c r="W1495" t="s">
        <v>210</v>
      </c>
      <c r="X1495" s="50">
        <v>0.5240436402692098</v>
      </c>
      <c r="Y1495" t="s">
        <v>210</v>
      </c>
      <c r="Z1495">
        <v>3</v>
      </c>
      <c r="AA1495">
        <v>20</v>
      </c>
      <c r="AB1495" t="s">
        <v>251</v>
      </c>
      <c r="AC1495" t="s">
        <v>190</v>
      </c>
      <c r="AD1495" s="50">
        <v>0.98377919871046005</v>
      </c>
      <c r="AE1495" t="s">
        <v>252</v>
      </c>
      <c r="AF1495" t="s">
        <v>252</v>
      </c>
      <c r="AG1495" t="s">
        <v>252</v>
      </c>
      <c r="AH1495" t="s">
        <v>252</v>
      </c>
    </row>
    <row r="1496" spans="1:34" x14ac:dyDescent="0.35">
      <c r="A1496">
        <v>66</v>
      </c>
      <c r="B1496" t="s">
        <v>342</v>
      </c>
      <c r="C1496" t="s">
        <v>246</v>
      </c>
      <c r="D1496" t="s">
        <v>17</v>
      </c>
      <c r="E1496" t="s">
        <v>336</v>
      </c>
      <c r="F1496" t="s">
        <v>248</v>
      </c>
      <c r="G1496" t="s">
        <v>249</v>
      </c>
      <c r="H1496" t="s">
        <v>250</v>
      </c>
      <c r="L1496" s="50">
        <v>1</v>
      </c>
      <c r="M1496" s="50">
        <v>0.96375584602355957</v>
      </c>
      <c r="N1496" s="50">
        <v>1.0376071929931641</v>
      </c>
      <c r="O1496" s="50">
        <v>27.979880999999999</v>
      </c>
      <c r="P1496" s="50">
        <v>27.983819961547852</v>
      </c>
      <c r="Q1496" s="50">
        <v>3.646571421995759E-3</v>
      </c>
      <c r="S1496" s="50">
        <v>18.618692398071289</v>
      </c>
      <c r="T1496" s="50">
        <v>3.3225856721401215E-2</v>
      </c>
      <c r="U1496" s="50">
        <v>1.9182957708835602E-2</v>
      </c>
      <c r="V1496" s="50">
        <v>0</v>
      </c>
      <c r="W1496" t="s">
        <v>210</v>
      </c>
      <c r="X1496" s="50">
        <v>0.52726730644289233</v>
      </c>
      <c r="Y1496" t="s">
        <v>210</v>
      </c>
      <c r="Z1496">
        <v>3</v>
      </c>
      <c r="AA1496">
        <v>22</v>
      </c>
      <c r="AB1496" t="s">
        <v>251</v>
      </c>
      <c r="AC1496" t="s">
        <v>190</v>
      </c>
      <c r="AD1496" s="50">
        <v>0.96195908743804737</v>
      </c>
      <c r="AE1496" t="s">
        <v>252</v>
      </c>
      <c r="AF1496" t="s">
        <v>252</v>
      </c>
      <c r="AG1496" t="s">
        <v>252</v>
      </c>
      <c r="AH1496" t="s">
        <v>252</v>
      </c>
    </row>
    <row r="1497" spans="1:34" x14ac:dyDescent="0.35">
      <c r="A1497">
        <v>67</v>
      </c>
      <c r="B1497" t="s">
        <v>343</v>
      </c>
      <c r="C1497" t="s">
        <v>246</v>
      </c>
      <c r="D1497" t="s">
        <v>17</v>
      </c>
      <c r="E1497" t="s">
        <v>338</v>
      </c>
      <c r="F1497" t="s">
        <v>248</v>
      </c>
      <c r="G1497" t="s">
        <v>249</v>
      </c>
      <c r="H1497" t="s">
        <v>250</v>
      </c>
      <c r="L1497" s="50">
        <v>1</v>
      </c>
      <c r="M1497" s="50">
        <v>0.96030575037002563</v>
      </c>
      <c r="N1497" s="50">
        <v>1.0413349866867065</v>
      </c>
      <c r="O1497" s="50">
        <v>29.07461</v>
      </c>
      <c r="P1497" s="50">
        <v>29.063844680786133</v>
      </c>
      <c r="Q1497" s="50">
        <v>1.5433622524142265E-2</v>
      </c>
      <c r="S1497" s="50">
        <v>19.69871711730957</v>
      </c>
      <c r="T1497" s="50">
        <v>3.64534892141819E-2</v>
      </c>
      <c r="U1497" s="50">
        <v>2.1046431735157967E-2</v>
      </c>
      <c r="V1497" s="50">
        <v>0</v>
      </c>
      <c r="W1497" t="s">
        <v>210</v>
      </c>
      <c r="X1497" s="50">
        <v>0.60633727595836218</v>
      </c>
      <c r="Y1497" t="s">
        <v>210</v>
      </c>
      <c r="Z1497">
        <v>3</v>
      </c>
      <c r="AA1497">
        <v>22</v>
      </c>
      <c r="AB1497" t="s">
        <v>251</v>
      </c>
      <c r="AC1497" t="s">
        <v>190</v>
      </c>
      <c r="AD1497" s="50">
        <v>0.96840533000604323</v>
      </c>
      <c r="AE1497" t="s">
        <v>252</v>
      </c>
      <c r="AF1497" t="s">
        <v>252</v>
      </c>
      <c r="AG1497" t="s">
        <v>252</v>
      </c>
      <c r="AH1497" t="s">
        <v>252</v>
      </c>
    </row>
    <row r="1498" spans="1:34" x14ac:dyDescent="0.35">
      <c r="A1498">
        <v>68</v>
      </c>
      <c r="B1498" t="s">
        <v>344</v>
      </c>
      <c r="C1498" t="s">
        <v>246</v>
      </c>
      <c r="D1498" t="s">
        <v>17</v>
      </c>
      <c r="E1498" t="s">
        <v>340</v>
      </c>
      <c r="F1498" t="s">
        <v>248</v>
      </c>
      <c r="G1498" t="s">
        <v>249</v>
      </c>
      <c r="H1498" t="s">
        <v>250</v>
      </c>
      <c r="L1498" s="50">
        <v>1</v>
      </c>
      <c r="M1498" s="50">
        <v>0.96192532777786255</v>
      </c>
      <c r="N1498" s="50">
        <v>1.0395816564559937</v>
      </c>
      <c r="O1498" s="50">
        <v>30.632709999999999</v>
      </c>
      <c r="P1498" s="50">
        <v>30.623071670532227</v>
      </c>
      <c r="Q1498" s="50">
        <v>1.1398466303944588E-2</v>
      </c>
      <c r="S1498" s="50">
        <v>21.257944107055664</v>
      </c>
      <c r="T1498" s="50">
        <v>3.4936875104904175E-2</v>
      </c>
      <c r="U1498" s="50">
        <v>2.0170813426375389E-2</v>
      </c>
      <c r="V1498" s="50">
        <v>0</v>
      </c>
      <c r="W1498" t="s">
        <v>210</v>
      </c>
      <c r="X1498" s="50">
        <v>0.66479787391678891</v>
      </c>
      <c r="Y1498" t="s">
        <v>210</v>
      </c>
      <c r="Z1498">
        <v>3</v>
      </c>
      <c r="AA1498">
        <v>24</v>
      </c>
      <c r="AB1498" t="s">
        <v>251</v>
      </c>
      <c r="AC1498" t="s">
        <v>190</v>
      </c>
      <c r="AD1498" s="50">
        <v>0.94692676223081462</v>
      </c>
      <c r="AE1498" t="s">
        <v>252</v>
      </c>
      <c r="AF1498" t="s">
        <v>252</v>
      </c>
      <c r="AG1498" t="s">
        <v>252</v>
      </c>
      <c r="AH1498" t="s">
        <v>252</v>
      </c>
    </row>
    <row r="1499" spans="1:34" x14ac:dyDescent="0.35">
      <c r="A1499">
        <v>69</v>
      </c>
      <c r="B1499" t="s">
        <v>345</v>
      </c>
      <c r="C1499" t="s">
        <v>246</v>
      </c>
      <c r="D1499" t="s">
        <v>17</v>
      </c>
      <c r="E1499" t="s">
        <v>334</v>
      </c>
      <c r="F1499" t="s">
        <v>248</v>
      </c>
      <c r="G1499" t="s">
        <v>249</v>
      </c>
      <c r="H1499" t="s">
        <v>250</v>
      </c>
      <c r="L1499" s="50">
        <v>1</v>
      </c>
      <c r="M1499" s="50">
        <v>0.94437968730926514</v>
      </c>
      <c r="N1499" s="50">
        <v>1.0588961839675903</v>
      </c>
      <c r="O1499" s="50">
        <v>27.046564</v>
      </c>
      <c r="P1499" s="50">
        <v>27.00111198425293</v>
      </c>
      <c r="Q1499" s="50">
        <v>3.9523094892501831E-2</v>
      </c>
      <c r="S1499" s="50">
        <v>17.635982513427734</v>
      </c>
      <c r="T1499" s="50">
        <v>5.1504708826541901E-2</v>
      </c>
      <c r="U1499" s="50">
        <v>2.9736258089542389E-2</v>
      </c>
      <c r="V1499" s="50">
        <v>0</v>
      </c>
      <c r="W1499" t="s">
        <v>210</v>
      </c>
      <c r="X1499" s="50">
        <v>0.5240436402692098</v>
      </c>
      <c r="Y1499" t="s">
        <v>210</v>
      </c>
      <c r="Z1499">
        <v>3</v>
      </c>
      <c r="AA1499">
        <v>21</v>
      </c>
      <c r="AB1499" t="s">
        <v>251</v>
      </c>
      <c r="AC1499" t="s">
        <v>190</v>
      </c>
      <c r="AD1499" s="50">
        <v>0.94448876677828064</v>
      </c>
      <c r="AE1499" t="s">
        <v>252</v>
      </c>
      <c r="AF1499" t="s">
        <v>252</v>
      </c>
      <c r="AG1499" t="s">
        <v>252</v>
      </c>
      <c r="AH1499" t="s">
        <v>252</v>
      </c>
    </row>
    <row r="1500" spans="1:34" x14ac:dyDescent="0.35">
      <c r="A1500">
        <v>70</v>
      </c>
      <c r="B1500" t="s">
        <v>346</v>
      </c>
      <c r="C1500" t="s">
        <v>246</v>
      </c>
      <c r="D1500" t="s">
        <v>17</v>
      </c>
      <c r="E1500" t="s">
        <v>336</v>
      </c>
      <c r="F1500" t="s">
        <v>248</v>
      </c>
      <c r="G1500" t="s">
        <v>249</v>
      </c>
      <c r="H1500" t="s">
        <v>250</v>
      </c>
      <c r="L1500" s="50">
        <v>1</v>
      </c>
      <c r="M1500" s="50">
        <v>0.96375584602355957</v>
      </c>
      <c r="N1500" s="50">
        <v>1.0376071929931641</v>
      </c>
      <c r="O1500" s="50">
        <v>27.984504999999999</v>
      </c>
      <c r="P1500" s="50">
        <v>27.983819961547852</v>
      </c>
      <c r="Q1500" s="50">
        <v>3.646571421995759E-3</v>
      </c>
      <c r="S1500" s="50">
        <v>18.618692398071289</v>
      </c>
      <c r="T1500" s="50">
        <v>3.3225856721401215E-2</v>
      </c>
      <c r="U1500" s="50">
        <v>1.9182957708835602E-2</v>
      </c>
      <c r="V1500" s="50">
        <v>0</v>
      </c>
      <c r="W1500" t="s">
        <v>210</v>
      </c>
      <c r="X1500" s="50">
        <v>0.52726730644289233</v>
      </c>
      <c r="Y1500" t="s">
        <v>210</v>
      </c>
      <c r="Z1500">
        <v>3</v>
      </c>
      <c r="AA1500">
        <v>22</v>
      </c>
      <c r="AB1500" t="s">
        <v>251</v>
      </c>
      <c r="AC1500" t="s">
        <v>190</v>
      </c>
      <c r="AD1500" s="50">
        <v>0.93450138323651843</v>
      </c>
      <c r="AE1500" t="s">
        <v>252</v>
      </c>
      <c r="AF1500" t="s">
        <v>252</v>
      </c>
      <c r="AG1500" t="s">
        <v>252</v>
      </c>
      <c r="AH1500" t="s">
        <v>252</v>
      </c>
    </row>
    <row r="1501" spans="1:34" x14ac:dyDescent="0.35">
      <c r="A1501">
        <v>71</v>
      </c>
      <c r="B1501" t="s">
        <v>347</v>
      </c>
      <c r="C1501" t="s">
        <v>246</v>
      </c>
      <c r="D1501" t="s">
        <v>17</v>
      </c>
      <c r="E1501" t="s">
        <v>338</v>
      </c>
      <c r="F1501" t="s">
        <v>248</v>
      </c>
      <c r="G1501" t="s">
        <v>249</v>
      </c>
      <c r="H1501" t="s">
        <v>250</v>
      </c>
      <c r="L1501" s="50">
        <v>1</v>
      </c>
      <c r="M1501" s="50">
        <v>0.96030575037002563</v>
      </c>
      <c r="N1501" s="50">
        <v>1.0413349866867065</v>
      </c>
      <c r="O1501" s="50">
        <v>29.046164000000001</v>
      </c>
      <c r="P1501" s="50">
        <v>29.063844680786133</v>
      </c>
      <c r="Q1501" s="50">
        <v>1.5433622524142265E-2</v>
      </c>
      <c r="S1501" s="50">
        <v>19.69871711730957</v>
      </c>
      <c r="T1501" s="50">
        <v>3.64534892141819E-2</v>
      </c>
      <c r="U1501" s="50">
        <v>2.1046431735157967E-2</v>
      </c>
      <c r="V1501" s="50">
        <v>0</v>
      </c>
      <c r="W1501" t="s">
        <v>210</v>
      </c>
      <c r="X1501" s="50">
        <v>0.60633727595836218</v>
      </c>
      <c r="Y1501" t="s">
        <v>210</v>
      </c>
      <c r="Z1501">
        <v>3</v>
      </c>
      <c r="AA1501">
        <v>22</v>
      </c>
      <c r="AB1501" t="s">
        <v>251</v>
      </c>
      <c r="AC1501" t="s">
        <v>190</v>
      </c>
      <c r="AD1501" s="50">
        <v>0.96734164852917515</v>
      </c>
      <c r="AE1501" t="s">
        <v>252</v>
      </c>
      <c r="AF1501" t="s">
        <v>252</v>
      </c>
      <c r="AG1501" t="s">
        <v>252</v>
      </c>
      <c r="AH1501" t="s">
        <v>252</v>
      </c>
    </row>
    <row r="1502" spans="1:34" x14ac:dyDescent="0.35">
      <c r="A1502">
        <v>72</v>
      </c>
      <c r="B1502" t="s">
        <v>348</v>
      </c>
      <c r="C1502" t="s">
        <v>246</v>
      </c>
      <c r="D1502" t="s">
        <v>17</v>
      </c>
      <c r="E1502" t="s">
        <v>340</v>
      </c>
      <c r="F1502" t="s">
        <v>248</v>
      </c>
      <c r="G1502" t="s">
        <v>249</v>
      </c>
      <c r="H1502" t="s">
        <v>250</v>
      </c>
      <c r="L1502" s="50">
        <v>1</v>
      </c>
      <c r="M1502" s="50">
        <v>0.96192532777786255</v>
      </c>
      <c r="N1502" s="50">
        <v>1.0395816564559937</v>
      </c>
      <c r="O1502" s="50">
        <v>30.610489999999999</v>
      </c>
      <c r="P1502" s="50">
        <v>30.623071670532227</v>
      </c>
      <c r="Q1502" s="50">
        <v>1.1398466303944588E-2</v>
      </c>
      <c r="S1502" s="50">
        <v>21.257944107055664</v>
      </c>
      <c r="T1502" s="50">
        <v>3.4936875104904175E-2</v>
      </c>
      <c r="U1502" s="50">
        <v>2.0170813426375389E-2</v>
      </c>
      <c r="V1502" s="50">
        <v>0</v>
      </c>
      <c r="W1502" t="s">
        <v>210</v>
      </c>
      <c r="X1502" s="50">
        <v>0.66479787391678891</v>
      </c>
      <c r="Y1502" t="s">
        <v>210</v>
      </c>
      <c r="Z1502">
        <v>3</v>
      </c>
      <c r="AA1502">
        <v>24</v>
      </c>
      <c r="AB1502" t="s">
        <v>251</v>
      </c>
      <c r="AC1502" t="s">
        <v>190</v>
      </c>
      <c r="AD1502" s="50">
        <v>0.97316152753218921</v>
      </c>
      <c r="AE1502" t="s">
        <v>252</v>
      </c>
      <c r="AF1502" t="s">
        <v>252</v>
      </c>
      <c r="AG1502" t="s">
        <v>252</v>
      </c>
      <c r="AH1502" t="s">
        <v>252</v>
      </c>
    </row>
    <row r="1503" spans="1:34" x14ac:dyDescent="0.35">
      <c r="A1503">
        <v>73</v>
      </c>
      <c r="B1503" t="s">
        <v>349</v>
      </c>
      <c r="C1503" t="s">
        <v>246</v>
      </c>
      <c r="D1503" t="s">
        <v>17</v>
      </c>
      <c r="E1503" t="s">
        <v>350</v>
      </c>
      <c r="F1503" t="s">
        <v>248</v>
      </c>
      <c r="G1503" t="s">
        <v>249</v>
      </c>
      <c r="H1503" t="s">
        <v>250</v>
      </c>
      <c r="L1503" s="50">
        <v>1</v>
      </c>
      <c r="M1503" s="50">
        <v>0.95940732955932617</v>
      </c>
      <c r="N1503" s="50">
        <v>1.0423101186752319</v>
      </c>
      <c r="O1503" s="50">
        <v>30.37951</v>
      </c>
      <c r="P1503" s="50">
        <v>30.364156723022461</v>
      </c>
      <c r="Q1503" s="50">
        <v>1.7329834401607513E-2</v>
      </c>
      <c r="S1503" s="50">
        <v>20.999027252197266</v>
      </c>
      <c r="T1503" s="50">
        <v>3.7295889109373093E-2</v>
      </c>
      <c r="U1503" s="50">
        <v>2.153279073536396E-2</v>
      </c>
      <c r="V1503" s="50">
        <v>0</v>
      </c>
      <c r="W1503" t="s">
        <v>210</v>
      </c>
      <c r="X1503" s="50">
        <v>0.4074305235339622</v>
      </c>
      <c r="Y1503" t="s">
        <v>210</v>
      </c>
      <c r="Z1503">
        <v>3</v>
      </c>
      <c r="AA1503">
        <v>24</v>
      </c>
      <c r="AB1503" t="s">
        <v>251</v>
      </c>
      <c r="AC1503" t="s">
        <v>190</v>
      </c>
      <c r="AD1503" s="50">
        <v>0.97938627847655801</v>
      </c>
      <c r="AE1503" t="s">
        <v>252</v>
      </c>
      <c r="AF1503" t="s">
        <v>252</v>
      </c>
      <c r="AG1503" t="s">
        <v>252</v>
      </c>
      <c r="AH1503" t="s">
        <v>252</v>
      </c>
    </row>
    <row r="1504" spans="1:34" x14ac:dyDescent="0.35">
      <c r="A1504">
        <v>74</v>
      </c>
      <c r="B1504" t="s">
        <v>351</v>
      </c>
      <c r="C1504" t="s">
        <v>246</v>
      </c>
      <c r="D1504" t="s">
        <v>17</v>
      </c>
      <c r="E1504" t="s">
        <v>352</v>
      </c>
      <c r="F1504" t="s">
        <v>248</v>
      </c>
      <c r="G1504" t="s">
        <v>249</v>
      </c>
      <c r="H1504" t="s">
        <v>250</v>
      </c>
      <c r="L1504" s="50">
        <v>1</v>
      </c>
      <c r="M1504" s="50">
        <v>0.93753010034561157</v>
      </c>
      <c r="N1504" s="50">
        <v>1.0666323900222778</v>
      </c>
      <c r="O1504" s="50">
        <v>26.807661</v>
      </c>
      <c r="P1504" s="50">
        <v>26.792211532592773</v>
      </c>
      <c r="Q1504" s="50">
        <v>4.7747936099767685E-2</v>
      </c>
      <c r="S1504" s="50">
        <v>17.427080154418945</v>
      </c>
      <c r="T1504" s="50">
        <v>5.8056224137544632E-2</v>
      </c>
      <c r="U1504" s="50">
        <v>3.3518776297569275E-2</v>
      </c>
      <c r="V1504" s="50">
        <v>0</v>
      </c>
      <c r="W1504" t="s">
        <v>210</v>
      </c>
      <c r="X1504" s="50">
        <v>0.47744966437795477</v>
      </c>
      <c r="Y1504" t="s">
        <v>210</v>
      </c>
      <c r="Z1504">
        <v>3</v>
      </c>
      <c r="AA1504">
        <v>21</v>
      </c>
      <c r="AB1504" t="s">
        <v>251</v>
      </c>
      <c r="AC1504" t="s">
        <v>190</v>
      </c>
      <c r="AD1504" s="50">
        <v>0.95692010149683626</v>
      </c>
      <c r="AE1504" t="s">
        <v>252</v>
      </c>
      <c r="AF1504" t="s">
        <v>252</v>
      </c>
      <c r="AG1504" t="s">
        <v>252</v>
      </c>
      <c r="AH1504" t="s">
        <v>252</v>
      </c>
    </row>
    <row r="1505" spans="1:34" x14ac:dyDescent="0.35">
      <c r="A1505">
        <v>75</v>
      </c>
      <c r="B1505" t="s">
        <v>353</v>
      </c>
      <c r="C1505" t="s">
        <v>246</v>
      </c>
      <c r="D1505" t="s">
        <v>17</v>
      </c>
      <c r="E1505" t="s">
        <v>354</v>
      </c>
      <c r="F1505" t="s">
        <v>248</v>
      </c>
      <c r="G1505" t="s">
        <v>249</v>
      </c>
      <c r="H1505" t="s">
        <v>250</v>
      </c>
      <c r="L1505" s="50">
        <v>1</v>
      </c>
      <c r="M1505" s="50">
        <v>0.83546936511993408</v>
      </c>
      <c r="N1505" s="50">
        <v>1.1969319581985474</v>
      </c>
      <c r="O1505" s="50">
        <v>25.287949000000001</v>
      </c>
      <c r="P1505" s="50">
        <v>25.382055282592773</v>
      </c>
      <c r="Q1505" s="50">
        <v>0.15838025510311127</v>
      </c>
      <c r="S1505" s="50">
        <v>16.016925811767578</v>
      </c>
      <c r="T1505" s="50">
        <v>0.16178679466247559</v>
      </c>
      <c r="U1505" s="50">
        <v>9.340764582157135E-2</v>
      </c>
      <c r="V1505" s="50">
        <v>0</v>
      </c>
      <c r="W1505" t="s">
        <v>210</v>
      </c>
      <c r="X1505" s="50">
        <v>9.9353279232447411E-2</v>
      </c>
      <c r="Y1505" t="s">
        <v>210</v>
      </c>
      <c r="Z1505">
        <v>3</v>
      </c>
      <c r="AA1505">
        <v>21</v>
      </c>
      <c r="AB1505" t="s">
        <v>251</v>
      </c>
      <c r="AC1505" t="s">
        <v>190</v>
      </c>
      <c r="AD1505" s="50">
        <v>0.86339089585200968</v>
      </c>
      <c r="AE1505" t="s">
        <v>252</v>
      </c>
      <c r="AF1505" t="s">
        <v>252</v>
      </c>
      <c r="AG1505" t="s">
        <v>252</v>
      </c>
      <c r="AH1505" t="s">
        <v>252</v>
      </c>
    </row>
    <row r="1506" spans="1:34" x14ac:dyDescent="0.35">
      <c r="A1506">
        <v>76</v>
      </c>
      <c r="B1506" t="s">
        <v>355</v>
      </c>
      <c r="C1506" t="s">
        <v>246</v>
      </c>
      <c r="D1506" t="s">
        <v>17</v>
      </c>
      <c r="E1506" t="s">
        <v>356</v>
      </c>
      <c r="F1506" t="s">
        <v>248</v>
      </c>
      <c r="G1506" t="s">
        <v>249</v>
      </c>
      <c r="H1506" t="s">
        <v>250</v>
      </c>
      <c r="L1506" s="50">
        <v>1</v>
      </c>
      <c r="M1506" s="50">
        <v>0.92984819412231445</v>
      </c>
      <c r="N1506" s="50">
        <v>1.0754443407058716</v>
      </c>
      <c r="O1506" s="50">
        <v>32.651719999999997</v>
      </c>
      <c r="P1506" s="50">
        <v>32.709392547607422</v>
      </c>
      <c r="Q1506" s="50">
        <v>5.6519880890846252E-2</v>
      </c>
      <c r="S1506" s="50">
        <v>23.344261169433594</v>
      </c>
      <c r="T1506" s="50">
        <v>6.5461114048957825E-2</v>
      </c>
      <c r="U1506" s="50">
        <v>3.7793990224599838E-2</v>
      </c>
      <c r="V1506" s="50">
        <v>0</v>
      </c>
      <c r="W1506" t="s">
        <v>210</v>
      </c>
      <c r="X1506" s="50">
        <v>0.37880808522771575</v>
      </c>
      <c r="Y1506" t="s">
        <v>210</v>
      </c>
      <c r="Z1506">
        <v>3</v>
      </c>
      <c r="AA1506">
        <v>26</v>
      </c>
      <c r="AB1506" t="s">
        <v>251</v>
      </c>
      <c r="AC1506" t="s">
        <v>190</v>
      </c>
      <c r="AD1506" s="50">
        <v>0.93577074029707008</v>
      </c>
      <c r="AE1506" t="s">
        <v>252</v>
      </c>
      <c r="AF1506" t="s">
        <v>252</v>
      </c>
      <c r="AG1506" t="s">
        <v>252</v>
      </c>
      <c r="AH1506" t="s">
        <v>252</v>
      </c>
    </row>
    <row r="1507" spans="1:34" x14ac:dyDescent="0.35">
      <c r="A1507">
        <v>77</v>
      </c>
      <c r="B1507" t="s">
        <v>357</v>
      </c>
      <c r="C1507" t="s">
        <v>246</v>
      </c>
      <c r="D1507" t="s">
        <v>17</v>
      </c>
      <c r="E1507" t="s">
        <v>350</v>
      </c>
      <c r="F1507" t="s">
        <v>248</v>
      </c>
      <c r="G1507" t="s">
        <v>249</v>
      </c>
      <c r="H1507" t="s">
        <v>250</v>
      </c>
      <c r="L1507" s="50">
        <v>1</v>
      </c>
      <c r="M1507" s="50">
        <v>0.95940732955932617</v>
      </c>
      <c r="N1507" s="50">
        <v>1.0423101186752319</v>
      </c>
      <c r="O1507" s="50">
        <v>30.345365999999999</v>
      </c>
      <c r="P1507" s="50">
        <v>30.364156723022461</v>
      </c>
      <c r="Q1507" s="50">
        <v>1.7329834401607513E-2</v>
      </c>
      <c r="S1507" s="50">
        <v>20.999027252197266</v>
      </c>
      <c r="T1507" s="50">
        <v>3.7295889109373093E-2</v>
      </c>
      <c r="U1507" s="50">
        <v>2.153279073536396E-2</v>
      </c>
      <c r="V1507" s="50">
        <v>0</v>
      </c>
      <c r="W1507" t="s">
        <v>210</v>
      </c>
      <c r="X1507" s="50">
        <v>0.4074305235339622</v>
      </c>
      <c r="Y1507" t="s">
        <v>210</v>
      </c>
      <c r="Z1507">
        <v>3</v>
      </c>
      <c r="AA1507">
        <v>22</v>
      </c>
      <c r="AB1507" t="s">
        <v>251</v>
      </c>
      <c r="AC1507" t="s">
        <v>190</v>
      </c>
      <c r="AD1507" s="50">
        <v>0.97965451475215026</v>
      </c>
      <c r="AE1507" t="s">
        <v>252</v>
      </c>
      <c r="AF1507" t="s">
        <v>252</v>
      </c>
      <c r="AG1507" t="s">
        <v>252</v>
      </c>
      <c r="AH1507" t="s">
        <v>252</v>
      </c>
    </row>
    <row r="1508" spans="1:34" x14ac:dyDescent="0.35">
      <c r="A1508">
        <v>78</v>
      </c>
      <c r="B1508" t="s">
        <v>358</v>
      </c>
      <c r="C1508" t="s">
        <v>246</v>
      </c>
      <c r="D1508" t="s">
        <v>17</v>
      </c>
      <c r="E1508" t="s">
        <v>352</v>
      </c>
      <c r="F1508" t="s">
        <v>248</v>
      </c>
      <c r="G1508" t="s">
        <v>249</v>
      </c>
      <c r="H1508" t="s">
        <v>250</v>
      </c>
      <c r="L1508" s="50">
        <v>1</v>
      </c>
      <c r="M1508" s="50">
        <v>0.93753010034561157</v>
      </c>
      <c r="N1508" s="50">
        <v>1.0666323900222778</v>
      </c>
      <c r="O1508" s="50">
        <v>26.73865</v>
      </c>
      <c r="P1508" s="50">
        <v>26.792211532592773</v>
      </c>
      <c r="Q1508" s="50">
        <v>4.7747936099767685E-2</v>
      </c>
      <c r="S1508" s="50">
        <v>17.427080154418945</v>
      </c>
      <c r="T1508" s="50">
        <v>5.8056224137544632E-2</v>
      </c>
      <c r="U1508" s="50">
        <v>3.3518776297569275E-2</v>
      </c>
      <c r="V1508" s="50">
        <v>0</v>
      </c>
      <c r="W1508" t="s">
        <v>210</v>
      </c>
      <c r="X1508" s="50">
        <v>0.47744966437795477</v>
      </c>
      <c r="Y1508" t="s">
        <v>210</v>
      </c>
      <c r="Z1508">
        <v>3</v>
      </c>
      <c r="AA1508">
        <v>20</v>
      </c>
      <c r="AB1508" t="s">
        <v>251</v>
      </c>
      <c r="AC1508" t="s">
        <v>190</v>
      </c>
      <c r="AD1508" s="50">
        <v>0.98125906450154932</v>
      </c>
      <c r="AE1508" t="s">
        <v>252</v>
      </c>
      <c r="AF1508" t="s">
        <v>252</v>
      </c>
      <c r="AG1508" t="s">
        <v>252</v>
      </c>
      <c r="AH1508" t="s">
        <v>252</v>
      </c>
    </row>
    <row r="1509" spans="1:34" x14ac:dyDescent="0.35">
      <c r="A1509">
        <v>79</v>
      </c>
      <c r="B1509" t="s">
        <v>359</v>
      </c>
      <c r="C1509" t="s">
        <v>246</v>
      </c>
      <c r="D1509" t="s">
        <v>17</v>
      </c>
      <c r="E1509" t="s">
        <v>354</v>
      </c>
      <c r="F1509" t="s">
        <v>248</v>
      </c>
      <c r="G1509" t="s">
        <v>249</v>
      </c>
      <c r="H1509" t="s">
        <v>250</v>
      </c>
      <c r="L1509" s="50">
        <v>1</v>
      </c>
      <c r="M1509" s="50">
        <v>0.83546936511993408</v>
      </c>
      <c r="N1509" s="50">
        <v>1.1969319581985474</v>
      </c>
      <c r="O1509" s="50">
        <v>25.564910000000001</v>
      </c>
      <c r="P1509" s="50">
        <v>25.382055282592773</v>
      </c>
      <c r="Q1509" s="50">
        <v>0.15838025510311127</v>
      </c>
      <c r="S1509" s="50">
        <v>16.016925811767578</v>
      </c>
      <c r="T1509" s="50">
        <v>0.16178679466247559</v>
      </c>
      <c r="U1509" s="50">
        <v>9.340764582157135E-2</v>
      </c>
      <c r="V1509" s="50">
        <v>0</v>
      </c>
      <c r="W1509" t="s">
        <v>210</v>
      </c>
      <c r="X1509" s="50">
        <v>9.9353279232447411E-2</v>
      </c>
      <c r="Y1509" t="s">
        <v>210</v>
      </c>
      <c r="Z1509">
        <v>3</v>
      </c>
      <c r="AA1509">
        <v>21</v>
      </c>
      <c r="AB1509" t="s">
        <v>251</v>
      </c>
      <c r="AC1509" t="s">
        <v>190</v>
      </c>
      <c r="AD1509" s="50">
        <v>0.78991385593057095</v>
      </c>
      <c r="AE1509" t="s">
        <v>274</v>
      </c>
      <c r="AF1509" t="s">
        <v>252</v>
      </c>
      <c r="AG1509" t="s">
        <v>252</v>
      </c>
      <c r="AH1509" t="s">
        <v>252</v>
      </c>
    </row>
    <row r="1510" spans="1:34" x14ac:dyDescent="0.35">
      <c r="A1510">
        <v>80</v>
      </c>
      <c r="B1510" t="s">
        <v>360</v>
      </c>
      <c r="C1510" t="s">
        <v>246</v>
      </c>
      <c r="D1510" t="s">
        <v>17</v>
      </c>
      <c r="E1510" t="s">
        <v>356</v>
      </c>
      <c r="F1510" t="s">
        <v>248</v>
      </c>
      <c r="G1510" t="s">
        <v>249</v>
      </c>
      <c r="H1510" t="s">
        <v>250</v>
      </c>
      <c r="L1510" s="50">
        <v>1</v>
      </c>
      <c r="M1510" s="50">
        <v>0.92984819412231445</v>
      </c>
      <c r="N1510" s="50">
        <v>1.0754443407058716</v>
      </c>
      <c r="O1510" s="50">
        <v>32.764682999999998</v>
      </c>
      <c r="P1510" s="50">
        <v>32.709392547607422</v>
      </c>
      <c r="Q1510" s="50">
        <v>5.6519880890846252E-2</v>
      </c>
      <c r="S1510" s="50">
        <v>23.344261169433594</v>
      </c>
      <c r="T1510" s="50">
        <v>6.5461114048957825E-2</v>
      </c>
      <c r="U1510" s="50">
        <v>3.7793990224599838E-2</v>
      </c>
      <c r="V1510" s="50">
        <v>0</v>
      </c>
      <c r="W1510" t="s">
        <v>210</v>
      </c>
      <c r="X1510" s="50">
        <v>0.37880808522771575</v>
      </c>
      <c r="Y1510" t="s">
        <v>210</v>
      </c>
      <c r="Z1510">
        <v>3</v>
      </c>
      <c r="AA1510">
        <v>26</v>
      </c>
      <c r="AB1510" t="s">
        <v>251</v>
      </c>
      <c r="AC1510" t="s">
        <v>190</v>
      </c>
      <c r="AD1510" s="50">
        <v>0.84968850719670874</v>
      </c>
      <c r="AE1510" t="s">
        <v>252</v>
      </c>
      <c r="AF1510" t="s">
        <v>252</v>
      </c>
      <c r="AG1510" t="s">
        <v>252</v>
      </c>
      <c r="AH1510" t="s">
        <v>252</v>
      </c>
    </row>
    <row r="1511" spans="1:34" x14ac:dyDescent="0.35">
      <c r="A1511">
        <v>81</v>
      </c>
      <c r="B1511" t="s">
        <v>361</v>
      </c>
      <c r="C1511" t="s">
        <v>246</v>
      </c>
      <c r="D1511" t="s">
        <v>17</v>
      </c>
      <c r="E1511" t="s">
        <v>350</v>
      </c>
      <c r="F1511" t="s">
        <v>248</v>
      </c>
      <c r="G1511" t="s">
        <v>249</v>
      </c>
      <c r="H1511" t="s">
        <v>250</v>
      </c>
      <c r="L1511" s="50">
        <v>1</v>
      </c>
      <c r="M1511" s="50">
        <v>0.95940732955932617</v>
      </c>
      <c r="N1511" s="50">
        <v>1.0423101186752319</v>
      </c>
      <c r="O1511" s="50">
        <v>30.36759</v>
      </c>
      <c r="P1511" s="50">
        <v>30.364156723022461</v>
      </c>
      <c r="Q1511" s="50">
        <v>1.7329834401607513E-2</v>
      </c>
      <c r="S1511" s="50">
        <v>20.999027252197266</v>
      </c>
      <c r="T1511" s="50">
        <v>3.7295889109373093E-2</v>
      </c>
      <c r="U1511" s="50">
        <v>2.153279073536396E-2</v>
      </c>
      <c r="V1511" s="50">
        <v>0</v>
      </c>
      <c r="W1511" t="s">
        <v>210</v>
      </c>
      <c r="X1511" s="50">
        <v>0.4074305235339622</v>
      </c>
      <c r="Y1511" t="s">
        <v>210</v>
      </c>
      <c r="Z1511">
        <v>3</v>
      </c>
      <c r="AA1511">
        <v>24</v>
      </c>
      <c r="AB1511" t="s">
        <v>251</v>
      </c>
      <c r="AC1511" t="s">
        <v>190</v>
      </c>
      <c r="AD1511" s="50">
        <v>0.94214014624505416</v>
      </c>
      <c r="AE1511" t="s">
        <v>252</v>
      </c>
      <c r="AF1511" t="s">
        <v>252</v>
      </c>
      <c r="AG1511" t="s">
        <v>252</v>
      </c>
      <c r="AH1511" t="s">
        <v>252</v>
      </c>
    </row>
    <row r="1512" spans="1:34" x14ac:dyDescent="0.35">
      <c r="A1512">
        <v>82</v>
      </c>
      <c r="B1512" t="s">
        <v>362</v>
      </c>
      <c r="C1512" t="s">
        <v>246</v>
      </c>
      <c r="D1512" t="s">
        <v>17</v>
      </c>
      <c r="E1512" t="s">
        <v>352</v>
      </c>
      <c r="F1512" t="s">
        <v>248</v>
      </c>
      <c r="G1512" t="s">
        <v>249</v>
      </c>
      <c r="H1512" t="s">
        <v>250</v>
      </c>
      <c r="L1512" s="50">
        <v>1</v>
      </c>
      <c r="M1512" s="50">
        <v>0.93753010034561157</v>
      </c>
      <c r="N1512" s="50">
        <v>1.0666323900222778</v>
      </c>
      <c r="O1512" s="50">
        <v>26.830317999999998</v>
      </c>
      <c r="P1512" s="50">
        <v>26.792211532592773</v>
      </c>
      <c r="Q1512" s="50">
        <v>4.7747936099767685E-2</v>
      </c>
      <c r="S1512" s="50">
        <v>17.427080154418945</v>
      </c>
      <c r="T1512" s="50">
        <v>5.8056224137544632E-2</v>
      </c>
      <c r="U1512" s="50">
        <v>3.3518776297569275E-2</v>
      </c>
      <c r="V1512" s="50">
        <v>0</v>
      </c>
      <c r="W1512" t="s">
        <v>210</v>
      </c>
      <c r="X1512" s="50">
        <v>0.47744966437795477</v>
      </c>
      <c r="Y1512" t="s">
        <v>210</v>
      </c>
      <c r="Z1512">
        <v>3</v>
      </c>
      <c r="AA1512">
        <v>20</v>
      </c>
      <c r="AB1512" t="s">
        <v>251</v>
      </c>
      <c r="AC1512" t="s">
        <v>190</v>
      </c>
      <c r="AD1512" s="50">
        <v>0.94625972617748644</v>
      </c>
      <c r="AE1512" t="s">
        <v>252</v>
      </c>
      <c r="AF1512" t="s">
        <v>252</v>
      </c>
      <c r="AG1512" t="s">
        <v>252</v>
      </c>
      <c r="AH1512" t="s">
        <v>252</v>
      </c>
    </row>
    <row r="1513" spans="1:34" x14ac:dyDescent="0.35">
      <c r="A1513">
        <v>83</v>
      </c>
      <c r="B1513" t="s">
        <v>363</v>
      </c>
      <c r="C1513" t="s">
        <v>246</v>
      </c>
      <c r="D1513" t="s">
        <v>17</v>
      </c>
      <c r="E1513" t="s">
        <v>354</v>
      </c>
      <c r="F1513" t="s">
        <v>248</v>
      </c>
      <c r="G1513" t="s">
        <v>249</v>
      </c>
      <c r="H1513" t="s">
        <v>250</v>
      </c>
      <c r="L1513" s="50">
        <v>1</v>
      </c>
      <c r="M1513" s="50">
        <v>0.83546936511993408</v>
      </c>
      <c r="N1513" s="50">
        <v>1.1969319581985474</v>
      </c>
      <c r="O1513" s="50">
        <v>25.293306000000001</v>
      </c>
      <c r="P1513" s="50">
        <v>25.382055282592773</v>
      </c>
      <c r="Q1513" s="50">
        <v>0.15838025510311127</v>
      </c>
      <c r="S1513" s="50">
        <v>16.016925811767578</v>
      </c>
      <c r="T1513" s="50">
        <v>0.16178679466247559</v>
      </c>
      <c r="U1513" s="50">
        <v>9.340764582157135E-2</v>
      </c>
      <c r="V1513" s="50">
        <v>0</v>
      </c>
      <c r="W1513" t="s">
        <v>210</v>
      </c>
      <c r="X1513" s="50">
        <v>9.9353279232447411E-2</v>
      </c>
      <c r="Y1513" t="s">
        <v>210</v>
      </c>
      <c r="Z1513">
        <v>3</v>
      </c>
      <c r="AA1513">
        <v>20</v>
      </c>
      <c r="AB1513" t="s">
        <v>251</v>
      </c>
      <c r="AC1513" t="s">
        <v>190</v>
      </c>
      <c r="AD1513" s="50">
        <v>0.86446371329177674</v>
      </c>
      <c r="AE1513" t="s">
        <v>252</v>
      </c>
      <c r="AF1513" t="s">
        <v>252</v>
      </c>
      <c r="AG1513" t="s">
        <v>252</v>
      </c>
      <c r="AH1513" t="s">
        <v>252</v>
      </c>
    </row>
    <row r="1514" spans="1:34" x14ac:dyDescent="0.35">
      <c r="A1514">
        <v>84</v>
      </c>
      <c r="B1514" t="s">
        <v>364</v>
      </c>
      <c r="C1514" t="s">
        <v>246</v>
      </c>
      <c r="D1514" t="s">
        <v>17</v>
      </c>
      <c r="E1514" t="s">
        <v>356</v>
      </c>
      <c r="F1514" t="s">
        <v>248</v>
      </c>
      <c r="G1514" t="s">
        <v>249</v>
      </c>
      <c r="H1514" t="s">
        <v>250</v>
      </c>
      <c r="L1514" s="50">
        <v>1</v>
      </c>
      <c r="M1514" s="50">
        <v>0.92984819412231445</v>
      </c>
      <c r="N1514" s="50">
        <v>1.0754443407058716</v>
      </c>
      <c r="O1514" s="50">
        <v>32.711770000000001</v>
      </c>
      <c r="P1514" s="50">
        <v>32.709392547607422</v>
      </c>
      <c r="Q1514" s="50">
        <v>5.6519880890846252E-2</v>
      </c>
      <c r="S1514" s="50">
        <v>23.344261169433594</v>
      </c>
      <c r="T1514" s="50">
        <v>6.5461114048957825E-2</v>
      </c>
      <c r="U1514" s="50">
        <v>3.7793990224599838E-2</v>
      </c>
      <c r="V1514" s="50">
        <v>0</v>
      </c>
      <c r="W1514" t="s">
        <v>210</v>
      </c>
      <c r="X1514" s="50">
        <v>0.37880808522771575</v>
      </c>
      <c r="Y1514" t="s">
        <v>210</v>
      </c>
      <c r="Z1514">
        <v>3</v>
      </c>
      <c r="AA1514">
        <v>26</v>
      </c>
      <c r="AB1514" t="s">
        <v>251</v>
      </c>
      <c r="AC1514" t="s">
        <v>190</v>
      </c>
      <c r="AD1514" s="50">
        <v>0.93803610032901419</v>
      </c>
      <c r="AE1514" t="s">
        <v>252</v>
      </c>
      <c r="AF1514" t="s">
        <v>252</v>
      </c>
      <c r="AG1514" t="s">
        <v>252</v>
      </c>
      <c r="AH1514" t="s">
        <v>252</v>
      </c>
    </row>
    <row r="1515" spans="1:34" x14ac:dyDescent="0.35">
      <c r="A1515">
        <v>85</v>
      </c>
      <c r="B1515" t="s">
        <v>365</v>
      </c>
      <c r="C1515" t="s">
        <v>246</v>
      </c>
      <c r="D1515" t="s">
        <v>17</v>
      </c>
      <c r="E1515" t="s">
        <v>366</v>
      </c>
      <c r="F1515" t="s">
        <v>248</v>
      </c>
      <c r="G1515" t="s">
        <v>249</v>
      </c>
      <c r="H1515" t="s">
        <v>250</v>
      </c>
      <c r="O1515" t="s">
        <v>403</v>
      </c>
      <c r="W1515" t="s">
        <v>210</v>
      </c>
      <c r="X1515" s="50">
        <v>0.2</v>
      </c>
      <c r="Y1515" t="s">
        <v>210</v>
      </c>
      <c r="Z1515">
        <v>3</v>
      </c>
      <c r="AA1515">
        <v>39</v>
      </c>
      <c r="AB1515" t="s">
        <v>404</v>
      </c>
      <c r="AC1515" t="s">
        <v>190</v>
      </c>
      <c r="AD1515" s="50">
        <v>0</v>
      </c>
      <c r="AE1515" t="s">
        <v>274</v>
      </c>
      <c r="AF1515" t="s">
        <v>274</v>
      </c>
      <c r="AG1515" t="s">
        <v>274</v>
      </c>
      <c r="AH1515" t="s">
        <v>274</v>
      </c>
    </row>
    <row r="1516" spans="1:34" x14ac:dyDescent="0.35">
      <c r="A1516">
        <v>86</v>
      </c>
      <c r="B1516" t="s">
        <v>367</v>
      </c>
      <c r="C1516" t="s">
        <v>246</v>
      </c>
      <c r="D1516" t="s">
        <v>17</v>
      </c>
      <c r="E1516" t="s">
        <v>368</v>
      </c>
      <c r="F1516" t="s">
        <v>248</v>
      </c>
      <c r="G1516" t="s">
        <v>249</v>
      </c>
      <c r="H1516" t="s">
        <v>250</v>
      </c>
      <c r="L1516" s="50">
        <v>1</v>
      </c>
      <c r="M1516" s="50">
        <v>0.95249855518341064</v>
      </c>
      <c r="N1516" s="50">
        <v>1.0498703718185425</v>
      </c>
      <c r="O1516" s="50">
        <v>31.402393</v>
      </c>
      <c r="P1516" s="50">
        <v>31.371780395507813</v>
      </c>
      <c r="Q1516" s="50">
        <v>2.8771769255399704E-2</v>
      </c>
      <c r="S1516" s="50">
        <v>22.006649017333984</v>
      </c>
      <c r="T1516" s="50">
        <v>4.3800398707389832E-2</v>
      </c>
      <c r="U1516" s="50">
        <v>2.52881720662117E-2</v>
      </c>
      <c r="V1516" s="50">
        <v>0</v>
      </c>
      <c r="W1516" t="s">
        <v>210</v>
      </c>
      <c r="X1516" s="50">
        <v>0.67030173165917162</v>
      </c>
      <c r="Y1516" t="s">
        <v>210</v>
      </c>
      <c r="Z1516">
        <v>3</v>
      </c>
      <c r="AA1516">
        <v>24</v>
      </c>
      <c r="AB1516" t="s">
        <v>251</v>
      </c>
      <c r="AC1516" t="s">
        <v>190</v>
      </c>
      <c r="AD1516" s="50">
        <v>0.97267291964756208</v>
      </c>
      <c r="AE1516" t="s">
        <v>252</v>
      </c>
      <c r="AF1516" t="s">
        <v>252</v>
      </c>
      <c r="AG1516" t="s">
        <v>252</v>
      </c>
      <c r="AH1516" t="s">
        <v>252</v>
      </c>
    </row>
    <row r="1517" spans="1:34" x14ac:dyDescent="0.35">
      <c r="A1517">
        <v>87</v>
      </c>
      <c r="B1517" t="s">
        <v>369</v>
      </c>
      <c r="C1517" t="s">
        <v>246</v>
      </c>
      <c r="D1517" t="s">
        <v>17</v>
      </c>
      <c r="E1517" t="s">
        <v>370</v>
      </c>
      <c r="F1517" t="s">
        <v>248</v>
      </c>
      <c r="G1517" t="s">
        <v>249</v>
      </c>
      <c r="H1517" t="s">
        <v>250</v>
      </c>
      <c r="L1517" s="50">
        <v>1</v>
      </c>
      <c r="M1517" s="50">
        <v>0.88019388914108276</v>
      </c>
      <c r="N1517" s="50">
        <v>1.1361132860183716</v>
      </c>
      <c r="O1517" s="50">
        <v>33.097693999999997</v>
      </c>
      <c r="P1517" s="50">
        <v>32.972099304199219</v>
      </c>
      <c r="Q1517" s="50">
        <v>0.11000220477581024</v>
      </c>
      <c r="S1517" s="50">
        <v>23.606971740722656</v>
      </c>
      <c r="T1517" s="50">
        <v>0.11485271155834198</v>
      </c>
      <c r="U1517" s="50">
        <v>6.631024181842804E-2</v>
      </c>
      <c r="V1517" s="50">
        <v>0</v>
      </c>
      <c r="W1517" t="s">
        <v>210</v>
      </c>
      <c r="X1517" s="50">
        <v>0.6301295614796425</v>
      </c>
      <c r="Y1517" t="s">
        <v>210</v>
      </c>
      <c r="Z1517">
        <v>3</v>
      </c>
      <c r="AA1517">
        <v>26</v>
      </c>
      <c r="AB1517" t="s">
        <v>251</v>
      </c>
      <c r="AC1517" t="s">
        <v>190</v>
      </c>
      <c r="AD1517" s="50">
        <v>0.96877282874715842</v>
      </c>
      <c r="AE1517" t="s">
        <v>252</v>
      </c>
      <c r="AF1517" t="s">
        <v>252</v>
      </c>
      <c r="AG1517" t="s">
        <v>252</v>
      </c>
      <c r="AH1517" t="s">
        <v>252</v>
      </c>
    </row>
    <row r="1518" spans="1:34" x14ac:dyDescent="0.35">
      <c r="A1518">
        <v>88</v>
      </c>
      <c r="B1518" t="s">
        <v>371</v>
      </c>
      <c r="C1518" t="s">
        <v>246</v>
      </c>
      <c r="D1518" t="s">
        <v>17</v>
      </c>
      <c r="E1518" t="s">
        <v>372</v>
      </c>
      <c r="F1518" t="s">
        <v>248</v>
      </c>
      <c r="G1518" t="s">
        <v>249</v>
      </c>
      <c r="H1518" t="s">
        <v>250</v>
      </c>
      <c r="O1518" t="s">
        <v>403</v>
      </c>
      <c r="P1518" s="50">
        <v>36.770294189453125</v>
      </c>
      <c r="W1518" t="s">
        <v>210</v>
      </c>
      <c r="X1518" s="50">
        <v>3.9999999105930328E-2</v>
      </c>
      <c r="Y1518" t="s">
        <v>210</v>
      </c>
      <c r="Z1518">
        <v>3</v>
      </c>
      <c r="AA1518">
        <v>39</v>
      </c>
      <c r="AB1518" t="s">
        <v>404</v>
      </c>
      <c r="AC1518" t="s">
        <v>190</v>
      </c>
      <c r="AD1518" s="50">
        <v>0</v>
      </c>
      <c r="AE1518" t="s">
        <v>274</v>
      </c>
      <c r="AF1518" t="s">
        <v>274</v>
      </c>
      <c r="AG1518" t="s">
        <v>274</v>
      </c>
      <c r="AH1518" t="s">
        <v>252</v>
      </c>
    </row>
    <row r="1519" spans="1:34" x14ac:dyDescent="0.35">
      <c r="A1519">
        <v>89</v>
      </c>
      <c r="B1519" t="s">
        <v>373</v>
      </c>
      <c r="C1519" t="s">
        <v>246</v>
      </c>
      <c r="D1519" t="s">
        <v>17</v>
      </c>
      <c r="E1519" t="s">
        <v>366</v>
      </c>
      <c r="F1519" t="s">
        <v>248</v>
      </c>
      <c r="G1519" t="s">
        <v>249</v>
      </c>
      <c r="H1519" t="s">
        <v>250</v>
      </c>
      <c r="O1519" t="s">
        <v>403</v>
      </c>
      <c r="W1519" t="s">
        <v>210</v>
      </c>
      <c r="X1519" s="50">
        <v>0.2</v>
      </c>
      <c r="Y1519" t="s">
        <v>210</v>
      </c>
      <c r="Z1519">
        <v>3</v>
      </c>
      <c r="AA1519">
        <v>39</v>
      </c>
      <c r="AB1519" t="s">
        <v>404</v>
      </c>
      <c r="AC1519" t="s">
        <v>190</v>
      </c>
      <c r="AD1519" s="50">
        <v>0</v>
      </c>
      <c r="AE1519" t="s">
        <v>274</v>
      </c>
      <c r="AF1519" t="s">
        <v>274</v>
      </c>
      <c r="AG1519" t="s">
        <v>274</v>
      </c>
      <c r="AH1519" t="s">
        <v>274</v>
      </c>
    </row>
    <row r="1520" spans="1:34" x14ac:dyDescent="0.35">
      <c r="A1520">
        <v>90</v>
      </c>
      <c r="B1520" t="s">
        <v>374</v>
      </c>
      <c r="C1520" t="s">
        <v>246</v>
      </c>
      <c r="D1520" t="s">
        <v>17</v>
      </c>
      <c r="E1520" t="s">
        <v>368</v>
      </c>
      <c r="F1520" t="s">
        <v>248</v>
      </c>
      <c r="G1520" t="s">
        <v>249</v>
      </c>
      <c r="H1520" t="s">
        <v>250</v>
      </c>
      <c r="L1520" s="50">
        <v>1</v>
      </c>
      <c r="M1520" s="50">
        <v>0.95249855518341064</v>
      </c>
      <c r="N1520" s="50">
        <v>1.0498703718185425</v>
      </c>
      <c r="O1520" s="50">
        <v>31.367645</v>
      </c>
      <c r="P1520" s="50">
        <v>31.371780395507813</v>
      </c>
      <c r="Q1520" s="50">
        <v>2.8771769255399704E-2</v>
      </c>
      <c r="S1520" s="50">
        <v>22.006649017333984</v>
      </c>
      <c r="T1520" s="50">
        <v>4.3800398707389832E-2</v>
      </c>
      <c r="U1520" s="50">
        <v>2.52881720662117E-2</v>
      </c>
      <c r="V1520" s="50">
        <v>0</v>
      </c>
      <c r="W1520" t="s">
        <v>210</v>
      </c>
      <c r="X1520" s="50">
        <v>0.67030173165917162</v>
      </c>
      <c r="Y1520" t="s">
        <v>210</v>
      </c>
      <c r="Z1520">
        <v>3</v>
      </c>
      <c r="AA1520">
        <v>24</v>
      </c>
      <c r="AB1520" t="s">
        <v>251</v>
      </c>
      <c r="AC1520" t="s">
        <v>190</v>
      </c>
      <c r="AD1520" s="50">
        <v>0.97642366454936513</v>
      </c>
      <c r="AE1520" t="s">
        <v>252</v>
      </c>
      <c r="AF1520" t="s">
        <v>252</v>
      </c>
      <c r="AG1520" t="s">
        <v>252</v>
      </c>
      <c r="AH1520" t="s">
        <v>252</v>
      </c>
    </row>
    <row r="1521" spans="1:37" x14ac:dyDescent="0.35">
      <c r="A1521">
        <v>91</v>
      </c>
      <c r="B1521" t="s">
        <v>375</v>
      </c>
      <c r="C1521" t="s">
        <v>246</v>
      </c>
      <c r="D1521" t="s">
        <v>17</v>
      </c>
      <c r="E1521" t="s">
        <v>370</v>
      </c>
      <c r="F1521" t="s">
        <v>248</v>
      </c>
      <c r="G1521" t="s">
        <v>249</v>
      </c>
      <c r="H1521" t="s">
        <v>250</v>
      </c>
      <c r="L1521" s="50">
        <v>1</v>
      </c>
      <c r="M1521" s="50">
        <v>0.88019388914108276</v>
      </c>
      <c r="N1521" s="50">
        <v>1.1361132860183716</v>
      </c>
      <c r="O1521" s="50">
        <v>32.925739999999998</v>
      </c>
      <c r="P1521" s="50">
        <v>32.972099304199219</v>
      </c>
      <c r="Q1521" s="50">
        <v>0.11000220477581024</v>
      </c>
      <c r="S1521" s="50">
        <v>23.606971740722656</v>
      </c>
      <c r="T1521" s="50">
        <v>0.11485271155834198</v>
      </c>
      <c r="U1521" s="50">
        <v>6.631024181842804E-2</v>
      </c>
      <c r="V1521" s="50">
        <v>0</v>
      </c>
      <c r="W1521" t="s">
        <v>210</v>
      </c>
      <c r="X1521" s="50">
        <v>0.6301295614796425</v>
      </c>
      <c r="Y1521" t="s">
        <v>210</v>
      </c>
      <c r="Z1521">
        <v>3</v>
      </c>
      <c r="AA1521">
        <v>26</v>
      </c>
      <c r="AB1521" t="s">
        <v>251</v>
      </c>
      <c r="AC1521" t="s">
        <v>190</v>
      </c>
      <c r="AD1521" s="50">
        <v>0.97097563331649495</v>
      </c>
      <c r="AE1521" t="s">
        <v>252</v>
      </c>
      <c r="AF1521" t="s">
        <v>252</v>
      </c>
      <c r="AG1521" t="s">
        <v>252</v>
      </c>
      <c r="AH1521" t="s">
        <v>252</v>
      </c>
    </row>
    <row r="1522" spans="1:37" x14ac:dyDescent="0.35">
      <c r="A1522">
        <v>92</v>
      </c>
      <c r="B1522" t="s">
        <v>376</v>
      </c>
      <c r="C1522" t="s">
        <v>246</v>
      </c>
      <c r="D1522" t="s">
        <v>17</v>
      </c>
      <c r="E1522" t="s">
        <v>372</v>
      </c>
      <c r="F1522" t="s">
        <v>248</v>
      </c>
      <c r="G1522" t="s">
        <v>249</v>
      </c>
      <c r="H1522" t="s">
        <v>250</v>
      </c>
      <c r="O1522" t="s">
        <v>403</v>
      </c>
      <c r="P1522" s="50">
        <v>36.770294189453125</v>
      </c>
      <c r="W1522" t="s">
        <v>210</v>
      </c>
      <c r="X1522" s="50">
        <v>3.9999999105930328E-2</v>
      </c>
      <c r="Y1522" t="s">
        <v>210</v>
      </c>
      <c r="Z1522">
        <v>3</v>
      </c>
      <c r="AA1522">
        <v>39</v>
      </c>
      <c r="AB1522" t="s">
        <v>404</v>
      </c>
      <c r="AC1522" t="s">
        <v>190</v>
      </c>
      <c r="AD1522" s="50">
        <v>0</v>
      </c>
      <c r="AE1522" t="s">
        <v>274</v>
      </c>
      <c r="AF1522" t="s">
        <v>274</v>
      </c>
      <c r="AG1522" t="s">
        <v>274</v>
      </c>
      <c r="AH1522" t="s">
        <v>252</v>
      </c>
    </row>
    <row r="1523" spans="1:37" x14ac:dyDescent="0.35">
      <c r="A1523">
        <v>93</v>
      </c>
      <c r="B1523" t="s">
        <v>377</v>
      </c>
      <c r="C1523" t="s">
        <v>246</v>
      </c>
      <c r="D1523" t="s">
        <v>17</v>
      </c>
      <c r="E1523" t="s">
        <v>366</v>
      </c>
      <c r="F1523" t="s">
        <v>248</v>
      </c>
      <c r="G1523" t="s">
        <v>249</v>
      </c>
      <c r="H1523" t="s">
        <v>250</v>
      </c>
      <c r="O1523" t="s">
        <v>403</v>
      </c>
      <c r="W1523" t="s">
        <v>210</v>
      </c>
      <c r="X1523" s="50">
        <v>0.2</v>
      </c>
      <c r="Y1523" t="s">
        <v>210</v>
      </c>
      <c r="Z1523">
        <v>3</v>
      </c>
      <c r="AA1523">
        <v>39</v>
      </c>
      <c r="AB1523" t="s">
        <v>404</v>
      </c>
      <c r="AC1523" t="s">
        <v>190</v>
      </c>
      <c r="AD1523" s="50">
        <v>0</v>
      </c>
      <c r="AE1523" t="s">
        <v>274</v>
      </c>
      <c r="AF1523" t="s">
        <v>274</v>
      </c>
      <c r="AG1523" t="s">
        <v>274</v>
      </c>
      <c r="AH1523" t="s">
        <v>274</v>
      </c>
    </row>
    <row r="1524" spans="1:37" x14ac:dyDescent="0.35">
      <c r="A1524">
        <v>94</v>
      </c>
      <c r="B1524" t="s">
        <v>378</v>
      </c>
      <c r="C1524" t="s">
        <v>246</v>
      </c>
      <c r="D1524" t="s">
        <v>17</v>
      </c>
      <c r="E1524" t="s">
        <v>368</v>
      </c>
      <c r="F1524" t="s">
        <v>248</v>
      </c>
      <c r="G1524" t="s">
        <v>249</v>
      </c>
      <c r="H1524" t="s">
        <v>250</v>
      </c>
      <c r="L1524" s="50">
        <v>1</v>
      </c>
      <c r="M1524" s="50">
        <v>0.95249855518341064</v>
      </c>
      <c r="N1524" s="50">
        <v>1.0498703718185425</v>
      </c>
      <c r="O1524" s="50">
        <v>31.345296999999999</v>
      </c>
      <c r="P1524" s="50">
        <v>31.371780395507813</v>
      </c>
      <c r="Q1524" s="50">
        <v>2.8771769255399704E-2</v>
      </c>
      <c r="S1524" s="50">
        <v>22.006649017333984</v>
      </c>
      <c r="T1524" s="50">
        <v>4.3800398707389832E-2</v>
      </c>
      <c r="U1524" s="50">
        <v>2.52881720662117E-2</v>
      </c>
      <c r="V1524" s="50">
        <v>0</v>
      </c>
      <c r="W1524" t="s">
        <v>210</v>
      </c>
      <c r="X1524" s="50">
        <v>0.67030173165917162</v>
      </c>
      <c r="Y1524" t="s">
        <v>210</v>
      </c>
      <c r="Z1524">
        <v>3</v>
      </c>
      <c r="AA1524">
        <v>24</v>
      </c>
      <c r="AB1524" t="s">
        <v>251</v>
      </c>
      <c r="AC1524" t="s">
        <v>190</v>
      </c>
      <c r="AD1524" s="50">
        <v>0.97724898534499727</v>
      </c>
      <c r="AE1524" t="s">
        <v>252</v>
      </c>
      <c r="AF1524" t="s">
        <v>252</v>
      </c>
      <c r="AG1524" t="s">
        <v>252</v>
      </c>
      <c r="AH1524" t="s">
        <v>252</v>
      </c>
    </row>
    <row r="1525" spans="1:37" x14ac:dyDescent="0.35">
      <c r="A1525">
        <v>95</v>
      </c>
      <c r="B1525" t="s">
        <v>379</v>
      </c>
      <c r="C1525" t="s">
        <v>246</v>
      </c>
      <c r="D1525" t="s">
        <v>17</v>
      </c>
      <c r="E1525" t="s">
        <v>370</v>
      </c>
      <c r="F1525" t="s">
        <v>248</v>
      </c>
      <c r="G1525" t="s">
        <v>249</v>
      </c>
      <c r="H1525" t="s">
        <v>250</v>
      </c>
      <c r="L1525" s="50">
        <v>1</v>
      </c>
      <c r="M1525" s="50">
        <v>0.88019388914108276</v>
      </c>
      <c r="N1525" s="50">
        <v>1.1361132860183716</v>
      </c>
      <c r="O1525" s="50">
        <v>32.892868</v>
      </c>
      <c r="P1525" s="50">
        <v>32.972099304199219</v>
      </c>
      <c r="Q1525" s="50">
        <v>0.11000220477581024</v>
      </c>
      <c r="S1525" s="50">
        <v>23.606971740722656</v>
      </c>
      <c r="T1525" s="50">
        <v>0.11485271155834198</v>
      </c>
      <c r="U1525" s="50">
        <v>6.631024181842804E-2</v>
      </c>
      <c r="V1525" s="50">
        <v>0</v>
      </c>
      <c r="W1525" t="s">
        <v>210</v>
      </c>
      <c r="X1525" s="50">
        <v>0.6301295614796425</v>
      </c>
      <c r="Y1525" t="s">
        <v>210</v>
      </c>
      <c r="Z1525">
        <v>3</v>
      </c>
      <c r="AA1525">
        <v>26</v>
      </c>
      <c r="AB1525" t="s">
        <v>251</v>
      </c>
      <c r="AC1525" t="s">
        <v>190</v>
      </c>
      <c r="AD1525" s="50">
        <v>0.95488606276678634</v>
      </c>
      <c r="AE1525" t="s">
        <v>252</v>
      </c>
      <c r="AF1525" t="s">
        <v>252</v>
      </c>
      <c r="AG1525" t="s">
        <v>252</v>
      </c>
      <c r="AH1525" t="s">
        <v>252</v>
      </c>
    </row>
    <row r="1526" spans="1:37" x14ac:dyDescent="0.35">
      <c r="A1526">
        <v>96</v>
      </c>
      <c r="B1526" t="s">
        <v>380</v>
      </c>
      <c r="C1526" t="s">
        <v>246</v>
      </c>
      <c r="D1526" t="s">
        <v>17</v>
      </c>
      <c r="E1526" t="s">
        <v>372</v>
      </c>
      <c r="F1526" t="s">
        <v>248</v>
      </c>
      <c r="G1526" t="s">
        <v>249</v>
      </c>
      <c r="H1526" t="s">
        <v>250</v>
      </c>
      <c r="L1526" s="50">
        <v>1</v>
      </c>
      <c r="O1526" s="50">
        <v>36.770294</v>
      </c>
      <c r="P1526" s="50">
        <v>36.770294189453125</v>
      </c>
      <c r="S1526" s="50">
        <v>27.40516471862793</v>
      </c>
      <c r="V1526" s="50">
        <v>0</v>
      </c>
      <c r="W1526" t="s">
        <v>210</v>
      </c>
      <c r="X1526" s="50">
        <v>3.9999999105930328E-2</v>
      </c>
      <c r="Y1526" t="s">
        <v>210</v>
      </c>
      <c r="Z1526">
        <v>3</v>
      </c>
      <c r="AA1526">
        <v>33</v>
      </c>
      <c r="AB1526" t="s">
        <v>273</v>
      </c>
      <c r="AC1526" t="s">
        <v>190</v>
      </c>
      <c r="AD1526" s="50">
        <v>0.66608804011642087</v>
      </c>
      <c r="AE1526" t="s">
        <v>274</v>
      </c>
      <c r="AF1526" t="s">
        <v>252</v>
      </c>
      <c r="AG1526" t="s">
        <v>274</v>
      </c>
      <c r="AH1526" t="s">
        <v>252</v>
      </c>
    </row>
    <row r="1527" spans="1:37" x14ac:dyDescent="0.35">
      <c r="A1527" t="s">
        <v>381</v>
      </c>
      <c r="B1527" t="s">
        <v>382</v>
      </c>
    </row>
    <row r="1528" spans="1:37" x14ac:dyDescent="0.35">
      <c r="A1528" t="s">
        <v>383</v>
      </c>
      <c r="B1528" t="s">
        <v>247</v>
      </c>
    </row>
    <row r="1529" spans="1:37" x14ac:dyDescent="0.35">
      <c r="A1529" t="s">
        <v>384</v>
      </c>
      <c r="B1529" t="s">
        <v>385</v>
      </c>
    </row>
    <row r="1530" spans="1:37" x14ac:dyDescent="0.35">
      <c r="A1530" t="s">
        <v>386</v>
      </c>
      <c r="B1530" t="s">
        <v>17</v>
      </c>
    </row>
    <row r="1531" spans="1:37" x14ac:dyDescent="0.35">
      <c r="A1531" s="73"/>
      <c r="B1531" s="73"/>
      <c r="C1531" s="73"/>
      <c r="D1531" s="73"/>
      <c r="E1531" s="73"/>
      <c r="F1531" s="73"/>
      <c r="G1531" s="73"/>
      <c r="H1531" s="73"/>
      <c r="I1531" s="73"/>
      <c r="J1531" s="73"/>
      <c r="K1531" s="73"/>
      <c r="L1531" s="73"/>
      <c r="M1531" s="73"/>
      <c r="N1531" s="73"/>
      <c r="O1531" s="73"/>
      <c r="P1531" s="73"/>
      <c r="Q1531" s="73"/>
      <c r="R1531" s="73"/>
      <c r="S1531" s="73"/>
      <c r="T1531" s="73"/>
      <c r="U1531" s="73"/>
      <c r="V1531" s="73"/>
      <c r="W1531" s="73"/>
      <c r="X1531" s="73"/>
      <c r="Y1531" s="73"/>
      <c r="Z1531" s="73"/>
      <c r="AA1531" s="73"/>
      <c r="AB1531" s="73"/>
      <c r="AC1531" s="73"/>
      <c r="AD1531" s="73"/>
      <c r="AE1531" s="73"/>
      <c r="AF1531" s="73"/>
      <c r="AG1531" s="73"/>
      <c r="AH1531" s="73"/>
      <c r="AI1531" s="73"/>
      <c r="AJ1531" s="73"/>
      <c r="AK1531" s="73"/>
    </row>
    <row r="1532" spans="1:37" x14ac:dyDescent="0.35">
      <c r="A1532" t="s">
        <v>174</v>
      </c>
      <c r="B1532" t="s">
        <v>175</v>
      </c>
    </row>
    <row r="1533" spans="1:37" x14ac:dyDescent="0.35">
      <c r="A1533" t="s">
        <v>186</v>
      </c>
      <c r="B1533" t="s">
        <v>187</v>
      </c>
    </row>
    <row r="1534" spans="1:37" x14ac:dyDescent="0.35">
      <c r="A1534" t="s">
        <v>188</v>
      </c>
      <c r="B1534" t="s">
        <v>455</v>
      </c>
    </row>
    <row r="1535" spans="1:37" x14ac:dyDescent="0.35">
      <c r="A1535" t="s">
        <v>191</v>
      </c>
      <c r="B1535" t="s">
        <v>456</v>
      </c>
    </row>
    <row r="1536" spans="1:37" x14ac:dyDescent="0.35">
      <c r="A1536" t="s">
        <v>193</v>
      </c>
      <c r="B1536" t="s">
        <v>457</v>
      </c>
    </row>
    <row r="1537" spans="1:35" x14ac:dyDescent="0.35">
      <c r="A1537" t="s">
        <v>195</v>
      </c>
      <c r="B1537" t="s">
        <v>458</v>
      </c>
    </row>
    <row r="1538" spans="1:35" x14ac:dyDescent="0.35">
      <c r="A1538" t="s">
        <v>197</v>
      </c>
      <c r="B1538" t="s">
        <v>198</v>
      </c>
    </row>
    <row r="1539" spans="1:35" x14ac:dyDescent="0.35">
      <c r="A1539" t="s">
        <v>199</v>
      </c>
      <c r="B1539" t="s">
        <v>200</v>
      </c>
    </row>
    <row r="1540" spans="1:35" x14ac:dyDescent="0.35">
      <c r="A1540" t="s">
        <v>201</v>
      </c>
      <c r="B1540" t="s">
        <v>202</v>
      </c>
    </row>
    <row r="1541" spans="1:35" x14ac:dyDescent="0.35">
      <c r="A1541" t="s">
        <v>203</v>
      </c>
      <c r="B1541" t="s">
        <v>204</v>
      </c>
    </row>
    <row r="1542" spans="1:35" x14ac:dyDescent="0.35">
      <c r="A1542" t="s">
        <v>205</v>
      </c>
      <c r="B1542" t="s">
        <v>206</v>
      </c>
    </row>
    <row r="1543" spans="1:35" x14ac:dyDescent="0.35">
      <c r="A1543" t="s">
        <v>207</v>
      </c>
      <c r="B1543" t="s">
        <v>208</v>
      </c>
    </row>
    <row r="1544" spans="1:35" x14ac:dyDescent="0.35">
      <c r="A1544" t="s">
        <v>209</v>
      </c>
      <c r="B1544" t="s">
        <v>210</v>
      </c>
    </row>
    <row r="1545" spans="1:35" x14ac:dyDescent="0.35">
      <c r="A1545" t="s">
        <v>211</v>
      </c>
      <c r="B1545" t="s">
        <v>212</v>
      </c>
    </row>
    <row r="1547" spans="1:35" x14ac:dyDescent="0.35">
      <c r="A1547" t="s">
        <v>213</v>
      </c>
      <c r="B1547" t="s">
        <v>214</v>
      </c>
      <c r="C1547" t="s">
        <v>215</v>
      </c>
      <c r="D1547" t="s">
        <v>216</v>
      </c>
      <c r="E1547" t="s">
        <v>217</v>
      </c>
      <c r="F1547" t="s">
        <v>218</v>
      </c>
      <c r="G1547" t="s">
        <v>219</v>
      </c>
      <c r="H1547" t="s">
        <v>220</v>
      </c>
      <c r="I1547" t="s">
        <v>221</v>
      </c>
      <c r="J1547" t="s">
        <v>222</v>
      </c>
      <c r="K1547" t="s">
        <v>223</v>
      </c>
      <c r="L1547" t="s">
        <v>112</v>
      </c>
      <c r="M1547" t="s">
        <v>224</v>
      </c>
      <c r="N1547" t="s">
        <v>225</v>
      </c>
      <c r="O1547" t="s">
        <v>45</v>
      </c>
      <c r="P1547" t="s">
        <v>226</v>
      </c>
      <c r="Q1547" t="s">
        <v>227</v>
      </c>
      <c r="R1547" t="s">
        <v>228</v>
      </c>
      <c r="S1547" t="s">
        <v>229</v>
      </c>
      <c r="T1547" t="s">
        <v>230</v>
      </c>
      <c r="U1547" t="s">
        <v>231</v>
      </c>
      <c r="V1547" t="s">
        <v>232</v>
      </c>
      <c r="W1547" t="s">
        <v>233</v>
      </c>
      <c r="X1547" t="s">
        <v>234</v>
      </c>
      <c r="Y1547" t="s">
        <v>235</v>
      </c>
      <c r="Z1547" t="s">
        <v>236</v>
      </c>
      <c r="AA1547" t="s">
        <v>237</v>
      </c>
      <c r="AB1547" t="s">
        <v>238</v>
      </c>
      <c r="AC1547" t="s">
        <v>239</v>
      </c>
      <c r="AD1547" t="s">
        <v>240</v>
      </c>
      <c r="AE1547" t="s">
        <v>241</v>
      </c>
      <c r="AF1547" t="s">
        <v>399</v>
      </c>
      <c r="AG1547" t="s">
        <v>242</v>
      </c>
      <c r="AH1547" t="s">
        <v>401</v>
      </c>
      <c r="AI1547" t="s">
        <v>400</v>
      </c>
    </row>
    <row r="1548" spans="1:35" x14ac:dyDescent="0.35">
      <c r="A1548">
        <v>1</v>
      </c>
      <c r="B1548" t="s">
        <v>245</v>
      </c>
      <c r="C1548" t="s">
        <v>246</v>
      </c>
      <c r="D1548" t="s">
        <v>18</v>
      </c>
      <c r="E1548" t="s">
        <v>247</v>
      </c>
      <c r="F1548" t="s">
        <v>248</v>
      </c>
      <c r="G1548" t="s">
        <v>249</v>
      </c>
      <c r="H1548" t="s">
        <v>250</v>
      </c>
      <c r="O1548" s="50">
        <v>9.6296750000000007</v>
      </c>
      <c r="P1548" s="50">
        <v>9.7036800384521484</v>
      </c>
      <c r="Q1548" s="50">
        <v>6.5373286604881287E-2</v>
      </c>
      <c r="W1548" t="s">
        <v>210</v>
      </c>
      <c r="X1548" s="50">
        <v>0.50828967365428568</v>
      </c>
      <c r="Y1548" t="s">
        <v>210</v>
      </c>
      <c r="Z1548">
        <v>3</v>
      </c>
      <c r="AA1548">
        <v>5</v>
      </c>
      <c r="AB1548" t="s">
        <v>251</v>
      </c>
      <c r="AC1548" t="s">
        <v>190</v>
      </c>
      <c r="AD1548" s="50">
        <v>0.9426789596524271</v>
      </c>
      <c r="AE1548" t="s">
        <v>252</v>
      </c>
      <c r="AF1548" t="s">
        <v>252</v>
      </c>
      <c r="AG1548" t="s">
        <v>252</v>
      </c>
      <c r="AH1548" t="s">
        <v>252</v>
      </c>
      <c r="AI1548" t="s">
        <v>252</v>
      </c>
    </row>
    <row r="1549" spans="1:35" x14ac:dyDescent="0.35">
      <c r="A1549">
        <v>2</v>
      </c>
      <c r="B1549" t="s">
        <v>253</v>
      </c>
      <c r="C1549" t="s">
        <v>246</v>
      </c>
      <c r="D1549" t="s">
        <v>18</v>
      </c>
      <c r="E1549" t="s">
        <v>254</v>
      </c>
      <c r="F1549" t="s">
        <v>248</v>
      </c>
      <c r="G1549" t="s">
        <v>249</v>
      </c>
      <c r="H1549" t="s">
        <v>250</v>
      </c>
      <c r="L1549" s="50">
        <v>1</v>
      </c>
      <c r="M1549" s="50">
        <v>0.92389404773712158</v>
      </c>
      <c r="N1549" s="50">
        <v>1.0823752880096436</v>
      </c>
      <c r="O1549" s="50">
        <v>22.057756000000001</v>
      </c>
      <c r="P1549" s="50">
        <v>22.090253829956055</v>
      </c>
      <c r="Q1549" s="50">
        <v>2.8317071497440338E-2</v>
      </c>
      <c r="S1549" s="50">
        <v>12.38657283782959</v>
      </c>
      <c r="T1549" s="50">
        <v>7.124270498752594E-2</v>
      </c>
      <c r="U1549" s="50">
        <v>4.1131995618343353E-2</v>
      </c>
      <c r="V1549" s="50">
        <v>0</v>
      </c>
      <c r="W1549" t="s">
        <v>210</v>
      </c>
      <c r="X1549" s="50">
        <v>0.43166468604338587</v>
      </c>
      <c r="Y1549" t="s">
        <v>210</v>
      </c>
      <c r="Z1549">
        <v>3</v>
      </c>
      <c r="AA1549">
        <v>14</v>
      </c>
      <c r="AB1549" t="s">
        <v>251</v>
      </c>
      <c r="AC1549" t="s">
        <v>190</v>
      </c>
      <c r="AD1549" s="50">
        <v>0.96927374249433085</v>
      </c>
      <c r="AE1549" t="s">
        <v>252</v>
      </c>
      <c r="AF1549" t="s">
        <v>252</v>
      </c>
      <c r="AG1549" t="s">
        <v>252</v>
      </c>
      <c r="AH1549" t="s">
        <v>252</v>
      </c>
      <c r="AI1549" t="s">
        <v>252</v>
      </c>
    </row>
    <row r="1550" spans="1:35" x14ac:dyDescent="0.35">
      <c r="A1550">
        <v>3</v>
      </c>
      <c r="B1550" t="s">
        <v>255</v>
      </c>
      <c r="C1550" t="s">
        <v>246</v>
      </c>
      <c r="D1550" t="s">
        <v>18</v>
      </c>
      <c r="E1550" t="s">
        <v>256</v>
      </c>
      <c r="F1550" t="s">
        <v>248</v>
      </c>
      <c r="G1550" t="s">
        <v>249</v>
      </c>
      <c r="H1550" t="s">
        <v>250</v>
      </c>
      <c r="L1550" s="50">
        <v>1</v>
      </c>
      <c r="M1550" s="50">
        <v>0.92302864789962769</v>
      </c>
      <c r="N1550" s="50">
        <v>1.0833899974822998</v>
      </c>
      <c r="O1550" s="50">
        <v>23.778521999999999</v>
      </c>
      <c r="P1550" s="50">
        <v>23.806365966796875</v>
      </c>
      <c r="Q1550" s="50">
        <v>3.0376587063074112E-2</v>
      </c>
      <c r="S1550" s="50">
        <v>14.102686882019043</v>
      </c>
      <c r="T1550" s="50">
        <v>7.2086088359355927E-2</v>
      </c>
      <c r="U1550" s="50">
        <v>4.1618920862674713E-2</v>
      </c>
      <c r="V1550" s="50">
        <v>0</v>
      </c>
      <c r="W1550" t="s">
        <v>210</v>
      </c>
      <c r="X1550" s="50">
        <v>0.41698546743436538</v>
      </c>
      <c r="Y1550" t="s">
        <v>210</v>
      </c>
      <c r="Z1550">
        <v>3</v>
      </c>
      <c r="AA1550">
        <v>18</v>
      </c>
      <c r="AB1550" t="s">
        <v>251</v>
      </c>
      <c r="AC1550" t="s">
        <v>190</v>
      </c>
      <c r="AD1550" s="50">
        <v>0.96978940386739976</v>
      </c>
      <c r="AE1550" t="s">
        <v>252</v>
      </c>
      <c r="AF1550" t="s">
        <v>252</v>
      </c>
      <c r="AG1550" t="s">
        <v>252</v>
      </c>
      <c r="AH1550" t="s">
        <v>252</v>
      </c>
      <c r="AI1550" t="s">
        <v>252</v>
      </c>
    </row>
    <row r="1551" spans="1:35" x14ac:dyDescent="0.35">
      <c r="A1551">
        <v>4</v>
      </c>
      <c r="B1551" t="s">
        <v>257</v>
      </c>
      <c r="C1551" t="s">
        <v>246</v>
      </c>
      <c r="D1551" t="s">
        <v>18</v>
      </c>
      <c r="E1551" t="s">
        <v>258</v>
      </c>
      <c r="F1551" t="s">
        <v>248</v>
      </c>
      <c r="G1551" t="s">
        <v>249</v>
      </c>
      <c r="H1551" t="s">
        <v>250</v>
      </c>
      <c r="L1551" s="50">
        <v>1</v>
      </c>
      <c r="M1551" s="50">
        <v>0.92841422557830811</v>
      </c>
      <c r="N1551" s="50">
        <v>1.0771054029464722</v>
      </c>
      <c r="O1551" s="50">
        <v>24.639652000000002</v>
      </c>
      <c r="P1551" s="50">
        <v>24.649251937866211</v>
      </c>
      <c r="Q1551" s="50">
        <v>1.3973996974527836E-2</v>
      </c>
      <c r="S1551" s="50">
        <v>14.945570945739746</v>
      </c>
      <c r="T1551" s="50">
        <v>6.6850125789642334E-2</v>
      </c>
      <c r="U1551" s="50">
        <v>3.8595937192440033E-2</v>
      </c>
      <c r="V1551" s="50">
        <v>0</v>
      </c>
      <c r="W1551" t="s">
        <v>210</v>
      </c>
      <c r="X1551" s="50">
        <v>0.49673693756811799</v>
      </c>
      <c r="Y1551" t="s">
        <v>210</v>
      </c>
      <c r="Z1551">
        <v>3</v>
      </c>
      <c r="AA1551">
        <v>18</v>
      </c>
      <c r="AB1551" t="s">
        <v>251</v>
      </c>
      <c r="AC1551" t="s">
        <v>190</v>
      </c>
      <c r="AD1551" s="50">
        <v>0.98541429537947489</v>
      </c>
      <c r="AE1551" t="s">
        <v>252</v>
      </c>
      <c r="AF1551" t="s">
        <v>252</v>
      </c>
      <c r="AG1551" t="s">
        <v>252</v>
      </c>
      <c r="AH1551" t="s">
        <v>252</v>
      </c>
      <c r="AI1551" t="s">
        <v>252</v>
      </c>
    </row>
    <row r="1552" spans="1:35" x14ac:dyDescent="0.35">
      <c r="A1552">
        <v>5</v>
      </c>
      <c r="B1552" t="s">
        <v>259</v>
      </c>
      <c r="C1552" t="s">
        <v>246</v>
      </c>
      <c r="D1552" t="s">
        <v>18</v>
      </c>
      <c r="E1552" t="s">
        <v>247</v>
      </c>
      <c r="F1552" t="s">
        <v>248</v>
      </c>
      <c r="G1552" t="s">
        <v>249</v>
      </c>
      <c r="H1552" t="s">
        <v>250</v>
      </c>
      <c r="O1552" s="50">
        <v>9.7277970000000007</v>
      </c>
      <c r="P1552" s="50">
        <v>9.7036800384521484</v>
      </c>
      <c r="Q1552" s="50">
        <v>6.5373286604881287E-2</v>
      </c>
      <c r="W1552" t="s">
        <v>210</v>
      </c>
      <c r="X1552" s="50">
        <v>0.50828967365428568</v>
      </c>
      <c r="Y1552" t="s">
        <v>210</v>
      </c>
      <c r="Z1552">
        <v>3</v>
      </c>
      <c r="AA1552">
        <v>4</v>
      </c>
      <c r="AB1552" t="s">
        <v>251</v>
      </c>
      <c r="AC1552" t="s">
        <v>190</v>
      </c>
      <c r="AD1552" s="50">
        <v>0.9180902137708028</v>
      </c>
      <c r="AE1552" t="s">
        <v>252</v>
      </c>
      <c r="AF1552" t="s">
        <v>252</v>
      </c>
      <c r="AG1552" t="s">
        <v>252</v>
      </c>
      <c r="AH1552" t="s">
        <v>252</v>
      </c>
      <c r="AI1552" t="s">
        <v>252</v>
      </c>
    </row>
    <row r="1553" spans="1:35" x14ac:dyDescent="0.35">
      <c r="A1553">
        <v>6</v>
      </c>
      <c r="B1553" t="s">
        <v>260</v>
      </c>
      <c r="C1553" t="s">
        <v>246</v>
      </c>
      <c r="D1553" t="s">
        <v>18</v>
      </c>
      <c r="E1553" t="s">
        <v>254</v>
      </c>
      <c r="F1553" t="s">
        <v>248</v>
      </c>
      <c r="G1553" t="s">
        <v>249</v>
      </c>
      <c r="H1553" t="s">
        <v>250</v>
      </c>
      <c r="L1553" s="50">
        <v>1</v>
      </c>
      <c r="M1553" s="50">
        <v>0.92389404773712158</v>
      </c>
      <c r="N1553" s="50">
        <v>1.0823752880096436</v>
      </c>
      <c r="O1553" s="50">
        <v>22.109635999999998</v>
      </c>
      <c r="P1553" s="50">
        <v>22.090253829956055</v>
      </c>
      <c r="Q1553" s="50">
        <v>2.8317071497440338E-2</v>
      </c>
      <c r="S1553" s="50">
        <v>12.38657283782959</v>
      </c>
      <c r="T1553" s="50">
        <v>7.124270498752594E-2</v>
      </c>
      <c r="U1553" s="50">
        <v>4.1131995618343353E-2</v>
      </c>
      <c r="V1553" s="50">
        <v>0</v>
      </c>
      <c r="W1553" t="s">
        <v>210</v>
      </c>
      <c r="X1553" s="50">
        <v>0.43166468604338587</v>
      </c>
      <c r="Y1553" t="s">
        <v>210</v>
      </c>
      <c r="Z1553">
        <v>3</v>
      </c>
      <c r="AA1553">
        <v>16</v>
      </c>
      <c r="AB1553" t="s">
        <v>251</v>
      </c>
      <c r="AC1553" t="s">
        <v>190</v>
      </c>
      <c r="AD1553" s="50">
        <v>0.96972778131218007</v>
      </c>
      <c r="AE1553" t="s">
        <v>252</v>
      </c>
      <c r="AF1553" t="s">
        <v>252</v>
      </c>
      <c r="AG1553" t="s">
        <v>252</v>
      </c>
      <c r="AH1553" t="s">
        <v>252</v>
      </c>
      <c r="AI1553" t="s">
        <v>252</v>
      </c>
    </row>
    <row r="1554" spans="1:35" x14ac:dyDescent="0.35">
      <c r="A1554">
        <v>7</v>
      </c>
      <c r="B1554" t="s">
        <v>261</v>
      </c>
      <c r="C1554" t="s">
        <v>246</v>
      </c>
      <c r="D1554" t="s">
        <v>18</v>
      </c>
      <c r="E1554" t="s">
        <v>256</v>
      </c>
      <c r="F1554" t="s">
        <v>248</v>
      </c>
      <c r="G1554" t="s">
        <v>249</v>
      </c>
      <c r="H1554" t="s">
        <v>250</v>
      </c>
      <c r="L1554" s="50">
        <v>1</v>
      </c>
      <c r="M1554" s="50">
        <v>0.92302864789962769</v>
      </c>
      <c r="N1554" s="50">
        <v>1.0833899974822998</v>
      </c>
      <c r="O1554" s="50">
        <v>23.838761999999999</v>
      </c>
      <c r="P1554" s="50">
        <v>23.806365966796875</v>
      </c>
      <c r="Q1554" s="50">
        <v>3.0376587063074112E-2</v>
      </c>
      <c r="S1554" s="50">
        <v>14.102686882019043</v>
      </c>
      <c r="T1554" s="50">
        <v>7.2086088359355927E-2</v>
      </c>
      <c r="U1554" s="50">
        <v>4.1618920862674713E-2</v>
      </c>
      <c r="V1554" s="50">
        <v>0</v>
      </c>
      <c r="W1554" t="s">
        <v>210</v>
      </c>
      <c r="X1554" s="50">
        <v>0.41698546743436538</v>
      </c>
      <c r="Y1554" t="s">
        <v>210</v>
      </c>
      <c r="Z1554">
        <v>3</v>
      </c>
      <c r="AA1554">
        <v>18</v>
      </c>
      <c r="AB1554" t="s">
        <v>251</v>
      </c>
      <c r="AC1554" t="s">
        <v>190</v>
      </c>
      <c r="AD1554" s="50">
        <v>0.97784905179346038</v>
      </c>
      <c r="AE1554" t="s">
        <v>252</v>
      </c>
      <c r="AF1554" t="s">
        <v>252</v>
      </c>
      <c r="AG1554" t="s">
        <v>252</v>
      </c>
      <c r="AH1554" t="s">
        <v>252</v>
      </c>
      <c r="AI1554" t="s">
        <v>252</v>
      </c>
    </row>
    <row r="1555" spans="1:35" x14ac:dyDescent="0.35">
      <c r="A1555">
        <v>8</v>
      </c>
      <c r="B1555" t="s">
        <v>262</v>
      </c>
      <c r="C1555" t="s">
        <v>246</v>
      </c>
      <c r="D1555" t="s">
        <v>18</v>
      </c>
      <c r="E1555" t="s">
        <v>258</v>
      </c>
      <c r="F1555" t="s">
        <v>248</v>
      </c>
      <c r="G1555" t="s">
        <v>249</v>
      </c>
      <c r="H1555" t="s">
        <v>250</v>
      </c>
      <c r="L1555" s="50">
        <v>1</v>
      </c>
      <c r="M1555" s="50">
        <v>0.92841422557830811</v>
      </c>
      <c r="N1555" s="50">
        <v>1.0771054029464722</v>
      </c>
      <c r="O1555" s="50">
        <v>24.665282999999999</v>
      </c>
      <c r="P1555" s="50">
        <v>24.649251937866211</v>
      </c>
      <c r="Q1555" s="50">
        <v>1.3973996974527836E-2</v>
      </c>
      <c r="S1555" s="50">
        <v>14.945570945739746</v>
      </c>
      <c r="T1555" s="50">
        <v>6.6850125789642334E-2</v>
      </c>
      <c r="U1555" s="50">
        <v>3.8595937192440033E-2</v>
      </c>
      <c r="V1555" s="50">
        <v>0</v>
      </c>
      <c r="W1555" t="s">
        <v>210</v>
      </c>
      <c r="X1555" s="50">
        <v>0.49673693756811799</v>
      </c>
      <c r="Y1555" t="s">
        <v>210</v>
      </c>
      <c r="Z1555">
        <v>3</v>
      </c>
      <c r="AA1555">
        <v>18</v>
      </c>
      <c r="AB1555" t="s">
        <v>251</v>
      </c>
      <c r="AC1555" t="s">
        <v>190</v>
      </c>
      <c r="AD1555" s="50">
        <v>0.98030968086324866</v>
      </c>
      <c r="AE1555" t="s">
        <v>252</v>
      </c>
      <c r="AF1555" t="s">
        <v>252</v>
      </c>
      <c r="AG1555" t="s">
        <v>252</v>
      </c>
      <c r="AH1555" t="s">
        <v>252</v>
      </c>
      <c r="AI1555" t="s">
        <v>252</v>
      </c>
    </row>
    <row r="1556" spans="1:35" x14ac:dyDescent="0.35">
      <c r="A1556">
        <v>9</v>
      </c>
      <c r="B1556" t="s">
        <v>263</v>
      </c>
      <c r="C1556" t="s">
        <v>246</v>
      </c>
      <c r="D1556" t="s">
        <v>18</v>
      </c>
      <c r="E1556" t="s">
        <v>247</v>
      </c>
      <c r="F1556" t="s">
        <v>248</v>
      </c>
      <c r="G1556" t="s">
        <v>249</v>
      </c>
      <c r="H1556" t="s">
        <v>250</v>
      </c>
      <c r="O1556" s="50">
        <v>9.7535699999999999</v>
      </c>
      <c r="P1556" s="50">
        <v>9.7036800384521484</v>
      </c>
      <c r="Q1556" s="50">
        <v>6.5373286604881287E-2</v>
      </c>
      <c r="W1556" t="s">
        <v>210</v>
      </c>
      <c r="X1556" s="50">
        <v>0.50828967365428568</v>
      </c>
      <c r="Y1556" t="s">
        <v>210</v>
      </c>
      <c r="Z1556">
        <v>3</v>
      </c>
      <c r="AA1556">
        <v>5</v>
      </c>
      <c r="AB1556" t="s">
        <v>251</v>
      </c>
      <c r="AC1556" t="s">
        <v>190</v>
      </c>
      <c r="AD1556" s="50">
        <v>0.92686139672004708</v>
      </c>
      <c r="AE1556" t="s">
        <v>252</v>
      </c>
      <c r="AF1556" t="s">
        <v>252</v>
      </c>
      <c r="AG1556" t="s">
        <v>252</v>
      </c>
      <c r="AH1556" t="s">
        <v>252</v>
      </c>
      <c r="AI1556" t="s">
        <v>252</v>
      </c>
    </row>
    <row r="1557" spans="1:35" x14ac:dyDescent="0.35">
      <c r="A1557">
        <v>10</v>
      </c>
      <c r="B1557" t="s">
        <v>264</v>
      </c>
      <c r="C1557" t="s">
        <v>246</v>
      </c>
      <c r="D1557" t="s">
        <v>18</v>
      </c>
      <c r="E1557" t="s">
        <v>254</v>
      </c>
      <c r="F1557" t="s">
        <v>248</v>
      </c>
      <c r="G1557" t="s">
        <v>249</v>
      </c>
      <c r="H1557" t="s">
        <v>250</v>
      </c>
      <c r="L1557" s="50">
        <v>1</v>
      </c>
      <c r="M1557" s="50">
        <v>0.92389404773712158</v>
      </c>
      <c r="N1557" s="50">
        <v>1.0823752880096436</v>
      </c>
      <c r="O1557" s="50">
        <v>22.103366999999999</v>
      </c>
      <c r="P1557" s="50">
        <v>22.090253829956055</v>
      </c>
      <c r="Q1557" s="50">
        <v>2.8317071497440338E-2</v>
      </c>
      <c r="S1557" s="50">
        <v>12.38657283782959</v>
      </c>
      <c r="T1557" s="50">
        <v>7.124270498752594E-2</v>
      </c>
      <c r="U1557" s="50">
        <v>4.1131995618343353E-2</v>
      </c>
      <c r="V1557" s="50">
        <v>0</v>
      </c>
      <c r="W1557" t="s">
        <v>210</v>
      </c>
      <c r="X1557" s="50">
        <v>0.43166468604338587</v>
      </c>
      <c r="Y1557" t="s">
        <v>210</v>
      </c>
      <c r="Z1557">
        <v>3</v>
      </c>
      <c r="AA1557">
        <v>15</v>
      </c>
      <c r="AB1557" t="s">
        <v>251</v>
      </c>
      <c r="AC1557" t="s">
        <v>190</v>
      </c>
      <c r="AD1557" s="50">
        <v>0.96776164186538705</v>
      </c>
      <c r="AE1557" t="s">
        <v>252</v>
      </c>
      <c r="AF1557" t="s">
        <v>252</v>
      </c>
      <c r="AG1557" t="s">
        <v>252</v>
      </c>
      <c r="AH1557" t="s">
        <v>252</v>
      </c>
      <c r="AI1557" t="s">
        <v>252</v>
      </c>
    </row>
    <row r="1558" spans="1:35" x14ac:dyDescent="0.35">
      <c r="A1558">
        <v>11</v>
      </c>
      <c r="B1558" t="s">
        <v>265</v>
      </c>
      <c r="C1558" t="s">
        <v>246</v>
      </c>
      <c r="D1558" t="s">
        <v>18</v>
      </c>
      <c r="E1558" t="s">
        <v>256</v>
      </c>
      <c r="F1558" t="s">
        <v>248</v>
      </c>
      <c r="G1558" t="s">
        <v>249</v>
      </c>
      <c r="H1558" t="s">
        <v>250</v>
      </c>
      <c r="L1558" s="50">
        <v>1</v>
      </c>
      <c r="M1558" s="50">
        <v>0.92302864789962769</v>
      </c>
      <c r="N1558" s="50">
        <v>1.0833899974822998</v>
      </c>
      <c r="O1558" s="50">
        <v>23.801817</v>
      </c>
      <c r="P1558" s="50">
        <v>23.806365966796875</v>
      </c>
      <c r="Q1558" s="50">
        <v>3.0376587063074112E-2</v>
      </c>
      <c r="S1558" s="50">
        <v>14.102686882019043</v>
      </c>
      <c r="T1558" s="50">
        <v>7.2086088359355927E-2</v>
      </c>
      <c r="U1558" s="50">
        <v>4.1618920862674713E-2</v>
      </c>
      <c r="V1558" s="50">
        <v>0</v>
      </c>
      <c r="W1558" t="s">
        <v>210</v>
      </c>
      <c r="X1558" s="50">
        <v>0.41698546743436538</v>
      </c>
      <c r="Y1558" t="s">
        <v>210</v>
      </c>
      <c r="Z1558">
        <v>3</v>
      </c>
      <c r="AA1558">
        <v>17</v>
      </c>
      <c r="AB1558" t="s">
        <v>251</v>
      </c>
      <c r="AC1558" t="s">
        <v>190</v>
      </c>
      <c r="AD1558" s="50">
        <v>0.98674584047818636</v>
      </c>
      <c r="AE1558" t="s">
        <v>252</v>
      </c>
      <c r="AF1558" t="s">
        <v>252</v>
      </c>
      <c r="AG1558" t="s">
        <v>252</v>
      </c>
      <c r="AH1558" t="s">
        <v>252</v>
      </c>
      <c r="AI1558" t="s">
        <v>252</v>
      </c>
    </row>
    <row r="1559" spans="1:35" x14ac:dyDescent="0.35">
      <c r="A1559">
        <v>12</v>
      </c>
      <c r="B1559" t="s">
        <v>266</v>
      </c>
      <c r="C1559" t="s">
        <v>246</v>
      </c>
      <c r="D1559" t="s">
        <v>18</v>
      </c>
      <c r="E1559" t="s">
        <v>258</v>
      </c>
      <c r="F1559" t="s">
        <v>248</v>
      </c>
      <c r="G1559" t="s">
        <v>249</v>
      </c>
      <c r="H1559" t="s">
        <v>250</v>
      </c>
      <c r="L1559" s="50">
        <v>1</v>
      </c>
      <c r="M1559" s="50">
        <v>0.92841422557830811</v>
      </c>
      <c r="N1559" s="50">
        <v>1.0771054029464722</v>
      </c>
      <c r="O1559" s="50">
        <v>24.642817999999998</v>
      </c>
      <c r="P1559" s="50">
        <v>24.649251937866211</v>
      </c>
      <c r="Q1559" s="50">
        <v>1.3973996974527836E-2</v>
      </c>
      <c r="S1559" s="50">
        <v>14.945570945739746</v>
      </c>
      <c r="T1559" s="50">
        <v>6.6850125789642334E-2</v>
      </c>
      <c r="U1559" s="50">
        <v>3.8595937192440033E-2</v>
      </c>
      <c r="V1559" s="50">
        <v>0</v>
      </c>
      <c r="W1559" t="s">
        <v>210</v>
      </c>
      <c r="X1559" s="50">
        <v>0.49673693756811799</v>
      </c>
      <c r="Y1559" t="s">
        <v>210</v>
      </c>
      <c r="Z1559">
        <v>3</v>
      </c>
      <c r="AA1559">
        <v>18</v>
      </c>
      <c r="AB1559" t="s">
        <v>251</v>
      </c>
      <c r="AC1559" t="s">
        <v>190</v>
      </c>
      <c r="AD1559" s="50">
        <v>0.97743057301067471</v>
      </c>
      <c r="AE1559" t="s">
        <v>252</v>
      </c>
      <c r="AF1559" t="s">
        <v>252</v>
      </c>
      <c r="AG1559" t="s">
        <v>252</v>
      </c>
      <c r="AH1559" t="s">
        <v>252</v>
      </c>
      <c r="AI1559" t="s">
        <v>252</v>
      </c>
    </row>
    <row r="1560" spans="1:35" x14ac:dyDescent="0.35">
      <c r="A1560">
        <v>13</v>
      </c>
      <c r="B1560" t="s">
        <v>267</v>
      </c>
      <c r="C1560" t="s">
        <v>246</v>
      </c>
      <c r="D1560" t="s">
        <v>18</v>
      </c>
      <c r="E1560" t="s">
        <v>268</v>
      </c>
      <c r="F1560" t="s">
        <v>248</v>
      </c>
      <c r="G1560" t="s">
        <v>249</v>
      </c>
      <c r="H1560" t="s">
        <v>250</v>
      </c>
      <c r="L1560" s="50">
        <v>1</v>
      </c>
      <c r="M1560" s="50">
        <v>0.92736619710922241</v>
      </c>
      <c r="N1560" s="50">
        <v>1.0783226490020752</v>
      </c>
      <c r="O1560" s="50">
        <v>25.505095000000001</v>
      </c>
      <c r="P1560" s="50">
        <v>25.525911331176758</v>
      </c>
      <c r="Q1560" s="50">
        <v>1.8226688727736473E-2</v>
      </c>
      <c r="S1560" s="50">
        <v>15.822230339050293</v>
      </c>
      <c r="T1560" s="50">
        <v>6.7866623401641846E-2</v>
      </c>
      <c r="U1560" s="50">
        <v>3.9182815700769424E-2</v>
      </c>
      <c r="V1560" s="50">
        <v>0</v>
      </c>
      <c r="W1560" t="s">
        <v>210</v>
      </c>
      <c r="X1560" s="50">
        <v>0.42591331186812093</v>
      </c>
      <c r="Y1560" t="s">
        <v>210</v>
      </c>
      <c r="Z1560">
        <v>3</v>
      </c>
      <c r="AA1560">
        <v>19</v>
      </c>
      <c r="AB1560" t="s">
        <v>251</v>
      </c>
      <c r="AC1560" t="s">
        <v>190</v>
      </c>
      <c r="AD1560" s="50">
        <v>0.97163662404052342</v>
      </c>
      <c r="AE1560" t="s">
        <v>252</v>
      </c>
      <c r="AF1560" t="s">
        <v>252</v>
      </c>
      <c r="AG1560" t="s">
        <v>252</v>
      </c>
      <c r="AH1560" t="s">
        <v>252</v>
      </c>
      <c r="AI1560" t="s">
        <v>252</v>
      </c>
    </row>
    <row r="1561" spans="1:35" x14ac:dyDescent="0.35">
      <c r="A1561">
        <v>14</v>
      </c>
      <c r="B1561" t="s">
        <v>269</v>
      </c>
      <c r="C1561" t="s">
        <v>246</v>
      </c>
      <c r="D1561" t="s">
        <v>18</v>
      </c>
      <c r="E1561" t="s">
        <v>270</v>
      </c>
      <c r="F1561" t="s">
        <v>248</v>
      </c>
      <c r="G1561" t="s">
        <v>249</v>
      </c>
      <c r="H1561" t="s">
        <v>250</v>
      </c>
      <c r="L1561" s="50">
        <v>1</v>
      </c>
      <c r="M1561" s="50">
        <v>0.91623568534851074</v>
      </c>
      <c r="N1561" s="50">
        <v>1.0914222002029419</v>
      </c>
      <c r="O1561" s="50">
        <v>27.189530999999999</v>
      </c>
      <c r="P1561" s="50">
        <v>27.172666549682617</v>
      </c>
      <c r="Q1561" s="50">
        <v>4.3879304081201553E-2</v>
      </c>
      <c r="S1561" s="50">
        <v>17.468986511230469</v>
      </c>
      <c r="T1561" s="50">
        <v>7.8734107315540314E-2</v>
      </c>
      <c r="U1561" s="50">
        <v>4.5457161962985992E-2</v>
      </c>
      <c r="V1561" s="50">
        <v>0</v>
      </c>
      <c r="W1561" t="s">
        <v>210</v>
      </c>
      <c r="X1561" s="50">
        <v>0.33709126611646506</v>
      </c>
      <c r="Y1561" t="s">
        <v>210</v>
      </c>
      <c r="Z1561">
        <v>3</v>
      </c>
      <c r="AA1561">
        <v>21</v>
      </c>
      <c r="AB1561" t="s">
        <v>251</v>
      </c>
      <c r="AC1561" t="s">
        <v>190</v>
      </c>
      <c r="AD1561" s="50">
        <v>0.98036298853223891</v>
      </c>
      <c r="AE1561" t="s">
        <v>252</v>
      </c>
      <c r="AF1561" t="s">
        <v>252</v>
      </c>
      <c r="AG1561" t="s">
        <v>252</v>
      </c>
      <c r="AH1561" t="s">
        <v>252</v>
      </c>
      <c r="AI1561" t="s">
        <v>252</v>
      </c>
    </row>
    <row r="1562" spans="1:35" x14ac:dyDescent="0.35">
      <c r="A1562">
        <v>15</v>
      </c>
      <c r="B1562" t="s">
        <v>271</v>
      </c>
      <c r="C1562" t="s">
        <v>246</v>
      </c>
      <c r="D1562" t="s">
        <v>18</v>
      </c>
      <c r="E1562" t="s">
        <v>272</v>
      </c>
      <c r="F1562" t="s">
        <v>248</v>
      </c>
      <c r="G1562" t="s">
        <v>249</v>
      </c>
      <c r="H1562" t="s">
        <v>250</v>
      </c>
      <c r="L1562" s="50">
        <v>1</v>
      </c>
      <c r="M1562" s="50">
        <v>0.9134020209312439</v>
      </c>
      <c r="N1562" s="50">
        <v>1.0948082208633423</v>
      </c>
      <c r="O1562" s="50">
        <v>27.241161000000002</v>
      </c>
      <c r="P1562" s="50">
        <v>27.278162002563477</v>
      </c>
      <c r="Q1562" s="50">
        <v>4.8704773187637329E-2</v>
      </c>
      <c r="S1562" s="50">
        <v>17.574481964111328</v>
      </c>
      <c r="T1562" s="50">
        <v>8.1521913409233093E-2</v>
      </c>
      <c r="U1562" s="50">
        <v>4.7066695988178253E-2</v>
      </c>
      <c r="V1562" s="50">
        <v>0</v>
      </c>
      <c r="W1562" t="s">
        <v>210</v>
      </c>
      <c r="X1562" s="50">
        <v>0.64658463296888069</v>
      </c>
      <c r="Y1562" t="s">
        <v>210</v>
      </c>
      <c r="Z1562">
        <v>3</v>
      </c>
      <c r="AA1562">
        <v>20</v>
      </c>
      <c r="AB1562" t="s">
        <v>251</v>
      </c>
      <c r="AC1562" t="s">
        <v>190</v>
      </c>
      <c r="AD1562" s="50">
        <v>0.97632644928882562</v>
      </c>
      <c r="AE1562" t="s">
        <v>252</v>
      </c>
      <c r="AF1562" t="s">
        <v>252</v>
      </c>
      <c r="AG1562" t="s">
        <v>252</v>
      </c>
      <c r="AH1562" t="s">
        <v>252</v>
      </c>
      <c r="AI1562" t="s">
        <v>252</v>
      </c>
    </row>
    <row r="1563" spans="1:35" x14ac:dyDescent="0.35">
      <c r="A1563">
        <v>16</v>
      </c>
      <c r="B1563" t="s">
        <v>275</v>
      </c>
      <c r="C1563" t="s">
        <v>246</v>
      </c>
      <c r="D1563" t="s">
        <v>18</v>
      </c>
      <c r="E1563" t="s">
        <v>276</v>
      </c>
      <c r="F1563" t="s">
        <v>248</v>
      </c>
      <c r="G1563" t="s">
        <v>249</v>
      </c>
      <c r="H1563" t="s">
        <v>250</v>
      </c>
      <c r="L1563" s="50">
        <v>1</v>
      </c>
      <c r="M1563" s="50">
        <v>0.92486852407455444</v>
      </c>
      <c r="N1563" s="50">
        <v>1.0812348127365112</v>
      </c>
      <c r="O1563" s="50">
        <v>24.419529000000001</v>
      </c>
      <c r="P1563" s="50">
        <v>24.447710037231445</v>
      </c>
      <c r="Q1563" s="50">
        <v>2.583734318614006E-2</v>
      </c>
      <c r="S1563" s="50">
        <v>14.744029998779297</v>
      </c>
      <c r="T1563" s="50">
        <v>7.0293918251991272E-2</v>
      </c>
      <c r="U1563" s="50">
        <v>4.058421403169632E-2</v>
      </c>
      <c r="V1563" s="50">
        <v>0</v>
      </c>
      <c r="W1563" t="s">
        <v>210</v>
      </c>
      <c r="X1563" s="50">
        <v>0.3221800714932524</v>
      </c>
      <c r="Y1563" t="s">
        <v>210</v>
      </c>
      <c r="Z1563">
        <v>3</v>
      </c>
      <c r="AA1563">
        <v>18</v>
      </c>
      <c r="AB1563" t="s">
        <v>251</v>
      </c>
      <c r="AC1563" t="s">
        <v>190</v>
      </c>
      <c r="AD1563" s="50">
        <v>0.97680655737856525</v>
      </c>
      <c r="AE1563" t="s">
        <v>252</v>
      </c>
      <c r="AF1563" t="s">
        <v>252</v>
      </c>
      <c r="AG1563" t="s">
        <v>252</v>
      </c>
      <c r="AH1563" t="s">
        <v>252</v>
      </c>
      <c r="AI1563" t="s">
        <v>252</v>
      </c>
    </row>
    <row r="1564" spans="1:35" x14ac:dyDescent="0.35">
      <c r="A1564">
        <v>17</v>
      </c>
      <c r="B1564" t="s">
        <v>277</v>
      </c>
      <c r="C1564" t="s">
        <v>246</v>
      </c>
      <c r="D1564" t="s">
        <v>18</v>
      </c>
      <c r="E1564" t="s">
        <v>268</v>
      </c>
      <c r="F1564" t="s">
        <v>248</v>
      </c>
      <c r="G1564" t="s">
        <v>249</v>
      </c>
      <c r="H1564" t="s">
        <v>250</v>
      </c>
      <c r="L1564" s="50">
        <v>1</v>
      </c>
      <c r="M1564" s="50">
        <v>0.92736619710922241</v>
      </c>
      <c r="N1564" s="50">
        <v>1.0783226490020752</v>
      </c>
      <c r="O1564" s="50">
        <v>25.533629999999999</v>
      </c>
      <c r="P1564" s="50">
        <v>25.525911331176758</v>
      </c>
      <c r="Q1564" s="50">
        <v>1.8226688727736473E-2</v>
      </c>
      <c r="S1564" s="50">
        <v>15.822230339050293</v>
      </c>
      <c r="T1564" s="50">
        <v>6.7866623401641846E-2</v>
      </c>
      <c r="U1564" s="50">
        <v>3.9182815700769424E-2</v>
      </c>
      <c r="V1564" s="50">
        <v>0</v>
      </c>
      <c r="W1564" t="s">
        <v>210</v>
      </c>
      <c r="X1564" s="50">
        <v>0.42591331186812093</v>
      </c>
      <c r="Y1564" t="s">
        <v>210</v>
      </c>
      <c r="Z1564">
        <v>3</v>
      </c>
      <c r="AA1564">
        <v>19</v>
      </c>
      <c r="AB1564" t="s">
        <v>251</v>
      </c>
      <c r="AC1564" t="s">
        <v>190</v>
      </c>
      <c r="AD1564" s="50">
        <v>0.96482802648637667</v>
      </c>
      <c r="AE1564" t="s">
        <v>252</v>
      </c>
      <c r="AF1564" t="s">
        <v>252</v>
      </c>
      <c r="AG1564" t="s">
        <v>252</v>
      </c>
      <c r="AH1564" t="s">
        <v>252</v>
      </c>
      <c r="AI1564" t="s">
        <v>252</v>
      </c>
    </row>
    <row r="1565" spans="1:35" x14ac:dyDescent="0.35">
      <c r="A1565">
        <v>18</v>
      </c>
      <c r="B1565" t="s">
        <v>278</v>
      </c>
      <c r="C1565" t="s">
        <v>246</v>
      </c>
      <c r="D1565" t="s">
        <v>18</v>
      </c>
      <c r="E1565" t="s">
        <v>270</v>
      </c>
      <c r="F1565" t="s">
        <v>248</v>
      </c>
      <c r="G1565" t="s">
        <v>249</v>
      </c>
      <c r="H1565" t="s">
        <v>250</v>
      </c>
      <c r="L1565" s="50">
        <v>1</v>
      </c>
      <c r="M1565" s="50">
        <v>0.91623568534851074</v>
      </c>
      <c r="N1565" s="50">
        <v>1.0914222002029419</v>
      </c>
      <c r="O1565" s="50">
        <v>27.20561</v>
      </c>
      <c r="P1565" s="50">
        <v>27.172666549682617</v>
      </c>
      <c r="Q1565" s="50">
        <v>4.3879304081201553E-2</v>
      </c>
      <c r="S1565" s="50">
        <v>17.468986511230469</v>
      </c>
      <c r="T1565" s="50">
        <v>7.8734107315540314E-2</v>
      </c>
      <c r="U1565" s="50">
        <v>4.5457161962985992E-2</v>
      </c>
      <c r="V1565" s="50">
        <v>0</v>
      </c>
      <c r="W1565" t="s">
        <v>210</v>
      </c>
      <c r="X1565" s="50">
        <v>0.33709126611646506</v>
      </c>
      <c r="Y1565" t="s">
        <v>210</v>
      </c>
      <c r="Z1565">
        <v>3</v>
      </c>
      <c r="AA1565">
        <v>22</v>
      </c>
      <c r="AB1565" t="s">
        <v>251</v>
      </c>
      <c r="AC1565" t="s">
        <v>190</v>
      </c>
      <c r="AD1565" s="50">
        <v>0.97844538161618033</v>
      </c>
      <c r="AE1565" t="s">
        <v>252</v>
      </c>
      <c r="AF1565" t="s">
        <v>252</v>
      </c>
      <c r="AG1565" t="s">
        <v>252</v>
      </c>
      <c r="AH1565" t="s">
        <v>252</v>
      </c>
      <c r="AI1565" t="s">
        <v>252</v>
      </c>
    </row>
    <row r="1566" spans="1:35" x14ac:dyDescent="0.35">
      <c r="A1566">
        <v>19</v>
      </c>
      <c r="B1566" t="s">
        <v>279</v>
      </c>
      <c r="C1566" t="s">
        <v>246</v>
      </c>
      <c r="D1566" t="s">
        <v>18</v>
      </c>
      <c r="E1566" t="s">
        <v>272</v>
      </c>
      <c r="F1566" t="s">
        <v>248</v>
      </c>
      <c r="G1566" t="s">
        <v>249</v>
      </c>
      <c r="H1566" t="s">
        <v>250</v>
      </c>
      <c r="L1566" s="50">
        <v>1</v>
      </c>
      <c r="M1566" s="50">
        <v>0.9134020209312439</v>
      </c>
      <c r="N1566" s="50">
        <v>1.0948082208633423</v>
      </c>
      <c r="O1566" s="50">
        <v>27.259982999999998</v>
      </c>
      <c r="P1566" s="50">
        <v>27.278162002563477</v>
      </c>
      <c r="Q1566" s="50">
        <v>4.8704773187637329E-2</v>
      </c>
      <c r="S1566" s="50">
        <v>17.574481964111328</v>
      </c>
      <c r="T1566" s="50">
        <v>8.1521913409233093E-2</v>
      </c>
      <c r="U1566" s="50">
        <v>4.7066695988178253E-2</v>
      </c>
      <c r="V1566" s="50">
        <v>0</v>
      </c>
      <c r="W1566" t="s">
        <v>210</v>
      </c>
      <c r="X1566" s="50">
        <v>0.64658463296888069</v>
      </c>
      <c r="Y1566" t="s">
        <v>210</v>
      </c>
      <c r="Z1566">
        <v>3</v>
      </c>
      <c r="AA1566">
        <v>21</v>
      </c>
      <c r="AB1566" t="s">
        <v>251</v>
      </c>
      <c r="AC1566" t="s">
        <v>190</v>
      </c>
      <c r="AD1566" s="50">
        <v>0.97311321246957783</v>
      </c>
      <c r="AE1566" t="s">
        <v>252</v>
      </c>
      <c r="AF1566" t="s">
        <v>252</v>
      </c>
      <c r="AG1566" t="s">
        <v>252</v>
      </c>
      <c r="AH1566" t="s">
        <v>252</v>
      </c>
      <c r="AI1566" t="s">
        <v>252</v>
      </c>
    </row>
    <row r="1567" spans="1:35" x14ac:dyDescent="0.35">
      <c r="A1567">
        <v>20</v>
      </c>
      <c r="B1567" t="s">
        <v>280</v>
      </c>
      <c r="C1567" t="s">
        <v>246</v>
      </c>
      <c r="D1567" t="s">
        <v>18</v>
      </c>
      <c r="E1567" t="s">
        <v>276</v>
      </c>
      <c r="F1567" t="s">
        <v>248</v>
      </c>
      <c r="G1567" t="s">
        <v>249</v>
      </c>
      <c r="H1567" t="s">
        <v>250</v>
      </c>
      <c r="L1567" s="50">
        <v>1</v>
      </c>
      <c r="M1567" s="50">
        <v>0.92486852407455444</v>
      </c>
      <c r="N1567" s="50">
        <v>1.0812348127365112</v>
      </c>
      <c r="O1567" s="50">
        <v>24.470282000000001</v>
      </c>
      <c r="P1567" s="50">
        <v>24.447710037231445</v>
      </c>
      <c r="Q1567" s="50">
        <v>2.583734318614006E-2</v>
      </c>
      <c r="S1567" s="50">
        <v>14.744029998779297</v>
      </c>
      <c r="T1567" s="50">
        <v>7.0293918251991272E-2</v>
      </c>
      <c r="U1567" s="50">
        <v>4.058421403169632E-2</v>
      </c>
      <c r="V1567" s="50">
        <v>0</v>
      </c>
      <c r="W1567" t="s">
        <v>210</v>
      </c>
      <c r="X1567" s="50">
        <v>0.3221800714932524</v>
      </c>
      <c r="Y1567" t="s">
        <v>210</v>
      </c>
      <c r="Z1567">
        <v>3</v>
      </c>
      <c r="AA1567">
        <v>18</v>
      </c>
      <c r="AB1567" t="s">
        <v>251</v>
      </c>
      <c r="AC1567" t="s">
        <v>190</v>
      </c>
      <c r="AD1567" s="50">
        <v>0.9691863904180742</v>
      </c>
      <c r="AE1567" t="s">
        <v>252</v>
      </c>
      <c r="AF1567" t="s">
        <v>252</v>
      </c>
      <c r="AG1567" t="s">
        <v>252</v>
      </c>
      <c r="AH1567" t="s">
        <v>252</v>
      </c>
      <c r="AI1567" t="s">
        <v>252</v>
      </c>
    </row>
    <row r="1568" spans="1:35" x14ac:dyDescent="0.35">
      <c r="A1568">
        <v>21</v>
      </c>
      <c r="B1568" t="s">
        <v>281</v>
      </c>
      <c r="C1568" t="s">
        <v>246</v>
      </c>
      <c r="D1568" t="s">
        <v>18</v>
      </c>
      <c r="E1568" t="s">
        <v>268</v>
      </c>
      <c r="F1568" t="s">
        <v>248</v>
      </c>
      <c r="G1568" t="s">
        <v>249</v>
      </c>
      <c r="H1568" t="s">
        <v>250</v>
      </c>
      <c r="L1568" s="50">
        <v>1</v>
      </c>
      <c r="M1568" s="50">
        <v>0.92736619710922241</v>
      </c>
      <c r="N1568" s="50">
        <v>1.0783226490020752</v>
      </c>
      <c r="O1568" s="50">
        <v>25.539007000000002</v>
      </c>
      <c r="P1568" s="50">
        <v>25.525911331176758</v>
      </c>
      <c r="Q1568" s="50">
        <v>1.8226688727736473E-2</v>
      </c>
      <c r="S1568" s="50">
        <v>15.822230339050293</v>
      </c>
      <c r="T1568" s="50">
        <v>6.7866623401641846E-2</v>
      </c>
      <c r="U1568" s="50">
        <v>3.9182815700769424E-2</v>
      </c>
      <c r="V1568" s="50">
        <v>0</v>
      </c>
      <c r="W1568" t="s">
        <v>210</v>
      </c>
      <c r="X1568" s="50">
        <v>0.42591331186812093</v>
      </c>
      <c r="Y1568" t="s">
        <v>210</v>
      </c>
      <c r="Z1568">
        <v>3</v>
      </c>
      <c r="AA1568">
        <v>19</v>
      </c>
      <c r="AB1568" t="s">
        <v>251</v>
      </c>
      <c r="AC1568" t="s">
        <v>190</v>
      </c>
      <c r="AD1568" s="50">
        <v>0.97193991969886961</v>
      </c>
      <c r="AE1568" t="s">
        <v>252</v>
      </c>
      <c r="AF1568" t="s">
        <v>252</v>
      </c>
      <c r="AG1568" t="s">
        <v>252</v>
      </c>
      <c r="AH1568" t="s">
        <v>252</v>
      </c>
      <c r="AI1568" t="s">
        <v>252</v>
      </c>
    </row>
    <row r="1569" spans="1:35" x14ac:dyDescent="0.35">
      <c r="A1569">
        <v>22</v>
      </c>
      <c r="B1569" t="s">
        <v>282</v>
      </c>
      <c r="C1569" t="s">
        <v>246</v>
      </c>
      <c r="D1569" t="s">
        <v>18</v>
      </c>
      <c r="E1569" t="s">
        <v>270</v>
      </c>
      <c r="F1569" t="s">
        <v>248</v>
      </c>
      <c r="G1569" t="s">
        <v>249</v>
      </c>
      <c r="H1569" t="s">
        <v>250</v>
      </c>
      <c r="L1569" s="50">
        <v>1</v>
      </c>
      <c r="M1569" s="50">
        <v>0.91623568534851074</v>
      </c>
      <c r="N1569" s="50">
        <v>1.0914222002029419</v>
      </c>
      <c r="O1569" s="50">
        <v>27.122855999999999</v>
      </c>
      <c r="P1569" s="50">
        <v>27.172666549682617</v>
      </c>
      <c r="Q1569" s="50">
        <v>4.3879304081201553E-2</v>
      </c>
      <c r="S1569" s="50">
        <v>17.468986511230469</v>
      </c>
      <c r="T1569" s="50">
        <v>7.8734107315540314E-2</v>
      </c>
      <c r="U1569" s="50">
        <v>4.5457161962985992E-2</v>
      </c>
      <c r="V1569" s="50">
        <v>0</v>
      </c>
      <c r="W1569" t="s">
        <v>210</v>
      </c>
      <c r="X1569" s="50">
        <v>0.33709126611646506</v>
      </c>
      <c r="Y1569" t="s">
        <v>210</v>
      </c>
      <c r="Z1569">
        <v>3</v>
      </c>
      <c r="AA1569">
        <v>20</v>
      </c>
      <c r="AB1569" t="s">
        <v>251</v>
      </c>
      <c r="AC1569" t="s">
        <v>190</v>
      </c>
      <c r="AD1569" s="50">
        <v>0.97465412783575012</v>
      </c>
      <c r="AE1569" t="s">
        <v>252</v>
      </c>
      <c r="AF1569" t="s">
        <v>252</v>
      </c>
      <c r="AG1569" t="s">
        <v>252</v>
      </c>
      <c r="AH1569" t="s">
        <v>252</v>
      </c>
      <c r="AI1569" t="s">
        <v>252</v>
      </c>
    </row>
    <row r="1570" spans="1:35" x14ac:dyDescent="0.35">
      <c r="A1570">
        <v>23</v>
      </c>
      <c r="B1570" t="s">
        <v>283</v>
      </c>
      <c r="C1570" t="s">
        <v>246</v>
      </c>
      <c r="D1570" t="s">
        <v>18</v>
      </c>
      <c r="E1570" t="s">
        <v>272</v>
      </c>
      <c r="F1570" t="s">
        <v>248</v>
      </c>
      <c r="G1570" t="s">
        <v>249</v>
      </c>
      <c r="H1570" t="s">
        <v>250</v>
      </c>
      <c r="L1570" s="50">
        <v>1</v>
      </c>
      <c r="M1570" s="50">
        <v>0.9134020209312439</v>
      </c>
      <c r="N1570" s="50">
        <v>1.0948082208633423</v>
      </c>
      <c r="O1570" s="50">
        <v>27.333341999999998</v>
      </c>
      <c r="P1570" s="50">
        <v>27.278162002563477</v>
      </c>
      <c r="Q1570" s="50">
        <v>4.8704773187637329E-2</v>
      </c>
      <c r="S1570" s="50">
        <v>17.574481964111328</v>
      </c>
      <c r="T1570" s="50">
        <v>8.1521913409233093E-2</v>
      </c>
      <c r="U1570" s="50">
        <v>4.7066695988178253E-2</v>
      </c>
      <c r="V1570" s="50">
        <v>0</v>
      </c>
      <c r="W1570" t="s">
        <v>210</v>
      </c>
      <c r="X1570" s="50">
        <v>0.64658463296888069</v>
      </c>
      <c r="Y1570" t="s">
        <v>210</v>
      </c>
      <c r="Z1570">
        <v>3</v>
      </c>
      <c r="AA1570">
        <v>19</v>
      </c>
      <c r="AB1570" t="s">
        <v>251</v>
      </c>
      <c r="AC1570" t="s">
        <v>190</v>
      </c>
      <c r="AD1570" s="50">
        <v>0.97127103846998142</v>
      </c>
      <c r="AE1570" t="s">
        <v>252</v>
      </c>
      <c r="AF1570" t="s">
        <v>252</v>
      </c>
      <c r="AG1570" t="s">
        <v>252</v>
      </c>
      <c r="AH1570" t="s">
        <v>252</v>
      </c>
      <c r="AI1570" t="s">
        <v>252</v>
      </c>
    </row>
    <row r="1571" spans="1:35" x14ac:dyDescent="0.35">
      <c r="A1571">
        <v>24</v>
      </c>
      <c r="B1571" t="s">
        <v>284</v>
      </c>
      <c r="C1571" t="s">
        <v>246</v>
      </c>
      <c r="D1571" t="s">
        <v>18</v>
      </c>
      <c r="E1571" t="s">
        <v>276</v>
      </c>
      <c r="F1571" t="s">
        <v>248</v>
      </c>
      <c r="G1571" t="s">
        <v>249</v>
      </c>
      <c r="H1571" t="s">
        <v>250</v>
      </c>
      <c r="L1571" s="50">
        <v>1</v>
      </c>
      <c r="M1571" s="50">
        <v>0.92486852407455444</v>
      </c>
      <c r="N1571" s="50">
        <v>1.0812348127365112</v>
      </c>
      <c r="O1571" s="50">
        <v>24.453320999999999</v>
      </c>
      <c r="P1571" s="50">
        <v>24.447710037231445</v>
      </c>
      <c r="Q1571" s="50">
        <v>2.583734318614006E-2</v>
      </c>
      <c r="S1571" s="50">
        <v>14.744029998779297</v>
      </c>
      <c r="T1571" s="50">
        <v>7.0293918251991272E-2</v>
      </c>
      <c r="U1571" s="50">
        <v>4.058421403169632E-2</v>
      </c>
      <c r="V1571" s="50">
        <v>0</v>
      </c>
      <c r="W1571" t="s">
        <v>210</v>
      </c>
      <c r="X1571" s="50">
        <v>0.3221800714932524</v>
      </c>
      <c r="Y1571" t="s">
        <v>210</v>
      </c>
      <c r="Z1571">
        <v>3</v>
      </c>
      <c r="AA1571">
        <v>19</v>
      </c>
      <c r="AB1571" t="s">
        <v>251</v>
      </c>
      <c r="AC1571" t="s">
        <v>190</v>
      </c>
      <c r="AD1571" s="50">
        <v>0.9766888691835458</v>
      </c>
      <c r="AE1571" t="s">
        <v>252</v>
      </c>
      <c r="AF1571" t="s">
        <v>252</v>
      </c>
      <c r="AG1571" t="s">
        <v>252</v>
      </c>
      <c r="AH1571" t="s">
        <v>252</v>
      </c>
      <c r="AI1571" t="s">
        <v>252</v>
      </c>
    </row>
    <row r="1572" spans="1:35" x14ac:dyDescent="0.35">
      <c r="A1572">
        <v>25</v>
      </c>
      <c r="B1572" t="s">
        <v>285</v>
      </c>
      <c r="C1572" t="s">
        <v>246</v>
      </c>
      <c r="D1572" t="s">
        <v>18</v>
      </c>
      <c r="E1572" t="s">
        <v>286</v>
      </c>
      <c r="F1572" t="s">
        <v>248</v>
      </c>
      <c r="G1572" t="s">
        <v>249</v>
      </c>
      <c r="H1572" t="s">
        <v>250</v>
      </c>
      <c r="L1572" s="50">
        <v>1</v>
      </c>
      <c r="M1572" s="50">
        <v>0.92858439683914185</v>
      </c>
      <c r="N1572" s="50">
        <v>1.0769079923629761</v>
      </c>
      <c r="O1572" s="50">
        <v>26.428464999999999</v>
      </c>
      <c r="P1572" s="50">
        <v>26.419538497924805</v>
      </c>
      <c r="Q1572" s="50">
        <v>1.3162150979042053E-2</v>
      </c>
      <c r="S1572" s="50">
        <v>16.715856552124023</v>
      </c>
      <c r="T1572" s="50">
        <v>6.668514758348465E-2</v>
      </c>
      <c r="U1572" s="50">
        <v>3.8500688970088959E-2</v>
      </c>
      <c r="V1572" s="50">
        <v>0</v>
      </c>
      <c r="W1572" t="s">
        <v>210</v>
      </c>
      <c r="X1572" s="50">
        <v>0.40230405796863727</v>
      </c>
      <c r="Y1572" t="s">
        <v>210</v>
      </c>
      <c r="Z1572">
        <v>3</v>
      </c>
      <c r="AA1572">
        <v>21</v>
      </c>
      <c r="AB1572" t="s">
        <v>251</v>
      </c>
      <c r="AC1572" t="s">
        <v>190</v>
      </c>
      <c r="AD1572" s="50">
        <v>0.95775872398156514</v>
      </c>
      <c r="AE1572" t="s">
        <v>252</v>
      </c>
      <c r="AF1572" t="s">
        <v>252</v>
      </c>
      <c r="AG1572" t="s">
        <v>252</v>
      </c>
      <c r="AH1572" t="s">
        <v>252</v>
      </c>
      <c r="AI1572" t="s">
        <v>252</v>
      </c>
    </row>
    <row r="1573" spans="1:35" x14ac:dyDescent="0.35">
      <c r="A1573">
        <v>26</v>
      </c>
      <c r="B1573" t="s">
        <v>287</v>
      </c>
      <c r="C1573" t="s">
        <v>246</v>
      </c>
      <c r="D1573" t="s">
        <v>18</v>
      </c>
      <c r="E1573" t="s">
        <v>288</v>
      </c>
      <c r="F1573" t="s">
        <v>248</v>
      </c>
      <c r="G1573" t="s">
        <v>249</v>
      </c>
      <c r="H1573" t="s">
        <v>250</v>
      </c>
      <c r="L1573" s="50">
        <v>1</v>
      </c>
      <c r="M1573" s="50">
        <v>0.90845030546188354</v>
      </c>
      <c r="N1573" s="50">
        <v>1.1007757186889648</v>
      </c>
      <c r="O1573" s="50">
        <v>28.016739999999999</v>
      </c>
      <c r="P1573" s="50">
        <v>27.95203971862793</v>
      </c>
      <c r="Q1573" s="50">
        <v>5.6513402611017227E-2</v>
      </c>
      <c r="S1573" s="50">
        <v>18.248359680175781</v>
      </c>
      <c r="T1573" s="50">
        <v>8.641429990530014E-2</v>
      </c>
      <c r="U1573" s="50">
        <v>4.9891319125890732E-2</v>
      </c>
      <c r="V1573" s="50">
        <v>0</v>
      </c>
      <c r="W1573" t="s">
        <v>210</v>
      </c>
      <c r="X1573" s="50">
        <v>0.59410079842101082</v>
      </c>
      <c r="Y1573" t="s">
        <v>210</v>
      </c>
      <c r="Z1573">
        <v>3</v>
      </c>
      <c r="AA1573">
        <v>21</v>
      </c>
      <c r="AB1573" t="s">
        <v>251</v>
      </c>
      <c r="AC1573" t="s">
        <v>190</v>
      </c>
      <c r="AD1573" s="50">
        <v>0.96534907772750389</v>
      </c>
      <c r="AE1573" t="s">
        <v>252</v>
      </c>
      <c r="AF1573" t="s">
        <v>252</v>
      </c>
      <c r="AG1573" t="s">
        <v>252</v>
      </c>
      <c r="AH1573" t="s">
        <v>252</v>
      </c>
      <c r="AI1573" t="s">
        <v>252</v>
      </c>
    </row>
    <row r="1574" spans="1:35" x14ac:dyDescent="0.35">
      <c r="A1574">
        <v>27</v>
      </c>
      <c r="B1574" t="s">
        <v>289</v>
      </c>
      <c r="C1574" t="s">
        <v>246</v>
      </c>
      <c r="D1574" t="s">
        <v>18</v>
      </c>
      <c r="E1574" t="s">
        <v>290</v>
      </c>
      <c r="F1574" t="s">
        <v>248</v>
      </c>
      <c r="G1574" t="s">
        <v>249</v>
      </c>
      <c r="H1574" t="s">
        <v>250</v>
      </c>
      <c r="L1574" s="50">
        <v>1</v>
      </c>
      <c r="M1574" s="50">
        <v>0.9284660816192627</v>
      </c>
      <c r="N1574" s="50">
        <v>1.077045202255249</v>
      </c>
      <c r="O1574" s="50">
        <v>25.254349000000001</v>
      </c>
      <c r="P1574" s="50">
        <v>25.243074417114258</v>
      </c>
      <c r="Q1574" s="50">
        <v>1.373131200671196E-2</v>
      </c>
      <c r="S1574" s="50">
        <v>15.539395332336426</v>
      </c>
      <c r="T1574" s="50">
        <v>6.6799819469451904E-2</v>
      </c>
      <c r="U1574" s="50">
        <v>3.8566894829273224E-2</v>
      </c>
      <c r="V1574" s="50">
        <v>0</v>
      </c>
      <c r="W1574" t="s">
        <v>210</v>
      </c>
      <c r="X1574" s="50">
        <v>0.61165736265499182</v>
      </c>
      <c r="Y1574" t="s">
        <v>210</v>
      </c>
      <c r="Z1574">
        <v>3</v>
      </c>
      <c r="AA1574">
        <v>19</v>
      </c>
      <c r="AB1574" t="s">
        <v>251</v>
      </c>
      <c r="AC1574" t="s">
        <v>190</v>
      </c>
      <c r="AD1574" s="50">
        <v>0.96722236091518565</v>
      </c>
      <c r="AE1574" t="s">
        <v>252</v>
      </c>
      <c r="AF1574" t="s">
        <v>252</v>
      </c>
      <c r="AG1574" t="s">
        <v>252</v>
      </c>
      <c r="AH1574" t="s">
        <v>252</v>
      </c>
      <c r="AI1574" t="s">
        <v>252</v>
      </c>
    </row>
    <row r="1575" spans="1:35" x14ac:dyDescent="0.35">
      <c r="A1575">
        <v>28</v>
      </c>
      <c r="B1575" t="s">
        <v>291</v>
      </c>
      <c r="C1575" t="s">
        <v>246</v>
      </c>
      <c r="D1575" t="s">
        <v>18</v>
      </c>
      <c r="E1575" t="s">
        <v>292</v>
      </c>
      <c r="F1575" t="s">
        <v>248</v>
      </c>
      <c r="G1575" t="s">
        <v>249</v>
      </c>
      <c r="H1575" t="s">
        <v>250</v>
      </c>
      <c r="L1575" s="50">
        <v>1</v>
      </c>
      <c r="M1575" s="50">
        <v>0.90452975034713745</v>
      </c>
      <c r="N1575" s="50">
        <v>1.1055468320846558</v>
      </c>
      <c r="O1575" s="50">
        <v>27.552099999999999</v>
      </c>
      <c r="P1575" s="50">
        <v>27.574310302734375</v>
      </c>
      <c r="Q1575" s="50">
        <v>6.2302935868501663E-2</v>
      </c>
      <c r="S1575" s="50">
        <v>17.870628356933594</v>
      </c>
      <c r="T1575" s="50">
        <v>9.0306825935840607E-2</v>
      </c>
      <c r="U1575" s="50">
        <v>5.2138671278953552E-2</v>
      </c>
      <c r="V1575" s="50">
        <v>0</v>
      </c>
      <c r="W1575" t="s">
        <v>210</v>
      </c>
      <c r="X1575" s="50">
        <v>0.4326342973865539</v>
      </c>
      <c r="Y1575" t="s">
        <v>210</v>
      </c>
      <c r="Z1575">
        <v>3</v>
      </c>
      <c r="AA1575">
        <v>21</v>
      </c>
      <c r="AB1575" t="s">
        <v>251</v>
      </c>
      <c r="AC1575" t="s">
        <v>190</v>
      </c>
      <c r="AD1575" s="50">
        <v>0.98445184306062128</v>
      </c>
      <c r="AE1575" t="s">
        <v>252</v>
      </c>
      <c r="AF1575" t="s">
        <v>252</v>
      </c>
      <c r="AG1575" t="s">
        <v>252</v>
      </c>
      <c r="AH1575" t="s">
        <v>252</v>
      </c>
      <c r="AI1575" t="s">
        <v>252</v>
      </c>
    </row>
    <row r="1576" spans="1:35" x14ac:dyDescent="0.35">
      <c r="A1576">
        <v>29</v>
      </c>
      <c r="B1576" t="s">
        <v>293</v>
      </c>
      <c r="C1576" t="s">
        <v>246</v>
      </c>
      <c r="D1576" t="s">
        <v>18</v>
      </c>
      <c r="E1576" t="s">
        <v>286</v>
      </c>
      <c r="F1576" t="s">
        <v>248</v>
      </c>
      <c r="G1576" t="s">
        <v>249</v>
      </c>
      <c r="H1576" t="s">
        <v>250</v>
      </c>
      <c r="L1576" s="50">
        <v>1</v>
      </c>
      <c r="M1576" s="50">
        <v>0.92858439683914185</v>
      </c>
      <c r="N1576" s="50">
        <v>1.0769079923629761</v>
      </c>
      <c r="O1576" s="50">
        <v>26.404419999999998</v>
      </c>
      <c r="P1576" s="50">
        <v>26.419538497924805</v>
      </c>
      <c r="Q1576" s="50">
        <v>1.3162150979042053E-2</v>
      </c>
      <c r="S1576" s="50">
        <v>16.715856552124023</v>
      </c>
      <c r="T1576" s="50">
        <v>6.668514758348465E-2</v>
      </c>
      <c r="U1576" s="50">
        <v>3.8500688970088959E-2</v>
      </c>
      <c r="V1576" s="50">
        <v>0</v>
      </c>
      <c r="W1576" t="s">
        <v>210</v>
      </c>
      <c r="X1576" s="50">
        <v>0.40230405796863727</v>
      </c>
      <c r="Y1576" t="s">
        <v>210</v>
      </c>
      <c r="Z1576">
        <v>3</v>
      </c>
      <c r="AA1576">
        <v>20</v>
      </c>
      <c r="AB1576" t="s">
        <v>251</v>
      </c>
      <c r="AC1576" t="s">
        <v>190</v>
      </c>
      <c r="AD1576" s="50">
        <v>0.98238480232297021</v>
      </c>
      <c r="AE1576" t="s">
        <v>252</v>
      </c>
      <c r="AF1576" t="s">
        <v>252</v>
      </c>
      <c r="AG1576" t="s">
        <v>252</v>
      </c>
      <c r="AH1576" t="s">
        <v>252</v>
      </c>
      <c r="AI1576" t="s">
        <v>252</v>
      </c>
    </row>
    <row r="1577" spans="1:35" x14ac:dyDescent="0.35">
      <c r="A1577">
        <v>30</v>
      </c>
      <c r="B1577" t="s">
        <v>294</v>
      </c>
      <c r="C1577" t="s">
        <v>246</v>
      </c>
      <c r="D1577" t="s">
        <v>18</v>
      </c>
      <c r="E1577" t="s">
        <v>288</v>
      </c>
      <c r="F1577" t="s">
        <v>248</v>
      </c>
      <c r="G1577" t="s">
        <v>249</v>
      </c>
      <c r="H1577" t="s">
        <v>250</v>
      </c>
      <c r="L1577" s="50">
        <v>1</v>
      </c>
      <c r="M1577" s="50">
        <v>0.90845030546188354</v>
      </c>
      <c r="N1577" s="50">
        <v>1.1007757186889648</v>
      </c>
      <c r="O1577" s="50">
        <v>27.912334000000001</v>
      </c>
      <c r="P1577" s="50">
        <v>27.95203971862793</v>
      </c>
      <c r="Q1577" s="50">
        <v>5.6513402611017227E-2</v>
      </c>
      <c r="S1577" s="50">
        <v>18.248359680175781</v>
      </c>
      <c r="T1577" s="50">
        <v>8.641429990530014E-2</v>
      </c>
      <c r="U1577" s="50">
        <v>4.9891319125890732E-2</v>
      </c>
      <c r="V1577" s="50">
        <v>0</v>
      </c>
      <c r="W1577" t="s">
        <v>210</v>
      </c>
      <c r="X1577" s="50">
        <v>0.59410079842101082</v>
      </c>
      <c r="Y1577" t="s">
        <v>210</v>
      </c>
      <c r="Z1577">
        <v>3</v>
      </c>
      <c r="AA1577">
        <v>21</v>
      </c>
      <c r="AB1577" t="s">
        <v>251</v>
      </c>
      <c r="AC1577" t="s">
        <v>190</v>
      </c>
      <c r="AD1577" s="50">
        <v>0.97616867528860352</v>
      </c>
      <c r="AE1577" t="s">
        <v>252</v>
      </c>
      <c r="AF1577" t="s">
        <v>252</v>
      </c>
      <c r="AG1577" t="s">
        <v>252</v>
      </c>
      <c r="AH1577" t="s">
        <v>252</v>
      </c>
      <c r="AI1577" t="s">
        <v>252</v>
      </c>
    </row>
    <row r="1578" spans="1:35" x14ac:dyDescent="0.35">
      <c r="A1578">
        <v>31</v>
      </c>
      <c r="B1578" t="s">
        <v>295</v>
      </c>
      <c r="C1578" t="s">
        <v>246</v>
      </c>
      <c r="D1578" t="s">
        <v>18</v>
      </c>
      <c r="E1578" t="s">
        <v>290</v>
      </c>
      <c r="F1578" t="s">
        <v>248</v>
      </c>
      <c r="G1578" t="s">
        <v>249</v>
      </c>
      <c r="H1578" t="s">
        <v>250</v>
      </c>
      <c r="L1578" s="50">
        <v>1</v>
      </c>
      <c r="M1578" s="50">
        <v>0.9284660816192627</v>
      </c>
      <c r="N1578" s="50">
        <v>1.077045202255249</v>
      </c>
      <c r="O1578" s="50">
        <v>25.227782999999999</v>
      </c>
      <c r="P1578" s="50">
        <v>25.243074417114258</v>
      </c>
      <c r="Q1578" s="50">
        <v>1.373131200671196E-2</v>
      </c>
      <c r="S1578" s="50">
        <v>15.539395332336426</v>
      </c>
      <c r="T1578" s="50">
        <v>6.6799819469451904E-2</v>
      </c>
      <c r="U1578" s="50">
        <v>3.8566894829273224E-2</v>
      </c>
      <c r="V1578" s="50">
        <v>0</v>
      </c>
      <c r="W1578" t="s">
        <v>210</v>
      </c>
      <c r="X1578" s="50">
        <v>0.61165736265499182</v>
      </c>
      <c r="Y1578" t="s">
        <v>210</v>
      </c>
      <c r="Z1578">
        <v>3</v>
      </c>
      <c r="AA1578">
        <v>18</v>
      </c>
      <c r="AB1578" t="s">
        <v>251</v>
      </c>
      <c r="AC1578" t="s">
        <v>190</v>
      </c>
      <c r="AD1578" s="50">
        <v>0.97105206183049664</v>
      </c>
      <c r="AE1578" t="s">
        <v>252</v>
      </c>
      <c r="AF1578" t="s">
        <v>252</v>
      </c>
      <c r="AG1578" t="s">
        <v>252</v>
      </c>
      <c r="AH1578" t="s">
        <v>252</v>
      </c>
      <c r="AI1578" t="s">
        <v>252</v>
      </c>
    </row>
    <row r="1579" spans="1:35" x14ac:dyDescent="0.35">
      <c r="A1579">
        <v>32</v>
      </c>
      <c r="B1579" t="s">
        <v>296</v>
      </c>
      <c r="C1579" t="s">
        <v>246</v>
      </c>
      <c r="D1579" t="s">
        <v>18</v>
      </c>
      <c r="E1579" t="s">
        <v>292</v>
      </c>
      <c r="F1579" t="s">
        <v>248</v>
      </c>
      <c r="G1579" t="s">
        <v>249</v>
      </c>
      <c r="H1579" t="s">
        <v>250</v>
      </c>
      <c r="L1579" s="50">
        <v>1</v>
      </c>
      <c r="M1579" s="50">
        <v>0.90452975034713745</v>
      </c>
      <c r="N1579" s="50">
        <v>1.1055468320846558</v>
      </c>
      <c r="O1579" s="50">
        <v>27.644673999999998</v>
      </c>
      <c r="P1579" s="50">
        <v>27.574310302734375</v>
      </c>
      <c r="Q1579" s="50">
        <v>6.2302935868501663E-2</v>
      </c>
      <c r="S1579" s="50">
        <v>17.870628356933594</v>
      </c>
      <c r="T1579" s="50">
        <v>9.0306825935840607E-2</v>
      </c>
      <c r="U1579" s="50">
        <v>5.2138671278953552E-2</v>
      </c>
      <c r="V1579" s="50">
        <v>0</v>
      </c>
      <c r="W1579" t="s">
        <v>210</v>
      </c>
      <c r="X1579" s="50">
        <v>0.4326342973865539</v>
      </c>
      <c r="Y1579" t="s">
        <v>210</v>
      </c>
      <c r="Z1579">
        <v>3</v>
      </c>
      <c r="AA1579">
        <v>22</v>
      </c>
      <c r="AB1579" t="s">
        <v>251</v>
      </c>
      <c r="AC1579" t="s">
        <v>190</v>
      </c>
      <c r="AD1579" s="50">
        <v>0.95403538492846141</v>
      </c>
      <c r="AE1579" t="s">
        <v>252</v>
      </c>
      <c r="AF1579" t="s">
        <v>252</v>
      </c>
      <c r="AG1579" t="s">
        <v>252</v>
      </c>
      <c r="AH1579" t="s">
        <v>252</v>
      </c>
      <c r="AI1579" t="s">
        <v>252</v>
      </c>
    </row>
    <row r="1580" spans="1:35" x14ac:dyDescent="0.35">
      <c r="A1580">
        <v>33</v>
      </c>
      <c r="B1580" t="s">
        <v>297</v>
      </c>
      <c r="C1580" t="s">
        <v>246</v>
      </c>
      <c r="D1580" t="s">
        <v>18</v>
      </c>
      <c r="E1580" t="s">
        <v>286</v>
      </c>
      <c r="F1580" t="s">
        <v>248</v>
      </c>
      <c r="G1580" t="s">
        <v>249</v>
      </c>
      <c r="H1580" t="s">
        <v>250</v>
      </c>
      <c r="L1580" s="50">
        <v>1</v>
      </c>
      <c r="M1580" s="50">
        <v>0.92858439683914185</v>
      </c>
      <c r="N1580" s="50">
        <v>1.0769079923629761</v>
      </c>
      <c r="O1580" s="50">
        <v>26.425723999999999</v>
      </c>
      <c r="P1580" s="50">
        <v>26.419538497924805</v>
      </c>
      <c r="Q1580" s="50">
        <v>1.3162150979042053E-2</v>
      </c>
      <c r="S1580" s="50">
        <v>16.715856552124023</v>
      </c>
      <c r="T1580" s="50">
        <v>6.668514758348465E-2</v>
      </c>
      <c r="U1580" s="50">
        <v>3.8500688970088959E-2</v>
      </c>
      <c r="V1580" s="50">
        <v>0</v>
      </c>
      <c r="W1580" t="s">
        <v>210</v>
      </c>
      <c r="X1580" s="50">
        <v>0.40230405796863727</v>
      </c>
      <c r="Y1580" t="s">
        <v>210</v>
      </c>
      <c r="Z1580">
        <v>3</v>
      </c>
      <c r="AA1580">
        <v>20</v>
      </c>
      <c r="AB1580" t="s">
        <v>251</v>
      </c>
      <c r="AC1580" t="s">
        <v>190</v>
      </c>
      <c r="AD1580" s="50">
        <v>0.95858386789977623</v>
      </c>
      <c r="AE1580" t="s">
        <v>252</v>
      </c>
      <c r="AF1580" t="s">
        <v>252</v>
      </c>
      <c r="AG1580" t="s">
        <v>252</v>
      </c>
      <c r="AH1580" t="s">
        <v>252</v>
      </c>
      <c r="AI1580" t="s">
        <v>252</v>
      </c>
    </row>
    <row r="1581" spans="1:35" x14ac:dyDescent="0.35">
      <c r="A1581">
        <v>34</v>
      </c>
      <c r="B1581" t="s">
        <v>298</v>
      </c>
      <c r="C1581" t="s">
        <v>246</v>
      </c>
      <c r="D1581" t="s">
        <v>18</v>
      </c>
      <c r="E1581" t="s">
        <v>288</v>
      </c>
      <c r="F1581" t="s">
        <v>248</v>
      </c>
      <c r="G1581" t="s">
        <v>249</v>
      </c>
      <c r="H1581" t="s">
        <v>250</v>
      </c>
      <c r="L1581" s="50">
        <v>1</v>
      </c>
      <c r="M1581" s="50">
        <v>0.90845030546188354</v>
      </c>
      <c r="N1581" s="50">
        <v>1.1007757186889648</v>
      </c>
      <c r="O1581" s="50">
        <v>27.927043999999999</v>
      </c>
      <c r="P1581" s="50">
        <v>27.95203971862793</v>
      </c>
      <c r="Q1581" s="50">
        <v>5.6513402611017227E-2</v>
      </c>
      <c r="S1581" s="50">
        <v>18.248359680175781</v>
      </c>
      <c r="T1581" s="50">
        <v>8.641429990530014E-2</v>
      </c>
      <c r="U1581" s="50">
        <v>4.9891319125890732E-2</v>
      </c>
      <c r="V1581" s="50">
        <v>0</v>
      </c>
      <c r="W1581" t="s">
        <v>210</v>
      </c>
      <c r="X1581" s="50">
        <v>0.59410079842101082</v>
      </c>
      <c r="Y1581" t="s">
        <v>210</v>
      </c>
      <c r="Z1581">
        <v>3</v>
      </c>
      <c r="AA1581">
        <v>20</v>
      </c>
      <c r="AB1581" t="s">
        <v>251</v>
      </c>
      <c r="AC1581" t="s">
        <v>190</v>
      </c>
      <c r="AD1581" s="50">
        <v>0.97435394648747287</v>
      </c>
      <c r="AE1581" t="s">
        <v>252</v>
      </c>
      <c r="AF1581" t="s">
        <v>252</v>
      </c>
      <c r="AG1581" t="s">
        <v>252</v>
      </c>
      <c r="AH1581" t="s">
        <v>252</v>
      </c>
      <c r="AI1581" t="s">
        <v>252</v>
      </c>
    </row>
    <row r="1582" spans="1:35" x14ac:dyDescent="0.35">
      <c r="A1582">
        <v>35</v>
      </c>
      <c r="B1582" t="s">
        <v>299</v>
      </c>
      <c r="C1582" t="s">
        <v>246</v>
      </c>
      <c r="D1582" t="s">
        <v>18</v>
      </c>
      <c r="E1582" t="s">
        <v>290</v>
      </c>
      <c r="F1582" t="s">
        <v>248</v>
      </c>
      <c r="G1582" t="s">
        <v>249</v>
      </c>
      <c r="H1582" t="s">
        <v>250</v>
      </c>
      <c r="L1582" s="50">
        <v>1</v>
      </c>
      <c r="M1582" s="50">
        <v>0.9284660816192627</v>
      </c>
      <c r="N1582" s="50">
        <v>1.077045202255249</v>
      </c>
      <c r="O1582" s="50">
        <v>25.247095000000002</v>
      </c>
      <c r="P1582" s="50">
        <v>25.243074417114258</v>
      </c>
      <c r="Q1582" s="50">
        <v>1.373131200671196E-2</v>
      </c>
      <c r="S1582" s="50">
        <v>15.539395332336426</v>
      </c>
      <c r="T1582" s="50">
        <v>6.6799819469451904E-2</v>
      </c>
      <c r="U1582" s="50">
        <v>3.8566894829273224E-2</v>
      </c>
      <c r="V1582" s="50">
        <v>0</v>
      </c>
      <c r="W1582" t="s">
        <v>210</v>
      </c>
      <c r="X1582" s="50">
        <v>0.61165736265499182</v>
      </c>
      <c r="Y1582" t="s">
        <v>210</v>
      </c>
      <c r="Z1582">
        <v>3</v>
      </c>
      <c r="AA1582">
        <v>18</v>
      </c>
      <c r="AB1582" t="s">
        <v>251</v>
      </c>
      <c r="AC1582" t="s">
        <v>190</v>
      </c>
      <c r="AD1582" s="50">
        <v>0.97927047156400726</v>
      </c>
      <c r="AE1582" t="s">
        <v>252</v>
      </c>
      <c r="AF1582" t="s">
        <v>252</v>
      </c>
      <c r="AG1582" t="s">
        <v>252</v>
      </c>
      <c r="AH1582" t="s">
        <v>252</v>
      </c>
      <c r="AI1582" t="s">
        <v>252</v>
      </c>
    </row>
    <row r="1583" spans="1:35" x14ac:dyDescent="0.35">
      <c r="A1583">
        <v>36</v>
      </c>
      <c r="B1583" t="s">
        <v>300</v>
      </c>
      <c r="C1583" t="s">
        <v>246</v>
      </c>
      <c r="D1583" t="s">
        <v>18</v>
      </c>
      <c r="E1583" t="s">
        <v>292</v>
      </c>
      <c r="F1583" t="s">
        <v>248</v>
      </c>
      <c r="G1583" t="s">
        <v>249</v>
      </c>
      <c r="H1583" t="s">
        <v>250</v>
      </c>
      <c r="L1583" s="50">
        <v>1</v>
      </c>
      <c r="M1583" s="50">
        <v>0.90452975034713745</v>
      </c>
      <c r="N1583" s="50">
        <v>1.1055468320846558</v>
      </c>
      <c r="O1583" s="50">
        <v>27.526154999999999</v>
      </c>
      <c r="P1583" s="50">
        <v>27.574310302734375</v>
      </c>
      <c r="Q1583" s="50">
        <v>6.2302935868501663E-2</v>
      </c>
      <c r="S1583" s="50">
        <v>17.870628356933594</v>
      </c>
      <c r="T1583" s="50">
        <v>9.0306825935840607E-2</v>
      </c>
      <c r="U1583" s="50">
        <v>5.2138671278953552E-2</v>
      </c>
      <c r="V1583" s="50">
        <v>0</v>
      </c>
      <c r="W1583" t="s">
        <v>210</v>
      </c>
      <c r="X1583" s="50">
        <v>0.4326342973865539</v>
      </c>
      <c r="Y1583" t="s">
        <v>210</v>
      </c>
      <c r="Z1583">
        <v>3</v>
      </c>
      <c r="AA1583">
        <v>21</v>
      </c>
      <c r="AB1583" t="s">
        <v>251</v>
      </c>
      <c r="AC1583" t="s">
        <v>190</v>
      </c>
      <c r="AD1583" s="50">
        <v>0.97475638370711482</v>
      </c>
      <c r="AE1583" t="s">
        <v>252</v>
      </c>
      <c r="AF1583" t="s">
        <v>252</v>
      </c>
      <c r="AG1583" t="s">
        <v>252</v>
      </c>
      <c r="AH1583" t="s">
        <v>252</v>
      </c>
      <c r="AI1583" t="s">
        <v>252</v>
      </c>
    </row>
    <row r="1584" spans="1:35" x14ac:dyDescent="0.35">
      <c r="A1584">
        <v>37</v>
      </c>
      <c r="B1584" t="s">
        <v>301</v>
      </c>
      <c r="C1584" t="s">
        <v>246</v>
      </c>
      <c r="D1584" t="s">
        <v>18</v>
      </c>
      <c r="E1584" t="s">
        <v>302</v>
      </c>
      <c r="F1584" t="s">
        <v>248</v>
      </c>
      <c r="G1584" t="s">
        <v>249</v>
      </c>
      <c r="H1584" t="s">
        <v>250</v>
      </c>
      <c r="L1584" s="50">
        <v>1</v>
      </c>
      <c r="M1584" s="50">
        <v>0.92922413349151611</v>
      </c>
      <c r="N1584" s="50">
        <v>1.0761666297912598</v>
      </c>
      <c r="O1584" s="50">
        <v>27.275950999999999</v>
      </c>
      <c r="P1584" s="50">
        <v>27.286849975585938</v>
      </c>
      <c r="Q1584" s="50">
        <v>9.5374248921871185E-3</v>
      </c>
      <c r="S1584" s="50">
        <v>17.583169937133789</v>
      </c>
      <c r="T1584" s="50">
        <v>6.6065341234207153E-2</v>
      </c>
      <c r="U1584" s="50">
        <v>3.8142841309309006E-2</v>
      </c>
      <c r="V1584" s="50">
        <v>0</v>
      </c>
      <c r="W1584" t="s">
        <v>210</v>
      </c>
      <c r="X1584" s="50">
        <v>0.71280698332603143</v>
      </c>
      <c r="Y1584" t="s">
        <v>210</v>
      </c>
      <c r="Z1584">
        <v>3</v>
      </c>
      <c r="AA1584">
        <v>20</v>
      </c>
      <c r="AB1584" t="s">
        <v>251</v>
      </c>
      <c r="AC1584" t="s">
        <v>190</v>
      </c>
      <c r="AD1584" s="50">
        <v>0.97794532186504701</v>
      </c>
      <c r="AE1584" t="s">
        <v>252</v>
      </c>
      <c r="AF1584" t="s">
        <v>252</v>
      </c>
      <c r="AG1584" t="s">
        <v>252</v>
      </c>
      <c r="AH1584" t="s">
        <v>252</v>
      </c>
      <c r="AI1584" t="s">
        <v>252</v>
      </c>
    </row>
    <row r="1585" spans="1:35" x14ac:dyDescent="0.35">
      <c r="A1585">
        <v>38</v>
      </c>
      <c r="B1585" t="s">
        <v>303</v>
      </c>
      <c r="C1585" t="s">
        <v>246</v>
      </c>
      <c r="D1585" t="s">
        <v>18</v>
      </c>
      <c r="E1585" t="s">
        <v>304</v>
      </c>
      <c r="F1585" t="s">
        <v>248</v>
      </c>
      <c r="G1585" t="s">
        <v>249</v>
      </c>
      <c r="H1585" t="s">
        <v>250</v>
      </c>
      <c r="L1585" s="50">
        <v>1</v>
      </c>
      <c r="M1585" s="50">
        <v>0.92608964443206787</v>
      </c>
      <c r="N1585" s="50">
        <v>1.0798090696334839</v>
      </c>
      <c r="O1585" s="50">
        <v>27.182693</v>
      </c>
      <c r="P1585" s="50">
        <v>27.172857284545898</v>
      </c>
      <c r="Q1585" s="50">
        <v>2.2406011819839478E-2</v>
      </c>
      <c r="S1585" s="50">
        <v>17.46917724609375</v>
      </c>
      <c r="T1585" s="50">
        <v>6.9106414914131165E-2</v>
      </c>
      <c r="U1585" s="50">
        <v>3.989860787987709E-2</v>
      </c>
      <c r="V1585" s="50">
        <v>0</v>
      </c>
      <c r="W1585" t="s">
        <v>210</v>
      </c>
      <c r="X1585" s="50">
        <v>0.39425914955359842</v>
      </c>
      <c r="Y1585" t="s">
        <v>210</v>
      </c>
      <c r="Z1585">
        <v>3</v>
      </c>
      <c r="AA1585">
        <v>21</v>
      </c>
      <c r="AB1585" t="s">
        <v>251</v>
      </c>
      <c r="AC1585" t="s">
        <v>190</v>
      </c>
      <c r="AD1585" s="50">
        <v>0.96907943409775399</v>
      </c>
      <c r="AE1585" t="s">
        <v>252</v>
      </c>
      <c r="AF1585" t="s">
        <v>252</v>
      </c>
      <c r="AG1585" t="s">
        <v>252</v>
      </c>
      <c r="AH1585" t="s">
        <v>252</v>
      </c>
      <c r="AI1585" t="s">
        <v>252</v>
      </c>
    </row>
    <row r="1586" spans="1:35" x14ac:dyDescent="0.35">
      <c r="A1586">
        <v>39</v>
      </c>
      <c r="B1586" t="s">
        <v>305</v>
      </c>
      <c r="C1586" t="s">
        <v>246</v>
      </c>
      <c r="D1586" t="s">
        <v>18</v>
      </c>
      <c r="E1586" t="s">
        <v>306</v>
      </c>
      <c r="F1586" t="s">
        <v>248</v>
      </c>
      <c r="G1586" t="s">
        <v>249</v>
      </c>
      <c r="H1586" t="s">
        <v>250</v>
      </c>
      <c r="L1586" s="50">
        <v>1</v>
      </c>
      <c r="M1586" s="50">
        <v>0.92724353075027466</v>
      </c>
      <c r="N1586" s="50">
        <v>1.0784653425216675</v>
      </c>
      <c r="O1586" s="50">
        <v>26.987290000000002</v>
      </c>
      <c r="P1586" s="50">
        <v>26.971343994140625</v>
      </c>
      <c r="Q1586" s="50">
        <v>1.8665123730897903E-2</v>
      </c>
      <c r="S1586" s="50">
        <v>17.267662048339844</v>
      </c>
      <c r="T1586" s="50">
        <v>6.7985691130161285E-2</v>
      </c>
      <c r="U1586" s="50">
        <v>3.9251554757356644E-2</v>
      </c>
      <c r="V1586" s="50">
        <v>0</v>
      </c>
      <c r="W1586" t="s">
        <v>210</v>
      </c>
      <c r="X1586" s="50">
        <v>0.47355087330567164</v>
      </c>
      <c r="Y1586" t="s">
        <v>210</v>
      </c>
      <c r="Z1586">
        <v>3</v>
      </c>
      <c r="AA1586">
        <v>20</v>
      </c>
      <c r="AB1586" t="s">
        <v>251</v>
      </c>
      <c r="AC1586" t="s">
        <v>190</v>
      </c>
      <c r="AD1586" s="50">
        <v>0.98187779614631232</v>
      </c>
      <c r="AE1586" t="s">
        <v>252</v>
      </c>
      <c r="AF1586" t="s">
        <v>252</v>
      </c>
      <c r="AG1586" t="s">
        <v>252</v>
      </c>
      <c r="AH1586" t="s">
        <v>252</v>
      </c>
      <c r="AI1586" t="s">
        <v>252</v>
      </c>
    </row>
    <row r="1587" spans="1:35" x14ac:dyDescent="0.35">
      <c r="A1587">
        <v>40</v>
      </c>
      <c r="B1587" t="s">
        <v>307</v>
      </c>
      <c r="C1587" t="s">
        <v>246</v>
      </c>
      <c r="D1587" t="s">
        <v>18</v>
      </c>
      <c r="E1587" t="s">
        <v>308</v>
      </c>
      <c r="F1587" t="s">
        <v>248</v>
      </c>
      <c r="G1587" t="s">
        <v>249</v>
      </c>
      <c r="H1587" t="s">
        <v>250</v>
      </c>
      <c r="L1587" s="50">
        <v>1</v>
      </c>
      <c r="M1587" s="50">
        <v>0.90097129344940186</v>
      </c>
      <c r="N1587" s="50">
        <v>1.1099132299423218</v>
      </c>
      <c r="O1587" s="50">
        <v>32.398029999999999</v>
      </c>
      <c r="P1587" s="50">
        <v>32.341457366943359</v>
      </c>
      <c r="Q1587" s="50">
        <v>6.7342378199100494E-2</v>
      </c>
      <c r="S1587" s="50">
        <v>22.637775421142578</v>
      </c>
      <c r="T1587" s="50">
        <v>9.3854472041130066E-2</v>
      </c>
      <c r="U1587" s="50">
        <v>5.4186906665563583E-2</v>
      </c>
      <c r="V1587" s="50">
        <v>0</v>
      </c>
      <c r="W1587" t="s">
        <v>210</v>
      </c>
      <c r="X1587" s="50">
        <v>0.30152373454084352</v>
      </c>
      <c r="Y1587" t="s">
        <v>210</v>
      </c>
      <c r="Z1587">
        <v>3</v>
      </c>
      <c r="AA1587">
        <v>26</v>
      </c>
      <c r="AB1587" t="s">
        <v>251</v>
      </c>
      <c r="AC1587" t="s">
        <v>190</v>
      </c>
      <c r="AD1587" s="50">
        <v>0.98421259894182433</v>
      </c>
      <c r="AE1587" t="s">
        <v>252</v>
      </c>
      <c r="AF1587" t="s">
        <v>252</v>
      </c>
      <c r="AG1587" t="s">
        <v>252</v>
      </c>
      <c r="AH1587" t="s">
        <v>252</v>
      </c>
      <c r="AI1587" t="s">
        <v>252</v>
      </c>
    </row>
    <row r="1588" spans="1:35" x14ac:dyDescent="0.35">
      <c r="A1588">
        <v>41</v>
      </c>
      <c r="B1588" t="s">
        <v>309</v>
      </c>
      <c r="C1588" t="s">
        <v>246</v>
      </c>
      <c r="D1588" t="s">
        <v>18</v>
      </c>
      <c r="E1588" t="s">
        <v>302</v>
      </c>
      <c r="F1588" t="s">
        <v>248</v>
      </c>
      <c r="G1588" t="s">
        <v>249</v>
      </c>
      <c r="H1588" t="s">
        <v>250</v>
      </c>
      <c r="L1588" s="50">
        <v>1</v>
      </c>
      <c r="M1588" s="50">
        <v>0.92922413349151611</v>
      </c>
      <c r="N1588" s="50">
        <v>1.0761666297912598</v>
      </c>
      <c r="O1588" s="50">
        <v>27.293666999999999</v>
      </c>
      <c r="P1588" s="50">
        <v>27.286849975585938</v>
      </c>
      <c r="Q1588" s="50">
        <v>9.5374248921871185E-3</v>
      </c>
      <c r="S1588" s="50">
        <v>17.583169937133789</v>
      </c>
      <c r="T1588" s="50">
        <v>6.6065341234207153E-2</v>
      </c>
      <c r="U1588" s="50">
        <v>3.8142841309309006E-2</v>
      </c>
      <c r="V1588" s="50">
        <v>0</v>
      </c>
      <c r="W1588" t="s">
        <v>210</v>
      </c>
      <c r="X1588" s="50">
        <v>0.71280698332603143</v>
      </c>
      <c r="Y1588" t="s">
        <v>210</v>
      </c>
      <c r="Z1588">
        <v>3</v>
      </c>
      <c r="AA1588">
        <v>20</v>
      </c>
      <c r="AB1588" t="s">
        <v>251</v>
      </c>
      <c r="AC1588" t="s">
        <v>190</v>
      </c>
      <c r="AD1588" s="50">
        <v>0.98438955377298065</v>
      </c>
      <c r="AE1588" t="s">
        <v>252</v>
      </c>
      <c r="AF1588" t="s">
        <v>252</v>
      </c>
      <c r="AG1588" t="s">
        <v>252</v>
      </c>
      <c r="AH1588" t="s">
        <v>252</v>
      </c>
      <c r="AI1588" t="s">
        <v>252</v>
      </c>
    </row>
    <row r="1589" spans="1:35" x14ac:dyDescent="0.35">
      <c r="A1589">
        <v>42</v>
      </c>
      <c r="B1589" t="s">
        <v>310</v>
      </c>
      <c r="C1589" t="s">
        <v>246</v>
      </c>
      <c r="D1589" t="s">
        <v>18</v>
      </c>
      <c r="E1589" t="s">
        <v>304</v>
      </c>
      <c r="F1589" t="s">
        <v>248</v>
      </c>
      <c r="G1589" t="s">
        <v>249</v>
      </c>
      <c r="H1589" t="s">
        <v>250</v>
      </c>
      <c r="L1589" s="50">
        <v>1</v>
      </c>
      <c r="M1589" s="50">
        <v>0.92608964443206787</v>
      </c>
      <c r="N1589" s="50">
        <v>1.0798090696334839</v>
      </c>
      <c r="O1589" s="50">
        <v>27.147214999999999</v>
      </c>
      <c r="P1589" s="50">
        <v>27.172857284545898</v>
      </c>
      <c r="Q1589" s="50">
        <v>2.2406011819839478E-2</v>
      </c>
      <c r="S1589" s="50">
        <v>17.46917724609375</v>
      </c>
      <c r="T1589" s="50">
        <v>6.9106414914131165E-2</v>
      </c>
      <c r="U1589" s="50">
        <v>3.989860787987709E-2</v>
      </c>
      <c r="V1589" s="50">
        <v>0</v>
      </c>
      <c r="W1589" t="s">
        <v>210</v>
      </c>
      <c r="X1589" s="50">
        <v>0.39425914955359842</v>
      </c>
      <c r="Y1589" t="s">
        <v>210</v>
      </c>
      <c r="Z1589">
        <v>3</v>
      </c>
      <c r="AA1589">
        <v>21</v>
      </c>
      <c r="AB1589" t="s">
        <v>251</v>
      </c>
      <c r="AC1589" t="s">
        <v>190</v>
      </c>
      <c r="AD1589" s="50">
        <v>0.98826473899412315</v>
      </c>
      <c r="AE1589" t="s">
        <v>252</v>
      </c>
      <c r="AF1589" t="s">
        <v>252</v>
      </c>
      <c r="AG1589" t="s">
        <v>252</v>
      </c>
      <c r="AH1589" t="s">
        <v>252</v>
      </c>
      <c r="AI1589" t="s">
        <v>252</v>
      </c>
    </row>
    <row r="1590" spans="1:35" x14ac:dyDescent="0.35">
      <c r="A1590">
        <v>43</v>
      </c>
      <c r="B1590" t="s">
        <v>311</v>
      </c>
      <c r="C1590" t="s">
        <v>246</v>
      </c>
      <c r="D1590" t="s">
        <v>18</v>
      </c>
      <c r="E1590" t="s">
        <v>306</v>
      </c>
      <c r="F1590" t="s">
        <v>248</v>
      </c>
      <c r="G1590" t="s">
        <v>249</v>
      </c>
      <c r="H1590" t="s">
        <v>250</v>
      </c>
      <c r="L1590" s="50">
        <v>1</v>
      </c>
      <c r="M1590" s="50">
        <v>0.92724353075027466</v>
      </c>
      <c r="N1590" s="50">
        <v>1.0784653425216675</v>
      </c>
      <c r="O1590" s="50">
        <v>26.950813</v>
      </c>
      <c r="P1590" s="50">
        <v>26.971343994140625</v>
      </c>
      <c r="Q1590" s="50">
        <v>1.8665123730897903E-2</v>
      </c>
      <c r="S1590" s="50">
        <v>17.267662048339844</v>
      </c>
      <c r="T1590" s="50">
        <v>6.7985691130161285E-2</v>
      </c>
      <c r="U1590" s="50">
        <v>3.9251554757356644E-2</v>
      </c>
      <c r="V1590" s="50">
        <v>0</v>
      </c>
      <c r="W1590" t="s">
        <v>210</v>
      </c>
      <c r="X1590" s="50">
        <v>0.47355087330567164</v>
      </c>
      <c r="Y1590" t="s">
        <v>210</v>
      </c>
      <c r="Z1590">
        <v>3</v>
      </c>
      <c r="AA1590">
        <v>20</v>
      </c>
      <c r="AB1590" t="s">
        <v>251</v>
      </c>
      <c r="AC1590" t="s">
        <v>190</v>
      </c>
      <c r="AD1590" s="50">
        <v>0.99002023204191514</v>
      </c>
      <c r="AE1590" t="s">
        <v>252</v>
      </c>
      <c r="AF1590" t="s">
        <v>252</v>
      </c>
      <c r="AG1590" t="s">
        <v>252</v>
      </c>
      <c r="AH1590" t="s">
        <v>252</v>
      </c>
      <c r="AI1590" t="s">
        <v>252</v>
      </c>
    </row>
    <row r="1591" spans="1:35" x14ac:dyDescent="0.35">
      <c r="A1591">
        <v>44</v>
      </c>
      <c r="B1591" t="s">
        <v>312</v>
      </c>
      <c r="C1591" t="s">
        <v>246</v>
      </c>
      <c r="D1591" t="s">
        <v>18</v>
      </c>
      <c r="E1591" t="s">
        <v>308</v>
      </c>
      <c r="F1591" t="s">
        <v>248</v>
      </c>
      <c r="G1591" t="s">
        <v>249</v>
      </c>
      <c r="H1591" t="s">
        <v>250</v>
      </c>
      <c r="L1591" s="50">
        <v>1</v>
      </c>
      <c r="M1591" s="50">
        <v>0.90097129344940186</v>
      </c>
      <c r="N1591" s="50">
        <v>1.1099132299423218</v>
      </c>
      <c r="O1591" s="50">
        <v>32.359369999999998</v>
      </c>
      <c r="P1591" s="50">
        <v>32.341457366943359</v>
      </c>
      <c r="Q1591" s="50">
        <v>6.7342378199100494E-2</v>
      </c>
      <c r="S1591" s="50">
        <v>22.637775421142578</v>
      </c>
      <c r="T1591" s="50">
        <v>9.3854472041130066E-2</v>
      </c>
      <c r="U1591" s="50">
        <v>5.4186906665563583E-2</v>
      </c>
      <c r="V1591" s="50">
        <v>0</v>
      </c>
      <c r="W1591" t="s">
        <v>210</v>
      </c>
      <c r="X1591" s="50">
        <v>0.30152373454084352</v>
      </c>
      <c r="Y1591" t="s">
        <v>210</v>
      </c>
      <c r="Z1591">
        <v>3</v>
      </c>
      <c r="AA1591">
        <v>27</v>
      </c>
      <c r="AB1591" t="s">
        <v>251</v>
      </c>
      <c r="AC1591" t="s">
        <v>190</v>
      </c>
      <c r="AD1591" s="50">
        <v>0.9854099675615573</v>
      </c>
      <c r="AE1591" t="s">
        <v>252</v>
      </c>
      <c r="AF1591" t="s">
        <v>252</v>
      </c>
      <c r="AG1591" t="s">
        <v>252</v>
      </c>
      <c r="AH1591" t="s">
        <v>252</v>
      </c>
      <c r="AI1591" t="s">
        <v>252</v>
      </c>
    </row>
    <row r="1592" spans="1:35" x14ac:dyDescent="0.35">
      <c r="A1592">
        <v>45</v>
      </c>
      <c r="B1592" t="s">
        <v>313</v>
      </c>
      <c r="C1592" t="s">
        <v>246</v>
      </c>
      <c r="D1592" t="s">
        <v>18</v>
      </c>
      <c r="E1592" t="s">
        <v>302</v>
      </c>
      <c r="F1592" t="s">
        <v>248</v>
      </c>
      <c r="G1592" t="s">
        <v>249</v>
      </c>
      <c r="H1592" t="s">
        <v>250</v>
      </c>
      <c r="L1592" s="50">
        <v>1</v>
      </c>
      <c r="M1592" s="50">
        <v>0.92922413349151611</v>
      </c>
      <c r="N1592" s="50">
        <v>1.0761666297912598</v>
      </c>
      <c r="O1592" s="50">
        <v>27.290934</v>
      </c>
      <c r="P1592" s="50">
        <v>27.286849975585938</v>
      </c>
      <c r="Q1592" s="50">
        <v>9.5374248921871185E-3</v>
      </c>
      <c r="S1592" s="50">
        <v>17.583169937133789</v>
      </c>
      <c r="T1592" s="50">
        <v>6.6065341234207153E-2</v>
      </c>
      <c r="U1592" s="50">
        <v>3.8142841309309006E-2</v>
      </c>
      <c r="V1592" s="50">
        <v>0</v>
      </c>
      <c r="W1592" t="s">
        <v>210</v>
      </c>
      <c r="X1592" s="50">
        <v>0.71280698332603143</v>
      </c>
      <c r="Y1592" t="s">
        <v>210</v>
      </c>
      <c r="Z1592">
        <v>3</v>
      </c>
      <c r="AA1592">
        <v>20</v>
      </c>
      <c r="AB1592" t="s">
        <v>251</v>
      </c>
      <c r="AC1592" t="s">
        <v>190</v>
      </c>
      <c r="AD1592" s="50">
        <v>0.98434384657621832</v>
      </c>
      <c r="AE1592" t="s">
        <v>252</v>
      </c>
      <c r="AF1592" t="s">
        <v>252</v>
      </c>
      <c r="AG1592" t="s">
        <v>252</v>
      </c>
      <c r="AH1592" t="s">
        <v>252</v>
      </c>
      <c r="AI1592" t="s">
        <v>252</v>
      </c>
    </row>
    <row r="1593" spans="1:35" x14ac:dyDescent="0.35">
      <c r="A1593">
        <v>46</v>
      </c>
      <c r="B1593" t="s">
        <v>314</v>
      </c>
      <c r="C1593" t="s">
        <v>246</v>
      </c>
      <c r="D1593" t="s">
        <v>18</v>
      </c>
      <c r="E1593" t="s">
        <v>304</v>
      </c>
      <c r="F1593" t="s">
        <v>248</v>
      </c>
      <c r="G1593" t="s">
        <v>249</v>
      </c>
      <c r="H1593" t="s">
        <v>250</v>
      </c>
      <c r="L1593" s="50">
        <v>1</v>
      </c>
      <c r="M1593" s="50">
        <v>0.92608964443206787</v>
      </c>
      <c r="N1593" s="50">
        <v>1.0798090696334839</v>
      </c>
      <c r="O1593" s="50">
        <v>27.188662000000001</v>
      </c>
      <c r="P1593" s="50">
        <v>27.172857284545898</v>
      </c>
      <c r="Q1593" s="50">
        <v>2.2406011819839478E-2</v>
      </c>
      <c r="S1593" s="50">
        <v>17.46917724609375</v>
      </c>
      <c r="T1593" s="50">
        <v>6.9106414914131165E-2</v>
      </c>
      <c r="U1593" s="50">
        <v>3.989860787987709E-2</v>
      </c>
      <c r="V1593" s="50">
        <v>0</v>
      </c>
      <c r="W1593" t="s">
        <v>210</v>
      </c>
      <c r="X1593" s="50">
        <v>0.39425914955359842</v>
      </c>
      <c r="Y1593" t="s">
        <v>210</v>
      </c>
      <c r="Z1593">
        <v>3</v>
      </c>
      <c r="AA1593">
        <v>22</v>
      </c>
      <c r="AB1593" t="s">
        <v>251</v>
      </c>
      <c r="AC1593" t="s">
        <v>190</v>
      </c>
      <c r="AD1593" s="50">
        <v>0.96873898302137029</v>
      </c>
      <c r="AE1593" t="s">
        <v>252</v>
      </c>
      <c r="AF1593" t="s">
        <v>252</v>
      </c>
      <c r="AG1593" t="s">
        <v>252</v>
      </c>
      <c r="AH1593" t="s">
        <v>252</v>
      </c>
      <c r="AI1593" t="s">
        <v>252</v>
      </c>
    </row>
    <row r="1594" spans="1:35" x14ac:dyDescent="0.35">
      <c r="A1594">
        <v>47</v>
      </c>
      <c r="B1594" t="s">
        <v>315</v>
      </c>
      <c r="C1594" t="s">
        <v>246</v>
      </c>
      <c r="D1594" t="s">
        <v>18</v>
      </c>
      <c r="E1594" t="s">
        <v>306</v>
      </c>
      <c r="F1594" t="s">
        <v>248</v>
      </c>
      <c r="G1594" t="s">
        <v>249</v>
      </c>
      <c r="H1594" t="s">
        <v>250</v>
      </c>
      <c r="L1594" s="50">
        <v>1</v>
      </c>
      <c r="M1594" s="50">
        <v>0.92724353075027466</v>
      </c>
      <c r="N1594" s="50">
        <v>1.0784653425216675</v>
      </c>
      <c r="O1594" s="50">
        <v>26.975926999999999</v>
      </c>
      <c r="P1594" s="50">
        <v>26.971343994140625</v>
      </c>
      <c r="Q1594" s="50">
        <v>1.8665123730897903E-2</v>
      </c>
      <c r="S1594" s="50">
        <v>17.267662048339844</v>
      </c>
      <c r="T1594" s="50">
        <v>6.7985691130161285E-2</v>
      </c>
      <c r="U1594" s="50">
        <v>3.9251554757356644E-2</v>
      </c>
      <c r="V1594" s="50">
        <v>0</v>
      </c>
      <c r="W1594" t="s">
        <v>210</v>
      </c>
      <c r="X1594" s="50">
        <v>0.47355087330567164</v>
      </c>
      <c r="Y1594" t="s">
        <v>210</v>
      </c>
      <c r="Z1594">
        <v>3</v>
      </c>
      <c r="AA1594">
        <v>19</v>
      </c>
      <c r="AB1594" t="s">
        <v>251</v>
      </c>
      <c r="AC1594" t="s">
        <v>190</v>
      </c>
      <c r="AD1594" s="50">
        <v>0.98569004790685488</v>
      </c>
      <c r="AE1594" t="s">
        <v>252</v>
      </c>
      <c r="AF1594" t="s">
        <v>252</v>
      </c>
      <c r="AG1594" t="s">
        <v>252</v>
      </c>
      <c r="AH1594" t="s">
        <v>252</v>
      </c>
      <c r="AI1594" t="s">
        <v>252</v>
      </c>
    </row>
    <row r="1595" spans="1:35" x14ac:dyDescent="0.35">
      <c r="A1595">
        <v>48</v>
      </c>
      <c r="B1595" t="s">
        <v>316</v>
      </c>
      <c r="C1595" t="s">
        <v>246</v>
      </c>
      <c r="D1595" t="s">
        <v>18</v>
      </c>
      <c r="E1595" t="s">
        <v>308</v>
      </c>
      <c r="F1595" t="s">
        <v>248</v>
      </c>
      <c r="G1595" t="s">
        <v>249</v>
      </c>
      <c r="H1595" t="s">
        <v>250</v>
      </c>
      <c r="L1595" s="50">
        <v>1</v>
      </c>
      <c r="M1595" s="50">
        <v>0.90097129344940186</v>
      </c>
      <c r="N1595" s="50">
        <v>1.1099132299423218</v>
      </c>
      <c r="O1595" s="50">
        <v>32.266967999999999</v>
      </c>
      <c r="P1595" s="50">
        <v>32.341457366943359</v>
      </c>
      <c r="Q1595" s="50">
        <v>6.7342378199100494E-2</v>
      </c>
      <c r="S1595" s="50">
        <v>22.637775421142578</v>
      </c>
      <c r="T1595" s="50">
        <v>9.3854472041130066E-2</v>
      </c>
      <c r="U1595" s="50">
        <v>5.4186906665563583E-2</v>
      </c>
      <c r="V1595" s="50">
        <v>0</v>
      </c>
      <c r="W1595" t="s">
        <v>210</v>
      </c>
      <c r="X1595" s="50">
        <v>0.30152373454084352</v>
      </c>
      <c r="Y1595" t="s">
        <v>210</v>
      </c>
      <c r="Z1595">
        <v>3</v>
      </c>
      <c r="AA1595">
        <v>26</v>
      </c>
      <c r="AB1595" t="s">
        <v>251</v>
      </c>
      <c r="AC1595" t="s">
        <v>190</v>
      </c>
      <c r="AD1595" s="50">
        <v>0.96726254530763423</v>
      </c>
      <c r="AE1595" t="s">
        <v>252</v>
      </c>
      <c r="AF1595" t="s">
        <v>252</v>
      </c>
      <c r="AG1595" t="s">
        <v>252</v>
      </c>
      <c r="AH1595" t="s">
        <v>252</v>
      </c>
      <c r="AI1595" t="s">
        <v>252</v>
      </c>
    </row>
    <row r="1596" spans="1:35" x14ac:dyDescent="0.35">
      <c r="A1596">
        <v>49</v>
      </c>
      <c r="B1596" t="s">
        <v>317</v>
      </c>
      <c r="C1596" t="s">
        <v>246</v>
      </c>
      <c r="D1596" t="s">
        <v>18</v>
      </c>
      <c r="E1596" t="s">
        <v>318</v>
      </c>
      <c r="F1596" t="s">
        <v>248</v>
      </c>
      <c r="G1596" t="s">
        <v>249</v>
      </c>
      <c r="H1596" t="s">
        <v>250</v>
      </c>
      <c r="L1596" s="50">
        <v>1</v>
      </c>
      <c r="M1596" s="50">
        <v>0.92848557233810425</v>
      </c>
      <c r="N1596" s="50">
        <v>1.0770226716995239</v>
      </c>
      <c r="O1596" s="50">
        <v>25.401154999999999</v>
      </c>
      <c r="P1596" s="50">
        <v>25.388540267944336</v>
      </c>
      <c r="Q1596" s="50">
        <v>1.3639303855597973E-2</v>
      </c>
      <c r="S1596" s="50">
        <v>15.684860229492188</v>
      </c>
      <c r="T1596" s="50">
        <v>6.6780969500541687E-2</v>
      </c>
      <c r="U1596" s="50">
        <v>3.8556009531021118E-2</v>
      </c>
      <c r="V1596" s="50">
        <v>0</v>
      </c>
      <c r="W1596" t="s">
        <v>210</v>
      </c>
      <c r="X1596" s="50">
        <v>0.3932707812841818</v>
      </c>
      <c r="Y1596" t="s">
        <v>210</v>
      </c>
      <c r="Z1596">
        <v>3</v>
      </c>
      <c r="AA1596">
        <v>19</v>
      </c>
      <c r="AB1596" t="s">
        <v>251</v>
      </c>
      <c r="AC1596" t="s">
        <v>190</v>
      </c>
      <c r="AD1596" s="50">
        <v>0.97478061279546979</v>
      </c>
      <c r="AE1596" t="s">
        <v>252</v>
      </c>
      <c r="AF1596" t="s">
        <v>252</v>
      </c>
      <c r="AG1596" t="s">
        <v>252</v>
      </c>
      <c r="AH1596" t="s">
        <v>252</v>
      </c>
      <c r="AI1596" t="s">
        <v>252</v>
      </c>
    </row>
    <row r="1597" spans="1:35" x14ac:dyDescent="0.35">
      <c r="A1597">
        <v>50</v>
      </c>
      <c r="B1597" t="s">
        <v>319</v>
      </c>
      <c r="C1597" t="s">
        <v>246</v>
      </c>
      <c r="D1597" t="s">
        <v>18</v>
      </c>
      <c r="E1597" t="s">
        <v>320</v>
      </c>
      <c r="F1597" t="s">
        <v>248</v>
      </c>
      <c r="G1597" t="s">
        <v>249</v>
      </c>
      <c r="H1597" t="s">
        <v>250</v>
      </c>
      <c r="L1597" s="50">
        <v>1</v>
      </c>
      <c r="M1597" s="50">
        <v>0.9092414379119873</v>
      </c>
      <c r="N1597" s="50">
        <v>1.0998178720474243</v>
      </c>
      <c r="O1597" s="50">
        <v>28.345158000000001</v>
      </c>
      <c r="P1597" s="50">
        <v>28.281377792358398</v>
      </c>
      <c r="Q1597" s="50">
        <v>5.5307995527982712E-2</v>
      </c>
      <c r="S1597" s="50">
        <v>18.577695846557617</v>
      </c>
      <c r="T1597" s="50">
        <v>8.5630841553211212E-2</v>
      </c>
      <c r="U1597" s="50">
        <v>4.9438990652561188E-2</v>
      </c>
      <c r="V1597" s="50">
        <v>0</v>
      </c>
      <c r="W1597" t="s">
        <v>210</v>
      </c>
      <c r="X1597" s="50">
        <v>0.43015101338677464</v>
      </c>
      <c r="Y1597" t="s">
        <v>210</v>
      </c>
      <c r="Z1597">
        <v>3</v>
      </c>
      <c r="AA1597">
        <v>21</v>
      </c>
      <c r="AB1597" t="s">
        <v>251</v>
      </c>
      <c r="AC1597" t="s">
        <v>190</v>
      </c>
      <c r="AD1597" s="50">
        <v>0.98272974167721883</v>
      </c>
      <c r="AE1597" t="s">
        <v>252</v>
      </c>
      <c r="AF1597" t="s">
        <v>252</v>
      </c>
      <c r="AG1597" t="s">
        <v>252</v>
      </c>
      <c r="AH1597" t="s">
        <v>252</v>
      </c>
      <c r="AI1597" t="s">
        <v>252</v>
      </c>
    </row>
    <row r="1598" spans="1:35" x14ac:dyDescent="0.35">
      <c r="A1598">
        <v>51</v>
      </c>
      <c r="B1598" t="s">
        <v>321</v>
      </c>
      <c r="C1598" t="s">
        <v>246</v>
      </c>
      <c r="D1598" t="s">
        <v>18</v>
      </c>
      <c r="E1598" t="s">
        <v>322</v>
      </c>
      <c r="F1598" t="s">
        <v>248</v>
      </c>
      <c r="G1598" t="s">
        <v>249</v>
      </c>
      <c r="H1598" t="s">
        <v>250</v>
      </c>
      <c r="L1598" s="50">
        <v>1</v>
      </c>
      <c r="M1598" s="50">
        <v>0.90788435935974121</v>
      </c>
      <c r="N1598" s="50">
        <v>1.1014618873596191</v>
      </c>
      <c r="O1598" s="50">
        <v>29.371634</v>
      </c>
      <c r="P1598" s="50">
        <v>29.324831008911133</v>
      </c>
      <c r="Q1598" s="50">
        <v>5.7367369532585144E-2</v>
      </c>
      <c r="S1598" s="50">
        <v>19.621150970458984</v>
      </c>
      <c r="T1598" s="50">
        <v>8.6975179612636566E-2</v>
      </c>
      <c r="U1598" s="50">
        <v>5.0215143710374832E-2</v>
      </c>
      <c r="V1598" s="50">
        <v>0</v>
      </c>
      <c r="W1598" t="s">
        <v>210</v>
      </c>
      <c r="X1598" s="50">
        <v>0.45998286316177972</v>
      </c>
      <c r="Y1598" t="s">
        <v>210</v>
      </c>
      <c r="Z1598">
        <v>3</v>
      </c>
      <c r="AA1598">
        <v>23</v>
      </c>
      <c r="AB1598" t="s">
        <v>251</v>
      </c>
      <c r="AC1598" t="s">
        <v>190</v>
      </c>
      <c r="AD1598" s="50">
        <v>0.9723904291050981</v>
      </c>
      <c r="AE1598" t="s">
        <v>252</v>
      </c>
      <c r="AF1598" t="s">
        <v>252</v>
      </c>
      <c r="AG1598" t="s">
        <v>252</v>
      </c>
      <c r="AH1598" t="s">
        <v>252</v>
      </c>
      <c r="AI1598" t="s">
        <v>252</v>
      </c>
    </row>
    <row r="1599" spans="1:35" x14ac:dyDescent="0.35">
      <c r="A1599">
        <v>52</v>
      </c>
      <c r="B1599" t="s">
        <v>323</v>
      </c>
      <c r="C1599" t="s">
        <v>246</v>
      </c>
      <c r="D1599" t="s">
        <v>18</v>
      </c>
      <c r="E1599" t="s">
        <v>324</v>
      </c>
      <c r="F1599" t="s">
        <v>248</v>
      </c>
      <c r="G1599" t="s">
        <v>249</v>
      </c>
      <c r="H1599" t="s">
        <v>250</v>
      </c>
      <c r="L1599" s="50">
        <v>1</v>
      </c>
      <c r="M1599" s="50">
        <v>0.9010804295539856</v>
      </c>
      <c r="N1599" s="50">
        <v>1.109778881072998</v>
      </c>
      <c r="O1599" s="50">
        <v>26.062163999999999</v>
      </c>
      <c r="P1599" s="50">
        <v>26.058652877807617</v>
      </c>
      <c r="Q1599" s="50">
        <v>6.7190378904342651E-2</v>
      </c>
      <c r="S1599" s="50">
        <v>16.354972839355469</v>
      </c>
      <c r="T1599" s="50">
        <v>9.3745477497577667E-2</v>
      </c>
      <c r="U1599" s="50">
        <v>5.4123975336551666E-2</v>
      </c>
      <c r="V1599" s="50">
        <v>0</v>
      </c>
      <c r="W1599" t="s">
        <v>210</v>
      </c>
      <c r="X1599" s="50">
        <v>0.71673486252285923</v>
      </c>
      <c r="Y1599" t="s">
        <v>210</v>
      </c>
      <c r="Z1599">
        <v>3</v>
      </c>
      <c r="AA1599">
        <v>19</v>
      </c>
      <c r="AB1599" t="s">
        <v>251</v>
      </c>
      <c r="AC1599" t="s">
        <v>190</v>
      </c>
      <c r="AD1599" s="50">
        <v>0.97054345550101051</v>
      </c>
      <c r="AE1599" t="s">
        <v>252</v>
      </c>
      <c r="AF1599" t="s">
        <v>252</v>
      </c>
      <c r="AG1599" t="s">
        <v>252</v>
      </c>
      <c r="AH1599" t="s">
        <v>252</v>
      </c>
      <c r="AI1599" t="s">
        <v>252</v>
      </c>
    </row>
    <row r="1600" spans="1:35" x14ac:dyDescent="0.35">
      <c r="A1600">
        <v>53</v>
      </c>
      <c r="B1600" t="s">
        <v>325</v>
      </c>
      <c r="C1600" t="s">
        <v>246</v>
      </c>
      <c r="D1600" t="s">
        <v>18</v>
      </c>
      <c r="E1600" t="s">
        <v>318</v>
      </c>
      <c r="F1600" t="s">
        <v>248</v>
      </c>
      <c r="G1600" t="s">
        <v>249</v>
      </c>
      <c r="H1600" t="s">
        <v>250</v>
      </c>
      <c r="L1600" s="50">
        <v>1</v>
      </c>
      <c r="M1600" s="50">
        <v>0.92848557233810425</v>
      </c>
      <c r="N1600" s="50">
        <v>1.0770226716995239</v>
      </c>
      <c r="O1600" s="50">
        <v>25.390398000000001</v>
      </c>
      <c r="P1600" s="50">
        <v>25.388540267944336</v>
      </c>
      <c r="Q1600" s="50">
        <v>1.3639303855597973E-2</v>
      </c>
      <c r="S1600" s="50">
        <v>15.684860229492188</v>
      </c>
      <c r="T1600" s="50">
        <v>6.6780969500541687E-2</v>
      </c>
      <c r="U1600" s="50">
        <v>3.8556009531021118E-2</v>
      </c>
      <c r="V1600" s="50">
        <v>0</v>
      </c>
      <c r="W1600" t="s">
        <v>210</v>
      </c>
      <c r="X1600" s="50">
        <v>0.3932707812841818</v>
      </c>
      <c r="Y1600" t="s">
        <v>210</v>
      </c>
      <c r="Z1600">
        <v>3</v>
      </c>
      <c r="AA1600">
        <v>19</v>
      </c>
      <c r="AB1600" t="s">
        <v>251</v>
      </c>
      <c r="AC1600" t="s">
        <v>190</v>
      </c>
      <c r="AD1600" s="50">
        <v>0.97926678082733398</v>
      </c>
      <c r="AE1600" t="s">
        <v>252</v>
      </c>
      <c r="AF1600" t="s">
        <v>252</v>
      </c>
      <c r="AG1600" t="s">
        <v>252</v>
      </c>
      <c r="AH1600" t="s">
        <v>252</v>
      </c>
      <c r="AI1600" t="s">
        <v>252</v>
      </c>
    </row>
    <row r="1601" spans="1:35" x14ac:dyDescent="0.35">
      <c r="A1601">
        <v>54</v>
      </c>
      <c r="B1601" t="s">
        <v>326</v>
      </c>
      <c r="C1601" t="s">
        <v>246</v>
      </c>
      <c r="D1601" t="s">
        <v>18</v>
      </c>
      <c r="E1601" t="s">
        <v>320</v>
      </c>
      <c r="F1601" t="s">
        <v>248</v>
      </c>
      <c r="G1601" t="s">
        <v>249</v>
      </c>
      <c r="H1601" t="s">
        <v>250</v>
      </c>
      <c r="L1601" s="50">
        <v>1</v>
      </c>
      <c r="M1601" s="50">
        <v>0.9092414379119873</v>
      </c>
      <c r="N1601" s="50">
        <v>1.0998178720474243</v>
      </c>
      <c r="O1601" s="50">
        <v>28.252306000000001</v>
      </c>
      <c r="P1601" s="50">
        <v>28.281377792358398</v>
      </c>
      <c r="Q1601" s="50">
        <v>5.5307995527982712E-2</v>
      </c>
      <c r="S1601" s="50">
        <v>18.577695846557617</v>
      </c>
      <c r="T1601" s="50">
        <v>8.5630841553211212E-2</v>
      </c>
      <c r="U1601" s="50">
        <v>4.9438990652561188E-2</v>
      </c>
      <c r="V1601" s="50">
        <v>0</v>
      </c>
      <c r="W1601" t="s">
        <v>210</v>
      </c>
      <c r="X1601" s="50">
        <v>0.43015101338677464</v>
      </c>
      <c r="Y1601" t="s">
        <v>210</v>
      </c>
      <c r="Z1601">
        <v>3</v>
      </c>
      <c r="AA1601">
        <v>22</v>
      </c>
      <c r="AB1601" t="s">
        <v>251</v>
      </c>
      <c r="AC1601" t="s">
        <v>190</v>
      </c>
      <c r="AD1601" s="50">
        <v>0.97756267687080356</v>
      </c>
      <c r="AE1601" t="s">
        <v>252</v>
      </c>
      <c r="AF1601" t="s">
        <v>252</v>
      </c>
      <c r="AG1601" t="s">
        <v>252</v>
      </c>
      <c r="AH1601" t="s">
        <v>252</v>
      </c>
      <c r="AI1601" t="s">
        <v>252</v>
      </c>
    </row>
    <row r="1602" spans="1:35" x14ac:dyDescent="0.35">
      <c r="A1602">
        <v>55</v>
      </c>
      <c r="B1602" t="s">
        <v>327</v>
      </c>
      <c r="C1602" t="s">
        <v>246</v>
      </c>
      <c r="D1602" t="s">
        <v>18</v>
      </c>
      <c r="E1602" t="s">
        <v>322</v>
      </c>
      <c r="F1602" t="s">
        <v>248</v>
      </c>
      <c r="G1602" t="s">
        <v>249</v>
      </c>
      <c r="H1602" t="s">
        <v>250</v>
      </c>
      <c r="L1602" s="50">
        <v>1</v>
      </c>
      <c r="M1602" s="50">
        <v>0.90788435935974121</v>
      </c>
      <c r="N1602" s="50">
        <v>1.1014618873596191</v>
      </c>
      <c r="O1602" s="50">
        <v>29.260832000000001</v>
      </c>
      <c r="P1602" s="50">
        <v>29.324831008911133</v>
      </c>
      <c r="Q1602" s="50">
        <v>5.7367369532585144E-2</v>
      </c>
      <c r="S1602" s="50">
        <v>19.621150970458984</v>
      </c>
      <c r="T1602" s="50">
        <v>8.6975179612636566E-2</v>
      </c>
      <c r="U1602" s="50">
        <v>5.0215143710374832E-2</v>
      </c>
      <c r="V1602" s="50">
        <v>0</v>
      </c>
      <c r="W1602" t="s">
        <v>210</v>
      </c>
      <c r="X1602" s="50">
        <v>0.45998286316177972</v>
      </c>
      <c r="Y1602" t="s">
        <v>210</v>
      </c>
      <c r="Z1602">
        <v>3</v>
      </c>
      <c r="AA1602">
        <v>23</v>
      </c>
      <c r="AB1602" t="s">
        <v>251</v>
      </c>
      <c r="AC1602" t="s">
        <v>190</v>
      </c>
      <c r="AD1602" s="50">
        <v>0.96996215619808523</v>
      </c>
      <c r="AE1602" t="s">
        <v>252</v>
      </c>
      <c r="AF1602" t="s">
        <v>252</v>
      </c>
      <c r="AG1602" t="s">
        <v>252</v>
      </c>
      <c r="AH1602" t="s">
        <v>252</v>
      </c>
      <c r="AI1602" t="s">
        <v>252</v>
      </c>
    </row>
    <row r="1603" spans="1:35" x14ac:dyDescent="0.35">
      <c r="A1603">
        <v>56</v>
      </c>
      <c r="B1603" t="s">
        <v>328</v>
      </c>
      <c r="C1603" t="s">
        <v>246</v>
      </c>
      <c r="D1603" t="s">
        <v>18</v>
      </c>
      <c r="E1603" t="s">
        <v>324</v>
      </c>
      <c r="F1603" t="s">
        <v>248</v>
      </c>
      <c r="G1603" t="s">
        <v>249</v>
      </c>
      <c r="H1603" t="s">
        <v>250</v>
      </c>
      <c r="L1603" s="50">
        <v>1</v>
      </c>
      <c r="M1603" s="50">
        <v>0.9010804295539856</v>
      </c>
      <c r="N1603" s="50">
        <v>1.109778881072998</v>
      </c>
      <c r="O1603" s="50">
        <v>26.124018</v>
      </c>
      <c r="P1603" s="50">
        <v>26.058652877807617</v>
      </c>
      <c r="Q1603" s="50">
        <v>6.7190378904342651E-2</v>
      </c>
      <c r="S1603" s="50">
        <v>16.354972839355469</v>
      </c>
      <c r="T1603" s="50">
        <v>9.3745477497577667E-2</v>
      </c>
      <c r="U1603" s="50">
        <v>5.4123975336551666E-2</v>
      </c>
      <c r="V1603" s="50">
        <v>0</v>
      </c>
      <c r="W1603" t="s">
        <v>210</v>
      </c>
      <c r="X1603" s="50">
        <v>0.71673486252285923</v>
      </c>
      <c r="Y1603" t="s">
        <v>210</v>
      </c>
      <c r="Z1603">
        <v>3</v>
      </c>
      <c r="AA1603">
        <v>19</v>
      </c>
      <c r="AB1603" t="s">
        <v>251</v>
      </c>
      <c r="AC1603" t="s">
        <v>190</v>
      </c>
      <c r="AD1603" s="50">
        <v>0.97120258330755294</v>
      </c>
      <c r="AE1603" t="s">
        <v>252</v>
      </c>
      <c r="AF1603" t="s">
        <v>252</v>
      </c>
      <c r="AG1603" t="s">
        <v>252</v>
      </c>
      <c r="AH1603" t="s">
        <v>252</v>
      </c>
      <c r="AI1603" t="s">
        <v>252</v>
      </c>
    </row>
    <row r="1604" spans="1:35" x14ac:dyDescent="0.35">
      <c r="A1604">
        <v>57</v>
      </c>
      <c r="B1604" t="s">
        <v>329</v>
      </c>
      <c r="C1604" t="s">
        <v>246</v>
      </c>
      <c r="D1604" t="s">
        <v>18</v>
      </c>
      <c r="E1604" t="s">
        <v>318</v>
      </c>
      <c r="F1604" t="s">
        <v>248</v>
      </c>
      <c r="G1604" t="s">
        <v>249</v>
      </c>
      <c r="H1604" t="s">
        <v>250</v>
      </c>
      <c r="L1604" s="50">
        <v>1</v>
      </c>
      <c r="M1604" s="50">
        <v>0.92848557233810425</v>
      </c>
      <c r="N1604" s="50">
        <v>1.0770226716995239</v>
      </c>
      <c r="O1604" s="50">
        <v>25.374067</v>
      </c>
      <c r="P1604" s="50">
        <v>25.388540267944336</v>
      </c>
      <c r="Q1604" s="50">
        <v>1.3639303855597973E-2</v>
      </c>
      <c r="S1604" s="50">
        <v>15.684860229492188</v>
      </c>
      <c r="T1604" s="50">
        <v>6.6780969500541687E-2</v>
      </c>
      <c r="U1604" s="50">
        <v>3.8556009531021118E-2</v>
      </c>
      <c r="V1604" s="50">
        <v>0</v>
      </c>
      <c r="W1604" t="s">
        <v>210</v>
      </c>
      <c r="X1604" s="50">
        <v>0.3932707812841818</v>
      </c>
      <c r="Y1604" t="s">
        <v>210</v>
      </c>
      <c r="Z1604">
        <v>3</v>
      </c>
      <c r="AA1604">
        <v>19</v>
      </c>
      <c r="AB1604" t="s">
        <v>251</v>
      </c>
      <c r="AC1604" t="s">
        <v>190</v>
      </c>
      <c r="AD1604" s="50">
        <v>0.96989370170015665</v>
      </c>
      <c r="AE1604" t="s">
        <v>252</v>
      </c>
      <c r="AF1604" t="s">
        <v>252</v>
      </c>
      <c r="AG1604" t="s">
        <v>252</v>
      </c>
      <c r="AH1604" t="s">
        <v>252</v>
      </c>
      <c r="AI1604" t="s">
        <v>252</v>
      </c>
    </row>
    <row r="1605" spans="1:35" x14ac:dyDescent="0.35">
      <c r="A1605">
        <v>58</v>
      </c>
      <c r="B1605" t="s">
        <v>330</v>
      </c>
      <c r="C1605" t="s">
        <v>246</v>
      </c>
      <c r="D1605" t="s">
        <v>18</v>
      </c>
      <c r="E1605" t="s">
        <v>320</v>
      </c>
      <c r="F1605" t="s">
        <v>248</v>
      </c>
      <c r="G1605" t="s">
        <v>249</v>
      </c>
      <c r="H1605" t="s">
        <v>250</v>
      </c>
      <c r="L1605" s="50">
        <v>1</v>
      </c>
      <c r="M1605" s="50">
        <v>0.9092414379119873</v>
      </c>
      <c r="N1605" s="50">
        <v>1.0998178720474243</v>
      </c>
      <c r="O1605" s="50">
        <v>28.246666000000001</v>
      </c>
      <c r="P1605" s="50">
        <v>28.281377792358398</v>
      </c>
      <c r="Q1605" s="50">
        <v>5.5307995527982712E-2</v>
      </c>
      <c r="S1605" s="50">
        <v>18.577695846557617</v>
      </c>
      <c r="T1605" s="50">
        <v>8.5630841553211212E-2</v>
      </c>
      <c r="U1605" s="50">
        <v>4.9438990652561188E-2</v>
      </c>
      <c r="V1605" s="50">
        <v>0</v>
      </c>
      <c r="W1605" t="s">
        <v>210</v>
      </c>
      <c r="X1605" s="50">
        <v>0.43015101338677464</v>
      </c>
      <c r="Y1605" t="s">
        <v>210</v>
      </c>
      <c r="Z1605">
        <v>3</v>
      </c>
      <c r="AA1605">
        <v>22</v>
      </c>
      <c r="AB1605" t="s">
        <v>251</v>
      </c>
      <c r="AC1605" t="s">
        <v>190</v>
      </c>
      <c r="AD1605" s="50">
        <v>0.96076588814314812</v>
      </c>
      <c r="AE1605" t="s">
        <v>252</v>
      </c>
      <c r="AF1605" t="s">
        <v>252</v>
      </c>
      <c r="AG1605" t="s">
        <v>252</v>
      </c>
      <c r="AH1605" t="s">
        <v>252</v>
      </c>
      <c r="AI1605" t="s">
        <v>252</v>
      </c>
    </row>
    <row r="1606" spans="1:35" x14ac:dyDescent="0.35">
      <c r="A1606">
        <v>59</v>
      </c>
      <c r="B1606" t="s">
        <v>331</v>
      </c>
      <c r="C1606" t="s">
        <v>246</v>
      </c>
      <c r="D1606" t="s">
        <v>18</v>
      </c>
      <c r="E1606" t="s">
        <v>322</v>
      </c>
      <c r="F1606" t="s">
        <v>248</v>
      </c>
      <c r="G1606" t="s">
        <v>249</v>
      </c>
      <c r="H1606" t="s">
        <v>250</v>
      </c>
      <c r="L1606" s="50">
        <v>1</v>
      </c>
      <c r="M1606" s="50">
        <v>0.90788435935974121</v>
      </c>
      <c r="N1606" s="50">
        <v>1.1014618873596191</v>
      </c>
      <c r="O1606" s="50">
        <v>29.342026000000001</v>
      </c>
      <c r="P1606" s="50">
        <v>29.324831008911133</v>
      </c>
      <c r="Q1606" s="50">
        <v>5.7367369532585144E-2</v>
      </c>
      <c r="S1606" s="50">
        <v>19.621150970458984</v>
      </c>
      <c r="T1606" s="50">
        <v>8.6975179612636566E-2</v>
      </c>
      <c r="U1606" s="50">
        <v>5.0215143710374832E-2</v>
      </c>
      <c r="V1606" s="50">
        <v>0</v>
      </c>
      <c r="W1606" t="s">
        <v>210</v>
      </c>
      <c r="X1606" s="50">
        <v>0.45998286316177972</v>
      </c>
      <c r="Y1606" t="s">
        <v>210</v>
      </c>
      <c r="Z1606">
        <v>3</v>
      </c>
      <c r="AA1606">
        <v>23</v>
      </c>
      <c r="AB1606" t="s">
        <v>251</v>
      </c>
      <c r="AC1606" t="s">
        <v>190</v>
      </c>
      <c r="AD1606" s="50">
        <v>0.96090845887566845</v>
      </c>
      <c r="AE1606" t="s">
        <v>252</v>
      </c>
      <c r="AF1606" t="s">
        <v>252</v>
      </c>
      <c r="AG1606" t="s">
        <v>252</v>
      </c>
      <c r="AH1606" t="s">
        <v>252</v>
      </c>
      <c r="AI1606" t="s">
        <v>252</v>
      </c>
    </row>
    <row r="1607" spans="1:35" x14ac:dyDescent="0.35">
      <c r="A1607">
        <v>60</v>
      </c>
      <c r="B1607" t="s">
        <v>332</v>
      </c>
      <c r="C1607" t="s">
        <v>246</v>
      </c>
      <c r="D1607" t="s">
        <v>18</v>
      </c>
      <c r="E1607" t="s">
        <v>324</v>
      </c>
      <c r="F1607" t="s">
        <v>248</v>
      </c>
      <c r="G1607" t="s">
        <v>249</v>
      </c>
      <c r="H1607" t="s">
        <v>250</v>
      </c>
      <c r="L1607" s="50">
        <v>1</v>
      </c>
      <c r="M1607" s="50">
        <v>0.9010804295539856</v>
      </c>
      <c r="N1607" s="50">
        <v>1.109778881072998</v>
      </c>
      <c r="O1607" s="50">
        <v>25.989775000000002</v>
      </c>
      <c r="P1607" s="50">
        <v>26.058652877807617</v>
      </c>
      <c r="Q1607" s="50">
        <v>6.7190378904342651E-2</v>
      </c>
      <c r="S1607" s="50">
        <v>16.354972839355469</v>
      </c>
      <c r="T1607" s="50">
        <v>9.3745477497577667E-2</v>
      </c>
      <c r="U1607" s="50">
        <v>5.4123975336551666E-2</v>
      </c>
      <c r="V1607" s="50">
        <v>0</v>
      </c>
      <c r="W1607" t="s">
        <v>210</v>
      </c>
      <c r="X1607" s="50">
        <v>0.71673486252285923</v>
      </c>
      <c r="Y1607" t="s">
        <v>210</v>
      </c>
      <c r="Z1607">
        <v>3</v>
      </c>
      <c r="AA1607">
        <v>19</v>
      </c>
      <c r="AB1607" t="s">
        <v>251</v>
      </c>
      <c r="AC1607" t="s">
        <v>190</v>
      </c>
      <c r="AD1607" s="50">
        <v>0.98192902490991629</v>
      </c>
      <c r="AE1607" t="s">
        <v>252</v>
      </c>
      <c r="AF1607" t="s">
        <v>252</v>
      </c>
      <c r="AG1607" t="s">
        <v>252</v>
      </c>
      <c r="AH1607" t="s">
        <v>252</v>
      </c>
      <c r="AI1607" t="s">
        <v>252</v>
      </c>
    </row>
    <row r="1608" spans="1:35" x14ac:dyDescent="0.35">
      <c r="A1608">
        <v>61</v>
      </c>
      <c r="B1608" t="s">
        <v>333</v>
      </c>
      <c r="C1608" t="s">
        <v>246</v>
      </c>
      <c r="D1608" t="s">
        <v>18</v>
      </c>
      <c r="E1608" t="s">
        <v>334</v>
      </c>
      <c r="F1608" t="s">
        <v>248</v>
      </c>
      <c r="G1608" t="s">
        <v>249</v>
      </c>
      <c r="H1608" t="s">
        <v>250</v>
      </c>
      <c r="L1608" s="50">
        <v>1</v>
      </c>
      <c r="M1608" s="50">
        <v>0.92334967851638794</v>
      </c>
      <c r="N1608" s="50">
        <v>1.0830132961273193</v>
      </c>
      <c r="O1608" s="50">
        <v>26.720334999999999</v>
      </c>
      <c r="P1608" s="50">
        <v>26.711130142211914</v>
      </c>
      <c r="Q1608" s="50">
        <v>2.9626255854964256E-2</v>
      </c>
      <c r="S1608" s="50">
        <v>17.007450103759766</v>
      </c>
      <c r="T1608" s="50">
        <v>7.1773126721382141E-2</v>
      </c>
      <c r="U1608" s="50">
        <v>4.1438236832618713E-2</v>
      </c>
      <c r="V1608" s="50">
        <v>0</v>
      </c>
      <c r="W1608" t="s">
        <v>210</v>
      </c>
      <c r="X1608" s="50">
        <v>0.5413994195786449</v>
      </c>
      <c r="Y1608" t="s">
        <v>210</v>
      </c>
      <c r="Z1608">
        <v>3</v>
      </c>
      <c r="AA1608">
        <v>20</v>
      </c>
      <c r="AB1608" t="s">
        <v>251</v>
      </c>
      <c r="AC1608" t="s">
        <v>190</v>
      </c>
      <c r="AD1608" s="50">
        <v>0.98372036488808279</v>
      </c>
      <c r="AE1608" t="s">
        <v>252</v>
      </c>
      <c r="AF1608" t="s">
        <v>252</v>
      </c>
      <c r="AG1608" t="s">
        <v>252</v>
      </c>
      <c r="AH1608" t="s">
        <v>252</v>
      </c>
      <c r="AI1608" t="s">
        <v>252</v>
      </c>
    </row>
    <row r="1609" spans="1:35" x14ac:dyDescent="0.35">
      <c r="A1609">
        <v>62</v>
      </c>
      <c r="B1609" t="s">
        <v>335</v>
      </c>
      <c r="C1609" t="s">
        <v>246</v>
      </c>
      <c r="D1609" t="s">
        <v>18</v>
      </c>
      <c r="E1609" t="s">
        <v>336</v>
      </c>
      <c r="F1609" t="s">
        <v>248</v>
      </c>
      <c r="G1609" t="s">
        <v>249</v>
      </c>
      <c r="H1609" t="s">
        <v>250</v>
      </c>
      <c r="L1609" s="50">
        <v>1</v>
      </c>
      <c r="M1609" s="50">
        <v>0.92194366455078125</v>
      </c>
      <c r="N1609" s="50">
        <v>1.0846649408340454</v>
      </c>
      <c r="O1609" s="50">
        <v>27.43665</v>
      </c>
      <c r="P1609" s="50">
        <v>27.402664184570313</v>
      </c>
      <c r="Q1609" s="50">
        <v>3.2809648662805557E-2</v>
      </c>
      <c r="S1609" s="50">
        <v>17.698986053466797</v>
      </c>
      <c r="T1609" s="50">
        <v>7.314465194940567E-2</v>
      </c>
      <c r="U1609" s="50">
        <v>4.2230084538459778E-2</v>
      </c>
      <c r="V1609" s="50">
        <v>0</v>
      </c>
      <c r="W1609" t="s">
        <v>210</v>
      </c>
      <c r="X1609" s="50">
        <v>0.5428207009993804</v>
      </c>
      <c r="Y1609" t="s">
        <v>210</v>
      </c>
      <c r="Z1609">
        <v>3</v>
      </c>
      <c r="AA1609">
        <v>20</v>
      </c>
      <c r="AB1609" t="s">
        <v>251</v>
      </c>
      <c r="AC1609" t="s">
        <v>190</v>
      </c>
      <c r="AD1609" s="50">
        <v>0.97352213803728527</v>
      </c>
      <c r="AE1609" t="s">
        <v>252</v>
      </c>
      <c r="AF1609" t="s">
        <v>252</v>
      </c>
      <c r="AG1609" t="s">
        <v>252</v>
      </c>
      <c r="AH1609" t="s">
        <v>252</v>
      </c>
      <c r="AI1609" t="s">
        <v>252</v>
      </c>
    </row>
    <row r="1610" spans="1:35" x14ac:dyDescent="0.35">
      <c r="A1610">
        <v>63</v>
      </c>
      <c r="B1610" t="s">
        <v>337</v>
      </c>
      <c r="C1610" t="s">
        <v>246</v>
      </c>
      <c r="D1610" t="s">
        <v>18</v>
      </c>
      <c r="E1610" t="s">
        <v>338</v>
      </c>
      <c r="F1610" t="s">
        <v>248</v>
      </c>
      <c r="G1610" t="s">
        <v>249</v>
      </c>
      <c r="H1610" t="s">
        <v>250</v>
      </c>
      <c r="L1610" s="50">
        <v>1</v>
      </c>
      <c r="M1610" s="50">
        <v>0.90532040596008301</v>
      </c>
      <c r="N1610" s="50">
        <v>1.104581356048584</v>
      </c>
      <c r="O1610" s="50">
        <v>28.885270999999999</v>
      </c>
      <c r="P1610" s="50">
        <v>28.867769241333008</v>
      </c>
      <c r="Q1610" s="50">
        <v>6.1157584190368652E-2</v>
      </c>
      <c r="S1610" s="50">
        <v>19.164089202880859</v>
      </c>
      <c r="T1610" s="50">
        <v>8.9520484209060669E-2</v>
      </c>
      <c r="U1610" s="50">
        <v>5.1684677600860596E-2</v>
      </c>
      <c r="V1610" s="50">
        <v>0</v>
      </c>
      <c r="W1610" t="s">
        <v>210</v>
      </c>
      <c r="X1610" s="50">
        <v>0.59116287743606488</v>
      </c>
      <c r="Y1610" t="s">
        <v>210</v>
      </c>
      <c r="Z1610">
        <v>3</v>
      </c>
      <c r="AA1610">
        <v>22</v>
      </c>
      <c r="AB1610" t="s">
        <v>251</v>
      </c>
      <c r="AC1610" t="s">
        <v>190</v>
      </c>
      <c r="AD1610" s="50">
        <v>0.97833428180401083</v>
      </c>
      <c r="AE1610" t="s">
        <v>252</v>
      </c>
      <c r="AF1610" t="s">
        <v>252</v>
      </c>
      <c r="AG1610" t="s">
        <v>252</v>
      </c>
      <c r="AH1610" t="s">
        <v>252</v>
      </c>
      <c r="AI1610" t="s">
        <v>252</v>
      </c>
    </row>
    <row r="1611" spans="1:35" x14ac:dyDescent="0.35">
      <c r="A1611">
        <v>64</v>
      </c>
      <c r="B1611" t="s">
        <v>339</v>
      </c>
      <c r="C1611" t="s">
        <v>246</v>
      </c>
      <c r="D1611" t="s">
        <v>18</v>
      </c>
      <c r="E1611" t="s">
        <v>340</v>
      </c>
      <c r="F1611" t="s">
        <v>248</v>
      </c>
      <c r="G1611" t="s">
        <v>249</v>
      </c>
      <c r="H1611" t="s">
        <v>250</v>
      </c>
      <c r="L1611" s="50">
        <v>1</v>
      </c>
      <c r="M1611" s="50">
        <v>0.91895711421966553</v>
      </c>
      <c r="N1611" s="50">
        <v>1.0881900787353516</v>
      </c>
      <c r="O1611" s="50">
        <v>30.141956</v>
      </c>
      <c r="P1611" s="50">
        <v>30.107110977172852</v>
      </c>
      <c r="Q1611" s="50">
        <v>3.8886971771717072E-2</v>
      </c>
      <c r="S1611" s="50">
        <v>20.403432846069336</v>
      </c>
      <c r="T1611" s="50">
        <v>7.6064862310886383E-2</v>
      </c>
      <c r="U1611" s="50">
        <v>4.3916068971157074E-2</v>
      </c>
      <c r="V1611" s="50">
        <v>0</v>
      </c>
      <c r="W1611" t="s">
        <v>210</v>
      </c>
      <c r="X1611" s="50">
        <v>0.71893408558877459</v>
      </c>
      <c r="Y1611" t="s">
        <v>210</v>
      </c>
      <c r="Z1611">
        <v>3</v>
      </c>
      <c r="AA1611">
        <v>23</v>
      </c>
      <c r="AB1611" t="s">
        <v>251</v>
      </c>
      <c r="AC1611" t="s">
        <v>190</v>
      </c>
      <c r="AD1611" s="50">
        <v>0.96601923193133188</v>
      </c>
      <c r="AE1611" t="s">
        <v>252</v>
      </c>
      <c r="AF1611" t="s">
        <v>252</v>
      </c>
      <c r="AG1611" t="s">
        <v>252</v>
      </c>
      <c r="AH1611" t="s">
        <v>252</v>
      </c>
      <c r="AI1611" t="s">
        <v>252</v>
      </c>
    </row>
    <row r="1612" spans="1:35" x14ac:dyDescent="0.35">
      <c r="A1612">
        <v>65</v>
      </c>
      <c r="B1612" t="s">
        <v>341</v>
      </c>
      <c r="C1612" t="s">
        <v>246</v>
      </c>
      <c r="D1612" t="s">
        <v>18</v>
      </c>
      <c r="E1612" t="s">
        <v>334</v>
      </c>
      <c r="F1612" t="s">
        <v>248</v>
      </c>
      <c r="G1612" t="s">
        <v>249</v>
      </c>
      <c r="H1612" t="s">
        <v>250</v>
      </c>
      <c r="L1612" s="50">
        <v>1</v>
      </c>
      <c r="M1612" s="50">
        <v>0.92334967851638794</v>
      </c>
      <c r="N1612" s="50">
        <v>1.0830132961273193</v>
      </c>
      <c r="O1612" s="50">
        <v>26.677996</v>
      </c>
      <c r="P1612" s="50">
        <v>26.711130142211914</v>
      </c>
      <c r="Q1612" s="50">
        <v>2.9626255854964256E-2</v>
      </c>
      <c r="S1612" s="50">
        <v>17.007450103759766</v>
      </c>
      <c r="T1612" s="50">
        <v>7.1773126721382141E-2</v>
      </c>
      <c r="U1612" s="50">
        <v>4.1438236832618713E-2</v>
      </c>
      <c r="V1612" s="50">
        <v>0</v>
      </c>
      <c r="W1612" t="s">
        <v>210</v>
      </c>
      <c r="X1612" s="50">
        <v>0.5413994195786449</v>
      </c>
      <c r="Y1612" t="s">
        <v>210</v>
      </c>
      <c r="Z1612">
        <v>3</v>
      </c>
      <c r="AA1612">
        <v>20</v>
      </c>
      <c r="AB1612" t="s">
        <v>251</v>
      </c>
      <c r="AC1612" t="s">
        <v>190</v>
      </c>
      <c r="AD1612" s="50">
        <v>0.9791176093495737</v>
      </c>
      <c r="AE1612" t="s">
        <v>252</v>
      </c>
      <c r="AF1612" t="s">
        <v>252</v>
      </c>
      <c r="AG1612" t="s">
        <v>252</v>
      </c>
      <c r="AH1612" t="s">
        <v>252</v>
      </c>
      <c r="AI1612" t="s">
        <v>252</v>
      </c>
    </row>
    <row r="1613" spans="1:35" x14ac:dyDescent="0.35">
      <c r="A1613">
        <v>66</v>
      </c>
      <c r="B1613" t="s">
        <v>342</v>
      </c>
      <c r="C1613" t="s">
        <v>246</v>
      </c>
      <c r="D1613" t="s">
        <v>18</v>
      </c>
      <c r="E1613" t="s">
        <v>336</v>
      </c>
      <c r="F1613" t="s">
        <v>248</v>
      </c>
      <c r="G1613" t="s">
        <v>249</v>
      </c>
      <c r="H1613" t="s">
        <v>250</v>
      </c>
      <c r="L1613" s="50">
        <v>1</v>
      </c>
      <c r="M1613" s="50">
        <v>0.92194366455078125</v>
      </c>
      <c r="N1613" s="50">
        <v>1.0846649408340454</v>
      </c>
      <c r="O1613" s="50">
        <v>27.371172000000001</v>
      </c>
      <c r="P1613" s="50">
        <v>27.402664184570313</v>
      </c>
      <c r="Q1613" s="50">
        <v>3.2809648662805557E-2</v>
      </c>
      <c r="S1613" s="50">
        <v>17.698986053466797</v>
      </c>
      <c r="T1613" s="50">
        <v>7.314465194940567E-2</v>
      </c>
      <c r="U1613" s="50">
        <v>4.2230084538459778E-2</v>
      </c>
      <c r="V1613" s="50">
        <v>0</v>
      </c>
      <c r="W1613" t="s">
        <v>210</v>
      </c>
      <c r="X1613" s="50">
        <v>0.5428207009993804</v>
      </c>
      <c r="Y1613" t="s">
        <v>210</v>
      </c>
      <c r="Z1613">
        <v>3</v>
      </c>
      <c r="AA1613">
        <v>20</v>
      </c>
      <c r="AB1613" t="s">
        <v>251</v>
      </c>
      <c r="AC1613" t="s">
        <v>190</v>
      </c>
      <c r="AD1613" s="50">
        <v>0.98830493992874713</v>
      </c>
      <c r="AE1613" t="s">
        <v>252</v>
      </c>
      <c r="AF1613" t="s">
        <v>252</v>
      </c>
      <c r="AG1613" t="s">
        <v>252</v>
      </c>
      <c r="AH1613" t="s">
        <v>252</v>
      </c>
      <c r="AI1613" t="s">
        <v>252</v>
      </c>
    </row>
    <row r="1614" spans="1:35" x14ac:dyDescent="0.35">
      <c r="A1614">
        <v>67</v>
      </c>
      <c r="B1614" t="s">
        <v>343</v>
      </c>
      <c r="C1614" t="s">
        <v>246</v>
      </c>
      <c r="D1614" t="s">
        <v>18</v>
      </c>
      <c r="E1614" t="s">
        <v>338</v>
      </c>
      <c r="F1614" t="s">
        <v>248</v>
      </c>
      <c r="G1614" t="s">
        <v>249</v>
      </c>
      <c r="H1614" t="s">
        <v>250</v>
      </c>
      <c r="L1614" s="50">
        <v>1</v>
      </c>
      <c r="M1614" s="50">
        <v>0.90532040596008301</v>
      </c>
      <c r="N1614" s="50">
        <v>1.104581356048584</v>
      </c>
      <c r="O1614" s="50">
        <v>28.91827</v>
      </c>
      <c r="P1614" s="50">
        <v>28.867769241333008</v>
      </c>
      <c r="Q1614" s="50">
        <v>6.1157584190368652E-2</v>
      </c>
      <c r="S1614" s="50">
        <v>19.164089202880859</v>
      </c>
      <c r="T1614" s="50">
        <v>8.9520484209060669E-2</v>
      </c>
      <c r="U1614" s="50">
        <v>5.1684677600860596E-2</v>
      </c>
      <c r="V1614" s="50">
        <v>0</v>
      </c>
      <c r="W1614" t="s">
        <v>210</v>
      </c>
      <c r="X1614" s="50">
        <v>0.59116287743606488</v>
      </c>
      <c r="Y1614" t="s">
        <v>210</v>
      </c>
      <c r="Z1614">
        <v>3</v>
      </c>
      <c r="AA1614">
        <v>22</v>
      </c>
      <c r="AB1614" t="s">
        <v>251</v>
      </c>
      <c r="AC1614" t="s">
        <v>190</v>
      </c>
      <c r="AD1614" s="50">
        <v>0.94554941983368168</v>
      </c>
      <c r="AE1614" t="s">
        <v>252</v>
      </c>
      <c r="AF1614" t="s">
        <v>252</v>
      </c>
      <c r="AG1614" t="s">
        <v>252</v>
      </c>
      <c r="AH1614" t="s">
        <v>252</v>
      </c>
      <c r="AI1614" t="s">
        <v>252</v>
      </c>
    </row>
    <row r="1615" spans="1:35" x14ac:dyDescent="0.35">
      <c r="A1615">
        <v>68</v>
      </c>
      <c r="B1615" t="s">
        <v>344</v>
      </c>
      <c r="C1615" t="s">
        <v>246</v>
      </c>
      <c r="D1615" t="s">
        <v>18</v>
      </c>
      <c r="E1615" t="s">
        <v>340</v>
      </c>
      <c r="F1615" t="s">
        <v>248</v>
      </c>
      <c r="G1615" t="s">
        <v>249</v>
      </c>
      <c r="H1615" t="s">
        <v>250</v>
      </c>
      <c r="L1615" s="50">
        <v>1</v>
      </c>
      <c r="M1615" s="50">
        <v>0.91895711421966553</v>
      </c>
      <c r="N1615" s="50">
        <v>1.0881900787353516</v>
      </c>
      <c r="O1615" s="50">
        <v>30.065162999999998</v>
      </c>
      <c r="P1615" s="50">
        <v>30.107110977172852</v>
      </c>
      <c r="Q1615" s="50">
        <v>3.8886971771717072E-2</v>
      </c>
      <c r="S1615" s="50">
        <v>20.403432846069336</v>
      </c>
      <c r="T1615" s="50">
        <v>7.6064862310886383E-2</v>
      </c>
      <c r="U1615" s="50">
        <v>4.3916068971157074E-2</v>
      </c>
      <c r="V1615" s="50">
        <v>0</v>
      </c>
      <c r="W1615" t="s">
        <v>210</v>
      </c>
      <c r="X1615" s="50">
        <v>0.71893408558877459</v>
      </c>
      <c r="Y1615" t="s">
        <v>210</v>
      </c>
      <c r="Z1615">
        <v>3</v>
      </c>
      <c r="AA1615">
        <v>23</v>
      </c>
      <c r="AB1615" t="s">
        <v>251</v>
      </c>
      <c r="AC1615" t="s">
        <v>190</v>
      </c>
      <c r="AD1615" s="50">
        <v>0.98313656067734401</v>
      </c>
      <c r="AE1615" t="s">
        <v>252</v>
      </c>
      <c r="AF1615" t="s">
        <v>252</v>
      </c>
      <c r="AG1615" t="s">
        <v>252</v>
      </c>
      <c r="AH1615" t="s">
        <v>252</v>
      </c>
      <c r="AI1615" t="s">
        <v>252</v>
      </c>
    </row>
    <row r="1616" spans="1:35" x14ac:dyDescent="0.35">
      <c r="A1616">
        <v>69</v>
      </c>
      <c r="B1616" t="s">
        <v>345</v>
      </c>
      <c r="C1616" t="s">
        <v>246</v>
      </c>
      <c r="D1616" t="s">
        <v>18</v>
      </c>
      <c r="E1616" t="s">
        <v>334</v>
      </c>
      <c r="F1616" t="s">
        <v>248</v>
      </c>
      <c r="G1616" t="s">
        <v>249</v>
      </c>
      <c r="H1616" t="s">
        <v>250</v>
      </c>
      <c r="L1616" s="50">
        <v>1</v>
      </c>
      <c r="M1616" s="50">
        <v>0.92334967851638794</v>
      </c>
      <c r="N1616" s="50">
        <v>1.0830132961273193</v>
      </c>
      <c r="O1616" s="50">
        <v>26.735064000000001</v>
      </c>
      <c r="P1616" s="50">
        <v>26.711130142211914</v>
      </c>
      <c r="Q1616" s="50">
        <v>2.9626255854964256E-2</v>
      </c>
      <c r="S1616" s="50">
        <v>17.007450103759766</v>
      </c>
      <c r="T1616" s="50">
        <v>7.1773126721382141E-2</v>
      </c>
      <c r="U1616" s="50">
        <v>4.1438236832618713E-2</v>
      </c>
      <c r="V1616" s="50">
        <v>0</v>
      </c>
      <c r="W1616" t="s">
        <v>210</v>
      </c>
      <c r="X1616" s="50">
        <v>0.5413994195786449</v>
      </c>
      <c r="Y1616" t="s">
        <v>210</v>
      </c>
      <c r="Z1616">
        <v>3</v>
      </c>
      <c r="AA1616">
        <v>20</v>
      </c>
      <c r="AB1616" t="s">
        <v>251</v>
      </c>
      <c r="AC1616" t="s">
        <v>190</v>
      </c>
      <c r="AD1616" s="50">
        <v>0.97993533555297385</v>
      </c>
      <c r="AE1616" t="s">
        <v>252</v>
      </c>
      <c r="AF1616" t="s">
        <v>252</v>
      </c>
      <c r="AG1616" t="s">
        <v>252</v>
      </c>
      <c r="AH1616" t="s">
        <v>252</v>
      </c>
      <c r="AI1616" t="s">
        <v>252</v>
      </c>
    </row>
    <row r="1617" spans="1:35" x14ac:dyDescent="0.35">
      <c r="A1617">
        <v>70</v>
      </c>
      <c r="B1617" t="s">
        <v>346</v>
      </c>
      <c r="C1617" t="s">
        <v>246</v>
      </c>
      <c r="D1617" t="s">
        <v>18</v>
      </c>
      <c r="E1617" t="s">
        <v>336</v>
      </c>
      <c r="F1617" t="s">
        <v>248</v>
      </c>
      <c r="G1617" t="s">
        <v>249</v>
      </c>
      <c r="H1617" t="s">
        <v>250</v>
      </c>
      <c r="L1617" s="50">
        <v>1</v>
      </c>
      <c r="M1617" s="50">
        <v>0.92194366455078125</v>
      </c>
      <c r="N1617" s="50">
        <v>1.0846649408340454</v>
      </c>
      <c r="O1617" s="50">
        <v>27.400175000000001</v>
      </c>
      <c r="P1617" s="50">
        <v>27.402664184570313</v>
      </c>
      <c r="Q1617" s="50">
        <v>3.2809648662805557E-2</v>
      </c>
      <c r="S1617" s="50">
        <v>17.698986053466797</v>
      </c>
      <c r="T1617" s="50">
        <v>7.314465194940567E-2</v>
      </c>
      <c r="U1617" s="50">
        <v>4.2230084538459778E-2</v>
      </c>
      <c r="V1617" s="50">
        <v>0</v>
      </c>
      <c r="W1617" t="s">
        <v>210</v>
      </c>
      <c r="X1617" s="50">
        <v>0.5428207009993804</v>
      </c>
      <c r="Y1617" t="s">
        <v>210</v>
      </c>
      <c r="Z1617">
        <v>3</v>
      </c>
      <c r="AA1617">
        <v>19</v>
      </c>
      <c r="AB1617" t="s">
        <v>251</v>
      </c>
      <c r="AC1617" t="s">
        <v>190</v>
      </c>
      <c r="AD1617" s="50">
        <v>0.987660740563164</v>
      </c>
      <c r="AE1617" t="s">
        <v>252</v>
      </c>
      <c r="AF1617" t="s">
        <v>252</v>
      </c>
      <c r="AG1617" t="s">
        <v>252</v>
      </c>
      <c r="AH1617" t="s">
        <v>252</v>
      </c>
      <c r="AI1617" t="s">
        <v>252</v>
      </c>
    </row>
    <row r="1618" spans="1:35" x14ac:dyDescent="0.35">
      <c r="A1618">
        <v>71</v>
      </c>
      <c r="B1618" t="s">
        <v>347</v>
      </c>
      <c r="C1618" t="s">
        <v>246</v>
      </c>
      <c r="D1618" t="s">
        <v>18</v>
      </c>
      <c r="E1618" t="s">
        <v>338</v>
      </c>
      <c r="F1618" t="s">
        <v>248</v>
      </c>
      <c r="G1618" t="s">
        <v>249</v>
      </c>
      <c r="H1618" t="s">
        <v>250</v>
      </c>
      <c r="L1618" s="50">
        <v>1</v>
      </c>
      <c r="M1618" s="50">
        <v>0.90532040596008301</v>
      </c>
      <c r="N1618" s="50">
        <v>1.104581356048584</v>
      </c>
      <c r="O1618" s="50">
        <v>28.799769999999999</v>
      </c>
      <c r="P1618" s="50">
        <v>28.867769241333008</v>
      </c>
      <c r="Q1618" s="50">
        <v>6.1157584190368652E-2</v>
      </c>
      <c r="S1618" s="50">
        <v>19.164089202880859</v>
      </c>
      <c r="T1618" s="50">
        <v>8.9520484209060669E-2</v>
      </c>
      <c r="U1618" s="50">
        <v>5.1684677600860596E-2</v>
      </c>
      <c r="V1618" s="50">
        <v>0</v>
      </c>
      <c r="W1618" t="s">
        <v>210</v>
      </c>
      <c r="X1618" s="50">
        <v>0.59116287743606488</v>
      </c>
      <c r="Y1618" t="s">
        <v>210</v>
      </c>
      <c r="Z1618">
        <v>3</v>
      </c>
      <c r="AA1618">
        <v>21</v>
      </c>
      <c r="AB1618" t="s">
        <v>251</v>
      </c>
      <c r="AC1618" t="s">
        <v>190</v>
      </c>
      <c r="AD1618" s="50">
        <v>0.98720167597452213</v>
      </c>
      <c r="AE1618" t="s">
        <v>252</v>
      </c>
      <c r="AF1618" t="s">
        <v>252</v>
      </c>
      <c r="AG1618" t="s">
        <v>252</v>
      </c>
      <c r="AH1618" t="s">
        <v>252</v>
      </c>
      <c r="AI1618" t="s">
        <v>252</v>
      </c>
    </row>
    <row r="1619" spans="1:35" x14ac:dyDescent="0.35">
      <c r="A1619">
        <v>72</v>
      </c>
      <c r="B1619" t="s">
        <v>348</v>
      </c>
      <c r="C1619" t="s">
        <v>246</v>
      </c>
      <c r="D1619" t="s">
        <v>18</v>
      </c>
      <c r="E1619" t="s">
        <v>340</v>
      </c>
      <c r="F1619" t="s">
        <v>248</v>
      </c>
      <c r="G1619" t="s">
        <v>249</v>
      </c>
      <c r="H1619" t="s">
        <v>250</v>
      </c>
      <c r="L1619" s="50">
        <v>1</v>
      </c>
      <c r="M1619" s="50">
        <v>0.91895711421966553</v>
      </c>
      <c r="N1619" s="50">
        <v>1.0881900787353516</v>
      </c>
      <c r="O1619" s="50">
        <v>30.11422</v>
      </c>
      <c r="P1619" s="50">
        <v>30.107110977172852</v>
      </c>
      <c r="Q1619" s="50">
        <v>3.8886971771717072E-2</v>
      </c>
      <c r="S1619" s="50">
        <v>20.403432846069336</v>
      </c>
      <c r="T1619" s="50">
        <v>7.6064862310886383E-2</v>
      </c>
      <c r="U1619" s="50">
        <v>4.3916068971157074E-2</v>
      </c>
      <c r="V1619" s="50">
        <v>0</v>
      </c>
      <c r="W1619" t="s">
        <v>210</v>
      </c>
      <c r="X1619" s="50">
        <v>0.71893408558877459</v>
      </c>
      <c r="Y1619" t="s">
        <v>210</v>
      </c>
      <c r="Z1619">
        <v>3</v>
      </c>
      <c r="AA1619">
        <v>23</v>
      </c>
      <c r="AB1619" t="s">
        <v>251</v>
      </c>
      <c r="AC1619" t="s">
        <v>190</v>
      </c>
      <c r="AD1619" s="50">
        <v>0.97916960679660114</v>
      </c>
      <c r="AE1619" t="s">
        <v>252</v>
      </c>
      <c r="AF1619" t="s">
        <v>252</v>
      </c>
      <c r="AG1619" t="s">
        <v>252</v>
      </c>
      <c r="AH1619" t="s">
        <v>252</v>
      </c>
      <c r="AI1619" t="s">
        <v>252</v>
      </c>
    </row>
    <row r="1620" spans="1:35" x14ac:dyDescent="0.35">
      <c r="A1620">
        <v>73</v>
      </c>
      <c r="B1620" t="s">
        <v>349</v>
      </c>
      <c r="C1620" t="s">
        <v>246</v>
      </c>
      <c r="D1620" t="s">
        <v>18</v>
      </c>
      <c r="E1620" t="s">
        <v>350</v>
      </c>
      <c r="F1620" t="s">
        <v>248</v>
      </c>
      <c r="G1620" t="s">
        <v>249</v>
      </c>
      <c r="H1620" t="s">
        <v>250</v>
      </c>
      <c r="L1620" s="50">
        <v>1</v>
      </c>
      <c r="M1620" s="50">
        <v>0.88285630941390991</v>
      </c>
      <c r="N1620" s="50">
        <v>1.1326870918273926</v>
      </c>
      <c r="O1620" s="50">
        <v>30.003107</v>
      </c>
      <c r="P1620" s="50">
        <v>30.035240173339844</v>
      </c>
      <c r="Q1620" s="50">
        <v>9.1106899082660675E-2</v>
      </c>
      <c r="S1620" s="50">
        <v>20.331560134887695</v>
      </c>
      <c r="T1620" s="50">
        <v>0.11213444173336029</v>
      </c>
      <c r="U1620" s="50">
        <v>6.4740851521492004E-2</v>
      </c>
      <c r="V1620" s="50">
        <v>0</v>
      </c>
      <c r="W1620" t="s">
        <v>210</v>
      </c>
      <c r="X1620" s="50">
        <v>0.29068442246814574</v>
      </c>
      <c r="Y1620" t="s">
        <v>210</v>
      </c>
      <c r="Z1620">
        <v>3</v>
      </c>
      <c r="AA1620">
        <v>25</v>
      </c>
      <c r="AB1620" t="s">
        <v>251</v>
      </c>
      <c r="AC1620" t="s">
        <v>190</v>
      </c>
      <c r="AD1620" s="50">
        <v>0.9793757553373339</v>
      </c>
      <c r="AE1620" t="s">
        <v>252</v>
      </c>
      <c r="AF1620" t="s">
        <v>252</v>
      </c>
      <c r="AG1620" t="s">
        <v>252</v>
      </c>
      <c r="AH1620" t="s">
        <v>252</v>
      </c>
      <c r="AI1620" t="s">
        <v>252</v>
      </c>
    </row>
    <row r="1621" spans="1:35" x14ac:dyDescent="0.35">
      <c r="A1621">
        <v>74</v>
      </c>
      <c r="B1621" t="s">
        <v>351</v>
      </c>
      <c r="C1621" t="s">
        <v>246</v>
      </c>
      <c r="D1621" t="s">
        <v>18</v>
      </c>
      <c r="E1621" t="s">
        <v>352</v>
      </c>
      <c r="F1621" t="s">
        <v>248</v>
      </c>
      <c r="G1621" t="s">
        <v>249</v>
      </c>
      <c r="H1621" t="s">
        <v>250</v>
      </c>
      <c r="L1621" s="50">
        <v>1</v>
      </c>
      <c r="M1621" s="50">
        <v>0.92673105001449585</v>
      </c>
      <c r="N1621" s="50">
        <v>1.07906174659729</v>
      </c>
      <c r="O1621" s="50">
        <v>25.832588000000001</v>
      </c>
      <c r="P1621" s="50">
        <v>25.835968017578125</v>
      </c>
      <c r="Q1621" s="50">
        <v>2.0403269678354263E-2</v>
      </c>
      <c r="S1621" s="50">
        <v>16.132287979125977</v>
      </c>
      <c r="T1621" s="50">
        <v>6.848328560590744E-2</v>
      </c>
      <c r="U1621" s="50">
        <v>3.953884169459343E-2</v>
      </c>
      <c r="V1621" s="50">
        <v>0</v>
      </c>
      <c r="W1621" t="s">
        <v>210</v>
      </c>
      <c r="X1621" s="50">
        <v>0.48193790614341775</v>
      </c>
      <c r="Y1621" t="s">
        <v>210</v>
      </c>
      <c r="Z1621">
        <v>3</v>
      </c>
      <c r="AA1621">
        <v>19</v>
      </c>
      <c r="AB1621" t="s">
        <v>251</v>
      </c>
      <c r="AC1621" t="s">
        <v>190</v>
      </c>
      <c r="AD1621" s="50">
        <v>0.97917420421837376</v>
      </c>
      <c r="AE1621" t="s">
        <v>252</v>
      </c>
      <c r="AF1621" t="s">
        <v>252</v>
      </c>
      <c r="AG1621" t="s">
        <v>252</v>
      </c>
      <c r="AH1621" t="s">
        <v>252</v>
      </c>
      <c r="AI1621" t="s">
        <v>252</v>
      </c>
    </row>
    <row r="1622" spans="1:35" x14ac:dyDescent="0.35">
      <c r="A1622">
        <v>75</v>
      </c>
      <c r="B1622" t="s">
        <v>353</v>
      </c>
      <c r="C1622" t="s">
        <v>246</v>
      </c>
      <c r="D1622" t="s">
        <v>18</v>
      </c>
      <c r="E1622" t="s">
        <v>354</v>
      </c>
      <c r="F1622" t="s">
        <v>248</v>
      </c>
      <c r="G1622" t="s">
        <v>249</v>
      </c>
      <c r="H1622" t="s">
        <v>250</v>
      </c>
      <c r="L1622" s="50">
        <v>1</v>
      </c>
      <c r="M1622" s="50">
        <v>0.77246493101119995</v>
      </c>
      <c r="N1622" s="50">
        <v>1.2945572137832642</v>
      </c>
      <c r="O1622" s="50">
        <v>25.442955000000001</v>
      </c>
      <c r="P1622" s="50">
        <v>25.311853408813477</v>
      </c>
      <c r="Q1622" s="50">
        <v>0.22296769917011261</v>
      </c>
      <c r="S1622" s="50">
        <v>15.608175277709961</v>
      </c>
      <c r="T1622" s="50">
        <v>0.23235373198986053</v>
      </c>
      <c r="U1622" s="50">
        <v>0.13414949178695679</v>
      </c>
      <c r="V1622" s="50">
        <v>0</v>
      </c>
      <c r="W1622" t="s">
        <v>210</v>
      </c>
      <c r="X1622" s="50">
        <v>9.5273876583688771E-2</v>
      </c>
      <c r="Y1622" t="s">
        <v>210</v>
      </c>
      <c r="Z1622">
        <v>3</v>
      </c>
      <c r="AA1622">
        <v>21</v>
      </c>
      <c r="AB1622" t="s">
        <v>251</v>
      </c>
      <c r="AC1622" t="s">
        <v>190</v>
      </c>
      <c r="AD1622" s="50">
        <v>0.87423455016495055</v>
      </c>
      <c r="AE1622" t="s">
        <v>252</v>
      </c>
      <c r="AF1622" t="s">
        <v>252</v>
      </c>
      <c r="AG1622" t="s">
        <v>252</v>
      </c>
      <c r="AH1622" t="s">
        <v>252</v>
      </c>
      <c r="AI1622" t="s">
        <v>252</v>
      </c>
    </row>
    <row r="1623" spans="1:35" x14ac:dyDescent="0.35">
      <c r="A1623">
        <v>76</v>
      </c>
      <c r="B1623" t="s">
        <v>355</v>
      </c>
      <c r="C1623" t="s">
        <v>246</v>
      </c>
      <c r="D1623" t="s">
        <v>18</v>
      </c>
      <c r="E1623" t="s">
        <v>356</v>
      </c>
      <c r="F1623" t="s">
        <v>248</v>
      </c>
      <c r="G1623" t="s">
        <v>249</v>
      </c>
      <c r="H1623" t="s">
        <v>250</v>
      </c>
      <c r="L1623" s="50">
        <v>1</v>
      </c>
      <c r="M1623" s="50">
        <v>0.86567419767379761</v>
      </c>
      <c r="N1623" s="50">
        <v>1.1551690101623535</v>
      </c>
      <c r="O1623" s="50">
        <v>32.379772000000003</v>
      </c>
      <c r="P1623" s="50">
        <v>32.403675079345703</v>
      </c>
      <c r="Q1623" s="50">
        <v>0.11216220259666443</v>
      </c>
      <c r="S1623" s="50">
        <v>22.699996948242188</v>
      </c>
      <c r="T1623" s="50">
        <v>0.12982305884361267</v>
      </c>
      <c r="U1623" s="50">
        <v>7.4953377246856689E-2</v>
      </c>
      <c r="V1623" s="50">
        <v>0</v>
      </c>
      <c r="W1623" t="s">
        <v>210</v>
      </c>
      <c r="X1623" s="50">
        <v>0.37652332598793153</v>
      </c>
      <c r="Y1623" t="s">
        <v>210</v>
      </c>
      <c r="Z1623">
        <v>3</v>
      </c>
      <c r="AA1623">
        <v>26</v>
      </c>
      <c r="AB1623" t="s">
        <v>251</v>
      </c>
      <c r="AC1623" t="s">
        <v>190</v>
      </c>
      <c r="AD1623" s="50">
        <v>0.94585146500992401</v>
      </c>
      <c r="AE1623" t="s">
        <v>252</v>
      </c>
      <c r="AF1623" t="s">
        <v>252</v>
      </c>
      <c r="AG1623" t="s">
        <v>252</v>
      </c>
      <c r="AH1623" t="s">
        <v>252</v>
      </c>
      <c r="AI1623" t="s">
        <v>252</v>
      </c>
    </row>
    <row r="1624" spans="1:35" x14ac:dyDescent="0.35">
      <c r="A1624">
        <v>77</v>
      </c>
      <c r="B1624" t="s">
        <v>357</v>
      </c>
      <c r="C1624" t="s">
        <v>246</v>
      </c>
      <c r="D1624" t="s">
        <v>18</v>
      </c>
      <c r="E1624" t="s">
        <v>350</v>
      </c>
      <c r="F1624" t="s">
        <v>248</v>
      </c>
      <c r="G1624" t="s">
        <v>249</v>
      </c>
      <c r="H1624" t="s">
        <v>250</v>
      </c>
      <c r="L1624" s="50">
        <v>1</v>
      </c>
      <c r="M1624" s="50">
        <v>0.88285630941390991</v>
      </c>
      <c r="N1624" s="50">
        <v>1.1326870918273926</v>
      </c>
      <c r="O1624" s="50">
        <v>30.138059999999999</v>
      </c>
      <c r="P1624" s="50">
        <v>30.035240173339844</v>
      </c>
      <c r="Q1624" s="50">
        <v>9.1106899082660675E-2</v>
      </c>
      <c r="S1624" s="50">
        <v>20.331560134887695</v>
      </c>
      <c r="T1624" s="50">
        <v>0.11213444173336029</v>
      </c>
      <c r="U1624" s="50">
        <v>6.4740851521492004E-2</v>
      </c>
      <c r="V1624" s="50">
        <v>0</v>
      </c>
      <c r="W1624" t="s">
        <v>210</v>
      </c>
      <c r="X1624" s="50">
        <v>0.29068442246814574</v>
      </c>
      <c r="Y1624" t="s">
        <v>210</v>
      </c>
      <c r="Z1624">
        <v>3</v>
      </c>
      <c r="AA1624">
        <v>25</v>
      </c>
      <c r="AB1624" t="s">
        <v>251</v>
      </c>
      <c r="AC1624" t="s">
        <v>190</v>
      </c>
      <c r="AD1624" s="50">
        <v>0.96416808270699661</v>
      </c>
      <c r="AE1624" t="s">
        <v>252</v>
      </c>
      <c r="AF1624" t="s">
        <v>252</v>
      </c>
      <c r="AG1624" t="s">
        <v>252</v>
      </c>
      <c r="AH1624" t="s">
        <v>252</v>
      </c>
      <c r="AI1624" t="s">
        <v>252</v>
      </c>
    </row>
    <row r="1625" spans="1:35" x14ac:dyDescent="0.35">
      <c r="A1625">
        <v>78</v>
      </c>
      <c r="B1625" t="s">
        <v>358</v>
      </c>
      <c r="C1625" t="s">
        <v>246</v>
      </c>
      <c r="D1625" t="s">
        <v>18</v>
      </c>
      <c r="E1625" t="s">
        <v>352</v>
      </c>
      <c r="F1625" t="s">
        <v>248</v>
      </c>
      <c r="G1625" t="s">
        <v>249</v>
      </c>
      <c r="H1625" t="s">
        <v>250</v>
      </c>
      <c r="L1625" s="50">
        <v>1</v>
      </c>
      <c r="M1625" s="50">
        <v>0.92673105001449585</v>
      </c>
      <c r="N1625" s="50">
        <v>1.07906174659729</v>
      </c>
      <c r="O1625" s="50">
        <v>25.817467000000001</v>
      </c>
      <c r="P1625" s="50">
        <v>25.835968017578125</v>
      </c>
      <c r="Q1625" s="50">
        <v>2.0403269678354263E-2</v>
      </c>
      <c r="S1625" s="50">
        <v>16.132287979125977</v>
      </c>
      <c r="T1625" s="50">
        <v>6.848328560590744E-2</v>
      </c>
      <c r="U1625" s="50">
        <v>3.953884169459343E-2</v>
      </c>
      <c r="V1625" s="50">
        <v>0</v>
      </c>
      <c r="W1625" t="s">
        <v>210</v>
      </c>
      <c r="X1625" s="50">
        <v>0.48193790614341775</v>
      </c>
      <c r="Y1625" t="s">
        <v>210</v>
      </c>
      <c r="Z1625">
        <v>3</v>
      </c>
      <c r="AA1625">
        <v>19</v>
      </c>
      <c r="AB1625" t="s">
        <v>251</v>
      </c>
      <c r="AC1625" t="s">
        <v>190</v>
      </c>
      <c r="AD1625" s="50">
        <v>0.98151500974302863</v>
      </c>
      <c r="AE1625" t="s">
        <v>252</v>
      </c>
      <c r="AF1625" t="s">
        <v>252</v>
      </c>
      <c r="AG1625" t="s">
        <v>252</v>
      </c>
      <c r="AH1625" t="s">
        <v>252</v>
      </c>
      <c r="AI1625" t="s">
        <v>252</v>
      </c>
    </row>
    <row r="1626" spans="1:35" x14ac:dyDescent="0.35">
      <c r="A1626">
        <v>79</v>
      </c>
      <c r="B1626" t="s">
        <v>359</v>
      </c>
      <c r="C1626" t="s">
        <v>246</v>
      </c>
      <c r="D1626" t="s">
        <v>18</v>
      </c>
      <c r="E1626" t="s">
        <v>354</v>
      </c>
      <c r="F1626" t="s">
        <v>248</v>
      </c>
      <c r="G1626" t="s">
        <v>249</v>
      </c>
      <c r="H1626" t="s">
        <v>250</v>
      </c>
      <c r="L1626" s="50">
        <v>1</v>
      </c>
      <c r="M1626" s="50">
        <v>0.77246493101119995</v>
      </c>
      <c r="N1626" s="50">
        <v>1.2945572137832642</v>
      </c>
      <c r="O1626" s="50">
        <v>25.054409</v>
      </c>
      <c r="P1626" s="50">
        <v>25.311853408813477</v>
      </c>
      <c r="Q1626" s="50">
        <v>0.22296769917011261</v>
      </c>
      <c r="S1626" s="50">
        <v>15.608175277709961</v>
      </c>
      <c r="T1626" s="50">
        <v>0.23235373198986053</v>
      </c>
      <c r="U1626" s="50">
        <v>0.13414949178695679</v>
      </c>
      <c r="V1626" s="50">
        <v>0</v>
      </c>
      <c r="W1626" t="s">
        <v>210</v>
      </c>
      <c r="X1626" s="50">
        <v>9.5273876583688771E-2</v>
      </c>
      <c r="Y1626" t="s">
        <v>210</v>
      </c>
      <c r="Z1626">
        <v>3</v>
      </c>
      <c r="AA1626">
        <v>20</v>
      </c>
      <c r="AB1626" t="s">
        <v>251</v>
      </c>
      <c r="AC1626" t="s">
        <v>190</v>
      </c>
      <c r="AD1626" s="50">
        <v>0.8993423105605427</v>
      </c>
      <c r="AE1626" t="s">
        <v>252</v>
      </c>
      <c r="AF1626" t="s">
        <v>252</v>
      </c>
      <c r="AG1626" t="s">
        <v>252</v>
      </c>
      <c r="AH1626" t="s">
        <v>252</v>
      </c>
      <c r="AI1626" t="s">
        <v>274</v>
      </c>
    </row>
    <row r="1627" spans="1:35" x14ac:dyDescent="0.35">
      <c r="A1627">
        <v>80</v>
      </c>
      <c r="B1627" t="s">
        <v>360</v>
      </c>
      <c r="C1627" t="s">
        <v>246</v>
      </c>
      <c r="D1627" t="s">
        <v>18</v>
      </c>
      <c r="E1627" t="s">
        <v>356</v>
      </c>
      <c r="F1627" t="s">
        <v>248</v>
      </c>
      <c r="G1627" t="s">
        <v>249</v>
      </c>
      <c r="H1627" t="s">
        <v>250</v>
      </c>
      <c r="L1627" s="50">
        <v>1</v>
      </c>
      <c r="M1627" s="50">
        <v>0.86567419767379761</v>
      </c>
      <c r="N1627" s="50">
        <v>1.1551690101623535</v>
      </c>
      <c r="O1627" s="50">
        <v>32.525863999999999</v>
      </c>
      <c r="P1627" s="50">
        <v>32.403675079345703</v>
      </c>
      <c r="Q1627" s="50">
        <v>0.11216220259666443</v>
      </c>
      <c r="S1627" s="50">
        <v>22.699996948242188</v>
      </c>
      <c r="T1627" s="50">
        <v>0.12982305884361267</v>
      </c>
      <c r="U1627" s="50">
        <v>7.4953377246856689E-2</v>
      </c>
      <c r="V1627" s="50">
        <v>0</v>
      </c>
      <c r="W1627" t="s">
        <v>210</v>
      </c>
      <c r="X1627" s="50">
        <v>0.37652332598793153</v>
      </c>
      <c r="Y1627" t="s">
        <v>210</v>
      </c>
      <c r="Z1627">
        <v>3</v>
      </c>
      <c r="AA1627">
        <v>25</v>
      </c>
      <c r="AB1627" t="s">
        <v>251</v>
      </c>
      <c r="AC1627" t="s">
        <v>190</v>
      </c>
      <c r="AD1627" s="50">
        <v>0.91650997379487831</v>
      </c>
      <c r="AE1627" t="s">
        <v>252</v>
      </c>
      <c r="AF1627" t="s">
        <v>252</v>
      </c>
      <c r="AG1627" t="s">
        <v>252</v>
      </c>
      <c r="AH1627" t="s">
        <v>252</v>
      </c>
      <c r="AI1627" t="s">
        <v>252</v>
      </c>
    </row>
    <row r="1628" spans="1:35" x14ac:dyDescent="0.35">
      <c r="A1628">
        <v>81</v>
      </c>
      <c r="B1628" t="s">
        <v>361</v>
      </c>
      <c r="C1628" t="s">
        <v>246</v>
      </c>
      <c r="D1628" t="s">
        <v>18</v>
      </c>
      <c r="E1628" t="s">
        <v>350</v>
      </c>
      <c r="F1628" t="s">
        <v>248</v>
      </c>
      <c r="G1628" t="s">
        <v>249</v>
      </c>
      <c r="H1628" t="s">
        <v>250</v>
      </c>
      <c r="L1628" s="50">
        <v>1</v>
      </c>
      <c r="M1628" s="50">
        <v>0.88285630941390991</v>
      </c>
      <c r="N1628" s="50">
        <v>1.1326870918273926</v>
      </c>
      <c r="O1628" s="50">
        <v>29.964554</v>
      </c>
      <c r="P1628" s="50">
        <v>30.035240173339844</v>
      </c>
      <c r="Q1628" s="50">
        <v>9.1106899082660675E-2</v>
      </c>
      <c r="S1628" s="50">
        <v>20.331560134887695</v>
      </c>
      <c r="T1628" s="50">
        <v>0.11213444173336029</v>
      </c>
      <c r="U1628" s="50">
        <v>6.4740851521492004E-2</v>
      </c>
      <c r="V1628" s="50">
        <v>0</v>
      </c>
      <c r="W1628" t="s">
        <v>210</v>
      </c>
      <c r="X1628" s="50">
        <v>0.29068442246814574</v>
      </c>
      <c r="Y1628" t="s">
        <v>210</v>
      </c>
      <c r="Z1628">
        <v>3</v>
      </c>
      <c r="AA1628">
        <v>24</v>
      </c>
      <c r="AB1628" t="s">
        <v>251</v>
      </c>
      <c r="AC1628" t="s">
        <v>190</v>
      </c>
      <c r="AD1628" s="50">
        <v>0.99113081436070982</v>
      </c>
      <c r="AE1628" t="s">
        <v>252</v>
      </c>
      <c r="AF1628" t="s">
        <v>252</v>
      </c>
      <c r="AG1628" t="s">
        <v>252</v>
      </c>
      <c r="AH1628" t="s">
        <v>252</v>
      </c>
      <c r="AI1628" t="s">
        <v>252</v>
      </c>
    </row>
    <row r="1629" spans="1:35" x14ac:dyDescent="0.35">
      <c r="A1629">
        <v>82</v>
      </c>
      <c r="B1629" t="s">
        <v>362</v>
      </c>
      <c r="C1629" t="s">
        <v>246</v>
      </c>
      <c r="D1629" t="s">
        <v>18</v>
      </c>
      <c r="E1629" t="s">
        <v>352</v>
      </c>
      <c r="F1629" t="s">
        <v>248</v>
      </c>
      <c r="G1629" t="s">
        <v>249</v>
      </c>
      <c r="H1629" t="s">
        <v>250</v>
      </c>
      <c r="L1629" s="50">
        <v>1</v>
      </c>
      <c r="M1629" s="50">
        <v>0.92673105001449585</v>
      </c>
      <c r="N1629" s="50">
        <v>1.07906174659729</v>
      </c>
      <c r="O1629" s="50">
        <v>25.857851</v>
      </c>
      <c r="P1629" s="50">
        <v>25.835968017578125</v>
      </c>
      <c r="Q1629" s="50">
        <v>2.0403269678354263E-2</v>
      </c>
      <c r="S1629" s="50">
        <v>16.132287979125977</v>
      </c>
      <c r="T1629" s="50">
        <v>6.848328560590744E-2</v>
      </c>
      <c r="U1629" s="50">
        <v>3.953884169459343E-2</v>
      </c>
      <c r="V1629" s="50">
        <v>0</v>
      </c>
      <c r="W1629" t="s">
        <v>210</v>
      </c>
      <c r="X1629" s="50">
        <v>0.48193790614341775</v>
      </c>
      <c r="Y1629" t="s">
        <v>210</v>
      </c>
      <c r="Z1629">
        <v>3</v>
      </c>
      <c r="AA1629">
        <v>19</v>
      </c>
      <c r="AB1629" t="s">
        <v>251</v>
      </c>
      <c r="AC1629" t="s">
        <v>190</v>
      </c>
      <c r="AD1629" s="50">
        <v>0.97620529126134936</v>
      </c>
      <c r="AE1629" t="s">
        <v>252</v>
      </c>
      <c r="AF1629" t="s">
        <v>252</v>
      </c>
      <c r="AG1629" t="s">
        <v>252</v>
      </c>
      <c r="AH1629" t="s">
        <v>252</v>
      </c>
      <c r="AI1629" t="s">
        <v>252</v>
      </c>
    </row>
    <row r="1630" spans="1:35" x14ac:dyDescent="0.35">
      <c r="A1630">
        <v>83</v>
      </c>
      <c r="B1630" t="s">
        <v>363</v>
      </c>
      <c r="C1630" t="s">
        <v>246</v>
      </c>
      <c r="D1630" t="s">
        <v>18</v>
      </c>
      <c r="E1630" t="s">
        <v>354</v>
      </c>
      <c r="F1630" t="s">
        <v>248</v>
      </c>
      <c r="G1630" t="s">
        <v>249</v>
      </c>
      <c r="H1630" t="s">
        <v>250</v>
      </c>
      <c r="L1630" s="50">
        <v>1</v>
      </c>
      <c r="M1630" s="50">
        <v>0.77246493101119995</v>
      </c>
      <c r="N1630" s="50">
        <v>1.2945572137832642</v>
      </c>
      <c r="O1630" s="50">
        <v>25.438202</v>
      </c>
      <c r="P1630" s="50">
        <v>25.311853408813477</v>
      </c>
      <c r="Q1630" s="50">
        <v>0.22296769917011261</v>
      </c>
      <c r="S1630" s="50">
        <v>15.608175277709961</v>
      </c>
      <c r="T1630" s="50">
        <v>0.23235373198986053</v>
      </c>
      <c r="U1630" s="50">
        <v>0.13414949178695679</v>
      </c>
      <c r="V1630" s="50">
        <v>0</v>
      </c>
      <c r="W1630" t="s">
        <v>210</v>
      </c>
      <c r="X1630" s="50">
        <v>9.5273876583688771E-2</v>
      </c>
      <c r="Y1630" t="s">
        <v>210</v>
      </c>
      <c r="Z1630">
        <v>3</v>
      </c>
      <c r="AA1630">
        <v>21</v>
      </c>
      <c r="AB1630" t="s">
        <v>251</v>
      </c>
      <c r="AC1630" t="s">
        <v>190</v>
      </c>
      <c r="AD1630" s="50">
        <v>0.88864047524731526</v>
      </c>
      <c r="AE1630" t="s">
        <v>252</v>
      </c>
      <c r="AF1630" t="s">
        <v>252</v>
      </c>
      <c r="AG1630" t="s">
        <v>252</v>
      </c>
      <c r="AH1630" t="s">
        <v>252</v>
      </c>
      <c r="AI1630" t="s">
        <v>252</v>
      </c>
    </row>
    <row r="1631" spans="1:35" x14ac:dyDescent="0.35">
      <c r="A1631">
        <v>84</v>
      </c>
      <c r="B1631" t="s">
        <v>364</v>
      </c>
      <c r="C1631" t="s">
        <v>246</v>
      </c>
      <c r="D1631" t="s">
        <v>18</v>
      </c>
      <c r="E1631" t="s">
        <v>356</v>
      </c>
      <c r="F1631" t="s">
        <v>248</v>
      </c>
      <c r="G1631" t="s">
        <v>249</v>
      </c>
      <c r="H1631" t="s">
        <v>250</v>
      </c>
      <c r="L1631" s="50">
        <v>1</v>
      </c>
      <c r="M1631" s="50">
        <v>0.86567419767379761</v>
      </c>
      <c r="N1631" s="50">
        <v>1.1551690101623535</v>
      </c>
      <c r="O1631" s="50">
        <v>32.305393000000002</v>
      </c>
      <c r="P1631" s="50">
        <v>32.403675079345703</v>
      </c>
      <c r="Q1631" s="50">
        <v>0.11216220259666443</v>
      </c>
      <c r="S1631" s="50">
        <v>22.699996948242188</v>
      </c>
      <c r="T1631" s="50">
        <v>0.12982305884361267</v>
      </c>
      <c r="U1631" s="50">
        <v>7.4953377246856689E-2</v>
      </c>
      <c r="V1631" s="50">
        <v>0</v>
      </c>
      <c r="W1631" t="s">
        <v>210</v>
      </c>
      <c r="X1631" s="50">
        <v>0.37652332598793153</v>
      </c>
      <c r="Y1631" t="s">
        <v>210</v>
      </c>
      <c r="Z1631">
        <v>3</v>
      </c>
      <c r="AA1631">
        <v>25</v>
      </c>
      <c r="AB1631" t="s">
        <v>251</v>
      </c>
      <c r="AC1631" t="s">
        <v>190</v>
      </c>
      <c r="AD1631" s="50">
        <v>0.9457595785059324</v>
      </c>
      <c r="AE1631" t="s">
        <v>252</v>
      </c>
      <c r="AF1631" t="s">
        <v>252</v>
      </c>
      <c r="AG1631" t="s">
        <v>252</v>
      </c>
      <c r="AH1631" t="s">
        <v>252</v>
      </c>
      <c r="AI1631" t="s">
        <v>252</v>
      </c>
    </row>
    <row r="1632" spans="1:35" x14ac:dyDescent="0.35">
      <c r="A1632">
        <v>85</v>
      </c>
      <c r="B1632" t="s">
        <v>365</v>
      </c>
      <c r="C1632" t="s">
        <v>246</v>
      </c>
      <c r="D1632" t="s">
        <v>18</v>
      </c>
      <c r="E1632" t="s">
        <v>366</v>
      </c>
      <c r="F1632" t="s">
        <v>248</v>
      </c>
      <c r="G1632" t="s">
        <v>249</v>
      </c>
      <c r="H1632" t="s">
        <v>250</v>
      </c>
      <c r="O1632" t="s">
        <v>403</v>
      </c>
      <c r="W1632" t="s">
        <v>210</v>
      </c>
      <c r="X1632" s="50">
        <v>0.2</v>
      </c>
      <c r="Y1632" t="s">
        <v>210</v>
      </c>
      <c r="Z1632">
        <v>3</v>
      </c>
      <c r="AA1632">
        <v>39</v>
      </c>
      <c r="AB1632" t="s">
        <v>404</v>
      </c>
      <c r="AC1632" t="s">
        <v>190</v>
      </c>
      <c r="AD1632" s="50">
        <v>0</v>
      </c>
      <c r="AE1632" t="s">
        <v>274</v>
      </c>
      <c r="AF1632" t="s">
        <v>274</v>
      </c>
      <c r="AG1632" t="s">
        <v>274</v>
      </c>
      <c r="AH1632" t="s">
        <v>274</v>
      </c>
      <c r="AI1632" t="s">
        <v>252</v>
      </c>
    </row>
    <row r="1633" spans="1:37" x14ac:dyDescent="0.35">
      <c r="A1633">
        <v>86</v>
      </c>
      <c r="B1633" t="s">
        <v>367</v>
      </c>
      <c r="C1633" t="s">
        <v>246</v>
      </c>
      <c r="D1633" t="s">
        <v>18</v>
      </c>
      <c r="E1633" t="s">
        <v>368</v>
      </c>
      <c r="F1633" t="s">
        <v>248</v>
      </c>
      <c r="G1633" t="s">
        <v>249</v>
      </c>
      <c r="H1633" t="s">
        <v>250</v>
      </c>
      <c r="L1633" s="50">
        <v>1</v>
      </c>
      <c r="M1633" s="50">
        <v>0.87472033500671387</v>
      </c>
      <c r="N1633" s="50">
        <v>1.1432225704193115</v>
      </c>
      <c r="O1633" s="50">
        <v>31.388912000000001</v>
      </c>
      <c r="P1633" s="50">
        <v>31.347585678100586</v>
      </c>
      <c r="Q1633" s="50">
        <v>0.10118606686592102</v>
      </c>
      <c r="S1633" s="50">
        <v>21.643903732299805</v>
      </c>
      <c r="T1633" s="50">
        <v>0.12046695500612259</v>
      </c>
      <c r="U1633" s="50">
        <v>6.9551624357700348E-2</v>
      </c>
      <c r="V1633" s="50">
        <v>0</v>
      </c>
      <c r="W1633" t="s">
        <v>210</v>
      </c>
      <c r="X1633" s="50">
        <v>0.66361276145861359</v>
      </c>
      <c r="Y1633" t="s">
        <v>210</v>
      </c>
      <c r="Z1633">
        <v>3</v>
      </c>
      <c r="AA1633">
        <v>24</v>
      </c>
      <c r="AB1633" t="s">
        <v>251</v>
      </c>
      <c r="AC1633" t="s">
        <v>190</v>
      </c>
      <c r="AD1633" s="50">
        <v>0.9718536906864258</v>
      </c>
      <c r="AE1633" t="s">
        <v>252</v>
      </c>
      <c r="AF1633" t="s">
        <v>252</v>
      </c>
      <c r="AG1633" t="s">
        <v>252</v>
      </c>
      <c r="AH1633" t="s">
        <v>252</v>
      </c>
      <c r="AI1633" t="s">
        <v>252</v>
      </c>
    </row>
    <row r="1634" spans="1:37" x14ac:dyDescent="0.35">
      <c r="A1634">
        <v>87</v>
      </c>
      <c r="B1634" t="s">
        <v>369</v>
      </c>
      <c r="C1634" t="s">
        <v>246</v>
      </c>
      <c r="D1634" t="s">
        <v>18</v>
      </c>
      <c r="E1634" t="s">
        <v>370</v>
      </c>
      <c r="F1634" t="s">
        <v>248</v>
      </c>
      <c r="G1634" t="s">
        <v>249</v>
      </c>
      <c r="H1634" t="s">
        <v>250</v>
      </c>
      <c r="L1634" s="50">
        <v>1</v>
      </c>
      <c r="M1634" s="50">
        <v>0.89616161584854126</v>
      </c>
      <c r="N1634" s="50">
        <v>1.1158702373504639</v>
      </c>
      <c r="O1634" s="50">
        <v>32.659910000000004</v>
      </c>
      <c r="P1634" s="50">
        <v>32.64764404296875</v>
      </c>
      <c r="Q1634" s="50">
        <v>7.3908567428588867E-2</v>
      </c>
      <c r="S1634" s="50">
        <v>22.943962097167969</v>
      </c>
      <c r="T1634" s="50">
        <v>9.8671898245811462E-2</v>
      </c>
      <c r="U1634" s="50">
        <v>5.6968245655298233E-2</v>
      </c>
      <c r="V1634" s="50">
        <v>0</v>
      </c>
      <c r="W1634" t="s">
        <v>210</v>
      </c>
      <c r="X1634" s="50">
        <v>0.65442451297190973</v>
      </c>
      <c r="Y1634" t="s">
        <v>210</v>
      </c>
      <c r="Z1634">
        <v>3</v>
      </c>
      <c r="AA1634">
        <v>25</v>
      </c>
      <c r="AB1634" t="s">
        <v>251</v>
      </c>
      <c r="AC1634" t="s">
        <v>190</v>
      </c>
      <c r="AD1634" s="50">
        <v>0.97691133002855512</v>
      </c>
      <c r="AE1634" t="s">
        <v>252</v>
      </c>
      <c r="AF1634" t="s">
        <v>252</v>
      </c>
      <c r="AG1634" t="s">
        <v>252</v>
      </c>
      <c r="AH1634" t="s">
        <v>252</v>
      </c>
      <c r="AI1634" t="s">
        <v>252</v>
      </c>
    </row>
    <row r="1635" spans="1:37" x14ac:dyDescent="0.35">
      <c r="A1635">
        <v>88</v>
      </c>
      <c r="B1635" t="s">
        <v>371</v>
      </c>
      <c r="C1635" t="s">
        <v>246</v>
      </c>
      <c r="D1635" t="s">
        <v>18</v>
      </c>
      <c r="E1635" t="s">
        <v>372</v>
      </c>
      <c r="F1635" t="s">
        <v>248</v>
      </c>
      <c r="G1635" t="s">
        <v>249</v>
      </c>
      <c r="H1635" t="s">
        <v>250</v>
      </c>
      <c r="L1635" s="50">
        <v>1</v>
      </c>
      <c r="M1635" s="50">
        <v>0.67758315801620483</v>
      </c>
      <c r="N1635" s="50">
        <v>1.475833535194397</v>
      </c>
      <c r="O1635" s="50">
        <v>35.664610000000003</v>
      </c>
      <c r="P1635" s="50">
        <v>35.591625213623047</v>
      </c>
      <c r="Q1635" s="50">
        <v>0.34414955973625183</v>
      </c>
      <c r="S1635" s="50">
        <v>25.887943267822266</v>
      </c>
      <c r="T1635" s="50">
        <v>0.35030356049537659</v>
      </c>
      <c r="U1635" s="50">
        <v>0.20224785804748535</v>
      </c>
      <c r="V1635" s="50">
        <v>0</v>
      </c>
      <c r="W1635" t="s">
        <v>210</v>
      </c>
      <c r="X1635" s="50">
        <v>3.9999999105930328E-2</v>
      </c>
      <c r="Y1635" t="s">
        <v>210</v>
      </c>
      <c r="Z1635">
        <v>3</v>
      </c>
      <c r="AA1635">
        <v>32</v>
      </c>
      <c r="AB1635" t="s">
        <v>273</v>
      </c>
      <c r="AC1635" t="s">
        <v>190</v>
      </c>
      <c r="AD1635" s="50">
        <v>0.9319161071410158</v>
      </c>
      <c r="AE1635" t="s">
        <v>252</v>
      </c>
      <c r="AF1635" t="s">
        <v>252</v>
      </c>
      <c r="AG1635" t="s">
        <v>274</v>
      </c>
      <c r="AH1635" t="s">
        <v>252</v>
      </c>
      <c r="AI1635" t="s">
        <v>252</v>
      </c>
    </row>
    <row r="1636" spans="1:37" x14ac:dyDescent="0.35">
      <c r="A1636">
        <v>89</v>
      </c>
      <c r="B1636" t="s">
        <v>373</v>
      </c>
      <c r="C1636" t="s">
        <v>246</v>
      </c>
      <c r="D1636" t="s">
        <v>18</v>
      </c>
      <c r="E1636" t="s">
        <v>366</v>
      </c>
      <c r="F1636" t="s">
        <v>248</v>
      </c>
      <c r="G1636" t="s">
        <v>249</v>
      </c>
      <c r="H1636" t="s">
        <v>250</v>
      </c>
      <c r="O1636" t="s">
        <v>403</v>
      </c>
      <c r="W1636" t="s">
        <v>210</v>
      </c>
      <c r="X1636" s="50">
        <v>0.2</v>
      </c>
      <c r="Y1636" t="s">
        <v>210</v>
      </c>
      <c r="Z1636">
        <v>3</v>
      </c>
      <c r="AA1636">
        <v>39</v>
      </c>
      <c r="AB1636" t="s">
        <v>251</v>
      </c>
      <c r="AC1636" t="s">
        <v>190</v>
      </c>
      <c r="AD1636" s="50">
        <v>0</v>
      </c>
      <c r="AE1636" t="s">
        <v>274</v>
      </c>
      <c r="AF1636" t="s">
        <v>274</v>
      </c>
      <c r="AG1636" t="s">
        <v>274</v>
      </c>
      <c r="AH1636" t="s">
        <v>274</v>
      </c>
      <c r="AI1636" t="s">
        <v>252</v>
      </c>
    </row>
    <row r="1637" spans="1:37" x14ac:dyDescent="0.35">
      <c r="A1637">
        <v>90</v>
      </c>
      <c r="B1637" t="s">
        <v>374</v>
      </c>
      <c r="C1637" t="s">
        <v>246</v>
      </c>
      <c r="D1637" t="s">
        <v>18</v>
      </c>
      <c r="E1637" t="s">
        <v>368</v>
      </c>
      <c r="F1637" t="s">
        <v>248</v>
      </c>
      <c r="G1637" t="s">
        <v>249</v>
      </c>
      <c r="H1637" t="s">
        <v>250</v>
      </c>
      <c r="L1637" s="50">
        <v>1</v>
      </c>
      <c r="M1637" s="50">
        <v>0.87472033500671387</v>
      </c>
      <c r="N1637" s="50">
        <v>1.1432225704193115</v>
      </c>
      <c r="O1637" s="50">
        <v>31.421564</v>
      </c>
      <c r="P1637" s="50">
        <v>31.347585678100586</v>
      </c>
      <c r="Q1637" s="50">
        <v>0.10118606686592102</v>
      </c>
      <c r="S1637" s="50">
        <v>21.643903732299805</v>
      </c>
      <c r="T1637" s="50">
        <v>0.12046695500612259</v>
      </c>
      <c r="U1637" s="50">
        <v>6.9551624357700348E-2</v>
      </c>
      <c r="V1637" s="50">
        <v>0</v>
      </c>
      <c r="W1637" t="s">
        <v>210</v>
      </c>
      <c r="X1637" s="50">
        <v>0.66361276145861359</v>
      </c>
      <c r="Y1637" t="s">
        <v>210</v>
      </c>
      <c r="Z1637">
        <v>3</v>
      </c>
      <c r="AA1637">
        <v>24</v>
      </c>
      <c r="AB1637" t="s">
        <v>251</v>
      </c>
      <c r="AC1637" t="s">
        <v>190</v>
      </c>
      <c r="AD1637" s="50">
        <v>0.97732654675725028</v>
      </c>
      <c r="AE1637" t="s">
        <v>252</v>
      </c>
      <c r="AF1637" t="s">
        <v>252</v>
      </c>
      <c r="AG1637" t="s">
        <v>252</v>
      </c>
      <c r="AH1637" t="s">
        <v>252</v>
      </c>
      <c r="AI1637" t="s">
        <v>252</v>
      </c>
    </row>
    <row r="1638" spans="1:37" x14ac:dyDescent="0.35">
      <c r="A1638">
        <v>91</v>
      </c>
      <c r="B1638" t="s">
        <v>375</v>
      </c>
      <c r="C1638" t="s">
        <v>246</v>
      </c>
      <c r="D1638" t="s">
        <v>18</v>
      </c>
      <c r="E1638" t="s">
        <v>370</v>
      </c>
      <c r="F1638" t="s">
        <v>248</v>
      </c>
      <c r="G1638" t="s">
        <v>249</v>
      </c>
      <c r="H1638" t="s">
        <v>250</v>
      </c>
      <c r="L1638" s="50">
        <v>1</v>
      </c>
      <c r="M1638" s="50">
        <v>0.89616161584854126</v>
      </c>
      <c r="N1638" s="50">
        <v>1.1158702373504639</v>
      </c>
      <c r="O1638" s="50">
        <v>32.714649999999999</v>
      </c>
      <c r="P1638" s="50">
        <v>32.64764404296875</v>
      </c>
      <c r="Q1638" s="50">
        <v>7.3908567428588867E-2</v>
      </c>
      <c r="S1638" s="50">
        <v>22.943962097167969</v>
      </c>
      <c r="T1638" s="50">
        <v>9.8671898245811462E-2</v>
      </c>
      <c r="U1638" s="50">
        <v>5.6968245655298233E-2</v>
      </c>
      <c r="V1638" s="50">
        <v>0</v>
      </c>
      <c r="W1638" t="s">
        <v>210</v>
      </c>
      <c r="X1638" s="50">
        <v>0.65442451297190973</v>
      </c>
      <c r="Y1638" t="s">
        <v>210</v>
      </c>
      <c r="Z1638">
        <v>3</v>
      </c>
      <c r="AA1638">
        <v>25</v>
      </c>
      <c r="AB1638" t="s">
        <v>251</v>
      </c>
      <c r="AC1638" t="s">
        <v>190</v>
      </c>
      <c r="AD1638" s="50">
        <v>0.98595925719871091</v>
      </c>
      <c r="AE1638" t="s">
        <v>252</v>
      </c>
      <c r="AF1638" t="s">
        <v>252</v>
      </c>
      <c r="AG1638" t="s">
        <v>252</v>
      </c>
      <c r="AH1638" t="s">
        <v>252</v>
      </c>
      <c r="AI1638" t="s">
        <v>252</v>
      </c>
    </row>
    <row r="1639" spans="1:37" x14ac:dyDescent="0.35">
      <c r="A1639">
        <v>92</v>
      </c>
      <c r="B1639" t="s">
        <v>376</v>
      </c>
      <c r="C1639" t="s">
        <v>246</v>
      </c>
      <c r="D1639" t="s">
        <v>18</v>
      </c>
      <c r="E1639" t="s">
        <v>372</v>
      </c>
      <c r="F1639" t="s">
        <v>248</v>
      </c>
      <c r="G1639" t="s">
        <v>249</v>
      </c>
      <c r="H1639" t="s">
        <v>250</v>
      </c>
      <c r="L1639" s="50">
        <v>1</v>
      </c>
      <c r="M1639" s="50">
        <v>0.67758315801620483</v>
      </c>
      <c r="N1639" s="50">
        <v>1.475833535194397</v>
      </c>
      <c r="O1639" s="50">
        <v>35.216835000000003</v>
      </c>
      <c r="P1639" s="50">
        <v>35.591625213623047</v>
      </c>
      <c r="Q1639" s="50">
        <v>0.34414955973625183</v>
      </c>
      <c r="S1639" s="50">
        <v>25.887943267822266</v>
      </c>
      <c r="T1639" s="50">
        <v>0.35030356049537659</v>
      </c>
      <c r="U1639" s="50">
        <v>0.20224785804748535</v>
      </c>
      <c r="V1639" s="50">
        <v>0</v>
      </c>
      <c r="W1639" t="s">
        <v>210</v>
      </c>
      <c r="X1639" s="50">
        <v>3.9999999105930328E-2</v>
      </c>
      <c r="Y1639" t="s">
        <v>210</v>
      </c>
      <c r="Z1639">
        <v>3</v>
      </c>
      <c r="AA1639">
        <v>30</v>
      </c>
      <c r="AB1639" t="s">
        <v>273</v>
      </c>
      <c r="AC1639" t="s">
        <v>190</v>
      </c>
      <c r="AD1639" s="50">
        <v>0.87851423710390431</v>
      </c>
      <c r="AE1639" t="s">
        <v>252</v>
      </c>
      <c r="AF1639" t="s">
        <v>252</v>
      </c>
      <c r="AG1639" t="s">
        <v>274</v>
      </c>
      <c r="AH1639" t="s">
        <v>252</v>
      </c>
      <c r="AI1639" t="s">
        <v>252</v>
      </c>
    </row>
    <row r="1640" spans="1:37" x14ac:dyDescent="0.35">
      <c r="A1640">
        <v>93</v>
      </c>
      <c r="B1640" t="s">
        <v>377</v>
      </c>
      <c r="C1640" t="s">
        <v>246</v>
      </c>
      <c r="D1640" t="s">
        <v>18</v>
      </c>
      <c r="E1640" t="s">
        <v>366</v>
      </c>
      <c r="F1640" t="s">
        <v>248</v>
      </c>
      <c r="G1640" t="s">
        <v>249</v>
      </c>
      <c r="H1640" t="s">
        <v>250</v>
      </c>
      <c r="O1640" t="s">
        <v>403</v>
      </c>
      <c r="W1640" t="s">
        <v>210</v>
      </c>
      <c r="X1640" s="50">
        <v>0.2</v>
      </c>
      <c r="Y1640" t="s">
        <v>210</v>
      </c>
      <c r="Z1640">
        <v>3</v>
      </c>
      <c r="AA1640">
        <v>39</v>
      </c>
      <c r="AB1640" t="s">
        <v>404</v>
      </c>
      <c r="AC1640" t="s">
        <v>190</v>
      </c>
      <c r="AD1640" s="50">
        <v>0</v>
      </c>
      <c r="AE1640" t="s">
        <v>274</v>
      </c>
      <c r="AF1640" t="s">
        <v>274</v>
      </c>
      <c r="AG1640" t="s">
        <v>274</v>
      </c>
      <c r="AH1640" t="s">
        <v>274</v>
      </c>
      <c r="AI1640" t="s">
        <v>252</v>
      </c>
    </row>
    <row r="1641" spans="1:37" x14ac:dyDescent="0.35">
      <c r="A1641">
        <v>94</v>
      </c>
      <c r="B1641" t="s">
        <v>378</v>
      </c>
      <c r="C1641" t="s">
        <v>246</v>
      </c>
      <c r="D1641" t="s">
        <v>18</v>
      </c>
      <c r="E1641" t="s">
        <v>368</v>
      </c>
      <c r="F1641" t="s">
        <v>248</v>
      </c>
      <c r="G1641" t="s">
        <v>249</v>
      </c>
      <c r="H1641" t="s">
        <v>250</v>
      </c>
      <c r="L1641" s="50">
        <v>1</v>
      </c>
      <c r="M1641" s="50">
        <v>0.87472033500671387</v>
      </c>
      <c r="N1641" s="50">
        <v>1.1432225704193115</v>
      </c>
      <c r="O1641" s="50">
        <v>31.232275000000001</v>
      </c>
      <c r="P1641" s="50">
        <v>31.347585678100586</v>
      </c>
      <c r="Q1641" s="50">
        <v>0.10118606686592102</v>
      </c>
      <c r="S1641" s="50">
        <v>21.643903732299805</v>
      </c>
      <c r="T1641" s="50">
        <v>0.12046695500612259</v>
      </c>
      <c r="U1641" s="50">
        <v>6.9551624357700348E-2</v>
      </c>
      <c r="V1641" s="50">
        <v>0</v>
      </c>
      <c r="W1641" t="s">
        <v>210</v>
      </c>
      <c r="X1641" s="50">
        <v>0.66361276145861359</v>
      </c>
      <c r="Y1641" t="s">
        <v>210</v>
      </c>
      <c r="Z1641">
        <v>3</v>
      </c>
      <c r="AA1641">
        <v>24</v>
      </c>
      <c r="AB1641" t="s">
        <v>251</v>
      </c>
      <c r="AC1641" t="s">
        <v>190</v>
      </c>
      <c r="AD1641" s="50">
        <v>0.97188722804845395</v>
      </c>
      <c r="AE1641" t="s">
        <v>252</v>
      </c>
      <c r="AF1641" t="s">
        <v>252</v>
      </c>
      <c r="AG1641" t="s">
        <v>252</v>
      </c>
      <c r="AH1641" t="s">
        <v>252</v>
      </c>
      <c r="AI1641" t="s">
        <v>252</v>
      </c>
    </row>
    <row r="1642" spans="1:37" x14ac:dyDescent="0.35">
      <c r="A1642">
        <v>95</v>
      </c>
      <c r="B1642" t="s">
        <v>379</v>
      </c>
      <c r="C1642" t="s">
        <v>246</v>
      </c>
      <c r="D1642" t="s">
        <v>18</v>
      </c>
      <c r="E1642" t="s">
        <v>370</v>
      </c>
      <c r="F1642" t="s">
        <v>248</v>
      </c>
      <c r="G1642" t="s">
        <v>249</v>
      </c>
      <c r="H1642" t="s">
        <v>250</v>
      </c>
      <c r="L1642" s="50">
        <v>1</v>
      </c>
      <c r="M1642" s="50">
        <v>0.89616161584854126</v>
      </c>
      <c r="N1642" s="50">
        <v>1.1158702373504639</v>
      </c>
      <c r="O1642" s="50">
        <v>32.568367000000002</v>
      </c>
      <c r="P1642" s="50">
        <v>32.64764404296875</v>
      </c>
      <c r="Q1642" s="50">
        <v>7.3908567428588867E-2</v>
      </c>
      <c r="S1642" s="50">
        <v>22.943962097167969</v>
      </c>
      <c r="T1642" s="50">
        <v>9.8671898245811462E-2</v>
      </c>
      <c r="U1642" s="50">
        <v>5.6968245655298233E-2</v>
      </c>
      <c r="V1642" s="50">
        <v>0</v>
      </c>
      <c r="W1642" t="s">
        <v>210</v>
      </c>
      <c r="X1642" s="50">
        <v>0.65442451297190973</v>
      </c>
      <c r="Y1642" t="s">
        <v>210</v>
      </c>
      <c r="Z1642">
        <v>3</v>
      </c>
      <c r="AA1642">
        <v>24</v>
      </c>
      <c r="AB1642" t="s">
        <v>251</v>
      </c>
      <c r="AC1642" t="s">
        <v>190</v>
      </c>
      <c r="AD1642" s="50">
        <v>0.98469053075049418</v>
      </c>
      <c r="AE1642" t="s">
        <v>252</v>
      </c>
      <c r="AF1642" t="s">
        <v>252</v>
      </c>
      <c r="AG1642" t="s">
        <v>252</v>
      </c>
      <c r="AH1642" t="s">
        <v>252</v>
      </c>
      <c r="AI1642" t="s">
        <v>252</v>
      </c>
    </row>
    <row r="1643" spans="1:37" x14ac:dyDescent="0.35">
      <c r="A1643">
        <v>96</v>
      </c>
      <c r="B1643" t="s">
        <v>380</v>
      </c>
      <c r="C1643" t="s">
        <v>246</v>
      </c>
      <c r="D1643" t="s">
        <v>18</v>
      </c>
      <c r="E1643" t="s">
        <v>372</v>
      </c>
      <c r="F1643" t="s">
        <v>248</v>
      </c>
      <c r="G1643" t="s">
        <v>249</v>
      </c>
      <c r="H1643" t="s">
        <v>250</v>
      </c>
      <c r="L1643" s="50">
        <v>1</v>
      </c>
      <c r="M1643" s="50">
        <v>0.67758315801620483</v>
      </c>
      <c r="N1643" s="50">
        <v>1.475833535194397</v>
      </c>
      <c r="O1643" s="50">
        <v>35.893425000000001</v>
      </c>
      <c r="P1643" s="50">
        <v>35.591625213623047</v>
      </c>
      <c r="Q1643" s="50">
        <v>0.34414955973625183</v>
      </c>
      <c r="S1643" s="50">
        <v>25.887943267822266</v>
      </c>
      <c r="T1643" s="50">
        <v>0.35030356049537659</v>
      </c>
      <c r="U1643" s="50">
        <v>0.20224785804748535</v>
      </c>
      <c r="V1643" s="50">
        <v>0</v>
      </c>
      <c r="W1643" t="s">
        <v>210</v>
      </c>
      <c r="X1643" s="50">
        <v>3.9999999105930328E-2</v>
      </c>
      <c r="Y1643" t="s">
        <v>210</v>
      </c>
      <c r="Z1643">
        <v>3</v>
      </c>
      <c r="AA1643">
        <v>33</v>
      </c>
      <c r="AB1643" t="s">
        <v>273</v>
      </c>
      <c r="AC1643" t="s">
        <v>190</v>
      </c>
      <c r="AD1643" s="50">
        <v>0.80164504519804125</v>
      </c>
      <c r="AE1643" t="s">
        <v>252</v>
      </c>
      <c r="AF1643" t="s">
        <v>252</v>
      </c>
      <c r="AG1643" t="s">
        <v>274</v>
      </c>
      <c r="AH1643" t="s">
        <v>252</v>
      </c>
      <c r="AI1643" t="s">
        <v>252</v>
      </c>
    </row>
    <row r="1644" spans="1:37" x14ac:dyDescent="0.35">
      <c r="A1644" t="s">
        <v>381</v>
      </c>
      <c r="B1644" t="s">
        <v>382</v>
      </c>
    </row>
    <row r="1645" spans="1:37" x14ac:dyDescent="0.35">
      <c r="A1645" t="s">
        <v>383</v>
      </c>
      <c r="B1645" t="s">
        <v>247</v>
      </c>
    </row>
    <row r="1646" spans="1:37" x14ac:dyDescent="0.35">
      <c r="A1646" t="s">
        <v>384</v>
      </c>
      <c r="B1646" t="s">
        <v>385</v>
      </c>
    </row>
    <row r="1647" spans="1:37" x14ac:dyDescent="0.35">
      <c r="A1647" t="s">
        <v>386</v>
      </c>
      <c r="B1647" t="s">
        <v>18</v>
      </c>
    </row>
    <row r="1648" spans="1:37" x14ac:dyDescent="0.35">
      <c r="A1648" s="73"/>
      <c r="B1648" s="73"/>
      <c r="C1648" s="73"/>
      <c r="D1648" s="73"/>
      <c r="E1648" s="73"/>
      <c r="F1648" s="73"/>
      <c r="G1648" s="73"/>
      <c r="H1648" s="73"/>
      <c r="I1648" s="73"/>
      <c r="J1648" s="73"/>
      <c r="K1648" s="73"/>
      <c r="L1648" s="73"/>
      <c r="M1648" s="73"/>
      <c r="N1648" s="73"/>
      <c r="O1648" s="73"/>
      <c r="P1648" s="73"/>
      <c r="Q1648" s="73"/>
      <c r="R1648" s="73"/>
      <c r="S1648" s="73"/>
      <c r="T1648" s="73"/>
      <c r="U1648" s="73"/>
      <c r="V1648" s="73"/>
      <c r="W1648" s="73"/>
      <c r="X1648" s="73"/>
      <c r="Y1648" s="73"/>
      <c r="Z1648" s="73"/>
      <c r="AA1648" s="73"/>
      <c r="AB1648" s="73"/>
      <c r="AC1648" s="73"/>
      <c r="AD1648" s="73"/>
      <c r="AE1648" s="73"/>
      <c r="AF1648" s="73"/>
      <c r="AG1648" s="73"/>
      <c r="AH1648" s="73"/>
      <c r="AI1648" s="73"/>
      <c r="AJ1648" s="73"/>
      <c r="AK1648" s="73"/>
    </row>
    <row r="1649" spans="1:34" x14ac:dyDescent="0.35">
      <c r="A1649" t="s">
        <v>174</v>
      </c>
      <c r="B1649" t="s">
        <v>175</v>
      </c>
    </row>
    <row r="1650" spans="1:34" x14ac:dyDescent="0.35">
      <c r="A1650" t="s">
        <v>186</v>
      </c>
      <c r="B1650" t="s">
        <v>187</v>
      </c>
    </row>
    <row r="1651" spans="1:34" x14ac:dyDescent="0.35">
      <c r="A1651" t="s">
        <v>188</v>
      </c>
      <c r="B1651" t="s">
        <v>459</v>
      </c>
    </row>
    <row r="1652" spans="1:34" x14ac:dyDescent="0.35">
      <c r="A1652" t="s">
        <v>191</v>
      </c>
      <c r="B1652" t="s">
        <v>460</v>
      </c>
    </row>
    <row r="1653" spans="1:34" x14ac:dyDescent="0.35">
      <c r="A1653" t="s">
        <v>193</v>
      </c>
      <c r="B1653" t="s">
        <v>461</v>
      </c>
    </row>
    <row r="1654" spans="1:34" x14ac:dyDescent="0.35">
      <c r="A1654" t="s">
        <v>195</v>
      </c>
      <c r="B1654" t="s">
        <v>462</v>
      </c>
    </row>
    <row r="1655" spans="1:34" x14ac:dyDescent="0.35">
      <c r="A1655" t="s">
        <v>197</v>
      </c>
      <c r="B1655" t="s">
        <v>198</v>
      </c>
    </row>
    <row r="1656" spans="1:34" x14ac:dyDescent="0.35">
      <c r="A1656" t="s">
        <v>199</v>
      </c>
      <c r="B1656" t="s">
        <v>200</v>
      </c>
    </row>
    <row r="1657" spans="1:34" x14ac:dyDescent="0.35">
      <c r="A1657" t="s">
        <v>201</v>
      </c>
      <c r="B1657" t="s">
        <v>202</v>
      </c>
    </row>
    <row r="1658" spans="1:34" x14ac:dyDescent="0.35">
      <c r="A1658" t="s">
        <v>203</v>
      </c>
      <c r="B1658" t="s">
        <v>204</v>
      </c>
    </row>
    <row r="1659" spans="1:34" x14ac:dyDescent="0.35">
      <c r="A1659" t="s">
        <v>205</v>
      </c>
      <c r="B1659" t="s">
        <v>206</v>
      </c>
    </row>
    <row r="1660" spans="1:34" x14ac:dyDescent="0.35">
      <c r="A1660" t="s">
        <v>207</v>
      </c>
      <c r="B1660" t="s">
        <v>208</v>
      </c>
    </row>
    <row r="1661" spans="1:34" x14ac:dyDescent="0.35">
      <c r="A1661" t="s">
        <v>209</v>
      </c>
      <c r="B1661" t="s">
        <v>210</v>
      </c>
    </row>
    <row r="1662" spans="1:34" x14ac:dyDescent="0.35">
      <c r="A1662" t="s">
        <v>211</v>
      </c>
      <c r="B1662" t="s">
        <v>212</v>
      </c>
    </row>
    <row r="1664" spans="1:34" x14ac:dyDescent="0.35">
      <c r="A1664" t="s">
        <v>213</v>
      </c>
      <c r="B1664" t="s">
        <v>214</v>
      </c>
      <c r="C1664" t="s">
        <v>215</v>
      </c>
      <c r="D1664" t="s">
        <v>216</v>
      </c>
      <c r="E1664" t="s">
        <v>217</v>
      </c>
      <c r="F1664" t="s">
        <v>218</v>
      </c>
      <c r="G1664" t="s">
        <v>219</v>
      </c>
      <c r="H1664" t="s">
        <v>220</v>
      </c>
      <c r="I1664" t="s">
        <v>221</v>
      </c>
      <c r="J1664" t="s">
        <v>222</v>
      </c>
      <c r="K1664" t="s">
        <v>223</v>
      </c>
      <c r="L1664" t="s">
        <v>112</v>
      </c>
      <c r="M1664" t="s">
        <v>224</v>
      </c>
      <c r="N1664" t="s">
        <v>225</v>
      </c>
      <c r="O1664" t="s">
        <v>45</v>
      </c>
      <c r="P1664" t="s">
        <v>226</v>
      </c>
      <c r="Q1664" t="s">
        <v>227</v>
      </c>
      <c r="R1664" t="s">
        <v>228</v>
      </c>
      <c r="S1664" t="s">
        <v>229</v>
      </c>
      <c r="T1664" t="s">
        <v>230</v>
      </c>
      <c r="U1664" t="s">
        <v>231</v>
      </c>
      <c r="V1664" t="s">
        <v>232</v>
      </c>
      <c r="W1664" t="s">
        <v>233</v>
      </c>
      <c r="X1664" t="s">
        <v>234</v>
      </c>
      <c r="Y1664" t="s">
        <v>235</v>
      </c>
      <c r="Z1664" t="s">
        <v>236</v>
      </c>
      <c r="AA1664" t="s">
        <v>237</v>
      </c>
      <c r="AB1664" t="s">
        <v>238</v>
      </c>
      <c r="AC1664" t="s">
        <v>239</v>
      </c>
      <c r="AD1664" t="s">
        <v>240</v>
      </c>
      <c r="AE1664" t="s">
        <v>241</v>
      </c>
      <c r="AF1664" t="s">
        <v>399</v>
      </c>
      <c r="AG1664" t="s">
        <v>242</v>
      </c>
      <c r="AH1664" t="s">
        <v>401</v>
      </c>
    </row>
    <row r="1665" spans="1:34" x14ac:dyDescent="0.35">
      <c r="A1665">
        <v>1</v>
      </c>
      <c r="B1665" t="s">
        <v>245</v>
      </c>
      <c r="C1665" t="s">
        <v>246</v>
      </c>
      <c r="D1665" t="s">
        <v>463</v>
      </c>
      <c r="E1665" t="s">
        <v>247</v>
      </c>
      <c r="F1665" t="s">
        <v>248</v>
      </c>
      <c r="G1665" t="s">
        <v>249</v>
      </c>
      <c r="H1665" t="s">
        <v>250</v>
      </c>
      <c r="O1665" s="50">
        <v>9.4196004999999996</v>
      </c>
      <c r="P1665" s="50">
        <v>9.4748659133911133</v>
      </c>
      <c r="Q1665" s="50">
        <v>5.6965246796607971E-2</v>
      </c>
      <c r="W1665" t="s">
        <v>210</v>
      </c>
      <c r="X1665" s="50">
        <v>0.4735386010953761</v>
      </c>
      <c r="Y1665" t="s">
        <v>210</v>
      </c>
      <c r="Z1665">
        <v>3</v>
      </c>
      <c r="AA1665">
        <v>5</v>
      </c>
      <c r="AB1665" t="s">
        <v>251</v>
      </c>
      <c r="AC1665" t="s">
        <v>190</v>
      </c>
      <c r="AD1665" s="50">
        <v>0.92524892091751099</v>
      </c>
      <c r="AE1665" t="s">
        <v>252</v>
      </c>
      <c r="AF1665" t="s">
        <v>252</v>
      </c>
      <c r="AG1665" t="s">
        <v>252</v>
      </c>
      <c r="AH1665" t="s">
        <v>252</v>
      </c>
    </row>
    <row r="1666" spans="1:34" x14ac:dyDescent="0.35">
      <c r="A1666">
        <v>2</v>
      </c>
      <c r="B1666" t="s">
        <v>253</v>
      </c>
      <c r="C1666" t="s">
        <v>246</v>
      </c>
      <c r="D1666" t="s">
        <v>463</v>
      </c>
      <c r="E1666" t="s">
        <v>254</v>
      </c>
      <c r="F1666" t="s">
        <v>248</v>
      </c>
      <c r="G1666" t="s">
        <v>249</v>
      </c>
      <c r="H1666" t="s">
        <v>250</v>
      </c>
      <c r="L1666" s="50">
        <v>1</v>
      </c>
      <c r="M1666" s="50">
        <v>0.91928648948669434</v>
      </c>
      <c r="N1666" s="50">
        <v>1.087800145149231</v>
      </c>
      <c r="O1666" s="50">
        <v>21.426136</v>
      </c>
      <c r="P1666" s="50">
        <v>21.369588851928711</v>
      </c>
      <c r="Q1666" s="50">
        <v>4.9918539822101593E-2</v>
      </c>
      <c r="S1666" s="50">
        <v>11.894720077514648</v>
      </c>
      <c r="T1666" s="50">
        <v>7.5742326676845551E-2</v>
      </c>
      <c r="U1666" s="50">
        <v>4.3729852885007858E-2</v>
      </c>
      <c r="V1666" s="50">
        <v>0</v>
      </c>
      <c r="W1666" t="s">
        <v>210</v>
      </c>
      <c r="X1666" s="50">
        <v>0.42987315814438531</v>
      </c>
      <c r="Y1666" t="s">
        <v>210</v>
      </c>
      <c r="Z1666">
        <v>3</v>
      </c>
      <c r="AA1666">
        <v>15</v>
      </c>
      <c r="AB1666" t="s">
        <v>251</v>
      </c>
      <c r="AC1666" t="s">
        <v>190</v>
      </c>
      <c r="AD1666" s="50">
        <v>0.95870870351791382</v>
      </c>
      <c r="AE1666" t="s">
        <v>252</v>
      </c>
      <c r="AF1666" t="s">
        <v>252</v>
      </c>
      <c r="AG1666" t="s">
        <v>252</v>
      </c>
      <c r="AH1666" t="s">
        <v>252</v>
      </c>
    </row>
    <row r="1667" spans="1:34" x14ac:dyDescent="0.35">
      <c r="A1667">
        <v>3</v>
      </c>
      <c r="B1667" t="s">
        <v>255</v>
      </c>
      <c r="C1667" t="s">
        <v>246</v>
      </c>
      <c r="D1667" t="s">
        <v>463</v>
      </c>
      <c r="E1667" t="s">
        <v>256</v>
      </c>
      <c r="F1667" t="s">
        <v>248</v>
      </c>
      <c r="G1667" t="s">
        <v>249</v>
      </c>
      <c r="H1667" t="s">
        <v>250</v>
      </c>
      <c r="L1667" s="50">
        <v>1</v>
      </c>
      <c r="M1667" s="50">
        <v>0.93803972005844116</v>
      </c>
      <c r="N1667" s="50">
        <v>1.0660529136657715</v>
      </c>
      <c r="O1667" s="50">
        <v>24.079226999999999</v>
      </c>
      <c r="P1667" s="50">
        <v>24.070962905883789</v>
      </c>
      <c r="Q1667" s="50">
        <v>8.3029689267277718E-3</v>
      </c>
      <c r="S1667" s="50">
        <v>14.596097946166992</v>
      </c>
      <c r="T1667" s="50">
        <v>5.7567164301872253E-2</v>
      </c>
      <c r="U1667" s="50">
        <v>3.3236417919397354E-2</v>
      </c>
      <c r="V1667" s="50">
        <v>0</v>
      </c>
      <c r="W1667" t="s">
        <v>210</v>
      </c>
      <c r="X1667" s="50">
        <v>0.42275816215841322</v>
      </c>
      <c r="Y1667" t="s">
        <v>210</v>
      </c>
      <c r="Z1667">
        <v>3</v>
      </c>
      <c r="AA1667">
        <v>18</v>
      </c>
      <c r="AB1667" t="s">
        <v>251</v>
      </c>
      <c r="AC1667" t="s">
        <v>190</v>
      </c>
      <c r="AD1667" s="50">
        <v>0.97199565172195435</v>
      </c>
      <c r="AE1667" t="s">
        <v>252</v>
      </c>
      <c r="AF1667" t="s">
        <v>252</v>
      </c>
      <c r="AG1667" t="s">
        <v>252</v>
      </c>
      <c r="AH1667" t="s">
        <v>252</v>
      </c>
    </row>
    <row r="1668" spans="1:34" x14ac:dyDescent="0.35">
      <c r="A1668">
        <v>4</v>
      </c>
      <c r="B1668" t="s">
        <v>257</v>
      </c>
      <c r="C1668" t="s">
        <v>246</v>
      </c>
      <c r="D1668" t="s">
        <v>463</v>
      </c>
      <c r="E1668" t="s">
        <v>258</v>
      </c>
      <c r="F1668" t="s">
        <v>248</v>
      </c>
      <c r="G1668" t="s">
        <v>249</v>
      </c>
      <c r="H1668" t="s">
        <v>250</v>
      </c>
      <c r="L1668" s="50">
        <v>1</v>
      </c>
      <c r="M1668" s="50">
        <v>0.93817096948623657</v>
      </c>
      <c r="N1668" s="50">
        <v>1.0659037828445435</v>
      </c>
      <c r="O1668" s="50">
        <v>25.302288000000001</v>
      </c>
      <c r="P1668" s="50">
        <v>25.307159423828125</v>
      </c>
      <c r="Q1668" s="50">
        <v>7.3794964700937271E-3</v>
      </c>
      <c r="S1668" s="50">
        <v>15.832294464111328</v>
      </c>
      <c r="T1668" s="50">
        <v>5.7441242039203644E-2</v>
      </c>
      <c r="U1668" s="50">
        <v>3.3163715153932571E-2</v>
      </c>
      <c r="V1668" s="50">
        <v>0</v>
      </c>
      <c r="W1668" t="s">
        <v>210</v>
      </c>
      <c r="X1668" s="50">
        <v>0.52295141362510511</v>
      </c>
      <c r="Y1668" t="s">
        <v>210</v>
      </c>
      <c r="Z1668">
        <v>3</v>
      </c>
      <c r="AA1668">
        <v>19</v>
      </c>
      <c r="AB1668" t="s">
        <v>251</v>
      </c>
      <c r="AC1668" t="s">
        <v>190</v>
      </c>
      <c r="AD1668" s="50">
        <v>0.97783613204956055</v>
      </c>
      <c r="AE1668" t="s">
        <v>252</v>
      </c>
      <c r="AF1668" t="s">
        <v>252</v>
      </c>
      <c r="AG1668" t="s">
        <v>252</v>
      </c>
      <c r="AH1668" t="s">
        <v>252</v>
      </c>
    </row>
    <row r="1669" spans="1:34" x14ac:dyDescent="0.35">
      <c r="A1669">
        <v>5</v>
      </c>
      <c r="B1669" t="s">
        <v>259</v>
      </c>
      <c r="C1669" t="s">
        <v>246</v>
      </c>
      <c r="D1669" t="s">
        <v>463</v>
      </c>
      <c r="E1669" t="s">
        <v>247</v>
      </c>
      <c r="F1669" t="s">
        <v>248</v>
      </c>
      <c r="G1669" t="s">
        <v>249</v>
      </c>
      <c r="H1669" t="s">
        <v>250</v>
      </c>
      <c r="O1669" s="50">
        <v>9.5333909999999999</v>
      </c>
      <c r="P1669" s="50">
        <v>9.4748659133911133</v>
      </c>
      <c r="Q1669" s="50">
        <v>5.6965246796607971E-2</v>
      </c>
      <c r="W1669" t="s">
        <v>210</v>
      </c>
      <c r="X1669" s="50">
        <v>0.4735386010953761</v>
      </c>
      <c r="Y1669" t="s">
        <v>210</v>
      </c>
      <c r="Z1669">
        <v>3</v>
      </c>
      <c r="AA1669">
        <v>5</v>
      </c>
      <c r="AB1669" t="s">
        <v>251</v>
      </c>
      <c r="AC1669" t="s">
        <v>190</v>
      </c>
      <c r="AD1669" s="50">
        <v>0.93688970804214478</v>
      </c>
      <c r="AE1669" t="s">
        <v>252</v>
      </c>
      <c r="AF1669" t="s">
        <v>252</v>
      </c>
      <c r="AG1669" t="s">
        <v>252</v>
      </c>
      <c r="AH1669" t="s">
        <v>252</v>
      </c>
    </row>
    <row r="1670" spans="1:34" x14ac:dyDescent="0.35">
      <c r="A1670">
        <v>6</v>
      </c>
      <c r="B1670" t="s">
        <v>260</v>
      </c>
      <c r="C1670" t="s">
        <v>246</v>
      </c>
      <c r="D1670" t="s">
        <v>463</v>
      </c>
      <c r="E1670" t="s">
        <v>254</v>
      </c>
      <c r="F1670" t="s">
        <v>248</v>
      </c>
      <c r="G1670" t="s">
        <v>249</v>
      </c>
      <c r="H1670" t="s">
        <v>250</v>
      </c>
      <c r="L1670" s="50">
        <v>1</v>
      </c>
      <c r="M1670" s="50">
        <v>0.91928648948669434</v>
      </c>
      <c r="N1670" s="50">
        <v>1.087800145149231</v>
      </c>
      <c r="O1670" s="50">
        <v>21.331644000000001</v>
      </c>
      <c r="P1670" s="50">
        <v>21.369588851928711</v>
      </c>
      <c r="Q1670" s="50">
        <v>4.9918539822101593E-2</v>
      </c>
      <c r="S1670" s="50">
        <v>11.894720077514648</v>
      </c>
      <c r="T1670" s="50">
        <v>7.5742326676845551E-2</v>
      </c>
      <c r="U1670" s="50">
        <v>4.3729852885007858E-2</v>
      </c>
      <c r="V1670" s="50">
        <v>0</v>
      </c>
      <c r="W1670" t="s">
        <v>210</v>
      </c>
      <c r="X1670" s="50">
        <v>0.42987315814438531</v>
      </c>
      <c r="Y1670" t="s">
        <v>210</v>
      </c>
      <c r="Z1670">
        <v>3</v>
      </c>
      <c r="AA1670">
        <v>14</v>
      </c>
      <c r="AB1670" t="s">
        <v>251</v>
      </c>
      <c r="AC1670" t="s">
        <v>190</v>
      </c>
      <c r="AD1670" s="50">
        <v>0.9745633602142334</v>
      </c>
      <c r="AE1670" t="s">
        <v>252</v>
      </c>
      <c r="AF1670" t="s">
        <v>252</v>
      </c>
      <c r="AG1670" t="s">
        <v>252</v>
      </c>
      <c r="AH1670" t="s">
        <v>252</v>
      </c>
    </row>
    <row r="1671" spans="1:34" x14ac:dyDescent="0.35">
      <c r="A1671">
        <v>7</v>
      </c>
      <c r="B1671" t="s">
        <v>261</v>
      </c>
      <c r="C1671" t="s">
        <v>246</v>
      </c>
      <c r="D1671" t="s">
        <v>463</v>
      </c>
      <c r="E1671" t="s">
        <v>256</v>
      </c>
      <c r="F1671" t="s">
        <v>248</v>
      </c>
      <c r="G1671" t="s">
        <v>249</v>
      </c>
      <c r="H1671" t="s">
        <v>250</v>
      </c>
      <c r="L1671" s="50">
        <v>1</v>
      </c>
      <c r="M1671" s="50">
        <v>0.93803972005844116</v>
      </c>
      <c r="N1671" s="50">
        <v>1.0660529136657715</v>
      </c>
      <c r="O1671" s="50">
        <v>24.062622000000001</v>
      </c>
      <c r="P1671" s="50">
        <v>24.070962905883789</v>
      </c>
      <c r="Q1671" s="50">
        <v>8.3029689267277718E-3</v>
      </c>
      <c r="S1671" s="50">
        <v>14.596097946166992</v>
      </c>
      <c r="T1671" s="50">
        <v>5.7567164301872253E-2</v>
      </c>
      <c r="U1671" s="50">
        <v>3.3236417919397354E-2</v>
      </c>
      <c r="V1671" s="50">
        <v>0</v>
      </c>
      <c r="W1671" t="s">
        <v>210</v>
      </c>
      <c r="X1671" s="50">
        <v>0.42275816215841322</v>
      </c>
      <c r="Y1671" t="s">
        <v>210</v>
      </c>
      <c r="Z1671">
        <v>3</v>
      </c>
      <c r="AA1671">
        <v>17</v>
      </c>
      <c r="AB1671" t="s">
        <v>251</v>
      </c>
      <c r="AC1671" t="s">
        <v>190</v>
      </c>
      <c r="AD1671" s="50">
        <v>0.98866009712219238</v>
      </c>
      <c r="AE1671" t="s">
        <v>252</v>
      </c>
      <c r="AF1671" t="s">
        <v>252</v>
      </c>
      <c r="AG1671" t="s">
        <v>252</v>
      </c>
      <c r="AH1671" t="s">
        <v>252</v>
      </c>
    </row>
    <row r="1672" spans="1:34" x14ac:dyDescent="0.35">
      <c r="A1672">
        <v>8</v>
      </c>
      <c r="B1672" t="s">
        <v>262</v>
      </c>
      <c r="C1672" t="s">
        <v>246</v>
      </c>
      <c r="D1672" t="s">
        <v>463</v>
      </c>
      <c r="E1672" t="s">
        <v>258</v>
      </c>
      <c r="F1672" t="s">
        <v>248</v>
      </c>
      <c r="G1672" t="s">
        <v>249</v>
      </c>
      <c r="H1672" t="s">
        <v>250</v>
      </c>
      <c r="L1672" s="50">
        <v>1</v>
      </c>
      <c r="M1672" s="50">
        <v>0.93817096948623657</v>
      </c>
      <c r="N1672" s="50">
        <v>1.0659037828445435</v>
      </c>
      <c r="O1672" s="50">
        <v>25.303543000000001</v>
      </c>
      <c r="P1672" s="50">
        <v>25.307159423828125</v>
      </c>
      <c r="Q1672" s="50">
        <v>7.3794964700937271E-3</v>
      </c>
      <c r="S1672" s="50">
        <v>15.832294464111328</v>
      </c>
      <c r="T1672" s="50">
        <v>5.7441242039203644E-2</v>
      </c>
      <c r="U1672" s="50">
        <v>3.3163715153932571E-2</v>
      </c>
      <c r="V1672" s="50">
        <v>0</v>
      </c>
      <c r="W1672" t="s">
        <v>210</v>
      </c>
      <c r="X1672" s="50">
        <v>0.52295141362510511</v>
      </c>
      <c r="Y1672" t="s">
        <v>210</v>
      </c>
      <c r="Z1672">
        <v>3</v>
      </c>
      <c r="AA1672">
        <v>18</v>
      </c>
      <c r="AB1672" t="s">
        <v>251</v>
      </c>
      <c r="AC1672" t="s">
        <v>190</v>
      </c>
      <c r="AD1672" s="50">
        <v>0.9796825647354126</v>
      </c>
      <c r="AE1672" t="s">
        <v>252</v>
      </c>
      <c r="AF1672" t="s">
        <v>252</v>
      </c>
      <c r="AG1672" t="s">
        <v>252</v>
      </c>
      <c r="AH1672" t="s">
        <v>252</v>
      </c>
    </row>
    <row r="1673" spans="1:34" x14ac:dyDescent="0.35">
      <c r="A1673">
        <v>9</v>
      </c>
      <c r="B1673" t="s">
        <v>263</v>
      </c>
      <c r="C1673" t="s">
        <v>246</v>
      </c>
      <c r="D1673" t="s">
        <v>463</v>
      </c>
      <c r="E1673" t="s">
        <v>247</v>
      </c>
      <c r="F1673" t="s">
        <v>248</v>
      </c>
      <c r="G1673" t="s">
        <v>249</v>
      </c>
      <c r="H1673" t="s">
        <v>250</v>
      </c>
      <c r="O1673" s="50">
        <v>9.4716059999999995</v>
      </c>
      <c r="P1673" s="50">
        <v>9.4748659133911133</v>
      </c>
      <c r="Q1673" s="50">
        <v>5.6965246796607971E-2</v>
      </c>
      <c r="W1673" t="s">
        <v>210</v>
      </c>
      <c r="X1673" s="50">
        <v>0.4735386010953761</v>
      </c>
      <c r="Y1673" t="s">
        <v>210</v>
      </c>
      <c r="Z1673">
        <v>3</v>
      </c>
      <c r="AA1673">
        <v>4</v>
      </c>
      <c r="AB1673" t="s">
        <v>251</v>
      </c>
      <c r="AC1673" t="s">
        <v>190</v>
      </c>
      <c r="AD1673" s="50">
        <v>0.91330540180206299</v>
      </c>
      <c r="AE1673" t="s">
        <v>252</v>
      </c>
      <c r="AF1673" t="s">
        <v>252</v>
      </c>
      <c r="AG1673" t="s">
        <v>252</v>
      </c>
      <c r="AH1673" t="s">
        <v>252</v>
      </c>
    </row>
    <row r="1674" spans="1:34" x14ac:dyDescent="0.35">
      <c r="A1674">
        <v>10</v>
      </c>
      <c r="B1674" t="s">
        <v>264</v>
      </c>
      <c r="C1674" t="s">
        <v>246</v>
      </c>
      <c r="D1674" t="s">
        <v>463</v>
      </c>
      <c r="E1674" t="s">
        <v>254</v>
      </c>
      <c r="F1674" t="s">
        <v>248</v>
      </c>
      <c r="G1674" t="s">
        <v>249</v>
      </c>
      <c r="H1674" t="s">
        <v>250</v>
      </c>
      <c r="L1674" s="50">
        <v>1</v>
      </c>
      <c r="M1674" s="50">
        <v>0.91928648948669434</v>
      </c>
      <c r="N1674" s="50">
        <v>1.087800145149231</v>
      </c>
      <c r="O1674" s="50">
        <v>21.350978999999999</v>
      </c>
      <c r="P1674" s="50">
        <v>21.369588851928711</v>
      </c>
      <c r="Q1674" s="50">
        <v>4.9918539822101593E-2</v>
      </c>
      <c r="S1674" s="50">
        <v>11.894720077514648</v>
      </c>
      <c r="T1674" s="50">
        <v>7.5742326676845551E-2</v>
      </c>
      <c r="U1674" s="50">
        <v>4.3729852885007858E-2</v>
      </c>
      <c r="V1674" s="50">
        <v>0</v>
      </c>
      <c r="W1674" t="s">
        <v>210</v>
      </c>
      <c r="X1674" s="50">
        <v>0.42987315814438531</v>
      </c>
      <c r="Y1674" t="s">
        <v>210</v>
      </c>
      <c r="Z1674">
        <v>3</v>
      </c>
      <c r="AA1674">
        <v>14</v>
      </c>
      <c r="AB1674" t="s">
        <v>251</v>
      </c>
      <c r="AC1674" t="s">
        <v>190</v>
      </c>
      <c r="AD1674" s="50">
        <v>0.96607345342636108</v>
      </c>
      <c r="AE1674" t="s">
        <v>252</v>
      </c>
      <c r="AF1674" t="s">
        <v>252</v>
      </c>
      <c r="AG1674" t="s">
        <v>252</v>
      </c>
      <c r="AH1674" t="s">
        <v>252</v>
      </c>
    </row>
    <row r="1675" spans="1:34" x14ac:dyDescent="0.35">
      <c r="A1675">
        <v>11</v>
      </c>
      <c r="B1675" t="s">
        <v>265</v>
      </c>
      <c r="C1675" t="s">
        <v>246</v>
      </c>
      <c r="D1675" t="s">
        <v>463</v>
      </c>
      <c r="E1675" t="s">
        <v>256</v>
      </c>
      <c r="F1675" t="s">
        <v>248</v>
      </c>
      <c r="G1675" t="s">
        <v>249</v>
      </c>
      <c r="H1675" t="s">
        <v>250</v>
      </c>
      <c r="L1675" s="50">
        <v>1</v>
      </c>
      <c r="M1675" s="50">
        <v>0.93803972005844116</v>
      </c>
      <c r="N1675" s="50">
        <v>1.0660529136657715</v>
      </c>
      <c r="O1675" s="50">
        <v>24.071043</v>
      </c>
      <c r="P1675" s="50">
        <v>24.070962905883789</v>
      </c>
      <c r="Q1675" s="50">
        <v>8.3029689267277718E-3</v>
      </c>
      <c r="S1675" s="50">
        <v>14.596097946166992</v>
      </c>
      <c r="T1675" s="50">
        <v>5.7567164301872253E-2</v>
      </c>
      <c r="U1675" s="50">
        <v>3.3236417919397354E-2</v>
      </c>
      <c r="V1675" s="50">
        <v>0</v>
      </c>
      <c r="W1675" t="s">
        <v>210</v>
      </c>
      <c r="X1675" s="50">
        <v>0.42275816215841322</v>
      </c>
      <c r="Y1675" t="s">
        <v>210</v>
      </c>
      <c r="Z1675">
        <v>3</v>
      </c>
      <c r="AA1675">
        <v>17</v>
      </c>
      <c r="AB1675" t="s">
        <v>251</v>
      </c>
      <c r="AC1675" t="s">
        <v>190</v>
      </c>
      <c r="AD1675" s="50">
        <v>0.98274397850036621</v>
      </c>
      <c r="AE1675" t="s">
        <v>252</v>
      </c>
      <c r="AF1675" t="s">
        <v>252</v>
      </c>
      <c r="AG1675" t="s">
        <v>252</v>
      </c>
      <c r="AH1675" t="s">
        <v>252</v>
      </c>
    </row>
    <row r="1676" spans="1:34" x14ac:dyDescent="0.35">
      <c r="A1676">
        <v>12</v>
      </c>
      <c r="B1676" t="s">
        <v>266</v>
      </c>
      <c r="C1676" t="s">
        <v>246</v>
      </c>
      <c r="D1676" t="s">
        <v>463</v>
      </c>
      <c r="E1676" t="s">
        <v>258</v>
      </c>
      <c r="F1676" t="s">
        <v>248</v>
      </c>
      <c r="G1676" t="s">
        <v>249</v>
      </c>
      <c r="H1676" t="s">
        <v>250</v>
      </c>
      <c r="L1676" s="50">
        <v>1</v>
      </c>
      <c r="M1676" s="50">
        <v>0.93817096948623657</v>
      </c>
      <c r="N1676" s="50">
        <v>1.0659037828445435</v>
      </c>
      <c r="O1676" s="50">
        <v>25.315650000000002</v>
      </c>
      <c r="P1676" s="50">
        <v>25.307159423828125</v>
      </c>
      <c r="Q1676" s="50">
        <v>7.3794964700937271E-3</v>
      </c>
      <c r="S1676" s="50">
        <v>15.832294464111328</v>
      </c>
      <c r="T1676" s="50">
        <v>5.7441242039203644E-2</v>
      </c>
      <c r="U1676" s="50">
        <v>3.3163715153932571E-2</v>
      </c>
      <c r="V1676" s="50">
        <v>0</v>
      </c>
      <c r="W1676" t="s">
        <v>210</v>
      </c>
      <c r="X1676" s="50">
        <v>0.52295141362510511</v>
      </c>
      <c r="Y1676" t="s">
        <v>210</v>
      </c>
      <c r="Z1676">
        <v>3</v>
      </c>
      <c r="AA1676">
        <v>18</v>
      </c>
      <c r="AB1676" t="s">
        <v>251</v>
      </c>
      <c r="AC1676" t="s">
        <v>190</v>
      </c>
      <c r="AD1676" s="50">
        <v>0.98476070165634155</v>
      </c>
      <c r="AE1676" t="s">
        <v>252</v>
      </c>
      <c r="AF1676" t="s">
        <v>252</v>
      </c>
      <c r="AG1676" t="s">
        <v>252</v>
      </c>
      <c r="AH1676" t="s">
        <v>252</v>
      </c>
    </row>
    <row r="1677" spans="1:34" x14ac:dyDescent="0.35">
      <c r="A1677">
        <v>13</v>
      </c>
      <c r="B1677" t="s">
        <v>267</v>
      </c>
      <c r="C1677" t="s">
        <v>246</v>
      </c>
      <c r="D1677" t="s">
        <v>463</v>
      </c>
      <c r="E1677" t="s">
        <v>268</v>
      </c>
      <c r="F1677" t="s">
        <v>248</v>
      </c>
      <c r="G1677" t="s">
        <v>249</v>
      </c>
      <c r="H1677" t="s">
        <v>250</v>
      </c>
      <c r="L1677" s="50">
        <v>1</v>
      </c>
      <c r="M1677" s="50">
        <v>0.93822759389877319</v>
      </c>
      <c r="N1677" s="50">
        <v>1.0658395290374756</v>
      </c>
      <c r="O1677" s="50">
        <v>25.988094</v>
      </c>
      <c r="P1677" s="50">
        <v>25.989358901977539</v>
      </c>
      <c r="Q1677" s="50">
        <v>6.9440840743482113E-3</v>
      </c>
      <c r="S1677" s="50">
        <v>16.514495849609375</v>
      </c>
      <c r="T1677" s="50">
        <v>5.7386927306652069E-2</v>
      </c>
      <c r="U1677" s="50">
        <v>3.3132359385490417E-2</v>
      </c>
      <c r="V1677" s="50">
        <v>0</v>
      </c>
      <c r="W1677" t="s">
        <v>210</v>
      </c>
      <c r="X1677" s="50">
        <v>0.44629317989132694</v>
      </c>
      <c r="Y1677" t="s">
        <v>210</v>
      </c>
      <c r="Z1677">
        <v>3</v>
      </c>
      <c r="AA1677">
        <v>20</v>
      </c>
      <c r="AB1677" t="s">
        <v>251</v>
      </c>
      <c r="AC1677" t="s">
        <v>190</v>
      </c>
      <c r="AD1677" s="50">
        <v>0.97892707586288452</v>
      </c>
      <c r="AE1677" t="s">
        <v>252</v>
      </c>
      <c r="AF1677" t="s">
        <v>252</v>
      </c>
      <c r="AG1677" t="s">
        <v>252</v>
      </c>
      <c r="AH1677" t="s">
        <v>252</v>
      </c>
    </row>
    <row r="1678" spans="1:34" x14ac:dyDescent="0.35">
      <c r="A1678">
        <v>14</v>
      </c>
      <c r="B1678" t="s">
        <v>269</v>
      </c>
      <c r="C1678" t="s">
        <v>246</v>
      </c>
      <c r="D1678" t="s">
        <v>463</v>
      </c>
      <c r="E1678" t="s">
        <v>270</v>
      </c>
      <c r="F1678" t="s">
        <v>248</v>
      </c>
      <c r="G1678" t="s">
        <v>249</v>
      </c>
      <c r="H1678" t="s">
        <v>250</v>
      </c>
      <c r="L1678" s="50">
        <v>1</v>
      </c>
      <c r="M1678" s="50">
        <v>0.92867189645767212</v>
      </c>
      <c r="N1678" s="50">
        <v>1.0768065452575684</v>
      </c>
      <c r="O1678" s="50">
        <v>27.938189999999999</v>
      </c>
      <c r="P1678" s="50">
        <v>27.931146621704102</v>
      </c>
      <c r="Q1678" s="50">
        <v>3.4504607319831848E-2</v>
      </c>
      <c r="S1678" s="50">
        <v>18.456281661987305</v>
      </c>
      <c r="T1678" s="50">
        <v>6.660035252571106E-2</v>
      </c>
      <c r="U1678" s="50">
        <v>3.8451731204986572E-2</v>
      </c>
      <c r="V1678" s="50">
        <v>0</v>
      </c>
      <c r="W1678" t="s">
        <v>210</v>
      </c>
      <c r="X1678" s="50">
        <v>0.41117718906930034</v>
      </c>
      <c r="Y1678" t="s">
        <v>210</v>
      </c>
      <c r="Z1678">
        <v>3</v>
      </c>
      <c r="AA1678">
        <v>21</v>
      </c>
      <c r="AB1678" t="s">
        <v>251</v>
      </c>
      <c r="AC1678" t="s">
        <v>190</v>
      </c>
      <c r="AD1678" s="50">
        <v>0.98312455415725708</v>
      </c>
      <c r="AE1678" t="s">
        <v>252</v>
      </c>
      <c r="AF1678" t="s">
        <v>252</v>
      </c>
      <c r="AG1678" t="s">
        <v>252</v>
      </c>
      <c r="AH1678" t="s">
        <v>252</v>
      </c>
    </row>
    <row r="1679" spans="1:34" x14ac:dyDescent="0.35">
      <c r="A1679">
        <v>15</v>
      </c>
      <c r="B1679" t="s">
        <v>271</v>
      </c>
      <c r="C1679" t="s">
        <v>246</v>
      </c>
      <c r="D1679" t="s">
        <v>463</v>
      </c>
      <c r="E1679" t="s">
        <v>272</v>
      </c>
      <c r="F1679" t="s">
        <v>248</v>
      </c>
      <c r="G1679" t="s">
        <v>249</v>
      </c>
      <c r="H1679" t="s">
        <v>250</v>
      </c>
      <c r="L1679" s="50">
        <v>1</v>
      </c>
      <c r="M1679" s="50">
        <v>0.93793940544128418</v>
      </c>
      <c r="N1679" s="50">
        <v>1.0661669969558716</v>
      </c>
      <c r="O1679" s="50">
        <v>27.3337</v>
      </c>
      <c r="P1679" s="50">
        <v>27.324010848999023</v>
      </c>
      <c r="Q1679" s="50">
        <v>8.9458869770169258E-3</v>
      </c>
      <c r="S1679" s="50">
        <v>17.849143981933594</v>
      </c>
      <c r="T1679" s="50">
        <v>5.7663403451442719E-2</v>
      </c>
      <c r="U1679" s="50">
        <v>3.3291980624198914E-2</v>
      </c>
      <c r="V1679" s="50">
        <v>0</v>
      </c>
      <c r="W1679" t="s">
        <v>210</v>
      </c>
      <c r="X1679" s="50">
        <v>0.59674567874949291</v>
      </c>
      <c r="Y1679" t="s">
        <v>210</v>
      </c>
      <c r="Z1679">
        <v>3</v>
      </c>
      <c r="AA1679">
        <v>20</v>
      </c>
      <c r="AB1679" t="s">
        <v>251</v>
      </c>
      <c r="AC1679" t="s">
        <v>190</v>
      </c>
      <c r="AD1679" s="50">
        <v>0.97672677040100098</v>
      </c>
      <c r="AE1679" t="s">
        <v>252</v>
      </c>
      <c r="AF1679" t="s">
        <v>252</v>
      </c>
      <c r="AG1679" t="s">
        <v>252</v>
      </c>
      <c r="AH1679" t="s">
        <v>252</v>
      </c>
    </row>
    <row r="1680" spans="1:34" x14ac:dyDescent="0.35">
      <c r="A1680">
        <v>16</v>
      </c>
      <c r="B1680" t="s">
        <v>275</v>
      </c>
      <c r="C1680" t="s">
        <v>246</v>
      </c>
      <c r="D1680" t="s">
        <v>463</v>
      </c>
      <c r="E1680" t="s">
        <v>276</v>
      </c>
      <c r="F1680" t="s">
        <v>248</v>
      </c>
      <c r="G1680" t="s">
        <v>249</v>
      </c>
      <c r="H1680" t="s">
        <v>250</v>
      </c>
      <c r="L1680" s="50">
        <v>1</v>
      </c>
      <c r="M1680" s="50">
        <v>0.93291068077087402</v>
      </c>
      <c r="N1680" s="50">
        <v>1.0719139575958252</v>
      </c>
      <c r="O1680" s="50">
        <v>24.537890999999998</v>
      </c>
      <c r="P1680" s="50">
        <v>24.56744384765625</v>
      </c>
      <c r="Q1680" s="50">
        <v>2.5718297809362411E-2</v>
      </c>
      <c r="S1680" s="50">
        <v>15.092578887939453</v>
      </c>
      <c r="T1680" s="50">
        <v>6.2501758337020874E-2</v>
      </c>
      <c r="U1680" s="50">
        <v>3.6085408180952072E-2</v>
      </c>
      <c r="V1680" s="50">
        <v>0</v>
      </c>
      <c r="W1680" t="s">
        <v>210</v>
      </c>
      <c r="X1680" s="50">
        <v>0.30043946313325093</v>
      </c>
      <c r="Y1680" t="s">
        <v>210</v>
      </c>
      <c r="Z1680">
        <v>3</v>
      </c>
      <c r="AA1680">
        <v>19</v>
      </c>
      <c r="AB1680" t="s">
        <v>251</v>
      </c>
      <c r="AC1680" t="s">
        <v>190</v>
      </c>
      <c r="AD1680" s="50">
        <v>0.97467613220214844</v>
      </c>
      <c r="AE1680" t="s">
        <v>252</v>
      </c>
      <c r="AF1680" t="s">
        <v>252</v>
      </c>
      <c r="AG1680" t="s">
        <v>252</v>
      </c>
      <c r="AH1680" t="s">
        <v>252</v>
      </c>
    </row>
    <row r="1681" spans="1:34" x14ac:dyDescent="0.35">
      <c r="A1681">
        <v>17</v>
      </c>
      <c r="B1681" t="s">
        <v>277</v>
      </c>
      <c r="C1681" t="s">
        <v>246</v>
      </c>
      <c r="D1681" t="s">
        <v>463</v>
      </c>
      <c r="E1681" t="s">
        <v>268</v>
      </c>
      <c r="F1681" t="s">
        <v>248</v>
      </c>
      <c r="G1681" t="s">
        <v>249</v>
      </c>
      <c r="H1681" t="s">
        <v>250</v>
      </c>
      <c r="L1681" s="50">
        <v>1</v>
      </c>
      <c r="M1681" s="50">
        <v>0.93822759389877319</v>
      </c>
      <c r="N1681" s="50">
        <v>1.0658395290374756</v>
      </c>
      <c r="O1681" s="50">
        <v>25.983136999999999</v>
      </c>
      <c r="P1681" s="50">
        <v>25.989358901977539</v>
      </c>
      <c r="Q1681" s="50">
        <v>6.9440840743482113E-3</v>
      </c>
      <c r="S1681" s="50">
        <v>16.514495849609375</v>
      </c>
      <c r="T1681" s="50">
        <v>5.7386927306652069E-2</v>
      </c>
      <c r="U1681" s="50">
        <v>3.3132359385490417E-2</v>
      </c>
      <c r="V1681" s="50">
        <v>0</v>
      </c>
      <c r="W1681" t="s">
        <v>210</v>
      </c>
      <c r="X1681" s="50">
        <v>0.44629317989132694</v>
      </c>
      <c r="Y1681" t="s">
        <v>210</v>
      </c>
      <c r="Z1681">
        <v>3</v>
      </c>
      <c r="AA1681">
        <v>19</v>
      </c>
      <c r="AB1681" t="s">
        <v>251</v>
      </c>
      <c r="AC1681" t="s">
        <v>190</v>
      </c>
      <c r="AD1681" s="50">
        <v>0.99101030826568604</v>
      </c>
      <c r="AE1681" t="s">
        <v>252</v>
      </c>
      <c r="AF1681" t="s">
        <v>252</v>
      </c>
      <c r="AG1681" t="s">
        <v>252</v>
      </c>
      <c r="AH1681" t="s">
        <v>252</v>
      </c>
    </row>
    <row r="1682" spans="1:34" x14ac:dyDescent="0.35">
      <c r="A1682">
        <v>18</v>
      </c>
      <c r="B1682" t="s">
        <v>278</v>
      </c>
      <c r="C1682" t="s">
        <v>246</v>
      </c>
      <c r="D1682" t="s">
        <v>463</v>
      </c>
      <c r="E1682" t="s">
        <v>270</v>
      </c>
      <c r="F1682" t="s">
        <v>248</v>
      </c>
      <c r="G1682" t="s">
        <v>249</v>
      </c>
      <c r="H1682" t="s">
        <v>250</v>
      </c>
      <c r="L1682" s="50">
        <v>1</v>
      </c>
      <c r="M1682" s="50">
        <v>0.92867189645767212</v>
      </c>
      <c r="N1682" s="50">
        <v>1.0768065452575684</v>
      </c>
      <c r="O1682" s="50">
        <v>27.961587999999999</v>
      </c>
      <c r="P1682" s="50">
        <v>27.931146621704102</v>
      </c>
      <c r="Q1682" s="50">
        <v>3.4504607319831848E-2</v>
      </c>
      <c r="S1682" s="50">
        <v>18.456281661987305</v>
      </c>
      <c r="T1682" s="50">
        <v>6.660035252571106E-2</v>
      </c>
      <c r="U1682" s="50">
        <v>3.8451731204986572E-2</v>
      </c>
      <c r="V1682" s="50">
        <v>0</v>
      </c>
      <c r="W1682" t="s">
        <v>210</v>
      </c>
      <c r="X1682" s="50">
        <v>0.41117718906930034</v>
      </c>
      <c r="Y1682" t="s">
        <v>210</v>
      </c>
      <c r="Z1682">
        <v>3</v>
      </c>
      <c r="AA1682">
        <v>22</v>
      </c>
      <c r="AB1682" t="s">
        <v>251</v>
      </c>
      <c r="AC1682" t="s">
        <v>190</v>
      </c>
      <c r="AD1682" s="50">
        <v>0.98403352499008179</v>
      </c>
      <c r="AE1682" t="s">
        <v>252</v>
      </c>
      <c r="AF1682" t="s">
        <v>252</v>
      </c>
      <c r="AG1682" t="s">
        <v>252</v>
      </c>
      <c r="AH1682" t="s">
        <v>252</v>
      </c>
    </row>
    <row r="1683" spans="1:34" x14ac:dyDescent="0.35">
      <c r="A1683">
        <v>19</v>
      </c>
      <c r="B1683" t="s">
        <v>279</v>
      </c>
      <c r="C1683" t="s">
        <v>246</v>
      </c>
      <c r="D1683" t="s">
        <v>463</v>
      </c>
      <c r="E1683" t="s">
        <v>272</v>
      </c>
      <c r="F1683" t="s">
        <v>248</v>
      </c>
      <c r="G1683" t="s">
        <v>249</v>
      </c>
      <c r="H1683" t="s">
        <v>250</v>
      </c>
      <c r="L1683" s="50">
        <v>1</v>
      </c>
      <c r="M1683" s="50">
        <v>0.93793940544128418</v>
      </c>
      <c r="N1683" s="50">
        <v>1.0661669969558716</v>
      </c>
      <c r="O1683" s="50">
        <v>27.316067</v>
      </c>
      <c r="P1683" s="50">
        <v>27.324010848999023</v>
      </c>
      <c r="Q1683" s="50">
        <v>8.9458869770169258E-3</v>
      </c>
      <c r="S1683" s="50">
        <v>17.849143981933594</v>
      </c>
      <c r="T1683" s="50">
        <v>5.7663403451442719E-2</v>
      </c>
      <c r="U1683" s="50">
        <v>3.3291980624198914E-2</v>
      </c>
      <c r="V1683" s="50">
        <v>0</v>
      </c>
      <c r="W1683" t="s">
        <v>210</v>
      </c>
      <c r="X1683" s="50">
        <v>0.59674567874949291</v>
      </c>
      <c r="Y1683" t="s">
        <v>210</v>
      </c>
      <c r="Z1683">
        <v>3</v>
      </c>
      <c r="AA1683">
        <v>20</v>
      </c>
      <c r="AB1683" t="s">
        <v>251</v>
      </c>
      <c r="AC1683" t="s">
        <v>190</v>
      </c>
      <c r="AD1683" s="50">
        <v>0.9830055832862854</v>
      </c>
      <c r="AE1683" t="s">
        <v>252</v>
      </c>
      <c r="AF1683" t="s">
        <v>252</v>
      </c>
      <c r="AG1683" t="s">
        <v>252</v>
      </c>
      <c r="AH1683" t="s">
        <v>252</v>
      </c>
    </row>
    <row r="1684" spans="1:34" x14ac:dyDescent="0.35">
      <c r="A1684">
        <v>20</v>
      </c>
      <c r="B1684" t="s">
        <v>280</v>
      </c>
      <c r="C1684" t="s">
        <v>246</v>
      </c>
      <c r="D1684" t="s">
        <v>463</v>
      </c>
      <c r="E1684" t="s">
        <v>276</v>
      </c>
      <c r="F1684" t="s">
        <v>248</v>
      </c>
      <c r="G1684" t="s">
        <v>249</v>
      </c>
      <c r="H1684" t="s">
        <v>250</v>
      </c>
      <c r="L1684" s="50">
        <v>1</v>
      </c>
      <c r="M1684" s="50">
        <v>0.93291068077087402</v>
      </c>
      <c r="N1684" s="50">
        <v>1.0719139575958252</v>
      </c>
      <c r="O1684" s="50">
        <v>24.58475</v>
      </c>
      <c r="P1684" s="50">
        <v>24.56744384765625</v>
      </c>
      <c r="Q1684" s="50">
        <v>2.5718297809362411E-2</v>
      </c>
      <c r="S1684" s="50">
        <v>15.092578887939453</v>
      </c>
      <c r="T1684" s="50">
        <v>6.2501758337020874E-2</v>
      </c>
      <c r="U1684" s="50">
        <v>3.6085408180952072E-2</v>
      </c>
      <c r="V1684" s="50">
        <v>0</v>
      </c>
      <c r="W1684" t="s">
        <v>210</v>
      </c>
      <c r="X1684" s="50">
        <v>0.30043946313325093</v>
      </c>
      <c r="Y1684" t="s">
        <v>210</v>
      </c>
      <c r="Z1684">
        <v>3</v>
      </c>
      <c r="AA1684">
        <v>19</v>
      </c>
      <c r="AB1684" t="s">
        <v>251</v>
      </c>
      <c r="AC1684" t="s">
        <v>190</v>
      </c>
      <c r="AD1684" s="50">
        <v>0.98080384731292725</v>
      </c>
      <c r="AE1684" t="s">
        <v>252</v>
      </c>
      <c r="AF1684" t="s">
        <v>252</v>
      </c>
      <c r="AG1684" t="s">
        <v>252</v>
      </c>
      <c r="AH1684" t="s">
        <v>252</v>
      </c>
    </row>
    <row r="1685" spans="1:34" x14ac:dyDescent="0.35">
      <c r="A1685">
        <v>21</v>
      </c>
      <c r="B1685" t="s">
        <v>281</v>
      </c>
      <c r="C1685" t="s">
        <v>246</v>
      </c>
      <c r="D1685" t="s">
        <v>463</v>
      </c>
      <c r="E1685" t="s">
        <v>268</v>
      </c>
      <c r="F1685" t="s">
        <v>248</v>
      </c>
      <c r="G1685" t="s">
        <v>249</v>
      </c>
      <c r="H1685" t="s">
        <v>250</v>
      </c>
      <c r="L1685" s="50">
        <v>1</v>
      </c>
      <c r="M1685" s="50">
        <v>0.93822759389877319</v>
      </c>
      <c r="N1685" s="50">
        <v>1.0658395290374756</v>
      </c>
      <c r="O1685" s="50">
        <v>25.996850999999999</v>
      </c>
      <c r="P1685" s="50">
        <v>25.989358901977539</v>
      </c>
      <c r="Q1685" s="50">
        <v>6.9440840743482113E-3</v>
      </c>
      <c r="S1685" s="50">
        <v>16.514495849609375</v>
      </c>
      <c r="T1685" s="50">
        <v>5.7386927306652069E-2</v>
      </c>
      <c r="U1685" s="50">
        <v>3.3132359385490417E-2</v>
      </c>
      <c r="V1685" s="50">
        <v>0</v>
      </c>
      <c r="W1685" t="s">
        <v>210</v>
      </c>
      <c r="X1685" s="50">
        <v>0.44629317989132694</v>
      </c>
      <c r="Y1685" t="s">
        <v>210</v>
      </c>
      <c r="Z1685">
        <v>3</v>
      </c>
      <c r="AA1685">
        <v>20</v>
      </c>
      <c r="AB1685" t="s">
        <v>251</v>
      </c>
      <c r="AC1685" t="s">
        <v>190</v>
      </c>
      <c r="AD1685" s="50">
        <v>0.98027777671813965</v>
      </c>
      <c r="AE1685" t="s">
        <v>252</v>
      </c>
      <c r="AF1685" t="s">
        <v>252</v>
      </c>
      <c r="AG1685" t="s">
        <v>252</v>
      </c>
      <c r="AH1685" t="s">
        <v>252</v>
      </c>
    </row>
    <row r="1686" spans="1:34" x14ac:dyDescent="0.35">
      <c r="A1686">
        <v>22</v>
      </c>
      <c r="B1686" t="s">
        <v>282</v>
      </c>
      <c r="C1686" t="s">
        <v>246</v>
      </c>
      <c r="D1686" t="s">
        <v>463</v>
      </c>
      <c r="E1686" t="s">
        <v>270</v>
      </c>
      <c r="F1686" t="s">
        <v>248</v>
      </c>
      <c r="G1686" t="s">
        <v>249</v>
      </c>
      <c r="H1686" t="s">
        <v>250</v>
      </c>
      <c r="L1686" s="50">
        <v>1</v>
      </c>
      <c r="M1686" s="50">
        <v>0.92867189645767212</v>
      </c>
      <c r="N1686" s="50">
        <v>1.0768065452575684</v>
      </c>
      <c r="O1686" s="50">
        <v>27.893664999999999</v>
      </c>
      <c r="P1686" s="50">
        <v>27.931146621704102</v>
      </c>
      <c r="Q1686" s="50">
        <v>3.4504607319831848E-2</v>
      </c>
      <c r="S1686" s="50">
        <v>18.456281661987305</v>
      </c>
      <c r="T1686" s="50">
        <v>6.660035252571106E-2</v>
      </c>
      <c r="U1686" s="50">
        <v>3.8451731204986572E-2</v>
      </c>
      <c r="V1686" s="50">
        <v>0</v>
      </c>
      <c r="W1686" t="s">
        <v>210</v>
      </c>
      <c r="X1686" s="50">
        <v>0.41117718906930034</v>
      </c>
      <c r="Y1686" t="s">
        <v>210</v>
      </c>
      <c r="Z1686">
        <v>3</v>
      </c>
      <c r="AA1686">
        <v>21</v>
      </c>
      <c r="AB1686" t="s">
        <v>251</v>
      </c>
      <c r="AC1686" t="s">
        <v>190</v>
      </c>
      <c r="AD1686" s="50">
        <v>0.98381829261779785</v>
      </c>
      <c r="AE1686" t="s">
        <v>252</v>
      </c>
      <c r="AF1686" t="s">
        <v>252</v>
      </c>
      <c r="AG1686" t="s">
        <v>252</v>
      </c>
      <c r="AH1686" t="s">
        <v>252</v>
      </c>
    </row>
    <row r="1687" spans="1:34" x14ac:dyDescent="0.35">
      <c r="A1687">
        <v>23</v>
      </c>
      <c r="B1687" t="s">
        <v>283</v>
      </c>
      <c r="C1687" t="s">
        <v>246</v>
      </c>
      <c r="D1687" t="s">
        <v>463</v>
      </c>
      <c r="E1687" t="s">
        <v>272</v>
      </c>
      <c r="F1687" t="s">
        <v>248</v>
      </c>
      <c r="G1687" t="s">
        <v>249</v>
      </c>
      <c r="H1687" t="s">
        <v>250</v>
      </c>
      <c r="L1687" s="50">
        <v>1</v>
      </c>
      <c r="M1687" s="50">
        <v>0.93793940544128418</v>
      </c>
      <c r="N1687" s="50">
        <v>1.0661669969558716</v>
      </c>
      <c r="O1687" s="50">
        <v>27.32226</v>
      </c>
      <c r="P1687" s="50">
        <v>27.324010848999023</v>
      </c>
      <c r="Q1687" s="50">
        <v>8.9458869770169258E-3</v>
      </c>
      <c r="S1687" s="50">
        <v>17.849143981933594</v>
      </c>
      <c r="T1687" s="50">
        <v>5.7663403451442719E-2</v>
      </c>
      <c r="U1687" s="50">
        <v>3.3291980624198914E-2</v>
      </c>
      <c r="V1687" s="50">
        <v>0</v>
      </c>
      <c r="W1687" t="s">
        <v>210</v>
      </c>
      <c r="X1687" s="50">
        <v>0.59674567874949291</v>
      </c>
      <c r="Y1687" t="s">
        <v>210</v>
      </c>
      <c r="Z1687">
        <v>3</v>
      </c>
      <c r="AA1687">
        <v>19</v>
      </c>
      <c r="AB1687" t="s">
        <v>251</v>
      </c>
      <c r="AC1687" t="s">
        <v>190</v>
      </c>
      <c r="AD1687" s="50">
        <v>0.98011815547943115</v>
      </c>
      <c r="AE1687" t="s">
        <v>252</v>
      </c>
      <c r="AF1687" t="s">
        <v>252</v>
      </c>
      <c r="AG1687" t="s">
        <v>252</v>
      </c>
      <c r="AH1687" t="s">
        <v>252</v>
      </c>
    </row>
    <row r="1688" spans="1:34" x14ac:dyDescent="0.35">
      <c r="A1688">
        <v>24</v>
      </c>
      <c r="B1688" t="s">
        <v>284</v>
      </c>
      <c r="C1688" t="s">
        <v>246</v>
      </c>
      <c r="D1688" t="s">
        <v>463</v>
      </c>
      <c r="E1688" t="s">
        <v>276</v>
      </c>
      <c r="F1688" t="s">
        <v>248</v>
      </c>
      <c r="G1688" t="s">
        <v>249</v>
      </c>
      <c r="H1688" t="s">
        <v>250</v>
      </c>
      <c r="L1688" s="50">
        <v>1</v>
      </c>
      <c r="M1688" s="50">
        <v>0.93291068077087402</v>
      </c>
      <c r="N1688" s="50">
        <v>1.0719139575958252</v>
      </c>
      <c r="O1688" s="50">
        <v>24.579692999999999</v>
      </c>
      <c r="P1688" s="50">
        <v>24.56744384765625</v>
      </c>
      <c r="Q1688" s="50">
        <v>2.5718297809362411E-2</v>
      </c>
      <c r="S1688" s="50">
        <v>15.092578887939453</v>
      </c>
      <c r="T1688" s="50">
        <v>6.2501758337020874E-2</v>
      </c>
      <c r="U1688" s="50">
        <v>3.6085408180952072E-2</v>
      </c>
      <c r="V1688" s="50">
        <v>0</v>
      </c>
      <c r="W1688" t="s">
        <v>210</v>
      </c>
      <c r="X1688" s="50">
        <v>0.30043946313325093</v>
      </c>
      <c r="Y1688" t="s">
        <v>210</v>
      </c>
      <c r="Z1688">
        <v>3</v>
      </c>
      <c r="AA1688">
        <v>19</v>
      </c>
      <c r="AB1688" t="s">
        <v>251</v>
      </c>
      <c r="AC1688" t="s">
        <v>190</v>
      </c>
      <c r="AD1688" s="50">
        <v>0.97262632846832275</v>
      </c>
      <c r="AE1688" t="s">
        <v>252</v>
      </c>
      <c r="AF1688" t="s">
        <v>252</v>
      </c>
      <c r="AG1688" t="s">
        <v>252</v>
      </c>
      <c r="AH1688" t="s">
        <v>252</v>
      </c>
    </row>
    <row r="1689" spans="1:34" x14ac:dyDescent="0.35">
      <c r="A1689">
        <v>25</v>
      </c>
      <c r="B1689" t="s">
        <v>285</v>
      </c>
      <c r="C1689" t="s">
        <v>246</v>
      </c>
      <c r="D1689" t="s">
        <v>463</v>
      </c>
      <c r="E1689" t="s">
        <v>286</v>
      </c>
      <c r="F1689" t="s">
        <v>248</v>
      </c>
      <c r="G1689" t="s">
        <v>249</v>
      </c>
      <c r="H1689" t="s">
        <v>250</v>
      </c>
      <c r="L1689" s="50">
        <v>1</v>
      </c>
      <c r="M1689" s="50">
        <v>0.93101197481155396</v>
      </c>
      <c r="N1689" s="50">
        <v>1.0741000175476074</v>
      </c>
      <c r="O1689" s="50">
        <v>26.773426000000001</v>
      </c>
      <c r="P1689" s="50">
        <v>26.807626724243164</v>
      </c>
      <c r="Q1689" s="50">
        <v>2.9899796470999718E-2</v>
      </c>
      <c r="S1689" s="50">
        <v>17.332761764526367</v>
      </c>
      <c r="T1689" s="50">
        <v>6.4335346221923828E-2</v>
      </c>
      <c r="U1689" s="50">
        <v>3.7144031375646591E-2</v>
      </c>
      <c r="V1689" s="50">
        <v>0</v>
      </c>
      <c r="W1689" t="s">
        <v>210</v>
      </c>
      <c r="X1689" s="50">
        <v>0.42321426392684597</v>
      </c>
      <c r="Y1689" t="s">
        <v>210</v>
      </c>
      <c r="Z1689">
        <v>3</v>
      </c>
      <c r="AA1689">
        <v>20</v>
      </c>
      <c r="AB1689" t="s">
        <v>251</v>
      </c>
      <c r="AC1689" t="s">
        <v>190</v>
      </c>
      <c r="AD1689" s="50">
        <v>0.98289239406585693</v>
      </c>
      <c r="AE1689" t="s">
        <v>252</v>
      </c>
      <c r="AF1689" t="s">
        <v>252</v>
      </c>
      <c r="AG1689" t="s">
        <v>252</v>
      </c>
      <c r="AH1689" t="s">
        <v>252</v>
      </c>
    </row>
    <row r="1690" spans="1:34" x14ac:dyDescent="0.35">
      <c r="A1690">
        <v>26</v>
      </c>
      <c r="B1690" t="s">
        <v>287</v>
      </c>
      <c r="C1690" t="s">
        <v>246</v>
      </c>
      <c r="D1690" t="s">
        <v>463</v>
      </c>
      <c r="E1690" t="s">
        <v>288</v>
      </c>
      <c r="F1690" t="s">
        <v>248</v>
      </c>
      <c r="G1690" t="s">
        <v>249</v>
      </c>
      <c r="H1690" t="s">
        <v>250</v>
      </c>
      <c r="L1690" s="50">
        <v>1</v>
      </c>
      <c r="M1690" s="50">
        <v>0.8968127965927124</v>
      </c>
      <c r="N1690" s="50">
        <v>1.1150599718093872</v>
      </c>
      <c r="O1690" s="50">
        <v>27.987677000000001</v>
      </c>
      <c r="P1690" s="50">
        <v>27.900527954101563</v>
      </c>
      <c r="Q1690" s="50">
        <v>7.9765394330024719E-2</v>
      </c>
      <c r="S1690" s="50">
        <v>18.425661087036133</v>
      </c>
      <c r="T1690" s="50">
        <v>9.8018147051334381E-2</v>
      </c>
      <c r="U1690" s="50">
        <v>5.659080296754837E-2</v>
      </c>
      <c r="V1690" s="50">
        <v>0</v>
      </c>
      <c r="W1690" t="s">
        <v>210</v>
      </c>
      <c r="X1690" s="50">
        <v>0.60988518065912878</v>
      </c>
      <c r="Y1690" t="s">
        <v>210</v>
      </c>
      <c r="Z1690">
        <v>3</v>
      </c>
      <c r="AA1690">
        <v>21</v>
      </c>
      <c r="AB1690" t="s">
        <v>251</v>
      </c>
      <c r="AC1690" t="s">
        <v>190</v>
      </c>
      <c r="AD1690" s="50">
        <v>0.98159593343734741</v>
      </c>
      <c r="AE1690" t="s">
        <v>252</v>
      </c>
      <c r="AF1690" t="s">
        <v>252</v>
      </c>
      <c r="AG1690" t="s">
        <v>252</v>
      </c>
      <c r="AH1690" t="s">
        <v>252</v>
      </c>
    </row>
    <row r="1691" spans="1:34" x14ac:dyDescent="0.35">
      <c r="A1691">
        <v>27</v>
      </c>
      <c r="B1691" t="s">
        <v>289</v>
      </c>
      <c r="C1691" t="s">
        <v>246</v>
      </c>
      <c r="D1691" t="s">
        <v>463</v>
      </c>
      <c r="E1691" t="s">
        <v>290</v>
      </c>
      <c r="F1691" t="s">
        <v>248</v>
      </c>
      <c r="G1691" t="s">
        <v>249</v>
      </c>
      <c r="H1691" t="s">
        <v>250</v>
      </c>
      <c r="L1691" s="50">
        <v>1</v>
      </c>
      <c r="M1691" s="50">
        <v>0.92890650033950806</v>
      </c>
      <c r="N1691" s="50">
        <v>1.076534628868103</v>
      </c>
      <c r="O1691" s="50">
        <v>24.990582</v>
      </c>
      <c r="P1691" s="50">
        <v>25.010995864868164</v>
      </c>
      <c r="Q1691" s="50">
        <v>3.4063767641782761E-2</v>
      </c>
      <c r="S1691" s="50">
        <v>15.536131858825684</v>
      </c>
      <c r="T1691" s="50">
        <v>6.6373035311698914E-2</v>
      </c>
      <c r="U1691" s="50">
        <v>3.8320489227771759E-2</v>
      </c>
      <c r="V1691" s="50">
        <v>0</v>
      </c>
      <c r="W1691" t="s">
        <v>210</v>
      </c>
      <c r="X1691" s="50">
        <v>0.58754432137687751</v>
      </c>
      <c r="Y1691" t="s">
        <v>210</v>
      </c>
      <c r="Z1691">
        <v>3</v>
      </c>
      <c r="AA1691">
        <v>18</v>
      </c>
      <c r="AB1691" t="s">
        <v>251</v>
      </c>
      <c r="AC1691" t="s">
        <v>190</v>
      </c>
      <c r="AD1691" s="50">
        <v>0.97837591171264648</v>
      </c>
      <c r="AE1691" t="s">
        <v>252</v>
      </c>
      <c r="AF1691" t="s">
        <v>252</v>
      </c>
      <c r="AG1691" t="s">
        <v>252</v>
      </c>
      <c r="AH1691" t="s">
        <v>252</v>
      </c>
    </row>
    <row r="1692" spans="1:34" x14ac:dyDescent="0.35">
      <c r="A1692">
        <v>28</v>
      </c>
      <c r="B1692" t="s">
        <v>291</v>
      </c>
      <c r="C1692" t="s">
        <v>246</v>
      </c>
      <c r="D1692" t="s">
        <v>463</v>
      </c>
      <c r="E1692" t="s">
        <v>292</v>
      </c>
      <c r="F1692" t="s">
        <v>248</v>
      </c>
      <c r="G1692" t="s">
        <v>249</v>
      </c>
      <c r="H1692" t="s">
        <v>250</v>
      </c>
      <c r="L1692" s="50">
        <v>1</v>
      </c>
      <c r="M1692" s="50">
        <v>0.91673469543457031</v>
      </c>
      <c r="N1692" s="50">
        <v>1.0908281803131104</v>
      </c>
      <c r="O1692" s="50">
        <v>27.113337999999999</v>
      </c>
      <c r="P1692" s="50">
        <v>27.091894149780273</v>
      </c>
      <c r="Q1692" s="50">
        <v>5.3638610988855362E-2</v>
      </c>
      <c r="S1692" s="50">
        <v>17.617027282714844</v>
      </c>
      <c r="T1692" s="50">
        <v>7.8244104981422424E-2</v>
      </c>
      <c r="U1692" s="50">
        <v>4.5174252241849899E-2</v>
      </c>
      <c r="V1692" s="50">
        <v>0</v>
      </c>
      <c r="W1692" t="s">
        <v>210</v>
      </c>
      <c r="X1692" s="50">
        <v>0.37678844209412216</v>
      </c>
      <c r="Y1692" t="s">
        <v>210</v>
      </c>
      <c r="Z1692">
        <v>3</v>
      </c>
      <c r="AA1692">
        <v>21</v>
      </c>
      <c r="AB1692" t="s">
        <v>251</v>
      </c>
      <c r="AC1692" t="s">
        <v>190</v>
      </c>
      <c r="AD1692" s="50">
        <v>0.98370128870010376</v>
      </c>
      <c r="AE1692" t="s">
        <v>252</v>
      </c>
      <c r="AF1692" t="s">
        <v>252</v>
      </c>
      <c r="AG1692" t="s">
        <v>252</v>
      </c>
      <c r="AH1692" t="s">
        <v>252</v>
      </c>
    </row>
    <row r="1693" spans="1:34" x14ac:dyDescent="0.35">
      <c r="A1693">
        <v>29</v>
      </c>
      <c r="B1693" t="s">
        <v>293</v>
      </c>
      <c r="C1693" t="s">
        <v>246</v>
      </c>
      <c r="D1693" t="s">
        <v>463</v>
      </c>
      <c r="E1693" t="s">
        <v>286</v>
      </c>
      <c r="F1693" t="s">
        <v>248</v>
      </c>
      <c r="G1693" t="s">
        <v>249</v>
      </c>
      <c r="H1693" t="s">
        <v>250</v>
      </c>
      <c r="L1693" s="50">
        <v>1</v>
      </c>
      <c r="M1693" s="50">
        <v>0.93101197481155396</v>
      </c>
      <c r="N1693" s="50">
        <v>1.0741000175476074</v>
      </c>
      <c r="O1693" s="50">
        <v>26.820646</v>
      </c>
      <c r="P1693" s="50">
        <v>26.807626724243164</v>
      </c>
      <c r="Q1693" s="50">
        <v>2.9899796470999718E-2</v>
      </c>
      <c r="S1693" s="50">
        <v>17.332761764526367</v>
      </c>
      <c r="T1693" s="50">
        <v>6.4335346221923828E-2</v>
      </c>
      <c r="U1693" s="50">
        <v>3.7144031375646591E-2</v>
      </c>
      <c r="V1693" s="50">
        <v>0</v>
      </c>
      <c r="W1693" t="s">
        <v>210</v>
      </c>
      <c r="X1693" s="50">
        <v>0.42321426392684597</v>
      </c>
      <c r="Y1693" t="s">
        <v>210</v>
      </c>
      <c r="Z1693">
        <v>3</v>
      </c>
      <c r="AA1693">
        <v>21</v>
      </c>
      <c r="AB1693" t="s">
        <v>251</v>
      </c>
      <c r="AC1693" t="s">
        <v>190</v>
      </c>
      <c r="AD1693" s="50">
        <v>0.979636549949646</v>
      </c>
      <c r="AE1693" t="s">
        <v>252</v>
      </c>
      <c r="AF1693" t="s">
        <v>252</v>
      </c>
      <c r="AG1693" t="s">
        <v>252</v>
      </c>
      <c r="AH1693" t="s">
        <v>252</v>
      </c>
    </row>
    <row r="1694" spans="1:34" x14ac:dyDescent="0.35">
      <c r="A1694">
        <v>30</v>
      </c>
      <c r="B1694" t="s">
        <v>294</v>
      </c>
      <c r="C1694" t="s">
        <v>246</v>
      </c>
      <c r="D1694" t="s">
        <v>463</v>
      </c>
      <c r="E1694" t="s">
        <v>288</v>
      </c>
      <c r="F1694" t="s">
        <v>248</v>
      </c>
      <c r="G1694" t="s">
        <v>249</v>
      </c>
      <c r="H1694" t="s">
        <v>250</v>
      </c>
      <c r="L1694" s="50">
        <v>1</v>
      </c>
      <c r="M1694" s="50">
        <v>0.8968127965927124</v>
      </c>
      <c r="N1694" s="50">
        <v>1.1150599718093872</v>
      </c>
      <c r="O1694" s="50">
        <v>27.831140000000001</v>
      </c>
      <c r="P1694" s="50">
        <v>27.900527954101563</v>
      </c>
      <c r="Q1694" s="50">
        <v>7.9765394330024719E-2</v>
      </c>
      <c r="S1694" s="50">
        <v>18.425661087036133</v>
      </c>
      <c r="T1694" s="50">
        <v>9.8018147051334381E-2</v>
      </c>
      <c r="U1694" s="50">
        <v>5.659080296754837E-2</v>
      </c>
      <c r="V1694" s="50">
        <v>0</v>
      </c>
      <c r="W1694" t="s">
        <v>210</v>
      </c>
      <c r="X1694" s="50">
        <v>0.60988518065912878</v>
      </c>
      <c r="Y1694" t="s">
        <v>210</v>
      </c>
      <c r="Z1694">
        <v>3</v>
      </c>
      <c r="AA1694">
        <v>20</v>
      </c>
      <c r="AB1694" t="s">
        <v>251</v>
      </c>
      <c r="AC1694" t="s">
        <v>190</v>
      </c>
      <c r="AD1694" s="50">
        <v>0.98204189538955688</v>
      </c>
      <c r="AE1694" t="s">
        <v>252</v>
      </c>
      <c r="AF1694" t="s">
        <v>252</v>
      </c>
      <c r="AG1694" t="s">
        <v>252</v>
      </c>
      <c r="AH1694" t="s">
        <v>252</v>
      </c>
    </row>
    <row r="1695" spans="1:34" x14ac:dyDescent="0.35">
      <c r="A1695">
        <v>31</v>
      </c>
      <c r="B1695" t="s">
        <v>295</v>
      </c>
      <c r="C1695" t="s">
        <v>246</v>
      </c>
      <c r="D1695" t="s">
        <v>463</v>
      </c>
      <c r="E1695" t="s">
        <v>290</v>
      </c>
      <c r="F1695" t="s">
        <v>248</v>
      </c>
      <c r="G1695" t="s">
        <v>249</v>
      </c>
      <c r="H1695" t="s">
        <v>250</v>
      </c>
      <c r="L1695" s="50">
        <v>1</v>
      </c>
      <c r="M1695" s="50">
        <v>0.92890650033950806</v>
      </c>
      <c r="N1695" s="50">
        <v>1.076534628868103</v>
      </c>
      <c r="O1695" s="50">
        <v>24.992090000000001</v>
      </c>
      <c r="P1695" s="50">
        <v>25.010995864868164</v>
      </c>
      <c r="Q1695" s="50">
        <v>3.4063767641782761E-2</v>
      </c>
      <c r="S1695" s="50">
        <v>15.536131858825684</v>
      </c>
      <c r="T1695" s="50">
        <v>6.6373035311698914E-2</v>
      </c>
      <c r="U1695" s="50">
        <v>3.8320489227771759E-2</v>
      </c>
      <c r="V1695" s="50">
        <v>0</v>
      </c>
      <c r="W1695" t="s">
        <v>210</v>
      </c>
      <c r="X1695" s="50">
        <v>0.58754432137687751</v>
      </c>
      <c r="Y1695" t="s">
        <v>210</v>
      </c>
      <c r="Z1695">
        <v>3</v>
      </c>
      <c r="AA1695">
        <v>17</v>
      </c>
      <c r="AB1695" t="s">
        <v>251</v>
      </c>
      <c r="AC1695" t="s">
        <v>190</v>
      </c>
      <c r="AD1695" s="50">
        <v>0.98161095380783081</v>
      </c>
      <c r="AE1695" t="s">
        <v>252</v>
      </c>
      <c r="AF1695" t="s">
        <v>252</v>
      </c>
      <c r="AG1695" t="s">
        <v>252</v>
      </c>
      <c r="AH1695" t="s">
        <v>252</v>
      </c>
    </row>
    <row r="1696" spans="1:34" x14ac:dyDescent="0.35">
      <c r="A1696">
        <v>32</v>
      </c>
      <c r="B1696" t="s">
        <v>296</v>
      </c>
      <c r="C1696" t="s">
        <v>246</v>
      </c>
      <c r="D1696" t="s">
        <v>463</v>
      </c>
      <c r="E1696" t="s">
        <v>292</v>
      </c>
      <c r="F1696" t="s">
        <v>248</v>
      </c>
      <c r="G1696" t="s">
        <v>249</v>
      </c>
      <c r="H1696" t="s">
        <v>250</v>
      </c>
      <c r="L1696" s="50">
        <v>1</v>
      </c>
      <c r="M1696" s="50">
        <v>0.91673469543457031</v>
      </c>
      <c r="N1696" s="50">
        <v>1.0908281803131104</v>
      </c>
      <c r="O1696" s="50">
        <v>27.131489999999999</v>
      </c>
      <c r="P1696" s="50">
        <v>27.091894149780273</v>
      </c>
      <c r="Q1696" s="50">
        <v>5.3638610988855362E-2</v>
      </c>
      <c r="S1696" s="50">
        <v>17.617027282714844</v>
      </c>
      <c r="T1696" s="50">
        <v>7.8244104981422424E-2</v>
      </c>
      <c r="U1696" s="50">
        <v>4.5174252241849899E-2</v>
      </c>
      <c r="V1696" s="50">
        <v>0</v>
      </c>
      <c r="W1696" t="s">
        <v>210</v>
      </c>
      <c r="X1696" s="50">
        <v>0.37678844209412216</v>
      </c>
      <c r="Y1696" t="s">
        <v>210</v>
      </c>
      <c r="Z1696">
        <v>3</v>
      </c>
      <c r="AA1696">
        <v>21</v>
      </c>
      <c r="AB1696" t="s">
        <v>251</v>
      </c>
      <c r="AC1696" t="s">
        <v>190</v>
      </c>
      <c r="AD1696" s="50">
        <v>0.98546296358108521</v>
      </c>
      <c r="AE1696" t="s">
        <v>252</v>
      </c>
      <c r="AF1696" t="s">
        <v>252</v>
      </c>
      <c r="AG1696" t="s">
        <v>252</v>
      </c>
      <c r="AH1696" t="s">
        <v>252</v>
      </c>
    </row>
    <row r="1697" spans="1:34" x14ac:dyDescent="0.35">
      <c r="A1697">
        <v>33</v>
      </c>
      <c r="B1697" t="s">
        <v>297</v>
      </c>
      <c r="C1697" t="s">
        <v>246</v>
      </c>
      <c r="D1697" t="s">
        <v>463</v>
      </c>
      <c r="E1697" t="s">
        <v>286</v>
      </c>
      <c r="F1697" t="s">
        <v>248</v>
      </c>
      <c r="G1697" t="s">
        <v>249</v>
      </c>
      <c r="H1697" t="s">
        <v>250</v>
      </c>
      <c r="L1697" s="50">
        <v>1</v>
      </c>
      <c r="M1697" s="50">
        <v>0.93101197481155396</v>
      </c>
      <c r="N1697" s="50">
        <v>1.0741000175476074</v>
      </c>
      <c r="O1697" s="50">
        <v>26.828811999999999</v>
      </c>
      <c r="P1697" s="50">
        <v>26.807626724243164</v>
      </c>
      <c r="Q1697" s="50">
        <v>2.9899796470999718E-2</v>
      </c>
      <c r="S1697" s="50">
        <v>17.332761764526367</v>
      </c>
      <c r="T1697" s="50">
        <v>6.4335346221923828E-2</v>
      </c>
      <c r="U1697" s="50">
        <v>3.7144031375646591E-2</v>
      </c>
      <c r="V1697" s="50">
        <v>0</v>
      </c>
      <c r="W1697" t="s">
        <v>210</v>
      </c>
      <c r="X1697" s="50">
        <v>0.42321426392684597</v>
      </c>
      <c r="Y1697" t="s">
        <v>210</v>
      </c>
      <c r="Z1697">
        <v>3</v>
      </c>
      <c r="AA1697">
        <v>20</v>
      </c>
      <c r="AB1697" t="s">
        <v>251</v>
      </c>
      <c r="AC1697" t="s">
        <v>190</v>
      </c>
      <c r="AD1697" s="50">
        <v>0.97223496437072754</v>
      </c>
      <c r="AE1697" t="s">
        <v>252</v>
      </c>
      <c r="AF1697" t="s">
        <v>252</v>
      </c>
      <c r="AG1697" t="s">
        <v>252</v>
      </c>
      <c r="AH1697" t="s">
        <v>252</v>
      </c>
    </row>
    <row r="1698" spans="1:34" x14ac:dyDescent="0.35">
      <c r="A1698">
        <v>34</v>
      </c>
      <c r="B1698" t="s">
        <v>298</v>
      </c>
      <c r="C1698" t="s">
        <v>246</v>
      </c>
      <c r="D1698" t="s">
        <v>463</v>
      </c>
      <c r="E1698" t="s">
        <v>288</v>
      </c>
      <c r="F1698" t="s">
        <v>248</v>
      </c>
      <c r="G1698" t="s">
        <v>249</v>
      </c>
      <c r="H1698" t="s">
        <v>250</v>
      </c>
      <c r="L1698" s="50">
        <v>1</v>
      </c>
      <c r="M1698" s="50">
        <v>0.8968127965927124</v>
      </c>
      <c r="N1698" s="50">
        <v>1.1150599718093872</v>
      </c>
      <c r="O1698" s="50">
        <v>27.882764999999999</v>
      </c>
      <c r="P1698" s="50">
        <v>27.900527954101563</v>
      </c>
      <c r="Q1698" s="50">
        <v>7.9765394330024719E-2</v>
      </c>
      <c r="S1698" s="50">
        <v>18.425661087036133</v>
      </c>
      <c r="T1698" s="50">
        <v>9.8018147051334381E-2</v>
      </c>
      <c r="U1698" s="50">
        <v>5.659080296754837E-2</v>
      </c>
      <c r="V1698" s="50">
        <v>0</v>
      </c>
      <c r="W1698" t="s">
        <v>210</v>
      </c>
      <c r="X1698" s="50">
        <v>0.60988518065912878</v>
      </c>
      <c r="Y1698" t="s">
        <v>210</v>
      </c>
      <c r="Z1698">
        <v>3</v>
      </c>
      <c r="AA1698">
        <v>21</v>
      </c>
      <c r="AB1698" t="s">
        <v>251</v>
      </c>
      <c r="AC1698" t="s">
        <v>190</v>
      </c>
      <c r="AD1698" s="50">
        <v>0.9794425368309021</v>
      </c>
      <c r="AE1698" t="s">
        <v>252</v>
      </c>
      <c r="AF1698" t="s">
        <v>252</v>
      </c>
      <c r="AG1698" t="s">
        <v>252</v>
      </c>
      <c r="AH1698" t="s">
        <v>252</v>
      </c>
    </row>
    <row r="1699" spans="1:34" x14ac:dyDescent="0.35">
      <c r="A1699">
        <v>35</v>
      </c>
      <c r="B1699" t="s">
        <v>299</v>
      </c>
      <c r="C1699" t="s">
        <v>246</v>
      </c>
      <c r="D1699" t="s">
        <v>463</v>
      </c>
      <c r="E1699" t="s">
        <v>290</v>
      </c>
      <c r="F1699" t="s">
        <v>248</v>
      </c>
      <c r="G1699" t="s">
        <v>249</v>
      </c>
      <c r="H1699" t="s">
        <v>250</v>
      </c>
      <c r="L1699" s="50">
        <v>1</v>
      </c>
      <c r="M1699" s="50">
        <v>0.92890650033950806</v>
      </c>
      <c r="N1699" s="50">
        <v>1.076534628868103</v>
      </c>
      <c r="O1699" s="50">
        <v>25.050322000000001</v>
      </c>
      <c r="P1699" s="50">
        <v>25.010995864868164</v>
      </c>
      <c r="Q1699" s="50">
        <v>3.4063767641782761E-2</v>
      </c>
      <c r="S1699" s="50">
        <v>15.536131858825684</v>
      </c>
      <c r="T1699" s="50">
        <v>6.6373035311698914E-2</v>
      </c>
      <c r="U1699" s="50">
        <v>3.8320489227771759E-2</v>
      </c>
      <c r="V1699" s="50">
        <v>0</v>
      </c>
      <c r="W1699" t="s">
        <v>210</v>
      </c>
      <c r="X1699" s="50">
        <v>0.58754432137687751</v>
      </c>
      <c r="Y1699" t="s">
        <v>210</v>
      </c>
      <c r="Z1699">
        <v>3</v>
      </c>
      <c r="AA1699">
        <v>19</v>
      </c>
      <c r="AB1699" t="s">
        <v>251</v>
      </c>
      <c r="AC1699" t="s">
        <v>190</v>
      </c>
      <c r="AD1699" s="50">
        <v>0.97082650661468506</v>
      </c>
      <c r="AE1699" t="s">
        <v>252</v>
      </c>
      <c r="AF1699" t="s">
        <v>252</v>
      </c>
      <c r="AG1699" t="s">
        <v>252</v>
      </c>
      <c r="AH1699" t="s">
        <v>252</v>
      </c>
    </row>
    <row r="1700" spans="1:34" x14ac:dyDescent="0.35">
      <c r="A1700">
        <v>36</v>
      </c>
      <c r="B1700" t="s">
        <v>300</v>
      </c>
      <c r="C1700" t="s">
        <v>246</v>
      </c>
      <c r="D1700" t="s">
        <v>463</v>
      </c>
      <c r="E1700" t="s">
        <v>292</v>
      </c>
      <c r="F1700" t="s">
        <v>248</v>
      </c>
      <c r="G1700" t="s">
        <v>249</v>
      </c>
      <c r="H1700" t="s">
        <v>250</v>
      </c>
      <c r="L1700" s="50">
        <v>1</v>
      </c>
      <c r="M1700" s="50">
        <v>0.91673469543457031</v>
      </c>
      <c r="N1700" s="50">
        <v>1.0908281803131104</v>
      </c>
      <c r="O1700" s="50">
        <v>27.030850000000001</v>
      </c>
      <c r="P1700" s="50">
        <v>27.091894149780273</v>
      </c>
      <c r="Q1700" s="50">
        <v>5.3638610988855362E-2</v>
      </c>
      <c r="S1700" s="50">
        <v>17.617027282714844</v>
      </c>
      <c r="T1700" s="50">
        <v>7.8244104981422424E-2</v>
      </c>
      <c r="U1700" s="50">
        <v>4.5174252241849899E-2</v>
      </c>
      <c r="V1700" s="50">
        <v>0</v>
      </c>
      <c r="W1700" t="s">
        <v>210</v>
      </c>
      <c r="X1700" s="50">
        <v>0.37678844209412216</v>
      </c>
      <c r="Y1700" t="s">
        <v>210</v>
      </c>
      <c r="Z1700">
        <v>3</v>
      </c>
      <c r="AA1700">
        <v>21</v>
      </c>
      <c r="AB1700" t="s">
        <v>251</v>
      </c>
      <c r="AC1700" t="s">
        <v>190</v>
      </c>
      <c r="AD1700" s="50">
        <v>0.98663973808288574</v>
      </c>
      <c r="AE1700" t="s">
        <v>252</v>
      </c>
      <c r="AF1700" t="s">
        <v>252</v>
      </c>
      <c r="AG1700" t="s">
        <v>252</v>
      </c>
      <c r="AH1700" t="s">
        <v>252</v>
      </c>
    </row>
    <row r="1701" spans="1:34" x14ac:dyDescent="0.35">
      <c r="A1701">
        <v>37</v>
      </c>
      <c r="B1701" t="s">
        <v>301</v>
      </c>
      <c r="C1701" t="s">
        <v>246</v>
      </c>
      <c r="D1701" t="s">
        <v>463</v>
      </c>
      <c r="E1701" t="s">
        <v>302</v>
      </c>
      <c r="F1701" t="s">
        <v>248</v>
      </c>
      <c r="G1701" t="s">
        <v>249</v>
      </c>
      <c r="H1701" t="s">
        <v>250</v>
      </c>
      <c r="L1701" s="50">
        <v>1</v>
      </c>
      <c r="M1701" s="50">
        <v>0.93355590105056763</v>
      </c>
      <c r="N1701" s="50">
        <v>1.0711730718612671</v>
      </c>
      <c r="O1701" s="50">
        <v>27.261310000000002</v>
      </c>
      <c r="P1701" s="50">
        <v>27.274642944335938</v>
      </c>
      <c r="Q1701" s="50">
        <v>2.4166734889149666E-2</v>
      </c>
      <c r="S1701" s="50">
        <v>17.799776077270508</v>
      </c>
      <c r="T1701" s="50">
        <v>6.1879482120275497E-2</v>
      </c>
      <c r="U1701" s="50">
        <v>3.5726133733987808E-2</v>
      </c>
      <c r="V1701" s="50">
        <v>0</v>
      </c>
      <c r="W1701" t="s">
        <v>210</v>
      </c>
      <c r="X1701" s="50">
        <v>0.67998361820849784</v>
      </c>
      <c r="Y1701" t="s">
        <v>210</v>
      </c>
      <c r="Z1701">
        <v>3</v>
      </c>
      <c r="AA1701">
        <v>20</v>
      </c>
      <c r="AB1701" t="s">
        <v>251</v>
      </c>
      <c r="AC1701" t="s">
        <v>190</v>
      </c>
      <c r="AD1701" s="50">
        <v>0.96470361948013306</v>
      </c>
      <c r="AE1701" t="s">
        <v>252</v>
      </c>
      <c r="AF1701" t="s">
        <v>252</v>
      </c>
      <c r="AG1701" t="s">
        <v>252</v>
      </c>
      <c r="AH1701" t="s">
        <v>252</v>
      </c>
    </row>
    <row r="1702" spans="1:34" x14ac:dyDescent="0.35">
      <c r="A1702">
        <v>38</v>
      </c>
      <c r="B1702" t="s">
        <v>303</v>
      </c>
      <c r="C1702" t="s">
        <v>246</v>
      </c>
      <c r="D1702" t="s">
        <v>463</v>
      </c>
      <c r="E1702" t="s">
        <v>304</v>
      </c>
      <c r="F1702" t="s">
        <v>248</v>
      </c>
      <c r="G1702" t="s">
        <v>249</v>
      </c>
      <c r="H1702" t="s">
        <v>250</v>
      </c>
      <c r="L1702" s="50">
        <v>1</v>
      </c>
      <c r="M1702" s="50">
        <v>0.9242098331451416</v>
      </c>
      <c r="N1702" s="50">
        <v>1.0820053815841675</v>
      </c>
      <c r="O1702" s="50">
        <v>27.857520000000001</v>
      </c>
      <c r="P1702" s="50">
        <v>27.846715927124023</v>
      </c>
      <c r="Q1702" s="50">
        <v>4.2270012199878693E-2</v>
      </c>
      <c r="S1702" s="50">
        <v>18.371849060058594</v>
      </c>
      <c r="T1702" s="50">
        <v>7.0935137569904327E-2</v>
      </c>
      <c r="U1702" s="50">
        <v>4.0954418480396271E-2</v>
      </c>
      <c r="V1702" s="50">
        <v>0</v>
      </c>
      <c r="W1702" t="s">
        <v>210</v>
      </c>
      <c r="X1702" s="50">
        <v>0.38113483408529414</v>
      </c>
      <c r="Y1702" t="s">
        <v>210</v>
      </c>
      <c r="Z1702">
        <v>3</v>
      </c>
      <c r="AA1702">
        <v>22</v>
      </c>
      <c r="AB1702" t="s">
        <v>251</v>
      </c>
      <c r="AC1702" t="s">
        <v>190</v>
      </c>
      <c r="AD1702" s="50">
        <v>0.96970534324645996</v>
      </c>
      <c r="AE1702" t="s">
        <v>252</v>
      </c>
      <c r="AF1702" t="s">
        <v>252</v>
      </c>
      <c r="AG1702" t="s">
        <v>252</v>
      </c>
      <c r="AH1702" t="s">
        <v>252</v>
      </c>
    </row>
    <row r="1703" spans="1:34" x14ac:dyDescent="0.35">
      <c r="A1703">
        <v>39</v>
      </c>
      <c r="B1703" t="s">
        <v>305</v>
      </c>
      <c r="C1703" t="s">
        <v>246</v>
      </c>
      <c r="D1703" t="s">
        <v>463</v>
      </c>
      <c r="E1703" t="s">
        <v>306</v>
      </c>
      <c r="F1703" t="s">
        <v>248</v>
      </c>
      <c r="G1703" t="s">
        <v>249</v>
      </c>
      <c r="H1703" t="s">
        <v>250</v>
      </c>
      <c r="L1703" s="50">
        <v>1</v>
      </c>
      <c r="M1703" s="50">
        <v>0.91756248474121094</v>
      </c>
      <c r="N1703" s="50">
        <v>1.0898441076278687</v>
      </c>
      <c r="O1703" s="50">
        <v>27.027470000000001</v>
      </c>
      <c r="P1703" s="50">
        <v>27.037149429321289</v>
      </c>
      <c r="Q1703" s="50">
        <v>5.2446585148572922E-2</v>
      </c>
      <c r="S1703" s="50">
        <v>17.562284469604492</v>
      </c>
      <c r="T1703" s="50">
        <v>7.7431797981262207E-2</v>
      </c>
      <c r="U1703" s="50">
        <v>4.470527172088623E-2</v>
      </c>
      <c r="V1703" s="50">
        <v>0</v>
      </c>
      <c r="W1703" t="s">
        <v>210</v>
      </c>
      <c r="X1703" s="50">
        <v>0.4893389983705223</v>
      </c>
      <c r="Y1703" t="s">
        <v>210</v>
      </c>
      <c r="Z1703">
        <v>3</v>
      </c>
      <c r="AA1703">
        <v>20</v>
      </c>
      <c r="AB1703" t="s">
        <v>251</v>
      </c>
      <c r="AC1703" t="s">
        <v>190</v>
      </c>
      <c r="AD1703" s="50">
        <v>0.97893679141998291</v>
      </c>
      <c r="AE1703" t="s">
        <v>252</v>
      </c>
      <c r="AF1703" t="s">
        <v>252</v>
      </c>
      <c r="AG1703" t="s">
        <v>252</v>
      </c>
      <c r="AH1703" t="s">
        <v>252</v>
      </c>
    </row>
    <row r="1704" spans="1:34" x14ac:dyDescent="0.35">
      <c r="A1704">
        <v>40</v>
      </c>
      <c r="B1704" t="s">
        <v>307</v>
      </c>
      <c r="C1704" t="s">
        <v>246</v>
      </c>
      <c r="D1704" t="s">
        <v>463</v>
      </c>
      <c r="E1704" t="s">
        <v>308</v>
      </c>
      <c r="F1704" t="s">
        <v>248</v>
      </c>
      <c r="G1704" t="s">
        <v>249</v>
      </c>
      <c r="H1704" t="s">
        <v>250</v>
      </c>
      <c r="L1704" s="50">
        <v>1</v>
      </c>
      <c r="M1704" s="50">
        <v>0.91919636726379395</v>
      </c>
      <c r="N1704" s="50">
        <v>1.0879068374633789</v>
      </c>
      <c r="O1704" s="50">
        <v>34.33361</v>
      </c>
      <c r="P1704" s="50">
        <v>34.289745330810547</v>
      </c>
      <c r="Q1704" s="50">
        <v>5.0052382051944733E-2</v>
      </c>
      <c r="S1704" s="50">
        <v>24.814878463745117</v>
      </c>
      <c r="T1704" s="50">
        <v>7.5830601155757904E-2</v>
      </c>
      <c r="U1704" s="50">
        <v>4.3780818581581116E-2</v>
      </c>
      <c r="V1704" s="50">
        <v>0</v>
      </c>
      <c r="W1704" t="s">
        <v>210</v>
      </c>
      <c r="X1704" s="50">
        <v>0.57722652591647339</v>
      </c>
      <c r="Y1704" t="s">
        <v>210</v>
      </c>
      <c r="Z1704">
        <v>3</v>
      </c>
      <c r="AA1704">
        <v>25</v>
      </c>
      <c r="AB1704" t="s">
        <v>251</v>
      </c>
      <c r="AC1704" t="s">
        <v>190</v>
      </c>
      <c r="AD1704" s="50">
        <v>0.98242980241775513</v>
      </c>
      <c r="AE1704" t="s">
        <v>252</v>
      </c>
      <c r="AF1704" t="s">
        <v>252</v>
      </c>
      <c r="AG1704" t="s">
        <v>252</v>
      </c>
      <c r="AH1704" t="s">
        <v>252</v>
      </c>
    </row>
    <row r="1705" spans="1:34" x14ac:dyDescent="0.35">
      <c r="A1705">
        <v>41</v>
      </c>
      <c r="B1705" t="s">
        <v>309</v>
      </c>
      <c r="C1705" t="s">
        <v>246</v>
      </c>
      <c r="D1705" t="s">
        <v>463</v>
      </c>
      <c r="E1705" t="s">
        <v>302</v>
      </c>
      <c r="F1705" t="s">
        <v>248</v>
      </c>
      <c r="G1705" t="s">
        <v>249</v>
      </c>
      <c r="H1705" t="s">
        <v>250</v>
      </c>
      <c r="L1705" s="50">
        <v>1</v>
      </c>
      <c r="M1705" s="50">
        <v>0.93355590105056763</v>
      </c>
      <c r="N1705" s="50">
        <v>1.0711730718612671</v>
      </c>
      <c r="O1705" s="50">
        <v>27.260076999999999</v>
      </c>
      <c r="P1705" s="50">
        <v>27.274642944335938</v>
      </c>
      <c r="Q1705" s="50">
        <v>2.4166734889149666E-2</v>
      </c>
      <c r="S1705" s="50">
        <v>17.799776077270508</v>
      </c>
      <c r="T1705" s="50">
        <v>6.1879482120275497E-2</v>
      </c>
      <c r="U1705" s="50">
        <v>3.5726133733987808E-2</v>
      </c>
      <c r="V1705" s="50">
        <v>0</v>
      </c>
      <c r="W1705" t="s">
        <v>210</v>
      </c>
      <c r="X1705" s="50">
        <v>0.67998361820849784</v>
      </c>
      <c r="Y1705" t="s">
        <v>210</v>
      </c>
      <c r="Z1705">
        <v>3</v>
      </c>
      <c r="AA1705">
        <v>21</v>
      </c>
      <c r="AB1705" t="s">
        <v>251</v>
      </c>
      <c r="AC1705" t="s">
        <v>190</v>
      </c>
      <c r="AD1705" s="50">
        <v>0.97416841983795166</v>
      </c>
      <c r="AE1705" t="s">
        <v>252</v>
      </c>
      <c r="AF1705" t="s">
        <v>252</v>
      </c>
      <c r="AG1705" t="s">
        <v>252</v>
      </c>
      <c r="AH1705" t="s">
        <v>252</v>
      </c>
    </row>
    <row r="1706" spans="1:34" x14ac:dyDescent="0.35">
      <c r="A1706">
        <v>42</v>
      </c>
      <c r="B1706" t="s">
        <v>310</v>
      </c>
      <c r="C1706" t="s">
        <v>246</v>
      </c>
      <c r="D1706" t="s">
        <v>463</v>
      </c>
      <c r="E1706" t="s">
        <v>304</v>
      </c>
      <c r="F1706" t="s">
        <v>248</v>
      </c>
      <c r="G1706" t="s">
        <v>249</v>
      </c>
      <c r="H1706" t="s">
        <v>250</v>
      </c>
      <c r="L1706" s="50">
        <v>1</v>
      </c>
      <c r="M1706" s="50">
        <v>0.9242098331451416</v>
      </c>
      <c r="N1706" s="50">
        <v>1.0820053815841675</v>
      </c>
      <c r="O1706" s="50">
        <v>27.800093</v>
      </c>
      <c r="P1706" s="50">
        <v>27.846715927124023</v>
      </c>
      <c r="Q1706" s="50">
        <v>4.2270012199878693E-2</v>
      </c>
      <c r="S1706" s="50">
        <v>18.371849060058594</v>
      </c>
      <c r="T1706" s="50">
        <v>7.0935137569904327E-2</v>
      </c>
      <c r="U1706" s="50">
        <v>4.0954418480396271E-2</v>
      </c>
      <c r="V1706" s="50">
        <v>0</v>
      </c>
      <c r="W1706" t="s">
        <v>210</v>
      </c>
      <c r="X1706" s="50">
        <v>0.38113483408529414</v>
      </c>
      <c r="Y1706" t="s">
        <v>210</v>
      </c>
      <c r="Z1706">
        <v>3</v>
      </c>
      <c r="AA1706">
        <v>22</v>
      </c>
      <c r="AB1706" t="s">
        <v>251</v>
      </c>
      <c r="AC1706" t="s">
        <v>190</v>
      </c>
      <c r="AD1706" s="50">
        <v>0.99000298976898193</v>
      </c>
      <c r="AE1706" t="s">
        <v>252</v>
      </c>
      <c r="AF1706" t="s">
        <v>252</v>
      </c>
      <c r="AG1706" t="s">
        <v>252</v>
      </c>
      <c r="AH1706" t="s">
        <v>252</v>
      </c>
    </row>
    <row r="1707" spans="1:34" x14ac:dyDescent="0.35">
      <c r="A1707">
        <v>43</v>
      </c>
      <c r="B1707" t="s">
        <v>311</v>
      </c>
      <c r="C1707" t="s">
        <v>246</v>
      </c>
      <c r="D1707" t="s">
        <v>463</v>
      </c>
      <c r="E1707" t="s">
        <v>306</v>
      </c>
      <c r="F1707" t="s">
        <v>248</v>
      </c>
      <c r="G1707" t="s">
        <v>249</v>
      </c>
      <c r="H1707" t="s">
        <v>250</v>
      </c>
      <c r="L1707" s="50">
        <v>1</v>
      </c>
      <c r="M1707" s="50">
        <v>0.91756248474121094</v>
      </c>
      <c r="N1707" s="50">
        <v>1.0898441076278687</v>
      </c>
      <c r="O1707" s="50">
        <v>26.990220000000001</v>
      </c>
      <c r="P1707" s="50">
        <v>27.037149429321289</v>
      </c>
      <c r="Q1707" s="50">
        <v>5.2446585148572922E-2</v>
      </c>
      <c r="S1707" s="50">
        <v>17.562284469604492</v>
      </c>
      <c r="T1707" s="50">
        <v>7.7431797981262207E-2</v>
      </c>
      <c r="U1707" s="50">
        <v>4.470527172088623E-2</v>
      </c>
      <c r="V1707" s="50">
        <v>0</v>
      </c>
      <c r="W1707" t="s">
        <v>210</v>
      </c>
      <c r="X1707" s="50">
        <v>0.4893389983705223</v>
      </c>
      <c r="Y1707" t="s">
        <v>210</v>
      </c>
      <c r="Z1707">
        <v>3</v>
      </c>
      <c r="AA1707">
        <v>19</v>
      </c>
      <c r="AB1707" t="s">
        <v>251</v>
      </c>
      <c r="AC1707" t="s">
        <v>190</v>
      </c>
      <c r="AD1707" s="50">
        <v>0.98939090967178345</v>
      </c>
      <c r="AE1707" t="s">
        <v>252</v>
      </c>
      <c r="AF1707" t="s">
        <v>252</v>
      </c>
      <c r="AG1707" t="s">
        <v>252</v>
      </c>
      <c r="AH1707" t="s">
        <v>252</v>
      </c>
    </row>
    <row r="1708" spans="1:34" x14ac:dyDescent="0.35">
      <c r="A1708">
        <v>44</v>
      </c>
      <c r="B1708" t="s">
        <v>312</v>
      </c>
      <c r="C1708" t="s">
        <v>246</v>
      </c>
      <c r="D1708" t="s">
        <v>463</v>
      </c>
      <c r="E1708" t="s">
        <v>308</v>
      </c>
      <c r="F1708" t="s">
        <v>248</v>
      </c>
      <c r="G1708" t="s">
        <v>249</v>
      </c>
      <c r="H1708" t="s">
        <v>250</v>
      </c>
      <c r="L1708" s="50">
        <v>1</v>
      </c>
      <c r="M1708" s="50">
        <v>0.91919636726379395</v>
      </c>
      <c r="N1708" s="50">
        <v>1.0879068374633789</v>
      </c>
      <c r="O1708" s="50">
        <v>34.235219999999998</v>
      </c>
      <c r="P1708" s="50">
        <v>34.289745330810547</v>
      </c>
      <c r="Q1708" s="50">
        <v>5.0052382051944733E-2</v>
      </c>
      <c r="S1708" s="50">
        <v>24.814878463745117</v>
      </c>
      <c r="T1708" s="50">
        <v>7.5830601155757904E-2</v>
      </c>
      <c r="U1708" s="50">
        <v>4.3780818581581116E-2</v>
      </c>
      <c r="V1708" s="50">
        <v>0</v>
      </c>
      <c r="W1708" t="s">
        <v>210</v>
      </c>
      <c r="X1708" s="50">
        <v>0.57722652591647339</v>
      </c>
      <c r="Y1708" t="s">
        <v>210</v>
      </c>
      <c r="Z1708">
        <v>3</v>
      </c>
      <c r="AA1708">
        <v>27</v>
      </c>
      <c r="AB1708" t="s">
        <v>251</v>
      </c>
      <c r="AC1708" t="s">
        <v>190</v>
      </c>
      <c r="AD1708" s="50">
        <v>0.97788453102111816</v>
      </c>
      <c r="AE1708" t="s">
        <v>252</v>
      </c>
      <c r="AF1708" t="s">
        <v>252</v>
      </c>
      <c r="AG1708" t="s">
        <v>252</v>
      </c>
      <c r="AH1708" t="s">
        <v>252</v>
      </c>
    </row>
    <row r="1709" spans="1:34" x14ac:dyDescent="0.35">
      <c r="A1709">
        <v>45</v>
      </c>
      <c r="B1709" t="s">
        <v>313</v>
      </c>
      <c r="C1709" t="s">
        <v>246</v>
      </c>
      <c r="D1709" t="s">
        <v>463</v>
      </c>
      <c r="E1709" t="s">
        <v>302</v>
      </c>
      <c r="F1709" t="s">
        <v>248</v>
      </c>
      <c r="G1709" t="s">
        <v>249</v>
      </c>
      <c r="H1709" t="s">
        <v>250</v>
      </c>
      <c r="L1709" s="50">
        <v>1</v>
      </c>
      <c r="M1709" s="50">
        <v>0.93355590105056763</v>
      </c>
      <c r="N1709" s="50">
        <v>1.0711730718612671</v>
      </c>
      <c r="O1709" s="50">
        <v>27.302537999999998</v>
      </c>
      <c r="P1709" s="50">
        <v>27.274642944335938</v>
      </c>
      <c r="Q1709" s="50">
        <v>2.4166734889149666E-2</v>
      </c>
      <c r="S1709" s="50">
        <v>17.799776077270508</v>
      </c>
      <c r="T1709" s="50">
        <v>6.1879482120275497E-2</v>
      </c>
      <c r="U1709" s="50">
        <v>3.5726133733987808E-2</v>
      </c>
      <c r="V1709" s="50">
        <v>0</v>
      </c>
      <c r="W1709" t="s">
        <v>210</v>
      </c>
      <c r="X1709" s="50">
        <v>0.67998361820849784</v>
      </c>
      <c r="Y1709" t="s">
        <v>210</v>
      </c>
      <c r="Z1709">
        <v>3</v>
      </c>
      <c r="AA1709">
        <v>20</v>
      </c>
      <c r="AB1709" t="s">
        <v>251</v>
      </c>
      <c r="AC1709" t="s">
        <v>190</v>
      </c>
      <c r="AD1709" s="50">
        <v>0.95224189758300781</v>
      </c>
      <c r="AE1709" t="s">
        <v>252</v>
      </c>
      <c r="AF1709" t="s">
        <v>252</v>
      </c>
      <c r="AG1709" t="s">
        <v>252</v>
      </c>
      <c r="AH1709" t="s">
        <v>252</v>
      </c>
    </row>
    <row r="1710" spans="1:34" x14ac:dyDescent="0.35">
      <c r="A1710">
        <v>46</v>
      </c>
      <c r="B1710" t="s">
        <v>314</v>
      </c>
      <c r="C1710" t="s">
        <v>246</v>
      </c>
      <c r="D1710" t="s">
        <v>463</v>
      </c>
      <c r="E1710" t="s">
        <v>304</v>
      </c>
      <c r="F1710" t="s">
        <v>248</v>
      </c>
      <c r="G1710" t="s">
        <v>249</v>
      </c>
      <c r="H1710" t="s">
        <v>250</v>
      </c>
      <c r="L1710" s="50">
        <v>1</v>
      </c>
      <c r="M1710" s="50">
        <v>0.9242098331451416</v>
      </c>
      <c r="N1710" s="50">
        <v>1.0820053815841675</v>
      </c>
      <c r="O1710" s="50">
        <v>27.882536000000002</v>
      </c>
      <c r="P1710" s="50">
        <v>27.846715927124023</v>
      </c>
      <c r="Q1710" s="50">
        <v>4.2270012199878693E-2</v>
      </c>
      <c r="S1710" s="50">
        <v>18.371849060058594</v>
      </c>
      <c r="T1710" s="50">
        <v>7.0935137569904327E-2</v>
      </c>
      <c r="U1710" s="50">
        <v>4.0954418480396271E-2</v>
      </c>
      <c r="V1710" s="50">
        <v>0</v>
      </c>
      <c r="W1710" t="s">
        <v>210</v>
      </c>
      <c r="X1710" s="50">
        <v>0.38113483408529414</v>
      </c>
      <c r="Y1710" t="s">
        <v>210</v>
      </c>
      <c r="Z1710">
        <v>3</v>
      </c>
      <c r="AA1710">
        <v>22</v>
      </c>
      <c r="AB1710" t="s">
        <v>251</v>
      </c>
      <c r="AC1710" t="s">
        <v>190</v>
      </c>
      <c r="AD1710" s="50">
        <v>0.94524139165878296</v>
      </c>
      <c r="AE1710" t="s">
        <v>252</v>
      </c>
      <c r="AF1710" t="s">
        <v>252</v>
      </c>
      <c r="AG1710" t="s">
        <v>252</v>
      </c>
      <c r="AH1710" t="s">
        <v>252</v>
      </c>
    </row>
    <row r="1711" spans="1:34" x14ac:dyDescent="0.35">
      <c r="A1711">
        <v>47</v>
      </c>
      <c r="B1711" t="s">
        <v>315</v>
      </c>
      <c r="C1711" t="s">
        <v>246</v>
      </c>
      <c r="D1711" t="s">
        <v>463</v>
      </c>
      <c r="E1711" t="s">
        <v>306</v>
      </c>
      <c r="F1711" t="s">
        <v>248</v>
      </c>
      <c r="G1711" t="s">
        <v>249</v>
      </c>
      <c r="H1711" t="s">
        <v>250</v>
      </c>
      <c r="L1711" s="50">
        <v>1</v>
      </c>
      <c r="M1711" s="50">
        <v>0.91756248474121094</v>
      </c>
      <c r="N1711" s="50">
        <v>1.0898441076278687</v>
      </c>
      <c r="O1711" s="50">
        <v>27.093762999999999</v>
      </c>
      <c r="P1711" s="50">
        <v>27.037149429321289</v>
      </c>
      <c r="Q1711" s="50">
        <v>5.2446585148572922E-2</v>
      </c>
      <c r="S1711" s="50">
        <v>17.562284469604492</v>
      </c>
      <c r="T1711" s="50">
        <v>7.7431797981262207E-2</v>
      </c>
      <c r="U1711" s="50">
        <v>4.470527172088623E-2</v>
      </c>
      <c r="V1711" s="50">
        <v>0</v>
      </c>
      <c r="W1711" t="s">
        <v>210</v>
      </c>
      <c r="X1711" s="50">
        <v>0.4893389983705223</v>
      </c>
      <c r="Y1711" t="s">
        <v>210</v>
      </c>
      <c r="Z1711">
        <v>3</v>
      </c>
      <c r="AA1711">
        <v>21</v>
      </c>
      <c r="AB1711" t="s">
        <v>251</v>
      </c>
      <c r="AC1711" t="s">
        <v>190</v>
      </c>
      <c r="AD1711" s="50">
        <v>0.97846847772598267</v>
      </c>
      <c r="AE1711" t="s">
        <v>252</v>
      </c>
      <c r="AF1711" t="s">
        <v>252</v>
      </c>
      <c r="AG1711" t="s">
        <v>252</v>
      </c>
      <c r="AH1711" t="s">
        <v>252</v>
      </c>
    </row>
    <row r="1712" spans="1:34" x14ac:dyDescent="0.35">
      <c r="A1712">
        <v>48</v>
      </c>
      <c r="B1712" t="s">
        <v>316</v>
      </c>
      <c r="C1712" t="s">
        <v>246</v>
      </c>
      <c r="D1712" t="s">
        <v>463</v>
      </c>
      <c r="E1712" t="s">
        <v>308</v>
      </c>
      <c r="F1712" t="s">
        <v>248</v>
      </c>
      <c r="G1712" t="s">
        <v>249</v>
      </c>
      <c r="H1712" t="s">
        <v>250</v>
      </c>
      <c r="L1712" s="50">
        <v>1</v>
      </c>
      <c r="M1712" s="50">
        <v>0.91919636726379395</v>
      </c>
      <c r="N1712" s="50">
        <v>1.0879068374633789</v>
      </c>
      <c r="O1712" s="50">
        <v>34.300400000000003</v>
      </c>
      <c r="P1712" s="50">
        <v>34.289745330810547</v>
      </c>
      <c r="Q1712" s="50">
        <v>5.0052382051944733E-2</v>
      </c>
      <c r="S1712" s="50">
        <v>24.814878463745117</v>
      </c>
      <c r="T1712" s="50">
        <v>7.5830601155757904E-2</v>
      </c>
      <c r="U1712" s="50">
        <v>4.3780818581581116E-2</v>
      </c>
      <c r="V1712" s="50">
        <v>0</v>
      </c>
      <c r="W1712" t="s">
        <v>210</v>
      </c>
      <c r="X1712" s="50">
        <v>0.57722652591647339</v>
      </c>
      <c r="Y1712" t="s">
        <v>210</v>
      </c>
      <c r="Z1712">
        <v>3</v>
      </c>
      <c r="AA1712">
        <v>28</v>
      </c>
      <c r="AB1712" t="s">
        <v>251</v>
      </c>
      <c r="AC1712" t="s">
        <v>190</v>
      </c>
      <c r="AD1712" s="50">
        <v>0.97074323892593384</v>
      </c>
      <c r="AE1712" t="s">
        <v>252</v>
      </c>
      <c r="AF1712" t="s">
        <v>252</v>
      </c>
      <c r="AG1712" t="s">
        <v>252</v>
      </c>
      <c r="AH1712" t="s">
        <v>252</v>
      </c>
    </row>
    <row r="1713" spans="1:34" x14ac:dyDescent="0.35">
      <c r="A1713">
        <v>49</v>
      </c>
      <c r="B1713" t="s">
        <v>317</v>
      </c>
      <c r="C1713" t="s">
        <v>246</v>
      </c>
      <c r="D1713" t="s">
        <v>463</v>
      </c>
      <c r="E1713" t="s">
        <v>318</v>
      </c>
      <c r="F1713" t="s">
        <v>248</v>
      </c>
      <c r="G1713" t="s">
        <v>249</v>
      </c>
      <c r="H1713" t="s">
        <v>250</v>
      </c>
      <c r="L1713" s="50">
        <v>1</v>
      </c>
      <c r="M1713" s="50">
        <v>0.9287528395652771</v>
      </c>
      <c r="N1713" s="50">
        <v>1.0767127275466919</v>
      </c>
      <c r="O1713" s="50">
        <v>26.307680000000001</v>
      </c>
      <c r="P1713" s="50">
        <v>26.283071517944336</v>
      </c>
      <c r="Q1713" s="50">
        <v>3.435293585062027E-2</v>
      </c>
      <c r="S1713" s="50">
        <v>16.808204650878906</v>
      </c>
      <c r="T1713" s="50">
        <v>6.6521905362606049E-2</v>
      </c>
      <c r="U1713" s="50">
        <v>3.8406439125537872E-2</v>
      </c>
      <c r="V1713" s="50">
        <v>0</v>
      </c>
      <c r="W1713" t="s">
        <v>210</v>
      </c>
      <c r="X1713" s="50">
        <v>0.45711595305146968</v>
      </c>
      <c r="Y1713" t="s">
        <v>210</v>
      </c>
      <c r="Z1713">
        <v>3</v>
      </c>
      <c r="AA1713">
        <v>20</v>
      </c>
      <c r="AB1713" t="s">
        <v>251</v>
      </c>
      <c r="AC1713" t="s">
        <v>190</v>
      </c>
      <c r="AD1713" s="50">
        <v>0.97572576999664307</v>
      </c>
      <c r="AE1713" t="s">
        <v>252</v>
      </c>
      <c r="AF1713" t="s">
        <v>252</v>
      </c>
      <c r="AG1713" t="s">
        <v>252</v>
      </c>
      <c r="AH1713" t="s">
        <v>252</v>
      </c>
    </row>
    <row r="1714" spans="1:34" x14ac:dyDescent="0.35">
      <c r="A1714">
        <v>50</v>
      </c>
      <c r="B1714" t="s">
        <v>319</v>
      </c>
      <c r="C1714" t="s">
        <v>246</v>
      </c>
      <c r="D1714" t="s">
        <v>463</v>
      </c>
      <c r="E1714" t="s">
        <v>320</v>
      </c>
      <c r="F1714" t="s">
        <v>248</v>
      </c>
      <c r="G1714" t="s">
        <v>249</v>
      </c>
      <c r="H1714" t="s">
        <v>250</v>
      </c>
      <c r="L1714" s="50">
        <v>1</v>
      </c>
      <c r="M1714" s="50">
        <v>0.9149898886680603</v>
      </c>
      <c r="N1714" s="50">
        <v>1.0929082632064819</v>
      </c>
      <c r="O1714" s="50">
        <v>29.339922000000001</v>
      </c>
      <c r="P1714" s="50">
        <v>29.292158126831055</v>
      </c>
      <c r="Q1714" s="50">
        <v>5.6110233068466187E-2</v>
      </c>
      <c r="S1714" s="50">
        <v>19.817291259765625</v>
      </c>
      <c r="T1714" s="50">
        <v>7.9958721995353699E-2</v>
      </c>
      <c r="U1714" s="50">
        <v>4.6164188534021378E-2</v>
      </c>
      <c r="V1714" s="50">
        <v>0</v>
      </c>
      <c r="W1714" t="s">
        <v>210</v>
      </c>
      <c r="X1714" s="50">
        <v>0.39574672920677489</v>
      </c>
      <c r="Y1714" t="s">
        <v>210</v>
      </c>
      <c r="Z1714">
        <v>3</v>
      </c>
      <c r="AA1714">
        <v>22</v>
      </c>
      <c r="AB1714" t="s">
        <v>251</v>
      </c>
      <c r="AC1714" t="s">
        <v>190</v>
      </c>
      <c r="AD1714" s="50">
        <v>0.97558033466339111</v>
      </c>
      <c r="AE1714" t="s">
        <v>252</v>
      </c>
      <c r="AF1714" t="s">
        <v>252</v>
      </c>
      <c r="AG1714" t="s">
        <v>252</v>
      </c>
      <c r="AH1714" t="s">
        <v>252</v>
      </c>
    </row>
    <row r="1715" spans="1:34" x14ac:dyDescent="0.35">
      <c r="A1715">
        <v>51</v>
      </c>
      <c r="B1715" t="s">
        <v>321</v>
      </c>
      <c r="C1715" t="s">
        <v>246</v>
      </c>
      <c r="D1715" t="s">
        <v>463</v>
      </c>
      <c r="E1715" t="s">
        <v>322</v>
      </c>
      <c r="F1715" t="s">
        <v>248</v>
      </c>
      <c r="G1715" t="s">
        <v>249</v>
      </c>
      <c r="H1715" t="s">
        <v>250</v>
      </c>
      <c r="L1715" s="50">
        <v>1</v>
      </c>
      <c r="M1715" s="50">
        <v>0.8993801474571228</v>
      </c>
      <c r="N1715" s="50">
        <v>1.1118768453598022</v>
      </c>
      <c r="O1715" s="50">
        <v>29.116261999999999</v>
      </c>
      <c r="P1715" s="50">
        <v>29.136301040649414</v>
      </c>
      <c r="Q1715" s="50">
        <v>7.6581776142120361E-2</v>
      </c>
      <c r="S1715" s="50">
        <v>19.661434173583984</v>
      </c>
      <c r="T1715" s="50">
        <v>9.5445312559604645E-2</v>
      </c>
      <c r="U1715" s="50">
        <v>5.510537326335907E-2</v>
      </c>
      <c r="V1715" s="50">
        <v>0</v>
      </c>
      <c r="W1715" t="s">
        <v>210</v>
      </c>
      <c r="X1715" s="50">
        <v>0.4714423449728472</v>
      </c>
      <c r="Y1715" t="s">
        <v>210</v>
      </c>
      <c r="Z1715">
        <v>3</v>
      </c>
      <c r="AA1715">
        <v>22</v>
      </c>
      <c r="AB1715" t="s">
        <v>251</v>
      </c>
      <c r="AC1715" t="s">
        <v>190</v>
      </c>
      <c r="AD1715" s="50">
        <v>0.98018836975097656</v>
      </c>
      <c r="AE1715" t="s">
        <v>252</v>
      </c>
      <c r="AF1715" t="s">
        <v>252</v>
      </c>
      <c r="AG1715" t="s">
        <v>252</v>
      </c>
      <c r="AH1715" t="s">
        <v>252</v>
      </c>
    </row>
    <row r="1716" spans="1:34" x14ac:dyDescent="0.35">
      <c r="A1716">
        <v>52</v>
      </c>
      <c r="B1716" t="s">
        <v>323</v>
      </c>
      <c r="C1716" t="s">
        <v>246</v>
      </c>
      <c r="D1716" t="s">
        <v>463</v>
      </c>
      <c r="E1716" t="s">
        <v>324</v>
      </c>
      <c r="F1716" t="s">
        <v>248</v>
      </c>
      <c r="G1716" t="s">
        <v>249</v>
      </c>
      <c r="H1716" t="s">
        <v>250</v>
      </c>
      <c r="L1716" s="50">
        <v>1</v>
      </c>
      <c r="M1716" s="50">
        <v>0.91398853063583374</v>
      </c>
      <c r="N1716" s="50">
        <v>1.09410560131073</v>
      </c>
      <c r="O1716" s="50">
        <v>26.050508000000001</v>
      </c>
      <c r="P1716" s="50">
        <v>26.042242050170898</v>
      </c>
      <c r="Q1716" s="50">
        <v>5.750582367181778E-2</v>
      </c>
      <c r="S1716" s="50">
        <v>16.567375183105469</v>
      </c>
      <c r="T1716" s="50">
        <v>8.0944173038005829E-2</v>
      </c>
      <c r="U1716" s="50">
        <v>4.673314094543457E-2</v>
      </c>
      <c r="V1716" s="50">
        <v>0</v>
      </c>
      <c r="W1716" t="s">
        <v>210</v>
      </c>
      <c r="X1716" s="50">
        <v>0.6390206842263092</v>
      </c>
      <c r="Y1716" t="s">
        <v>210</v>
      </c>
      <c r="Z1716">
        <v>3</v>
      </c>
      <c r="AA1716">
        <v>19</v>
      </c>
      <c r="AB1716" t="s">
        <v>251</v>
      </c>
      <c r="AC1716" t="s">
        <v>190</v>
      </c>
      <c r="AD1716" s="50">
        <v>0.98450958728790283</v>
      </c>
      <c r="AE1716" t="s">
        <v>252</v>
      </c>
      <c r="AF1716" t="s">
        <v>252</v>
      </c>
      <c r="AG1716" t="s">
        <v>252</v>
      </c>
      <c r="AH1716" t="s">
        <v>252</v>
      </c>
    </row>
    <row r="1717" spans="1:34" x14ac:dyDescent="0.35">
      <c r="A1717">
        <v>53</v>
      </c>
      <c r="B1717" t="s">
        <v>325</v>
      </c>
      <c r="C1717" t="s">
        <v>246</v>
      </c>
      <c r="D1717" t="s">
        <v>463</v>
      </c>
      <c r="E1717" t="s">
        <v>318</v>
      </c>
      <c r="F1717" t="s">
        <v>248</v>
      </c>
      <c r="G1717" t="s">
        <v>249</v>
      </c>
      <c r="H1717" t="s">
        <v>250</v>
      </c>
      <c r="L1717" s="50">
        <v>1</v>
      </c>
      <c r="M1717" s="50">
        <v>0.9287528395652771</v>
      </c>
      <c r="N1717" s="50">
        <v>1.0767127275466919</v>
      </c>
      <c r="O1717" s="50">
        <v>26.297709999999999</v>
      </c>
      <c r="P1717" s="50">
        <v>26.283071517944336</v>
      </c>
      <c r="Q1717" s="50">
        <v>3.435293585062027E-2</v>
      </c>
      <c r="S1717" s="50">
        <v>16.808204650878906</v>
      </c>
      <c r="T1717" s="50">
        <v>6.6521905362606049E-2</v>
      </c>
      <c r="U1717" s="50">
        <v>3.8406439125537872E-2</v>
      </c>
      <c r="V1717" s="50">
        <v>0</v>
      </c>
      <c r="W1717" t="s">
        <v>210</v>
      </c>
      <c r="X1717" s="50">
        <v>0.45711595305146968</v>
      </c>
      <c r="Y1717" t="s">
        <v>210</v>
      </c>
      <c r="Z1717">
        <v>3</v>
      </c>
      <c r="AA1717">
        <v>20</v>
      </c>
      <c r="AB1717" t="s">
        <v>251</v>
      </c>
      <c r="AC1717" t="s">
        <v>190</v>
      </c>
      <c r="AD1717" s="50">
        <v>0.98206400871276855</v>
      </c>
      <c r="AE1717" t="s">
        <v>252</v>
      </c>
      <c r="AF1717" t="s">
        <v>252</v>
      </c>
      <c r="AG1717" t="s">
        <v>252</v>
      </c>
      <c r="AH1717" t="s">
        <v>252</v>
      </c>
    </row>
    <row r="1718" spans="1:34" x14ac:dyDescent="0.35">
      <c r="A1718">
        <v>54</v>
      </c>
      <c r="B1718" t="s">
        <v>326</v>
      </c>
      <c r="C1718" t="s">
        <v>246</v>
      </c>
      <c r="D1718" t="s">
        <v>463</v>
      </c>
      <c r="E1718" t="s">
        <v>320</v>
      </c>
      <c r="F1718" t="s">
        <v>248</v>
      </c>
      <c r="G1718" t="s">
        <v>249</v>
      </c>
      <c r="H1718" t="s">
        <v>250</v>
      </c>
      <c r="L1718" s="50">
        <v>1</v>
      </c>
      <c r="M1718" s="50">
        <v>0.9149898886680603</v>
      </c>
      <c r="N1718" s="50">
        <v>1.0929082632064819</v>
      </c>
      <c r="O1718" s="50">
        <v>29.230364000000002</v>
      </c>
      <c r="P1718" s="50">
        <v>29.292158126831055</v>
      </c>
      <c r="Q1718" s="50">
        <v>5.6110233068466187E-2</v>
      </c>
      <c r="S1718" s="50">
        <v>19.817291259765625</v>
      </c>
      <c r="T1718" s="50">
        <v>7.9958721995353699E-2</v>
      </c>
      <c r="U1718" s="50">
        <v>4.6164188534021378E-2</v>
      </c>
      <c r="V1718" s="50">
        <v>0</v>
      </c>
      <c r="W1718" t="s">
        <v>210</v>
      </c>
      <c r="X1718" s="50">
        <v>0.39574672920677489</v>
      </c>
      <c r="Y1718" t="s">
        <v>210</v>
      </c>
      <c r="Z1718">
        <v>3</v>
      </c>
      <c r="AA1718">
        <v>22</v>
      </c>
      <c r="AB1718" t="s">
        <v>251</v>
      </c>
      <c r="AC1718" t="s">
        <v>190</v>
      </c>
      <c r="AD1718" s="50">
        <v>0.98453199863433838</v>
      </c>
      <c r="AE1718" t="s">
        <v>252</v>
      </c>
      <c r="AF1718" t="s">
        <v>252</v>
      </c>
      <c r="AG1718" t="s">
        <v>252</v>
      </c>
      <c r="AH1718" t="s">
        <v>252</v>
      </c>
    </row>
    <row r="1719" spans="1:34" x14ac:dyDescent="0.35">
      <c r="A1719">
        <v>55</v>
      </c>
      <c r="B1719" t="s">
        <v>327</v>
      </c>
      <c r="C1719" t="s">
        <v>246</v>
      </c>
      <c r="D1719" t="s">
        <v>463</v>
      </c>
      <c r="E1719" t="s">
        <v>322</v>
      </c>
      <c r="F1719" t="s">
        <v>248</v>
      </c>
      <c r="G1719" t="s">
        <v>249</v>
      </c>
      <c r="H1719" t="s">
        <v>250</v>
      </c>
      <c r="L1719" s="50">
        <v>1</v>
      </c>
      <c r="M1719" s="50">
        <v>0.8993801474571228</v>
      </c>
      <c r="N1719" s="50">
        <v>1.1118768453598022</v>
      </c>
      <c r="O1719" s="50">
        <v>29.071729999999999</v>
      </c>
      <c r="P1719" s="50">
        <v>29.136301040649414</v>
      </c>
      <c r="Q1719" s="50">
        <v>7.6581776142120361E-2</v>
      </c>
      <c r="S1719" s="50">
        <v>19.661434173583984</v>
      </c>
      <c r="T1719" s="50">
        <v>9.5445312559604645E-2</v>
      </c>
      <c r="U1719" s="50">
        <v>5.510537326335907E-2</v>
      </c>
      <c r="V1719" s="50">
        <v>0</v>
      </c>
      <c r="W1719" t="s">
        <v>210</v>
      </c>
      <c r="X1719" s="50">
        <v>0.4714423449728472</v>
      </c>
      <c r="Y1719" t="s">
        <v>210</v>
      </c>
      <c r="Z1719">
        <v>3</v>
      </c>
      <c r="AA1719">
        <v>23</v>
      </c>
      <c r="AB1719" t="s">
        <v>251</v>
      </c>
      <c r="AC1719" t="s">
        <v>190</v>
      </c>
      <c r="AD1719" s="50">
        <v>0.97095197439193726</v>
      </c>
      <c r="AE1719" t="s">
        <v>252</v>
      </c>
      <c r="AF1719" t="s">
        <v>252</v>
      </c>
      <c r="AG1719" t="s">
        <v>252</v>
      </c>
      <c r="AH1719" t="s">
        <v>252</v>
      </c>
    </row>
    <row r="1720" spans="1:34" x14ac:dyDescent="0.35">
      <c r="A1720">
        <v>56</v>
      </c>
      <c r="B1720" t="s">
        <v>328</v>
      </c>
      <c r="C1720" t="s">
        <v>246</v>
      </c>
      <c r="D1720" t="s">
        <v>463</v>
      </c>
      <c r="E1720" t="s">
        <v>324</v>
      </c>
      <c r="F1720" t="s">
        <v>248</v>
      </c>
      <c r="G1720" t="s">
        <v>249</v>
      </c>
      <c r="H1720" t="s">
        <v>250</v>
      </c>
      <c r="L1720" s="50">
        <v>1</v>
      </c>
      <c r="M1720" s="50">
        <v>0.91398853063583374</v>
      </c>
      <c r="N1720" s="50">
        <v>1.09410560131073</v>
      </c>
      <c r="O1720" s="50">
        <v>26.095165000000001</v>
      </c>
      <c r="P1720" s="50">
        <v>26.042242050170898</v>
      </c>
      <c r="Q1720" s="50">
        <v>5.750582367181778E-2</v>
      </c>
      <c r="S1720" s="50">
        <v>16.567375183105469</v>
      </c>
      <c r="T1720" s="50">
        <v>8.0944173038005829E-2</v>
      </c>
      <c r="U1720" s="50">
        <v>4.673314094543457E-2</v>
      </c>
      <c r="V1720" s="50">
        <v>0</v>
      </c>
      <c r="W1720" t="s">
        <v>210</v>
      </c>
      <c r="X1720" s="50">
        <v>0.6390206842263092</v>
      </c>
      <c r="Y1720" t="s">
        <v>210</v>
      </c>
      <c r="Z1720">
        <v>3</v>
      </c>
      <c r="AA1720">
        <v>18</v>
      </c>
      <c r="AB1720" t="s">
        <v>251</v>
      </c>
      <c r="AC1720" t="s">
        <v>190</v>
      </c>
      <c r="AD1720" s="50">
        <v>0.98828452825546265</v>
      </c>
      <c r="AE1720" t="s">
        <v>252</v>
      </c>
      <c r="AF1720" t="s">
        <v>252</v>
      </c>
      <c r="AG1720" t="s">
        <v>252</v>
      </c>
      <c r="AH1720" t="s">
        <v>252</v>
      </c>
    </row>
    <row r="1721" spans="1:34" x14ac:dyDescent="0.35">
      <c r="A1721">
        <v>57</v>
      </c>
      <c r="B1721" t="s">
        <v>329</v>
      </c>
      <c r="C1721" t="s">
        <v>246</v>
      </c>
      <c r="D1721" t="s">
        <v>463</v>
      </c>
      <c r="E1721" t="s">
        <v>318</v>
      </c>
      <c r="F1721" t="s">
        <v>248</v>
      </c>
      <c r="G1721" t="s">
        <v>249</v>
      </c>
      <c r="H1721" t="s">
        <v>250</v>
      </c>
      <c r="L1721" s="50">
        <v>1</v>
      </c>
      <c r="M1721" s="50">
        <v>0.9287528395652771</v>
      </c>
      <c r="N1721" s="50">
        <v>1.0767127275466919</v>
      </c>
      <c r="O1721" s="50">
        <v>26.243824</v>
      </c>
      <c r="P1721" s="50">
        <v>26.283071517944336</v>
      </c>
      <c r="Q1721" s="50">
        <v>3.435293585062027E-2</v>
      </c>
      <c r="S1721" s="50">
        <v>16.808204650878906</v>
      </c>
      <c r="T1721" s="50">
        <v>6.6521905362606049E-2</v>
      </c>
      <c r="U1721" s="50">
        <v>3.8406439125537872E-2</v>
      </c>
      <c r="V1721" s="50">
        <v>0</v>
      </c>
      <c r="W1721" t="s">
        <v>210</v>
      </c>
      <c r="X1721" s="50">
        <v>0.45711595305146968</v>
      </c>
      <c r="Y1721" t="s">
        <v>210</v>
      </c>
      <c r="Z1721">
        <v>3</v>
      </c>
      <c r="AA1721">
        <v>20</v>
      </c>
      <c r="AB1721" t="s">
        <v>251</v>
      </c>
      <c r="AC1721" t="s">
        <v>190</v>
      </c>
      <c r="AD1721" s="50">
        <v>0.97788691520690918</v>
      </c>
      <c r="AE1721" t="s">
        <v>252</v>
      </c>
      <c r="AF1721" t="s">
        <v>252</v>
      </c>
      <c r="AG1721" t="s">
        <v>252</v>
      </c>
      <c r="AH1721" t="s">
        <v>252</v>
      </c>
    </row>
    <row r="1722" spans="1:34" x14ac:dyDescent="0.35">
      <c r="A1722">
        <v>58</v>
      </c>
      <c r="B1722" t="s">
        <v>330</v>
      </c>
      <c r="C1722" t="s">
        <v>246</v>
      </c>
      <c r="D1722" t="s">
        <v>463</v>
      </c>
      <c r="E1722" t="s">
        <v>320</v>
      </c>
      <c r="F1722" t="s">
        <v>248</v>
      </c>
      <c r="G1722" t="s">
        <v>249</v>
      </c>
      <c r="H1722" t="s">
        <v>250</v>
      </c>
      <c r="L1722" s="50">
        <v>1</v>
      </c>
      <c r="M1722" s="50">
        <v>0.9149898886680603</v>
      </c>
      <c r="N1722" s="50">
        <v>1.0929082632064819</v>
      </c>
      <c r="O1722" s="50">
        <v>29.306187000000001</v>
      </c>
      <c r="P1722" s="50">
        <v>29.292158126831055</v>
      </c>
      <c r="Q1722" s="50">
        <v>5.6110233068466187E-2</v>
      </c>
      <c r="S1722" s="50">
        <v>19.817291259765625</v>
      </c>
      <c r="T1722" s="50">
        <v>7.9958721995353699E-2</v>
      </c>
      <c r="U1722" s="50">
        <v>4.6164188534021378E-2</v>
      </c>
      <c r="V1722" s="50">
        <v>0</v>
      </c>
      <c r="W1722" t="s">
        <v>210</v>
      </c>
      <c r="X1722" s="50">
        <v>0.39574672920677489</v>
      </c>
      <c r="Y1722" t="s">
        <v>210</v>
      </c>
      <c r="Z1722">
        <v>3</v>
      </c>
      <c r="AA1722">
        <v>23</v>
      </c>
      <c r="AB1722" t="s">
        <v>251</v>
      </c>
      <c r="AC1722" t="s">
        <v>190</v>
      </c>
      <c r="AD1722" s="50">
        <v>0.96941226720809937</v>
      </c>
      <c r="AE1722" t="s">
        <v>252</v>
      </c>
      <c r="AF1722" t="s">
        <v>252</v>
      </c>
      <c r="AG1722" t="s">
        <v>252</v>
      </c>
      <c r="AH1722" t="s">
        <v>252</v>
      </c>
    </row>
    <row r="1723" spans="1:34" x14ac:dyDescent="0.35">
      <c r="A1723">
        <v>59</v>
      </c>
      <c r="B1723" t="s">
        <v>331</v>
      </c>
      <c r="C1723" t="s">
        <v>246</v>
      </c>
      <c r="D1723" t="s">
        <v>463</v>
      </c>
      <c r="E1723" t="s">
        <v>322</v>
      </c>
      <c r="F1723" t="s">
        <v>248</v>
      </c>
      <c r="G1723" t="s">
        <v>249</v>
      </c>
      <c r="H1723" t="s">
        <v>250</v>
      </c>
      <c r="L1723" s="50">
        <v>1</v>
      </c>
      <c r="M1723" s="50">
        <v>0.8993801474571228</v>
      </c>
      <c r="N1723" s="50">
        <v>1.1118768453598022</v>
      </c>
      <c r="O1723" s="50">
        <v>29.22091</v>
      </c>
      <c r="P1723" s="50">
        <v>29.136301040649414</v>
      </c>
      <c r="Q1723" s="50">
        <v>7.6581776142120361E-2</v>
      </c>
      <c r="S1723" s="50">
        <v>19.661434173583984</v>
      </c>
      <c r="T1723" s="50">
        <v>9.5445312559604645E-2</v>
      </c>
      <c r="U1723" s="50">
        <v>5.510537326335907E-2</v>
      </c>
      <c r="V1723" s="50">
        <v>0</v>
      </c>
      <c r="W1723" t="s">
        <v>210</v>
      </c>
      <c r="X1723" s="50">
        <v>0.4714423449728472</v>
      </c>
      <c r="Y1723" t="s">
        <v>210</v>
      </c>
      <c r="Z1723">
        <v>3</v>
      </c>
      <c r="AA1723">
        <v>22</v>
      </c>
      <c r="AB1723" t="s">
        <v>251</v>
      </c>
      <c r="AC1723" t="s">
        <v>190</v>
      </c>
      <c r="AD1723" s="50">
        <v>0.97865784168243408</v>
      </c>
      <c r="AE1723" t="s">
        <v>252</v>
      </c>
      <c r="AF1723" t="s">
        <v>252</v>
      </c>
      <c r="AG1723" t="s">
        <v>252</v>
      </c>
      <c r="AH1723" t="s">
        <v>252</v>
      </c>
    </row>
    <row r="1724" spans="1:34" x14ac:dyDescent="0.35">
      <c r="A1724">
        <v>60</v>
      </c>
      <c r="B1724" t="s">
        <v>332</v>
      </c>
      <c r="C1724" t="s">
        <v>246</v>
      </c>
      <c r="D1724" t="s">
        <v>463</v>
      </c>
      <c r="E1724" t="s">
        <v>324</v>
      </c>
      <c r="F1724" t="s">
        <v>248</v>
      </c>
      <c r="G1724" t="s">
        <v>249</v>
      </c>
      <c r="H1724" t="s">
        <v>250</v>
      </c>
      <c r="L1724" s="50">
        <v>1</v>
      </c>
      <c r="M1724" s="50">
        <v>0.91398853063583374</v>
      </c>
      <c r="N1724" s="50">
        <v>1.09410560131073</v>
      </c>
      <c r="O1724" s="50">
        <v>25.981048999999999</v>
      </c>
      <c r="P1724" s="50">
        <v>26.042242050170898</v>
      </c>
      <c r="Q1724" s="50">
        <v>5.750582367181778E-2</v>
      </c>
      <c r="S1724" s="50">
        <v>16.567375183105469</v>
      </c>
      <c r="T1724" s="50">
        <v>8.0944173038005829E-2</v>
      </c>
      <c r="U1724" s="50">
        <v>4.673314094543457E-2</v>
      </c>
      <c r="V1724" s="50">
        <v>0</v>
      </c>
      <c r="W1724" t="s">
        <v>210</v>
      </c>
      <c r="X1724" s="50">
        <v>0.6390206842263092</v>
      </c>
      <c r="Y1724" t="s">
        <v>210</v>
      </c>
      <c r="Z1724">
        <v>3</v>
      </c>
      <c r="AA1724">
        <v>19</v>
      </c>
      <c r="AB1724" t="s">
        <v>251</v>
      </c>
      <c r="AC1724" t="s">
        <v>190</v>
      </c>
      <c r="AD1724" s="50">
        <v>0.98419958353042603</v>
      </c>
      <c r="AE1724" t="s">
        <v>252</v>
      </c>
      <c r="AF1724" t="s">
        <v>252</v>
      </c>
      <c r="AG1724" t="s">
        <v>252</v>
      </c>
      <c r="AH1724" t="s">
        <v>252</v>
      </c>
    </row>
    <row r="1725" spans="1:34" x14ac:dyDescent="0.35">
      <c r="A1725">
        <v>61</v>
      </c>
      <c r="B1725" t="s">
        <v>333</v>
      </c>
      <c r="C1725" t="s">
        <v>246</v>
      </c>
      <c r="D1725" t="s">
        <v>463</v>
      </c>
      <c r="E1725" t="s">
        <v>334</v>
      </c>
      <c r="F1725" t="s">
        <v>248</v>
      </c>
      <c r="G1725" t="s">
        <v>249</v>
      </c>
      <c r="H1725" t="s">
        <v>250</v>
      </c>
      <c r="L1725" s="50">
        <v>1</v>
      </c>
      <c r="M1725" s="50">
        <v>0.93617594242095947</v>
      </c>
      <c r="N1725" s="50">
        <v>1.0681753158569336</v>
      </c>
      <c r="O1725" s="50">
        <v>26.733591000000001</v>
      </c>
      <c r="P1725" s="50">
        <v>26.750909805297852</v>
      </c>
      <c r="Q1725" s="50">
        <v>1.6680385917425156E-2</v>
      </c>
      <c r="S1725" s="50">
        <v>17.276042938232422</v>
      </c>
      <c r="T1725" s="50">
        <v>5.9357177466154099E-2</v>
      </c>
      <c r="U1725" s="50">
        <v>3.4269880503416061E-2</v>
      </c>
      <c r="V1725" s="50">
        <v>0</v>
      </c>
      <c r="W1725" t="s">
        <v>210</v>
      </c>
      <c r="X1725" s="50">
        <v>0.54580276695109498</v>
      </c>
      <c r="Y1725" t="s">
        <v>210</v>
      </c>
      <c r="Z1725">
        <v>3</v>
      </c>
      <c r="AA1725">
        <v>20</v>
      </c>
      <c r="AB1725" t="s">
        <v>251</v>
      </c>
      <c r="AC1725" t="s">
        <v>190</v>
      </c>
      <c r="AD1725" s="50">
        <v>0.97833466529846191</v>
      </c>
      <c r="AE1725" t="s">
        <v>252</v>
      </c>
      <c r="AF1725" t="s">
        <v>252</v>
      </c>
      <c r="AG1725" t="s">
        <v>252</v>
      </c>
      <c r="AH1725" t="s">
        <v>252</v>
      </c>
    </row>
    <row r="1726" spans="1:34" x14ac:dyDescent="0.35">
      <c r="A1726">
        <v>62</v>
      </c>
      <c r="B1726" t="s">
        <v>335</v>
      </c>
      <c r="C1726" t="s">
        <v>246</v>
      </c>
      <c r="D1726" t="s">
        <v>463</v>
      </c>
      <c r="E1726" t="s">
        <v>336</v>
      </c>
      <c r="F1726" t="s">
        <v>248</v>
      </c>
      <c r="G1726" t="s">
        <v>249</v>
      </c>
      <c r="H1726" t="s">
        <v>250</v>
      </c>
      <c r="L1726" s="50">
        <v>1</v>
      </c>
      <c r="M1726" s="50">
        <v>0.93184787034988403</v>
      </c>
      <c r="N1726" s="50">
        <v>1.073136568069458</v>
      </c>
      <c r="O1726" s="50">
        <v>27.081862999999998</v>
      </c>
      <c r="P1726" s="50">
        <v>27.051620483398438</v>
      </c>
      <c r="Q1726" s="50">
        <v>2.8119876980781555E-2</v>
      </c>
      <c r="S1726" s="50">
        <v>17.576755523681641</v>
      </c>
      <c r="T1726" s="50">
        <v>6.3527680933475494E-2</v>
      </c>
      <c r="U1726" s="50">
        <v>3.6677725613117218E-2</v>
      </c>
      <c r="V1726" s="50">
        <v>0</v>
      </c>
      <c r="W1726" t="s">
        <v>210</v>
      </c>
      <c r="X1726" s="50">
        <v>0.55836688402107115</v>
      </c>
      <c r="Y1726" t="s">
        <v>210</v>
      </c>
      <c r="Z1726">
        <v>3</v>
      </c>
      <c r="AA1726">
        <v>20</v>
      </c>
      <c r="AB1726" t="s">
        <v>251</v>
      </c>
      <c r="AC1726" t="s">
        <v>190</v>
      </c>
      <c r="AD1726" s="50">
        <v>0.96649521589279175</v>
      </c>
      <c r="AE1726" t="s">
        <v>252</v>
      </c>
      <c r="AF1726" t="s">
        <v>252</v>
      </c>
      <c r="AG1726" t="s">
        <v>252</v>
      </c>
      <c r="AH1726" t="s">
        <v>252</v>
      </c>
    </row>
    <row r="1727" spans="1:34" x14ac:dyDescent="0.35">
      <c r="A1727">
        <v>63</v>
      </c>
      <c r="B1727" t="s">
        <v>337</v>
      </c>
      <c r="C1727" t="s">
        <v>246</v>
      </c>
      <c r="D1727" t="s">
        <v>463</v>
      </c>
      <c r="E1727" t="s">
        <v>338</v>
      </c>
      <c r="F1727" t="s">
        <v>248</v>
      </c>
      <c r="G1727" t="s">
        <v>249</v>
      </c>
      <c r="H1727" t="s">
        <v>250</v>
      </c>
      <c r="L1727" s="50">
        <v>1</v>
      </c>
      <c r="M1727" s="50">
        <v>0.93529635667800903</v>
      </c>
      <c r="N1727" s="50">
        <v>1.069179892539978</v>
      </c>
      <c r="O1727" s="50">
        <v>28.827535999999998</v>
      </c>
      <c r="P1727" s="50">
        <v>28.80760383605957</v>
      </c>
      <c r="Q1727" s="50">
        <v>1.9477779045701027E-2</v>
      </c>
      <c r="S1727" s="50">
        <v>19.332736968994141</v>
      </c>
      <c r="T1727" s="50">
        <v>6.0203179717063904E-2</v>
      </c>
      <c r="U1727" s="50">
        <v>3.4758321940898895E-2</v>
      </c>
      <c r="V1727" s="50">
        <v>0</v>
      </c>
      <c r="W1727" t="s">
        <v>210</v>
      </c>
      <c r="X1727" s="50">
        <v>0.6133494078973879</v>
      </c>
      <c r="Y1727" t="s">
        <v>210</v>
      </c>
      <c r="Z1727">
        <v>3</v>
      </c>
      <c r="AA1727">
        <v>22</v>
      </c>
      <c r="AB1727" t="s">
        <v>251</v>
      </c>
      <c r="AC1727" t="s">
        <v>190</v>
      </c>
      <c r="AD1727" s="50">
        <v>0.98478728532791138</v>
      </c>
      <c r="AE1727" t="s">
        <v>252</v>
      </c>
      <c r="AF1727" t="s">
        <v>252</v>
      </c>
      <c r="AG1727" t="s">
        <v>252</v>
      </c>
      <c r="AH1727" t="s">
        <v>252</v>
      </c>
    </row>
    <row r="1728" spans="1:34" x14ac:dyDescent="0.35">
      <c r="A1728">
        <v>64</v>
      </c>
      <c r="B1728" t="s">
        <v>339</v>
      </c>
      <c r="C1728" t="s">
        <v>246</v>
      </c>
      <c r="D1728" t="s">
        <v>463</v>
      </c>
      <c r="E1728" t="s">
        <v>340</v>
      </c>
      <c r="F1728" t="s">
        <v>248</v>
      </c>
      <c r="G1728" t="s">
        <v>249</v>
      </c>
      <c r="H1728" t="s">
        <v>250</v>
      </c>
      <c r="L1728" s="50">
        <v>1</v>
      </c>
      <c r="M1728" s="50">
        <v>0.93586951494216919</v>
      </c>
      <c r="N1728" s="50">
        <v>1.0685250759124756</v>
      </c>
      <c r="O1728" s="50">
        <v>29.682279999999999</v>
      </c>
      <c r="P1728" s="50">
        <v>29.671346664428711</v>
      </c>
      <c r="Q1728" s="50">
        <v>1.7700172960758209E-2</v>
      </c>
      <c r="S1728" s="50">
        <v>20.196479797363281</v>
      </c>
      <c r="T1728" s="50">
        <v>5.9651784598827362E-2</v>
      </c>
      <c r="U1728" s="50">
        <v>3.4439973533153534E-2</v>
      </c>
      <c r="V1728" s="50">
        <v>0</v>
      </c>
      <c r="W1728" t="s">
        <v>210</v>
      </c>
      <c r="X1728" s="50">
        <v>0.7182338075908492</v>
      </c>
      <c r="Y1728" t="s">
        <v>210</v>
      </c>
      <c r="Z1728">
        <v>3</v>
      </c>
      <c r="AA1728">
        <v>22</v>
      </c>
      <c r="AB1728" t="s">
        <v>251</v>
      </c>
      <c r="AC1728" t="s">
        <v>190</v>
      </c>
      <c r="AD1728" s="50">
        <v>0.97000622749328613</v>
      </c>
      <c r="AE1728" t="s">
        <v>252</v>
      </c>
      <c r="AF1728" t="s">
        <v>252</v>
      </c>
      <c r="AG1728" t="s">
        <v>252</v>
      </c>
      <c r="AH1728" t="s">
        <v>252</v>
      </c>
    </row>
    <row r="1729" spans="1:34" x14ac:dyDescent="0.35">
      <c r="A1729">
        <v>65</v>
      </c>
      <c r="B1729" t="s">
        <v>341</v>
      </c>
      <c r="C1729" t="s">
        <v>246</v>
      </c>
      <c r="D1729" t="s">
        <v>463</v>
      </c>
      <c r="E1729" t="s">
        <v>334</v>
      </c>
      <c r="F1729" t="s">
        <v>248</v>
      </c>
      <c r="G1729" t="s">
        <v>249</v>
      </c>
      <c r="H1729" t="s">
        <v>250</v>
      </c>
      <c r="L1729" s="50">
        <v>1</v>
      </c>
      <c r="M1729" s="50">
        <v>0.93617594242095947</v>
      </c>
      <c r="N1729" s="50">
        <v>1.0681753158569336</v>
      </c>
      <c r="O1729" s="50">
        <v>26.752269999999999</v>
      </c>
      <c r="P1729" s="50">
        <v>26.750909805297852</v>
      </c>
      <c r="Q1729" s="50">
        <v>1.6680385917425156E-2</v>
      </c>
      <c r="S1729" s="50">
        <v>17.276042938232422</v>
      </c>
      <c r="T1729" s="50">
        <v>5.9357177466154099E-2</v>
      </c>
      <c r="U1729" s="50">
        <v>3.4269880503416061E-2</v>
      </c>
      <c r="V1729" s="50">
        <v>0</v>
      </c>
      <c r="W1729" t="s">
        <v>210</v>
      </c>
      <c r="X1729" s="50">
        <v>0.54580276695109498</v>
      </c>
      <c r="Y1729" t="s">
        <v>210</v>
      </c>
      <c r="Z1729">
        <v>3</v>
      </c>
      <c r="AA1729">
        <v>20</v>
      </c>
      <c r="AB1729" t="s">
        <v>251</v>
      </c>
      <c r="AC1729" t="s">
        <v>190</v>
      </c>
      <c r="AD1729" s="50">
        <v>0.99083125591278076</v>
      </c>
      <c r="AE1729" t="s">
        <v>252</v>
      </c>
      <c r="AF1729" t="s">
        <v>252</v>
      </c>
      <c r="AG1729" t="s">
        <v>252</v>
      </c>
      <c r="AH1729" t="s">
        <v>252</v>
      </c>
    </row>
    <row r="1730" spans="1:34" x14ac:dyDescent="0.35">
      <c r="A1730">
        <v>66</v>
      </c>
      <c r="B1730" t="s">
        <v>342</v>
      </c>
      <c r="C1730" t="s">
        <v>246</v>
      </c>
      <c r="D1730" t="s">
        <v>463</v>
      </c>
      <c r="E1730" t="s">
        <v>336</v>
      </c>
      <c r="F1730" t="s">
        <v>248</v>
      </c>
      <c r="G1730" t="s">
        <v>249</v>
      </c>
      <c r="H1730" t="s">
        <v>250</v>
      </c>
      <c r="L1730" s="50">
        <v>1</v>
      </c>
      <c r="M1730" s="50">
        <v>0.93184787034988403</v>
      </c>
      <c r="N1730" s="50">
        <v>1.073136568069458</v>
      </c>
      <c r="O1730" s="50">
        <v>27.046734000000001</v>
      </c>
      <c r="P1730" s="50">
        <v>27.051620483398438</v>
      </c>
      <c r="Q1730" s="50">
        <v>2.8119876980781555E-2</v>
      </c>
      <c r="S1730" s="50">
        <v>17.576755523681641</v>
      </c>
      <c r="T1730" s="50">
        <v>6.3527680933475494E-2</v>
      </c>
      <c r="U1730" s="50">
        <v>3.6677725613117218E-2</v>
      </c>
      <c r="V1730" s="50">
        <v>0</v>
      </c>
      <c r="W1730" t="s">
        <v>210</v>
      </c>
      <c r="X1730" s="50">
        <v>0.55836688402107115</v>
      </c>
      <c r="Y1730" t="s">
        <v>210</v>
      </c>
      <c r="Z1730">
        <v>3</v>
      </c>
      <c r="AA1730">
        <v>20</v>
      </c>
      <c r="AB1730" t="s">
        <v>251</v>
      </c>
      <c r="AC1730" t="s">
        <v>190</v>
      </c>
      <c r="AD1730" s="50">
        <v>0.97167140245437622</v>
      </c>
      <c r="AE1730" t="s">
        <v>252</v>
      </c>
      <c r="AF1730" t="s">
        <v>252</v>
      </c>
      <c r="AG1730" t="s">
        <v>252</v>
      </c>
      <c r="AH1730" t="s">
        <v>252</v>
      </c>
    </row>
    <row r="1731" spans="1:34" x14ac:dyDescent="0.35">
      <c r="A1731">
        <v>67</v>
      </c>
      <c r="B1731" t="s">
        <v>343</v>
      </c>
      <c r="C1731" t="s">
        <v>246</v>
      </c>
      <c r="D1731" t="s">
        <v>463</v>
      </c>
      <c r="E1731" t="s">
        <v>338</v>
      </c>
      <c r="F1731" t="s">
        <v>248</v>
      </c>
      <c r="G1731" t="s">
        <v>249</v>
      </c>
      <c r="H1731" t="s">
        <v>250</v>
      </c>
      <c r="L1731" s="50">
        <v>1</v>
      </c>
      <c r="M1731" s="50">
        <v>0.93529635667800903</v>
      </c>
      <c r="N1731" s="50">
        <v>1.069179892539978</v>
      </c>
      <c r="O1731" s="50">
        <v>28.788613999999999</v>
      </c>
      <c r="P1731" s="50">
        <v>28.80760383605957</v>
      </c>
      <c r="Q1731" s="50">
        <v>1.9477779045701027E-2</v>
      </c>
      <c r="S1731" s="50">
        <v>19.332736968994141</v>
      </c>
      <c r="T1731" s="50">
        <v>6.0203179717063904E-2</v>
      </c>
      <c r="U1731" s="50">
        <v>3.4758321940898895E-2</v>
      </c>
      <c r="V1731" s="50">
        <v>0</v>
      </c>
      <c r="W1731" t="s">
        <v>210</v>
      </c>
      <c r="X1731" s="50">
        <v>0.6133494078973879</v>
      </c>
      <c r="Y1731" t="s">
        <v>210</v>
      </c>
      <c r="Z1731">
        <v>3</v>
      </c>
      <c r="AA1731">
        <v>22</v>
      </c>
      <c r="AB1731" t="s">
        <v>251</v>
      </c>
      <c r="AC1731" t="s">
        <v>190</v>
      </c>
      <c r="AD1731" s="50">
        <v>0.98058056831359863</v>
      </c>
      <c r="AE1731" t="s">
        <v>252</v>
      </c>
      <c r="AF1731" t="s">
        <v>252</v>
      </c>
      <c r="AG1731" t="s">
        <v>252</v>
      </c>
      <c r="AH1731" t="s">
        <v>252</v>
      </c>
    </row>
    <row r="1732" spans="1:34" x14ac:dyDescent="0.35">
      <c r="A1732">
        <v>68</v>
      </c>
      <c r="B1732" t="s">
        <v>344</v>
      </c>
      <c r="C1732" t="s">
        <v>246</v>
      </c>
      <c r="D1732" t="s">
        <v>463</v>
      </c>
      <c r="E1732" t="s">
        <v>340</v>
      </c>
      <c r="F1732" t="s">
        <v>248</v>
      </c>
      <c r="G1732" t="s">
        <v>249</v>
      </c>
      <c r="H1732" t="s">
        <v>250</v>
      </c>
      <c r="L1732" s="50">
        <v>1</v>
      </c>
      <c r="M1732" s="50">
        <v>0.93586951494216919</v>
      </c>
      <c r="N1732" s="50">
        <v>1.0685250759124756</v>
      </c>
      <c r="O1732" s="50">
        <v>29.680834000000001</v>
      </c>
      <c r="P1732" s="50">
        <v>29.671346664428711</v>
      </c>
      <c r="Q1732" s="50">
        <v>1.7700172960758209E-2</v>
      </c>
      <c r="S1732" s="50">
        <v>20.196479797363281</v>
      </c>
      <c r="T1732" s="50">
        <v>5.9651784598827362E-2</v>
      </c>
      <c r="U1732" s="50">
        <v>3.4439973533153534E-2</v>
      </c>
      <c r="V1732" s="50">
        <v>0</v>
      </c>
      <c r="W1732" t="s">
        <v>210</v>
      </c>
      <c r="X1732" s="50">
        <v>0.7182338075908492</v>
      </c>
      <c r="Y1732" t="s">
        <v>210</v>
      </c>
      <c r="Z1732">
        <v>3</v>
      </c>
      <c r="AA1732">
        <v>23</v>
      </c>
      <c r="AB1732" t="s">
        <v>251</v>
      </c>
      <c r="AC1732" t="s">
        <v>190</v>
      </c>
      <c r="AD1732" s="50">
        <v>0.96712803840637207</v>
      </c>
      <c r="AE1732" t="s">
        <v>252</v>
      </c>
      <c r="AF1732" t="s">
        <v>252</v>
      </c>
      <c r="AG1732" t="s">
        <v>252</v>
      </c>
      <c r="AH1732" t="s">
        <v>252</v>
      </c>
    </row>
    <row r="1733" spans="1:34" x14ac:dyDescent="0.35">
      <c r="A1733">
        <v>69</v>
      </c>
      <c r="B1733" t="s">
        <v>345</v>
      </c>
      <c r="C1733" t="s">
        <v>246</v>
      </c>
      <c r="D1733" t="s">
        <v>463</v>
      </c>
      <c r="E1733" t="s">
        <v>334</v>
      </c>
      <c r="F1733" t="s">
        <v>248</v>
      </c>
      <c r="G1733" t="s">
        <v>249</v>
      </c>
      <c r="H1733" t="s">
        <v>250</v>
      </c>
      <c r="L1733" s="50">
        <v>1</v>
      </c>
      <c r="M1733" s="50">
        <v>0.93617594242095947</v>
      </c>
      <c r="N1733" s="50">
        <v>1.0681753158569336</v>
      </c>
      <c r="O1733" s="50">
        <v>26.766869</v>
      </c>
      <c r="P1733" s="50">
        <v>26.750909805297852</v>
      </c>
      <c r="Q1733" s="50">
        <v>1.6680385917425156E-2</v>
      </c>
      <c r="S1733" s="50">
        <v>17.276042938232422</v>
      </c>
      <c r="T1733" s="50">
        <v>5.9357177466154099E-2</v>
      </c>
      <c r="U1733" s="50">
        <v>3.4269880503416061E-2</v>
      </c>
      <c r="V1733" s="50">
        <v>0</v>
      </c>
      <c r="W1733" t="s">
        <v>210</v>
      </c>
      <c r="X1733" s="50">
        <v>0.54580276695109498</v>
      </c>
      <c r="Y1733" t="s">
        <v>210</v>
      </c>
      <c r="Z1733">
        <v>3</v>
      </c>
      <c r="AA1733">
        <v>20</v>
      </c>
      <c r="AB1733" t="s">
        <v>251</v>
      </c>
      <c r="AC1733" t="s">
        <v>190</v>
      </c>
      <c r="AD1733" s="50">
        <v>0.99197894334793091</v>
      </c>
      <c r="AE1733" t="s">
        <v>252</v>
      </c>
      <c r="AF1733" t="s">
        <v>252</v>
      </c>
      <c r="AG1733" t="s">
        <v>252</v>
      </c>
      <c r="AH1733" t="s">
        <v>252</v>
      </c>
    </row>
    <row r="1734" spans="1:34" x14ac:dyDescent="0.35">
      <c r="A1734">
        <v>70</v>
      </c>
      <c r="B1734" t="s">
        <v>346</v>
      </c>
      <c r="C1734" t="s">
        <v>246</v>
      </c>
      <c r="D1734" t="s">
        <v>463</v>
      </c>
      <c r="E1734" t="s">
        <v>336</v>
      </c>
      <c r="F1734" t="s">
        <v>248</v>
      </c>
      <c r="G1734" t="s">
        <v>249</v>
      </c>
      <c r="H1734" t="s">
        <v>250</v>
      </c>
      <c r="L1734" s="50">
        <v>1</v>
      </c>
      <c r="M1734" s="50">
        <v>0.93184787034988403</v>
      </c>
      <c r="N1734" s="50">
        <v>1.073136568069458</v>
      </c>
      <c r="O1734" s="50">
        <v>27.026264000000001</v>
      </c>
      <c r="P1734" s="50">
        <v>27.051620483398438</v>
      </c>
      <c r="Q1734" s="50">
        <v>2.8119876980781555E-2</v>
      </c>
      <c r="S1734" s="50">
        <v>17.576755523681641</v>
      </c>
      <c r="T1734" s="50">
        <v>6.3527680933475494E-2</v>
      </c>
      <c r="U1734" s="50">
        <v>3.6677725613117218E-2</v>
      </c>
      <c r="V1734" s="50">
        <v>0</v>
      </c>
      <c r="W1734" t="s">
        <v>210</v>
      </c>
      <c r="X1734" s="50">
        <v>0.55836688402107115</v>
      </c>
      <c r="Y1734" t="s">
        <v>210</v>
      </c>
      <c r="Z1734">
        <v>3</v>
      </c>
      <c r="AA1734">
        <v>20</v>
      </c>
      <c r="AB1734" t="s">
        <v>251</v>
      </c>
      <c r="AC1734" t="s">
        <v>190</v>
      </c>
      <c r="AD1734" s="50">
        <v>0.96816635131835938</v>
      </c>
      <c r="AE1734" t="s">
        <v>252</v>
      </c>
      <c r="AF1734" t="s">
        <v>252</v>
      </c>
      <c r="AG1734" t="s">
        <v>252</v>
      </c>
      <c r="AH1734" t="s">
        <v>252</v>
      </c>
    </row>
    <row r="1735" spans="1:34" x14ac:dyDescent="0.35">
      <c r="A1735">
        <v>71</v>
      </c>
      <c r="B1735" t="s">
        <v>347</v>
      </c>
      <c r="C1735" t="s">
        <v>246</v>
      </c>
      <c r="D1735" t="s">
        <v>463</v>
      </c>
      <c r="E1735" t="s">
        <v>338</v>
      </c>
      <c r="F1735" t="s">
        <v>248</v>
      </c>
      <c r="G1735" t="s">
        <v>249</v>
      </c>
      <c r="H1735" t="s">
        <v>250</v>
      </c>
      <c r="L1735" s="50">
        <v>1</v>
      </c>
      <c r="M1735" s="50">
        <v>0.93529635667800903</v>
      </c>
      <c r="N1735" s="50">
        <v>1.069179892539978</v>
      </c>
      <c r="O1735" s="50">
        <v>28.806661999999999</v>
      </c>
      <c r="P1735" s="50">
        <v>28.80760383605957</v>
      </c>
      <c r="Q1735" s="50">
        <v>1.9477779045701027E-2</v>
      </c>
      <c r="S1735" s="50">
        <v>19.332736968994141</v>
      </c>
      <c r="T1735" s="50">
        <v>6.0203179717063904E-2</v>
      </c>
      <c r="U1735" s="50">
        <v>3.4758321940898895E-2</v>
      </c>
      <c r="V1735" s="50">
        <v>0</v>
      </c>
      <c r="W1735" t="s">
        <v>210</v>
      </c>
      <c r="X1735" s="50">
        <v>0.6133494078973879</v>
      </c>
      <c r="Y1735" t="s">
        <v>210</v>
      </c>
      <c r="Z1735">
        <v>3</v>
      </c>
      <c r="AA1735">
        <v>21</v>
      </c>
      <c r="AB1735" t="s">
        <v>251</v>
      </c>
      <c r="AC1735" t="s">
        <v>190</v>
      </c>
      <c r="AD1735" s="50">
        <v>0.98507839441299438</v>
      </c>
      <c r="AE1735" t="s">
        <v>252</v>
      </c>
      <c r="AF1735" t="s">
        <v>252</v>
      </c>
      <c r="AG1735" t="s">
        <v>252</v>
      </c>
      <c r="AH1735" t="s">
        <v>252</v>
      </c>
    </row>
    <row r="1736" spans="1:34" x14ac:dyDescent="0.35">
      <c r="A1736">
        <v>72</v>
      </c>
      <c r="B1736" t="s">
        <v>348</v>
      </c>
      <c r="C1736" t="s">
        <v>246</v>
      </c>
      <c r="D1736" t="s">
        <v>463</v>
      </c>
      <c r="E1736" t="s">
        <v>340</v>
      </c>
      <c r="F1736" t="s">
        <v>248</v>
      </c>
      <c r="G1736" t="s">
        <v>249</v>
      </c>
      <c r="H1736" t="s">
        <v>250</v>
      </c>
      <c r="L1736" s="50">
        <v>1</v>
      </c>
      <c r="M1736" s="50">
        <v>0.93586951494216919</v>
      </c>
      <c r="N1736" s="50">
        <v>1.0685250759124756</v>
      </c>
      <c r="O1736" s="50">
        <v>29.650925000000001</v>
      </c>
      <c r="P1736" s="50">
        <v>29.671346664428711</v>
      </c>
      <c r="Q1736" s="50">
        <v>1.7700172960758209E-2</v>
      </c>
      <c r="S1736" s="50">
        <v>20.196479797363281</v>
      </c>
      <c r="T1736" s="50">
        <v>5.9651784598827362E-2</v>
      </c>
      <c r="U1736" s="50">
        <v>3.4439973533153534E-2</v>
      </c>
      <c r="V1736" s="50">
        <v>0</v>
      </c>
      <c r="W1736" t="s">
        <v>210</v>
      </c>
      <c r="X1736" s="50">
        <v>0.7182338075908492</v>
      </c>
      <c r="Y1736" t="s">
        <v>210</v>
      </c>
      <c r="Z1736">
        <v>3</v>
      </c>
      <c r="AA1736">
        <v>22</v>
      </c>
      <c r="AB1736" t="s">
        <v>251</v>
      </c>
      <c r="AC1736" t="s">
        <v>190</v>
      </c>
      <c r="AD1736" s="50">
        <v>0.97913098335266113</v>
      </c>
      <c r="AE1736" t="s">
        <v>252</v>
      </c>
      <c r="AF1736" t="s">
        <v>252</v>
      </c>
      <c r="AG1736" t="s">
        <v>252</v>
      </c>
      <c r="AH1736" t="s">
        <v>252</v>
      </c>
    </row>
    <row r="1737" spans="1:34" x14ac:dyDescent="0.35">
      <c r="A1737">
        <v>73</v>
      </c>
      <c r="B1737" t="s">
        <v>349</v>
      </c>
      <c r="C1737" t="s">
        <v>246</v>
      </c>
      <c r="D1737" t="s">
        <v>463</v>
      </c>
      <c r="E1737" t="s">
        <v>350</v>
      </c>
      <c r="F1737" t="s">
        <v>248</v>
      </c>
      <c r="G1737" t="s">
        <v>249</v>
      </c>
      <c r="H1737" t="s">
        <v>250</v>
      </c>
      <c r="L1737" s="50">
        <v>1</v>
      </c>
      <c r="M1737" s="50">
        <v>0.88296794891357422</v>
      </c>
      <c r="N1737" s="50">
        <v>1.1325439214706421</v>
      </c>
      <c r="O1737" s="50">
        <v>30.812984</v>
      </c>
      <c r="P1737" s="50">
        <v>30.715326309204102</v>
      </c>
      <c r="Q1737" s="50">
        <v>9.6455127000808716E-2</v>
      </c>
      <c r="S1737" s="50">
        <v>21.240459442138672</v>
      </c>
      <c r="T1737" s="50">
        <v>0.11202067136764526</v>
      </c>
      <c r="U1737" s="50">
        <v>6.4675167202949524E-2</v>
      </c>
      <c r="V1737" s="50">
        <v>0</v>
      </c>
      <c r="W1737" t="s">
        <v>210</v>
      </c>
      <c r="X1737" s="50">
        <v>0.33706586427250546</v>
      </c>
      <c r="Y1737" t="s">
        <v>210</v>
      </c>
      <c r="Z1737">
        <v>3</v>
      </c>
      <c r="AA1737">
        <v>25</v>
      </c>
      <c r="AB1737" t="s">
        <v>251</v>
      </c>
      <c r="AC1737" t="s">
        <v>190</v>
      </c>
      <c r="AD1737" s="50">
        <v>0.98028653860092163</v>
      </c>
      <c r="AE1737" t="s">
        <v>252</v>
      </c>
      <c r="AF1737" t="s">
        <v>252</v>
      </c>
      <c r="AG1737" t="s">
        <v>252</v>
      </c>
      <c r="AH1737" t="s">
        <v>252</v>
      </c>
    </row>
    <row r="1738" spans="1:34" x14ac:dyDescent="0.35">
      <c r="A1738">
        <v>74</v>
      </c>
      <c r="B1738" t="s">
        <v>351</v>
      </c>
      <c r="C1738" t="s">
        <v>246</v>
      </c>
      <c r="D1738" t="s">
        <v>463</v>
      </c>
      <c r="E1738" t="s">
        <v>352</v>
      </c>
      <c r="F1738" t="s">
        <v>248</v>
      </c>
      <c r="G1738" t="s">
        <v>249</v>
      </c>
      <c r="H1738" t="s">
        <v>250</v>
      </c>
      <c r="L1738" s="50">
        <v>1</v>
      </c>
      <c r="M1738" s="50">
        <v>0.91473513841629028</v>
      </c>
      <c r="N1738" s="50">
        <v>1.0932126045227051</v>
      </c>
      <c r="O1738" s="50">
        <v>24.598403999999999</v>
      </c>
      <c r="P1738" s="50">
        <v>24.610441207885742</v>
      </c>
      <c r="Q1738" s="50">
        <v>5.6466720998287201E-2</v>
      </c>
      <c r="S1738" s="50">
        <v>15.135574340820313</v>
      </c>
      <c r="T1738" s="50">
        <v>8.0209285020828247E-2</v>
      </c>
      <c r="U1738" s="50">
        <v>4.6308852732181549E-2</v>
      </c>
      <c r="V1738" s="50">
        <v>0</v>
      </c>
      <c r="W1738" t="s">
        <v>210</v>
      </c>
      <c r="X1738" s="50">
        <v>0.46156614842908639</v>
      </c>
      <c r="Y1738" t="s">
        <v>210</v>
      </c>
      <c r="Z1738">
        <v>3</v>
      </c>
      <c r="AA1738">
        <v>19</v>
      </c>
      <c r="AB1738" t="s">
        <v>251</v>
      </c>
      <c r="AC1738" t="s">
        <v>190</v>
      </c>
      <c r="AD1738" s="50">
        <v>0.97627520561218262</v>
      </c>
      <c r="AE1738" t="s">
        <v>252</v>
      </c>
      <c r="AF1738" t="s">
        <v>252</v>
      </c>
      <c r="AG1738" t="s">
        <v>252</v>
      </c>
      <c r="AH1738" t="s">
        <v>252</v>
      </c>
    </row>
    <row r="1739" spans="1:34" x14ac:dyDescent="0.35">
      <c r="A1739">
        <v>75</v>
      </c>
      <c r="B1739" t="s">
        <v>353</v>
      </c>
      <c r="C1739" t="s">
        <v>246</v>
      </c>
      <c r="D1739" t="s">
        <v>463</v>
      </c>
      <c r="E1739" t="s">
        <v>354</v>
      </c>
      <c r="F1739" t="s">
        <v>248</v>
      </c>
      <c r="G1739" t="s">
        <v>249</v>
      </c>
      <c r="H1739" t="s">
        <v>250</v>
      </c>
      <c r="L1739" s="50">
        <v>1</v>
      </c>
      <c r="M1739" s="50">
        <v>0.84850364923477173</v>
      </c>
      <c r="N1739" s="50">
        <v>1.178545355796814</v>
      </c>
      <c r="O1739" s="50">
        <v>24.999434000000001</v>
      </c>
      <c r="P1739" s="50">
        <v>24.937353134155273</v>
      </c>
      <c r="Q1739" s="50">
        <v>0.13643965125083923</v>
      </c>
      <c r="S1739" s="50">
        <v>15.46248722076416</v>
      </c>
      <c r="T1739" s="50">
        <v>0.1478540301322937</v>
      </c>
      <c r="U1739" s="50">
        <v>8.5363566875457764E-2</v>
      </c>
      <c r="V1739" s="50">
        <v>0</v>
      </c>
      <c r="W1739" t="s">
        <v>210</v>
      </c>
      <c r="X1739" s="50">
        <v>0.11150096282130044</v>
      </c>
      <c r="Y1739" t="s">
        <v>210</v>
      </c>
      <c r="Z1739">
        <v>3</v>
      </c>
      <c r="AA1739">
        <v>21</v>
      </c>
      <c r="AB1739" t="s">
        <v>251</v>
      </c>
      <c r="AC1739" t="s">
        <v>190</v>
      </c>
      <c r="AD1739" s="50">
        <v>0.85909783840179443</v>
      </c>
      <c r="AE1739" t="s">
        <v>252</v>
      </c>
      <c r="AF1739" t="s">
        <v>252</v>
      </c>
      <c r="AG1739" t="s">
        <v>252</v>
      </c>
      <c r="AH1739" t="s">
        <v>252</v>
      </c>
    </row>
    <row r="1740" spans="1:34" x14ac:dyDescent="0.35">
      <c r="A1740">
        <v>76</v>
      </c>
      <c r="B1740" t="s">
        <v>355</v>
      </c>
      <c r="C1740" t="s">
        <v>246</v>
      </c>
      <c r="D1740" t="s">
        <v>463</v>
      </c>
      <c r="E1740" t="s">
        <v>356</v>
      </c>
      <c r="F1740" t="s">
        <v>248</v>
      </c>
      <c r="G1740" t="s">
        <v>249</v>
      </c>
      <c r="H1740" t="s">
        <v>250</v>
      </c>
      <c r="L1740" s="50">
        <v>1</v>
      </c>
      <c r="M1740" s="50">
        <v>0.88166689872741699</v>
      </c>
      <c r="N1740" s="50">
        <v>1.134215235710144</v>
      </c>
      <c r="O1740" s="50">
        <v>32.357655000000001</v>
      </c>
      <c r="P1740" s="50">
        <v>32.460742950439453</v>
      </c>
      <c r="Q1740" s="50">
        <v>9.7993306815624237E-2</v>
      </c>
      <c r="S1740" s="50">
        <v>22.985877990722656</v>
      </c>
      <c r="T1740" s="50">
        <v>0.11334781348705292</v>
      </c>
      <c r="U1740" s="50">
        <v>6.5441392362117767E-2</v>
      </c>
      <c r="V1740" s="50">
        <v>0</v>
      </c>
      <c r="W1740" t="s">
        <v>210</v>
      </c>
      <c r="X1740" s="50">
        <v>0.3681891207296305</v>
      </c>
      <c r="Y1740" t="s">
        <v>210</v>
      </c>
      <c r="Z1740">
        <v>3</v>
      </c>
      <c r="AA1740">
        <v>25</v>
      </c>
      <c r="AB1740" t="s">
        <v>251</v>
      </c>
      <c r="AC1740" t="s">
        <v>190</v>
      </c>
      <c r="AD1740" s="50">
        <v>0.93360412120819092</v>
      </c>
      <c r="AE1740" t="s">
        <v>252</v>
      </c>
      <c r="AF1740" t="s">
        <v>252</v>
      </c>
      <c r="AG1740" t="s">
        <v>252</v>
      </c>
      <c r="AH1740" t="s">
        <v>252</v>
      </c>
    </row>
    <row r="1741" spans="1:34" x14ac:dyDescent="0.35">
      <c r="A1741">
        <v>77</v>
      </c>
      <c r="B1741" t="s">
        <v>357</v>
      </c>
      <c r="C1741" t="s">
        <v>246</v>
      </c>
      <c r="D1741" t="s">
        <v>463</v>
      </c>
      <c r="E1741" t="s">
        <v>350</v>
      </c>
      <c r="F1741" t="s">
        <v>248</v>
      </c>
      <c r="G1741" t="s">
        <v>249</v>
      </c>
      <c r="H1741" t="s">
        <v>250</v>
      </c>
      <c r="L1741" s="50">
        <v>1</v>
      </c>
      <c r="M1741" s="50">
        <v>0.88296794891357422</v>
      </c>
      <c r="N1741" s="50">
        <v>1.1325439214706421</v>
      </c>
      <c r="O1741" s="50">
        <v>30.712872999999998</v>
      </c>
      <c r="P1741" s="50">
        <v>30.715326309204102</v>
      </c>
      <c r="Q1741" s="50">
        <v>9.6455127000808716E-2</v>
      </c>
      <c r="S1741" s="50">
        <v>21.240459442138672</v>
      </c>
      <c r="T1741" s="50">
        <v>0.11202067136764526</v>
      </c>
      <c r="U1741" s="50">
        <v>6.4675167202949524E-2</v>
      </c>
      <c r="V1741" s="50">
        <v>0</v>
      </c>
      <c r="W1741" t="s">
        <v>210</v>
      </c>
      <c r="X1741" s="50">
        <v>0.33706586427250546</v>
      </c>
      <c r="Y1741" t="s">
        <v>210</v>
      </c>
      <c r="Z1741">
        <v>3</v>
      </c>
      <c r="AA1741">
        <v>25</v>
      </c>
      <c r="AB1741" t="s">
        <v>251</v>
      </c>
      <c r="AC1741" t="s">
        <v>190</v>
      </c>
      <c r="AD1741" s="50">
        <v>0.97874313592910767</v>
      </c>
      <c r="AE1741" t="s">
        <v>252</v>
      </c>
      <c r="AF1741" t="s">
        <v>252</v>
      </c>
      <c r="AG1741" t="s">
        <v>252</v>
      </c>
      <c r="AH1741" t="s">
        <v>252</v>
      </c>
    </row>
    <row r="1742" spans="1:34" x14ac:dyDescent="0.35">
      <c r="A1742">
        <v>78</v>
      </c>
      <c r="B1742" t="s">
        <v>358</v>
      </c>
      <c r="C1742" t="s">
        <v>246</v>
      </c>
      <c r="D1742" t="s">
        <v>463</v>
      </c>
      <c r="E1742" t="s">
        <v>352</v>
      </c>
      <c r="F1742" t="s">
        <v>248</v>
      </c>
      <c r="G1742" t="s">
        <v>249</v>
      </c>
      <c r="H1742" t="s">
        <v>250</v>
      </c>
      <c r="L1742" s="50">
        <v>1</v>
      </c>
      <c r="M1742" s="50">
        <v>0.91473513841629028</v>
      </c>
      <c r="N1742" s="50">
        <v>1.0932126045227051</v>
      </c>
      <c r="O1742" s="50">
        <v>24.560963000000001</v>
      </c>
      <c r="P1742" s="50">
        <v>24.610441207885742</v>
      </c>
      <c r="Q1742" s="50">
        <v>5.6466720998287201E-2</v>
      </c>
      <c r="S1742" s="50">
        <v>15.135574340820313</v>
      </c>
      <c r="T1742" s="50">
        <v>8.0209285020828247E-2</v>
      </c>
      <c r="U1742" s="50">
        <v>4.6308852732181549E-2</v>
      </c>
      <c r="V1742" s="50">
        <v>0</v>
      </c>
      <c r="W1742" t="s">
        <v>210</v>
      </c>
      <c r="X1742" s="50">
        <v>0.46156614842908639</v>
      </c>
      <c r="Y1742" t="s">
        <v>210</v>
      </c>
      <c r="Z1742">
        <v>3</v>
      </c>
      <c r="AA1742">
        <v>18</v>
      </c>
      <c r="AB1742" t="s">
        <v>251</v>
      </c>
      <c r="AC1742" t="s">
        <v>190</v>
      </c>
      <c r="AD1742" s="50">
        <v>0.97994339466094971</v>
      </c>
      <c r="AE1742" t="s">
        <v>252</v>
      </c>
      <c r="AF1742" t="s">
        <v>252</v>
      </c>
      <c r="AG1742" t="s">
        <v>252</v>
      </c>
      <c r="AH1742" t="s">
        <v>252</v>
      </c>
    </row>
    <row r="1743" spans="1:34" x14ac:dyDescent="0.35">
      <c r="A1743">
        <v>79</v>
      </c>
      <c r="B1743" t="s">
        <v>359</v>
      </c>
      <c r="C1743" t="s">
        <v>246</v>
      </c>
      <c r="D1743" t="s">
        <v>463</v>
      </c>
      <c r="E1743" t="s">
        <v>354</v>
      </c>
      <c r="F1743" t="s">
        <v>248</v>
      </c>
      <c r="G1743" t="s">
        <v>249</v>
      </c>
      <c r="H1743" t="s">
        <v>250</v>
      </c>
      <c r="L1743" s="50">
        <v>1</v>
      </c>
      <c r="M1743" s="50">
        <v>0.84850364923477173</v>
      </c>
      <c r="N1743" s="50">
        <v>1.178545355796814</v>
      </c>
      <c r="O1743" s="50">
        <v>24.780912000000001</v>
      </c>
      <c r="P1743" s="50">
        <v>24.937353134155273</v>
      </c>
      <c r="Q1743" s="50">
        <v>0.13643965125083923</v>
      </c>
      <c r="S1743" s="50">
        <v>15.46248722076416</v>
      </c>
      <c r="T1743" s="50">
        <v>0.1478540301322937</v>
      </c>
      <c r="U1743" s="50">
        <v>8.5363566875457764E-2</v>
      </c>
      <c r="V1743" s="50">
        <v>0</v>
      </c>
      <c r="W1743" t="s">
        <v>210</v>
      </c>
      <c r="X1743" s="50">
        <v>0.11150096282130044</v>
      </c>
      <c r="Y1743" t="s">
        <v>210</v>
      </c>
      <c r="Z1743">
        <v>3</v>
      </c>
      <c r="AA1743">
        <v>20</v>
      </c>
      <c r="AB1743" t="s">
        <v>251</v>
      </c>
      <c r="AC1743" t="s">
        <v>190</v>
      </c>
      <c r="AD1743" s="50">
        <v>0.88546591997146606</v>
      </c>
      <c r="AE1743" t="s">
        <v>252</v>
      </c>
      <c r="AF1743" t="s">
        <v>252</v>
      </c>
      <c r="AG1743" t="s">
        <v>252</v>
      </c>
      <c r="AH1743" t="s">
        <v>252</v>
      </c>
    </row>
    <row r="1744" spans="1:34" x14ac:dyDescent="0.35">
      <c r="A1744">
        <v>80</v>
      </c>
      <c r="B1744" t="s">
        <v>360</v>
      </c>
      <c r="C1744" t="s">
        <v>246</v>
      </c>
      <c r="D1744" t="s">
        <v>463</v>
      </c>
      <c r="E1744" t="s">
        <v>356</v>
      </c>
      <c r="F1744" t="s">
        <v>248</v>
      </c>
      <c r="G1744" t="s">
        <v>249</v>
      </c>
      <c r="H1744" t="s">
        <v>250</v>
      </c>
      <c r="L1744" s="50">
        <v>1</v>
      </c>
      <c r="M1744" s="50">
        <v>0.88166689872741699</v>
      </c>
      <c r="N1744" s="50">
        <v>1.134215235710144</v>
      </c>
      <c r="O1744" s="50">
        <v>32.471885999999998</v>
      </c>
      <c r="P1744" s="50">
        <v>32.460742950439453</v>
      </c>
      <c r="Q1744" s="50">
        <v>9.7993306815624237E-2</v>
      </c>
      <c r="S1744" s="50">
        <v>22.985877990722656</v>
      </c>
      <c r="T1744" s="50">
        <v>0.11334781348705292</v>
      </c>
      <c r="U1744" s="50">
        <v>6.5441392362117767E-2</v>
      </c>
      <c r="V1744" s="50">
        <v>0</v>
      </c>
      <c r="W1744" t="s">
        <v>210</v>
      </c>
      <c r="X1744" s="50">
        <v>0.3681891207296305</v>
      </c>
      <c r="Y1744" t="s">
        <v>210</v>
      </c>
      <c r="Z1744">
        <v>3</v>
      </c>
      <c r="AA1744">
        <v>26</v>
      </c>
      <c r="AB1744" t="s">
        <v>251</v>
      </c>
      <c r="AC1744" t="s">
        <v>190</v>
      </c>
      <c r="AD1744" s="50">
        <v>0.92910170555114746</v>
      </c>
      <c r="AE1744" t="s">
        <v>252</v>
      </c>
      <c r="AF1744" t="s">
        <v>252</v>
      </c>
      <c r="AG1744" t="s">
        <v>252</v>
      </c>
      <c r="AH1744" t="s">
        <v>252</v>
      </c>
    </row>
    <row r="1745" spans="1:34" x14ac:dyDescent="0.35">
      <c r="A1745">
        <v>81</v>
      </c>
      <c r="B1745" t="s">
        <v>361</v>
      </c>
      <c r="C1745" t="s">
        <v>246</v>
      </c>
      <c r="D1745" t="s">
        <v>463</v>
      </c>
      <c r="E1745" t="s">
        <v>350</v>
      </c>
      <c r="F1745" t="s">
        <v>248</v>
      </c>
      <c r="G1745" t="s">
        <v>249</v>
      </c>
      <c r="H1745" t="s">
        <v>250</v>
      </c>
      <c r="L1745" s="50">
        <v>1</v>
      </c>
      <c r="M1745" s="50">
        <v>0.88296794891357422</v>
      </c>
      <c r="N1745" s="50">
        <v>1.1325439214706421</v>
      </c>
      <c r="O1745" s="50">
        <v>30.620121000000001</v>
      </c>
      <c r="P1745" s="50">
        <v>30.715326309204102</v>
      </c>
      <c r="Q1745" s="50">
        <v>9.6455127000808716E-2</v>
      </c>
      <c r="S1745" s="50">
        <v>21.240459442138672</v>
      </c>
      <c r="T1745" s="50">
        <v>0.11202067136764526</v>
      </c>
      <c r="U1745" s="50">
        <v>6.4675167202949524E-2</v>
      </c>
      <c r="V1745" s="50">
        <v>0</v>
      </c>
      <c r="W1745" t="s">
        <v>210</v>
      </c>
      <c r="X1745" s="50">
        <v>0.33706586427250546</v>
      </c>
      <c r="Y1745" t="s">
        <v>210</v>
      </c>
      <c r="Z1745">
        <v>3</v>
      </c>
      <c r="AA1745">
        <v>24</v>
      </c>
      <c r="AB1745" t="s">
        <v>251</v>
      </c>
      <c r="AC1745" t="s">
        <v>190</v>
      </c>
      <c r="AD1745" s="50">
        <v>0.98692554235458374</v>
      </c>
      <c r="AE1745" t="s">
        <v>252</v>
      </c>
      <c r="AF1745" t="s">
        <v>252</v>
      </c>
      <c r="AG1745" t="s">
        <v>252</v>
      </c>
      <c r="AH1745" t="s">
        <v>252</v>
      </c>
    </row>
    <row r="1746" spans="1:34" x14ac:dyDescent="0.35">
      <c r="A1746">
        <v>82</v>
      </c>
      <c r="B1746" t="s">
        <v>362</v>
      </c>
      <c r="C1746" t="s">
        <v>246</v>
      </c>
      <c r="D1746" t="s">
        <v>463</v>
      </c>
      <c r="E1746" t="s">
        <v>352</v>
      </c>
      <c r="F1746" t="s">
        <v>248</v>
      </c>
      <c r="G1746" t="s">
        <v>249</v>
      </c>
      <c r="H1746" t="s">
        <v>250</v>
      </c>
      <c r="L1746" s="50">
        <v>1</v>
      </c>
      <c r="M1746" s="50">
        <v>0.91473513841629028</v>
      </c>
      <c r="N1746" s="50">
        <v>1.0932126045227051</v>
      </c>
      <c r="O1746" s="50">
        <v>24.671955000000001</v>
      </c>
      <c r="P1746" s="50">
        <v>24.610441207885742</v>
      </c>
      <c r="Q1746" s="50">
        <v>5.6466720998287201E-2</v>
      </c>
      <c r="S1746" s="50">
        <v>15.135574340820313</v>
      </c>
      <c r="T1746" s="50">
        <v>8.0209285020828247E-2</v>
      </c>
      <c r="U1746" s="50">
        <v>4.6308852732181549E-2</v>
      </c>
      <c r="V1746" s="50">
        <v>0</v>
      </c>
      <c r="W1746" t="s">
        <v>210</v>
      </c>
      <c r="X1746" s="50">
        <v>0.46156614842908639</v>
      </c>
      <c r="Y1746" t="s">
        <v>210</v>
      </c>
      <c r="Z1746">
        <v>3</v>
      </c>
      <c r="AA1746">
        <v>18</v>
      </c>
      <c r="AB1746" t="s">
        <v>251</v>
      </c>
      <c r="AC1746" t="s">
        <v>190</v>
      </c>
      <c r="AD1746" s="50">
        <v>0.95391446352005005</v>
      </c>
      <c r="AE1746" t="s">
        <v>252</v>
      </c>
      <c r="AF1746" t="s">
        <v>252</v>
      </c>
      <c r="AG1746" t="s">
        <v>252</v>
      </c>
      <c r="AH1746" t="s">
        <v>252</v>
      </c>
    </row>
    <row r="1747" spans="1:34" x14ac:dyDescent="0.35">
      <c r="A1747">
        <v>83</v>
      </c>
      <c r="B1747" t="s">
        <v>363</v>
      </c>
      <c r="C1747" t="s">
        <v>246</v>
      </c>
      <c r="D1747" t="s">
        <v>463</v>
      </c>
      <c r="E1747" t="s">
        <v>354</v>
      </c>
      <c r="F1747" t="s">
        <v>248</v>
      </c>
      <c r="G1747" t="s">
        <v>249</v>
      </c>
      <c r="H1747" t="s">
        <v>250</v>
      </c>
      <c r="L1747" s="50">
        <v>1</v>
      </c>
      <c r="M1747" s="50">
        <v>0.84850364923477173</v>
      </c>
      <c r="N1747" s="50">
        <v>1.178545355796814</v>
      </c>
      <c r="O1747" s="50">
        <v>25.031713</v>
      </c>
      <c r="P1747" s="50">
        <v>24.937353134155273</v>
      </c>
      <c r="Q1747" s="50">
        <v>0.13643965125083923</v>
      </c>
      <c r="S1747" s="50">
        <v>15.46248722076416</v>
      </c>
      <c r="T1747" s="50">
        <v>0.1478540301322937</v>
      </c>
      <c r="U1747" s="50">
        <v>8.5363566875457764E-2</v>
      </c>
      <c r="V1747" s="50">
        <v>0</v>
      </c>
      <c r="W1747" t="s">
        <v>210</v>
      </c>
      <c r="X1747" s="50">
        <v>0.11150096282130044</v>
      </c>
      <c r="Y1747" t="s">
        <v>210</v>
      </c>
      <c r="Z1747">
        <v>3</v>
      </c>
      <c r="AA1747">
        <v>20</v>
      </c>
      <c r="AB1747" t="s">
        <v>251</v>
      </c>
      <c r="AC1747" t="s">
        <v>190</v>
      </c>
      <c r="AD1747" s="50">
        <v>0.87267619371414185</v>
      </c>
      <c r="AE1747" t="s">
        <v>252</v>
      </c>
      <c r="AF1747" t="s">
        <v>252</v>
      </c>
      <c r="AG1747" t="s">
        <v>252</v>
      </c>
      <c r="AH1747" t="s">
        <v>252</v>
      </c>
    </row>
    <row r="1748" spans="1:34" x14ac:dyDescent="0.35">
      <c r="A1748">
        <v>84</v>
      </c>
      <c r="B1748" t="s">
        <v>364</v>
      </c>
      <c r="C1748" t="s">
        <v>246</v>
      </c>
      <c r="D1748" t="s">
        <v>463</v>
      </c>
      <c r="E1748" t="s">
        <v>356</v>
      </c>
      <c r="F1748" t="s">
        <v>248</v>
      </c>
      <c r="G1748" t="s">
        <v>249</v>
      </c>
      <c r="H1748" t="s">
        <v>250</v>
      </c>
      <c r="L1748" s="50">
        <v>1</v>
      </c>
      <c r="M1748" s="50">
        <v>0.88166689872741699</v>
      </c>
      <c r="N1748" s="50">
        <v>1.134215235710144</v>
      </c>
      <c r="O1748" s="50">
        <v>32.552689999999998</v>
      </c>
      <c r="P1748" s="50">
        <v>32.460742950439453</v>
      </c>
      <c r="Q1748" s="50">
        <v>9.7993306815624237E-2</v>
      </c>
      <c r="S1748" s="50">
        <v>22.985877990722656</v>
      </c>
      <c r="T1748" s="50">
        <v>0.11334781348705292</v>
      </c>
      <c r="U1748" s="50">
        <v>6.5441392362117767E-2</v>
      </c>
      <c r="V1748" s="50">
        <v>0</v>
      </c>
      <c r="W1748" t="s">
        <v>210</v>
      </c>
      <c r="X1748" s="50">
        <v>0.3681891207296305</v>
      </c>
      <c r="Y1748" t="s">
        <v>210</v>
      </c>
      <c r="Z1748">
        <v>3</v>
      </c>
      <c r="AA1748">
        <v>27</v>
      </c>
      <c r="AB1748" t="s">
        <v>251</v>
      </c>
      <c r="AC1748" t="s">
        <v>190</v>
      </c>
      <c r="AD1748" s="50">
        <v>0.95539045333862305</v>
      </c>
      <c r="AE1748" t="s">
        <v>252</v>
      </c>
      <c r="AF1748" t="s">
        <v>252</v>
      </c>
      <c r="AG1748" t="s">
        <v>252</v>
      </c>
      <c r="AH1748" t="s">
        <v>252</v>
      </c>
    </row>
    <row r="1749" spans="1:34" x14ac:dyDescent="0.35">
      <c r="A1749">
        <v>85</v>
      </c>
      <c r="B1749" t="s">
        <v>365</v>
      </c>
      <c r="C1749" t="s">
        <v>246</v>
      </c>
      <c r="D1749" t="s">
        <v>463</v>
      </c>
      <c r="E1749" t="s">
        <v>366</v>
      </c>
      <c r="F1749" t="s">
        <v>248</v>
      </c>
      <c r="G1749" t="s">
        <v>249</v>
      </c>
      <c r="H1749" t="s">
        <v>250</v>
      </c>
      <c r="O1749" t="s">
        <v>403</v>
      </c>
      <c r="W1749" t="s">
        <v>210</v>
      </c>
      <c r="X1749" s="50">
        <v>0.2</v>
      </c>
      <c r="Y1749" t="s">
        <v>210</v>
      </c>
      <c r="Z1749">
        <v>3</v>
      </c>
      <c r="AA1749">
        <v>34</v>
      </c>
      <c r="AB1749" t="s">
        <v>251</v>
      </c>
      <c r="AC1749" t="s">
        <v>190</v>
      </c>
      <c r="AD1749" s="50">
        <v>0</v>
      </c>
      <c r="AE1749" t="s">
        <v>274</v>
      </c>
      <c r="AF1749" t="s">
        <v>252</v>
      </c>
      <c r="AG1749" t="s">
        <v>274</v>
      </c>
      <c r="AH1749" t="s">
        <v>252</v>
      </c>
    </row>
    <row r="1750" spans="1:34" x14ac:dyDescent="0.35">
      <c r="A1750">
        <v>86</v>
      </c>
      <c r="B1750" t="s">
        <v>367</v>
      </c>
      <c r="C1750" t="s">
        <v>246</v>
      </c>
      <c r="D1750" t="s">
        <v>463</v>
      </c>
      <c r="E1750" t="s">
        <v>368</v>
      </c>
      <c r="F1750" t="s">
        <v>248</v>
      </c>
      <c r="G1750" t="s">
        <v>249</v>
      </c>
      <c r="H1750" t="s">
        <v>250</v>
      </c>
      <c r="L1750" s="50">
        <v>1</v>
      </c>
      <c r="M1750" s="50">
        <v>0.93480128049850464</v>
      </c>
      <c r="N1750" s="50">
        <v>1.0697461366653442</v>
      </c>
      <c r="O1750" s="50">
        <v>32.142859999999999</v>
      </c>
      <c r="P1750" s="50">
        <v>32.130058288574219</v>
      </c>
      <c r="Q1750" s="50">
        <v>2.0904192700982094E-2</v>
      </c>
      <c r="S1750" s="50">
        <v>22.655191421508789</v>
      </c>
      <c r="T1750" s="50">
        <v>6.0679689049720764E-2</v>
      </c>
      <c r="U1750" s="50">
        <v>3.5033434629440308E-2</v>
      </c>
      <c r="V1750" s="50">
        <v>0</v>
      </c>
      <c r="W1750" t="s">
        <v>210</v>
      </c>
      <c r="X1750" s="50">
        <v>0.65533041384851198</v>
      </c>
      <c r="Y1750" t="s">
        <v>210</v>
      </c>
      <c r="Z1750">
        <v>3</v>
      </c>
      <c r="AA1750">
        <v>25</v>
      </c>
      <c r="AB1750" t="s">
        <v>251</v>
      </c>
      <c r="AC1750" t="s">
        <v>190</v>
      </c>
      <c r="AD1750" s="50">
        <v>0.96972948312759399</v>
      </c>
      <c r="AE1750" t="s">
        <v>252</v>
      </c>
      <c r="AF1750" t="s">
        <v>252</v>
      </c>
      <c r="AG1750" t="s">
        <v>252</v>
      </c>
      <c r="AH1750" t="s">
        <v>252</v>
      </c>
    </row>
    <row r="1751" spans="1:34" x14ac:dyDescent="0.35">
      <c r="A1751">
        <v>87</v>
      </c>
      <c r="B1751" t="s">
        <v>369</v>
      </c>
      <c r="C1751" t="s">
        <v>246</v>
      </c>
      <c r="D1751" t="s">
        <v>463</v>
      </c>
      <c r="E1751" t="s">
        <v>370</v>
      </c>
      <c r="F1751" t="s">
        <v>248</v>
      </c>
      <c r="G1751" t="s">
        <v>249</v>
      </c>
      <c r="H1751" t="s">
        <v>250</v>
      </c>
      <c r="L1751" s="50">
        <v>1</v>
      </c>
      <c r="M1751" s="50">
        <v>0.86753195524215698</v>
      </c>
      <c r="N1751" s="50">
        <v>1.1526952981948853</v>
      </c>
      <c r="O1751" s="50">
        <v>30.321376999999998</v>
      </c>
      <c r="P1751" s="50">
        <v>30.31951904296875</v>
      </c>
      <c r="Q1751" s="50">
        <v>0.11450660228729248</v>
      </c>
      <c r="S1751" s="50">
        <v>20.844650268554688</v>
      </c>
      <c r="T1751" s="50">
        <v>0.12789371609687805</v>
      </c>
      <c r="U1751" s="50">
        <v>7.3839470744132996E-2</v>
      </c>
      <c r="V1751" s="50">
        <v>0</v>
      </c>
      <c r="W1751" t="s">
        <v>210</v>
      </c>
      <c r="X1751" s="50">
        <v>0.70460040557341186</v>
      </c>
      <c r="Y1751" t="s">
        <v>210</v>
      </c>
      <c r="Z1751">
        <v>3</v>
      </c>
      <c r="AA1751">
        <v>23</v>
      </c>
      <c r="AB1751" t="s">
        <v>251</v>
      </c>
      <c r="AC1751" t="s">
        <v>190</v>
      </c>
      <c r="AD1751" s="50">
        <v>0.9806067943572998</v>
      </c>
      <c r="AE1751" t="s">
        <v>252</v>
      </c>
      <c r="AF1751" t="s">
        <v>252</v>
      </c>
      <c r="AG1751" t="s">
        <v>252</v>
      </c>
      <c r="AH1751" t="s">
        <v>252</v>
      </c>
    </row>
    <row r="1752" spans="1:34" x14ac:dyDescent="0.35">
      <c r="A1752">
        <v>88</v>
      </c>
      <c r="B1752" t="s">
        <v>371</v>
      </c>
      <c r="C1752" t="s">
        <v>246</v>
      </c>
      <c r="D1752" t="s">
        <v>463</v>
      </c>
      <c r="E1752" t="s">
        <v>372</v>
      </c>
      <c r="F1752" t="s">
        <v>248</v>
      </c>
      <c r="G1752" t="s">
        <v>249</v>
      </c>
      <c r="H1752" t="s">
        <v>250</v>
      </c>
      <c r="L1752" s="50">
        <v>1</v>
      </c>
      <c r="M1752" s="50">
        <v>0.60966914892196655</v>
      </c>
      <c r="N1752" s="50">
        <v>1.6402339935302734</v>
      </c>
      <c r="O1752" s="50">
        <v>37.060527999999998</v>
      </c>
      <c r="P1752" s="50">
        <v>37.400547027587891</v>
      </c>
      <c r="Q1752" s="50">
        <v>0.44170045852661133</v>
      </c>
      <c r="S1752" s="50">
        <v>27.925683975219727</v>
      </c>
      <c r="T1752" s="50">
        <v>0.44535866379737854</v>
      </c>
      <c r="U1752" s="50">
        <v>0.25712794065475464</v>
      </c>
      <c r="V1752" s="50">
        <v>0</v>
      </c>
      <c r="W1752" t="s">
        <v>210</v>
      </c>
      <c r="X1752" s="50">
        <v>3.9999999105930328E-2</v>
      </c>
      <c r="Y1752" t="s">
        <v>210</v>
      </c>
      <c r="Z1752">
        <v>3</v>
      </c>
      <c r="AA1752">
        <v>33</v>
      </c>
      <c r="AB1752" t="s">
        <v>273</v>
      </c>
      <c r="AC1752" t="s">
        <v>190</v>
      </c>
      <c r="AD1752" s="50">
        <v>0.75691121816635132</v>
      </c>
      <c r="AE1752" t="s">
        <v>274</v>
      </c>
      <c r="AF1752" t="s">
        <v>252</v>
      </c>
      <c r="AG1752" t="s">
        <v>274</v>
      </c>
      <c r="AH1752" t="s">
        <v>252</v>
      </c>
    </row>
    <row r="1753" spans="1:34" x14ac:dyDescent="0.35">
      <c r="A1753">
        <v>89</v>
      </c>
      <c r="B1753" t="s">
        <v>373</v>
      </c>
      <c r="C1753" t="s">
        <v>246</v>
      </c>
      <c r="D1753" t="s">
        <v>463</v>
      </c>
      <c r="E1753" t="s">
        <v>366</v>
      </c>
      <c r="F1753" t="s">
        <v>248</v>
      </c>
      <c r="G1753" t="s">
        <v>249</v>
      </c>
      <c r="H1753" t="s">
        <v>250</v>
      </c>
      <c r="O1753" t="s">
        <v>403</v>
      </c>
      <c r="W1753" t="s">
        <v>210</v>
      </c>
      <c r="X1753" s="50">
        <v>0.2</v>
      </c>
      <c r="Y1753" t="s">
        <v>210</v>
      </c>
      <c r="Z1753">
        <v>3</v>
      </c>
      <c r="AA1753">
        <v>39</v>
      </c>
      <c r="AB1753" t="s">
        <v>251</v>
      </c>
      <c r="AC1753" t="s">
        <v>190</v>
      </c>
      <c r="AD1753" s="50">
        <v>0</v>
      </c>
      <c r="AE1753" t="s">
        <v>274</v>
      </c>
      <c r="AF1753" t="s">
        <v>274</v>
      </c>
      <c r="AG1753" t="s">
        <v>274</v>
      </c>
      <c r="AH1753" t="s">
        <v>274</v>
      </c>
    </row>
    <row r="1754" spans="1:34" x14ac:dyDescent="0.35">
      <c r="A1754">
        <v>90</v>
      </c>
      <c r="B1754" t="s">
        <v>374</v>
      </c>
      <c r="C1754" t="s">
        <v>246</v>
      </c>
      <c r="D1754" t="s">
        <v>463</v>
      </c>
      <c r="E1754" t="s">
        <v>368</v>
      </c>
      <c r="F1754" t="s">
        <v>248</v>
      </c>
      <c r="G1754" t="s">
        <v>249</v>
      </c>
      <c r="H1754" t="s">
        <v>250</v>
      </c>
      <c r="L1754" s="50">
        <v>1</v>
      </c>
      <c r="M1754" s="50">
        <v>0.93480128049850464</v>
      </c>
      <c r="N1754" s="50">
        <v>1.0697461366653442</v>
      </c>
      <c r="O1754" s="50">
        <v>32.141376000000001</v>
      </c>
      <c r="P1754" s="50">
        <v>32.130058288574219</v>
      </c>
      <c r="Q1754" s="50">
        <v>2.0904192700982094E-2</v>
      </c>
      <c r="S1754" s="50">
        <v>22.655191421508789</v>
      </c>
      <c r="T1754" s="50">
        <v>6.0679689049720764E-2</v>
      </c>
      <c r="U1754" s="50">
        <v>3.5033434629440308E-2</v>
      </c>
      <c r="V1754" s="50">
        <v>0</v>
      </c>
      <c r="W1754" t="s">
        <v>210</v>
      </c>
      <c r="X1754" s="50">
        <v>0.65533041384851198</v>
      </c>
      <c r="Y1754" t="s">
        <v>210</v>
      </c>
      <c r="Z1754">
        <v>3</v>
      </c>
      <c r="AA1754">
        <v>24</v>
      </c>
      <c r="AB1754" t="s">
        <v>251</v>
      </c>
      <c r="AC1754" t="s">
        <v>190</v>
      </c>
      <c r="AD1754" s="50">
        <v>0.97563862800598145</v>
      </c>
      <c r="AE1754" t="s">
        <v>252</v>
      </c>
      <c r="AF1754" t="s">
        <v>252</v>
      </c>
      <c r="AG1754" t="s">
        <v>252</v>
      </c>
      <c r="AH1754" t="s">
        <v>252</v>
      </c>
    </row>
    <row r="1755" spans="1:34" x14ac:dyDescent="0.35">
      <c r="A1755">
        <v>91</v>
      </c>
      <c r="B1755" t="s">
        <v>375</v>
      </c>
      <c r="C1755" t="s">
        <v>246</v>
      </c>
      <c r="D1755" t="s">
        <v>463</v>
      </c>
      <c r="E1755" t="s">
        <v>370</v>
      </c>
      <c r="F1755" t="s">
        <v>248</v>
      </c>
      <c r="G1755" t="s">
        <v>249</v>
      </c>
      <c r="H1755" t="s">
        <v>250</v>
      </c>
      <c r="L1755" s="50">
        <v>1</v>
      </c>
      <c r="M1755" s="50">
        <v>0.86753195524215698</v>
      </c>
      <c r="N1755" s="50">
        <v>1.1526952981948853</v>
      </c>
      <c r="O1755" s="50">
        <v>30.433083</v>
      </c>
      <c r="P1755" s="50">
        <v>30.31951904296875</v>
      </c>
      <c r="Q1755" s="50">
        <v>0.11450660228729248</v>
      </c>
      <c r="S1755" s="50">
        <v>20.844650268554688</v>
      </c>
      <c r="T1755" s="50">
        <v>0.12789371609687805</v>
      </c>
      <c r="U1755" s="50">
        <v>7.3839470744132996E-2</v>
      </c>
      <c r="V1755" s="50">
        <v>0</v>
      </c>
      <c r="W1755" t="s">
        <v>210</v>
      </c>
      <c r="X1755" s="50">
        <v>0.70460040557341186</v>
      </c>
      <c r="Y1755" t="s">
        <v>210</v>
      </c>
      <c r="Z1755">
        <v>3</v>
      </c>
      <c r="AA1755">
        <v>23</v>
      </c>
      <c r="AB1755" t="s">
        <v>251</v>
      </c>
      <c r="AC1755" t="s">
        <v>190</v>
      </c>
      <c r="AD1755" s="50">
        <v>0.97486066818237305</v>
      </c>
      <c r="AE1755" t="s">
        <v>252</v>
      </c>
      <c r="AF1755" t="s">
        <v>252</v>
      </c>
      <c r="AG1755" t="s">
        <v>252</v>
      </c>
      <c r="AH1755" t="s">
        <v>252</v>
      </c>
    </row>
    <row r="1756" spans="1:34" x14ac:dyDescent="0.35">
      <c r="A1756">
        <v>92</v>
      </c>
      <c r="B1756" t="s">
        <v>376</v>
      </c>
      <c r="C1756" t="s">
        <v>246</v>
      </c>
      <c r="D1756" t="s">
        <v>463</v>
      </c>
      <c r="E1756" t="s">
        <v>372</v>
      </c>
      <c r="F1756" t="s">
        <v>248</v>
      </c>
      <c r="G1756" t="s">
        <v>249</v>
      </c>
      <c r="H1756" t="s">
        <v>250</v>
      </c>
      <c r="L1756" s="50">
        <v>1</v>
      </c>
      <c r="M1756" s="50">
        <v>0.60966914892196655</v>
      </c>
      <c r="N1756" s="50">
        <v>1.6402339935302734</v>
      </c>
      <c r="O1756" s="50">
        <v>37.241337000000001</v>
      </c>
      <c r="P1756" s="50">
        <v>37.400547027587891</v>
      </c>
      <c r="Q1756" s="50">
        <v>0.44170045852661133</v>
      </c>
      <c r="S1756" s="50">
        <v>27.925683975219727</v>
      </c>
      <c r="T1756" s="50">
        <v>0.44535866379737854</v>
      </c>
      <c r="U1756" s="50">
        <v>0.25712794065475464</v>
      </c>
      <c r="V1756" s="50">
        <v>0</v>
      </c>
      <c r="W1756" t="s">
        <v>210</v>
      </c>
      <c r="X1756" s="50">
        <v>3.9999999105930328E-2</v>
      </c>
      <c r="Y1756" t="s">
        <v>210</v>
      </c>
      <c r="Z1756">
        <v>3</v>
      </c>
      <c r="AA1756">
        <v>34</v>
      </c>
      <c r="AB1756" t="s">
        <v>273</v>
      </c>
      <c r="AC1756" t="s">
        <v>190</v>
      </c>
      <c r="AD1756" s="50">
        <v>0.71008497476577759</v>
      </c>
      <c r="AE1756" t="s">
        <v>274</v>
      </c>
      <c r="AF1756" t="s">
        <v>252</v>
      </c>
      <c r="AG1756" t="s">
        <v>274</v>
      </c>
      <c r="AH1756" t="s">
        <v>252</v>
      </c>
    </row>
    <row r="1757" spans="1:34" x14ac:dyDescent="0.35">
      <c r="A1757">
        <v>93</v>
      </c>
      <c r="B1757" t="s">
        <v>377</v>
      </c>
      <c r="C1757" t="s">
        <v>246</v>
      </c>
      <c r="D1757" t="s">
        <v>463</v>
      </c>
      <c r="E1757" t="s">
        <v>366</v>
      </c>
      <c r="F1757" t="s">
        <v>248</v>
      </c>
      <c r="G1757" t="s">
        <v>249</v>
      </c>
      <c r="H1757" t="s">
        <v>250</v>
      </c>
      <c r="O1757" t="s">
        <v>403</v>
      </c>
      <c r="W1757" t="s">
        <v>210</v>
      </c>
      <c r="X1757" s="50">
        <v>0.2</v>
      </c>
      <c r="Y1757" t="s">
        <v>210</v>
      </c>
      <c r="Z1757">
        <v>3</v>
      </c>
      <c r="AA1757">
        <v>39</v>
      </c>
      <c r="AB1757" t="s">
        <v>251</v>
      </c>
      <c r="AC1757" t="s">
        <v>190</v>
      </c>
      <c r="AD1757" s="50">
        <v>0</v>
      </c>
      <c r="AE1757" t="s">
        <v>274</v>
      </c>
      <c r="AF1757" t="s">
        <v>274</v>
      </c>
      <c r="AG1757" t="s">
        <v>274</v>
      </c>
      <c r="AH1757" t="s">
        <v>252</v>
      </c>
    </row>
    <row r="1758" spans="1:34" x14ac:dyDescent="0.35">
      <c r="A1758">
        <v>94</v>
      </c>
      <c r="B1758" t="s">
        <v>378</v>
      </c>
      <c r="C1758" t="s">
        <v>246</v>
      </c>
      <c r="D1758" t="s">
        <v>463</v>
      </c>
      <c r="E1758" t="s">
        <v>368</v>
      </c>
      <c r="F1758" t="s">
        <v>248</v>
      </c>
      <c r="G1758" t="s">
        <v>249</v>
      </c>
      <c r="H1758" t="s">
        <v>250</v>
      </c>
      <c r="L1758" s="50">
        <v>1</v>
      </c>
      <c r="M1758" s="50">
        <v>0.93480128049850464</v>
      </c>
      <c r="N1758" s="50">
        <v>1.0697461366653442</v>
      </c>
      <c r="O1758" s="50">
        <v>32.105933999999998</v>
      </c>
      <c r="P1758" s="50">
        <v>32.130058288574219</v>
      </c>
      <c r="Q1758" s="50">
        <v>2.0904192700982094E-2</v>
      </c>
      <c r="S1758" s="50">
        <v>22.655191421508789</v>
      </c>
      <c r="T1758" s="50">
        <v>6.0679689049720764E-2</v>
      </c>
      <c r="U1758" s="50">
        <v>3.5033434629440308E-2</v>
      </c>
      <c r="V1758" s="50">
        <v>0</v>
      </c>
      <c r="W1758" t="s">
        <v>210</v>
      </c>
      <c r="X1758" s="50">
        <v>0.65533041384851198</v>
      </c>
      <c r="Y1758" t="s">
        <v>210</v>
      </c>
      <c r="Z1758">
        <v>3</v>
      </c>
      <c r="AA1758">
        <v>25</v>
      </c>
      <c r="AB1758" t="s">
        <v>251</v>
      </c>
      <c r="AC1758" t="s">
        <v>190</v>
      </c>
      <c r="AD1758" s="50">
        <v>0.97551369667053223</v>
      </c>
      <c r="AE1758" t="s">
        <v>252</v>
      </c>
      <c r="AF1758" t="s">
        <v>252</v>
      </c>
      <c r="AG1758" t="s">
        <v>252</v>
      </c>
      <c r="AH1758" t="s">
        <v>252</v>
      </c>
    </row>
    <row r="1759" spans="1:34" x14ac:dyDescent="0.35">
      <c r="A1759">
        <v>95</v>
      </c>
      <c r="B1759" t="s">
        <v>379</v>
      </c>
      <c r="C1759" t="s">
        <v>246</v>
      </c>
      <c r="D1759" t="s">
        <v>463</v>
      </c>
      <c r="E1759" t="s">
        <v>370</v>
      </c>
      <c r="F1759" t="s">
        <v>248</v>
      </c>
      <c r="G1759" t="s">
        <v>249</v>
      </c>
      <c r="H1759" t="s">
        <v>250</v>
      </c>
      <c r="L1759" s="50">
        <v>1</v>
      </c>
      <c r="M1759" s="50">
        <v>0.86753195524215698</v>
      </c>
      <c r="N1759" s="50">
        <v>1.1526952981948853</v>
      </c>
      <c r="O1759" s="50">
        <v>30.204091999999999</v>
      </c>
      <c r="P1759" s="50">
        <v>30.31951904296875</v>
      </c>
      <c r="Q1759" s="50">
        <v>0.11450660228729248</v>
      </c>
      <c r="S1759" s="50">
        <v>20.844650268554688</v>
      </c>
      <c r="T1759" s="50">
        <v>0.12789371609687805</v>
      </c>
      <c r="U1759" s="50">
        <v>7.3839470744132996E-2</v>
      </c>
      <c r="V1759" s="50">
        <v>0</v>
      </c>
      <c r="W1759" t="s">
        <v>210</v>
      </c>
      <c r="X1759" s="50">
        <v>0.70460040557341186</v>
      </c>
      <c r="Y1759" t="s">
        <v>210</v>
      </c>
      <c r="Z1759">
        <v>3</v>
      </c>
      <c r="AA1759">
        <v>22</v>
      </c>
      <c r="AB1759" t="s">
        <v>251</v>
      </c>
      <c r="AC1759" t="s">
        <v>190</v>
      </c>
      <c r="AD1759" s="50">
        <v>0.96972107887268066</v>
      </c>
      <c r="AE1759" t="s">
        <v>252</v>
      </c>
      <c r="AF1759" t="s">
        <v>252</v>
      </c>
      <c r="AG1759" t="s">
        <v>252</v>
      </c>
      <c r="AH1759" t="s">
        <v>252</v>
      </c>
    </row>
    <row r="1760" spans="1:34" x14ac:dyDescent="0.35">
      <c r="A1760">
        <v>96</v>
      </c>
      <c r="B1760" t="s">
        <v>380</v>
      </c>
      <c r="C1760" t="s">
        <v>246</v>
      </c>
      <c r="D1760" t="s">
        <v>463</v>
      </c>
      <c r="E1760" t="s">
        <v>372</v>
      </c>
      <c r="F1760" t="s">
        <v>248</v>
      </c>
      <c r="G1760" t="s">
        <v>249</v>
      </c>
      <c r="H1760" t="s">
        <v>250</v>
      </c>
      <c r="L1760" s="50">
        <v>1</v>
      </c>
      <c r="M1760" s="50">
        <v>0.60966914892196655</v>
      </c>
      <c r="N1760" s="50">
        <v>1.6402339935302734</v>
      </c>
      <c r="O1760" s="50">
        <v>37.899783999999997</v>
      </c>
      <c r="P1760" s="50">
        <v>37.400547027587891</v>
      </c>
      <c r="Q1760" s="50">
        <v>0.44170045852661133</v>
      </c>
      <c r="S1760" s="50">
        <v>27.925683975219727</v>
      </c>
      <c r="T1760" s="50">
        <v>0.44535866379737854</v>
      </c>
      <c r="U1760" s="50">
        <v>0.25712794065475464</v>
      </c>
      <c r="V1760" s="50">
        <v>0</v>
      </c>
      <c r="W1760" t="s">
        <v>210</v>
      </c>
      <c r="X1760" s="50">
        <v>3.9999999105930328E-2</v>
      </c>
      <c r="Y1760" t="s">
        <v>210</v>
      </c>
      <c r="Z1760">
        <v>3</v>
      </c>
      <c r="AA1760">
        <v>35</v>
      </c>
      <c r="AB1760" t="s">
        <v>273</v>
      </c>
      <c r="AC1760" t="s">
        <v>190</v>
      </c>
      <c r="AD1760" s="50">
        <v>0.64653319120407104</v>
      </c>
      <c r="AE1760" t="s">
        <v>274</v>
      </c>
      <c r="AF1760" t="s">
        <v>252</v>
      </c>
      <c r="AG1760" t="s">
        <v>274</v>
      </c>
      <c r="AH1760" t="s">
        <v>252</v>
      </c>
    </row>
    <row r="1761" spans="1:37" x14ac:dyDescent="0.35">
      <c r="A1761" t="s">
        <v>381</v>
      </c>
      <c r="B1761" t="s">
        <v>382</v>
      </c>
    </row>
    <row r="1762" spans="1:37" x14ac:dyDescent="0.35">
      <c r="A1762" t="s">
        <v>383</v>
      </c>
      <c r="B1762" t="s">
        <v>247</v>
      </c>
    </row>
    <row r="1763" spans="1:37" x14ac:dyDescent="0.35">
      <c r="A1763" t="s">
        <v>384</v>
      </c>
      <c r="B1763" t="s">
        <v>385</v>
      </c>
    </row>
    <row r="1764" spans="1:37" x14ac:dyDescent="0.35">
      <c r="A1764" t="s">
        <v>386</v>
      </c>
      <c r="B1764" t="s">
        <v>463</v>
      </c>
    </row>
    <row r="1765" spans="1:37" x14ac:dyDescent="0.35">
      <c r="A1765" s="73"/>
      <c r="B1765" s="73"/>
      <c r="C1765" s="73"/>
      <c r="D1765" s="73"/>
      <c r="E1765" s="73"/>
      <c r="F1765" s="73"/>
      <c r="G1765" s="73"/>
      <c r="H1765" s="73"/>
      <c r="I1765" s="73"/>
      <c r="J1765" s="73"/>
      <c r="K1765" s="73"/>
      <c r="L1765" s="73"/>
      <c r="M1765" s="73"/>
      <c r="N1765" s="73"/>
      <c r="O1765" s="73"/>
      <c r="P1765" s="73"/>
      <c r="Q1765" s="73"/>
      <c r="R1765" s="73"/>
      <c r="S1765" s="73"/>
      <c r="T1765" s="73"/>
      <c r="U1765" s="73"/>
      <c r="V1765" s="73"/>
      <c r="W1765" s="73"/>
      <c r="X1765" s="73"/>
      <c r="Y1765" s="73"/>
      <c r="Z1765" s="73"/>
      <c r="AA1765" s="73"/>
      <c r="AB1765" s="73"/>
      <c r="AC1765" s="73"/>
      <c r="AD1765" s="73"/>
      <c r="AE1765" s="73"/>
      <c r="AF1765" s="73"/>
      <c r="AG1765" s="73"/>
      <c r="AH1765" s="73"/>
      <c r="AI1765" s="73"/>
      <c r="AJ1765" s="73"/>
      <c r="AK1765" s="73"/>
    </row>
    <row r="1766" spans="1:37" x14ac:dyDescent="0.35">
      <c r="A1766" t="s">
        <v>174</v>
      </c>
      <c r="B1766" t="s">
        <v>175</v>
      </c>
    </row>
    <row r="1767" spans="1:37" x14ac:dyDescent="0.35">
      <c r="A1767" t="s">
        <v>185</v>
      </c>
      <c r="B1767" t="s">
        <v>179</v>
      </c>
    </row>
    <row r="1768" spans="1:37" x14ac:dyDescent="0.35">
      <c r="A1768" t="s">
        <v>186</v>
      </c>
      <c r="B1768" t="s">
        <v>187</v>
      </c>
    </row>
    <row r="1769" spans="1:37" x14ac:dyDescent="0.35">
      <c r="A1769" t="s">
        <v>188</v>
      </c>
      <c r="B1769" t="s">
        <v>464</v>
      </c>
    </row>
    <row r="1770" spans="1:37" x14ac:dyDescent="0.35">
      <c r="A1770" t="s">
        <v>191</v>
      </c>
      <c r="B1770" t="s">
        <v>465</v>
      </c>
    </row>
    <row r="1771" spans="1:37" x14ac:dyDescent="0.35">
      <c r="A1771" t="s">
        <v>193</v>
      </c>
      <c r="B1771" t="s">
        <v>466</v>
      </c>
    </row>
    <row r="1772" spans="1:37" x14ac:dyDescent="0.35">
      <c r="A1772" t="s">
        <v>195</v>
      </c>
      <c r="B1772" t="s">
        <v>467</v>
      </c>
    </row>
    <row r="1773" spans="1:37" x14ac:dyDescent="0.35">
      <c r="A1773" t="s">
        <v>197</v>
      </c>
      <c r="B1773" t="s">
        <v>198</v>
      </c>
    </row>
    <row r="1774" spans="1:37" x14ac:dyDescent="0.35">
      <c r="A1774" t="s">
        <v>199</v>
      </c>
      <c r="B1774" t="s">
        <v>200</v>
      </c>
    </row>
    <row r="1775" spans="1:37" x14ac:dyDescent="0.35">
      <c r="A1775" t="s">
        <v>201</v>
      </c>
      <c r="B1775" t="s">
        <v>202</v>
      </c>
    </row>
    <row r="1776" spans="1:37" x14ac:dyDescent="0.35">
      <c r="A1776" t="s">
        <v>203</v>
      </c>
      <c r="B1776" t="s">
        <v>204</v>
      </c>
    </row>
    <row r="1777" spans="1:35" x14ac:dyDescent="0.35">
      <c r="A1777" t="s">
        <v>205</v>
      </c>
      <c r="B1777" t="s">
        <v>206</v>
      </c>
    </row>
    <row r="1778" spans="1:35" x14ac:dyDescent="0.35">
      <c r="A1778" t="s">
        <v>207</v>
      </c>
      <c r="B1778" t="s">
        <v>208</v>
      </c>
    </row>
    <row r="1779" spans="1:35" x14ac:dyDescent="0.35">
      <c r="A1779" t="s">
        <v>209</v>
      </c>
      <c r="B1779" t="s">
        <v>210</v>
      </c>
    </row>
    <row r="1780" spans="1:35" x14ac:dyDescent="0.35">
      <c r="A1780" t="s">
        <v>211</v>
      </c>
      <c r="B1780" t="s">
        <v>212</v>
      </c>
    </row>
    <row r="1782" spans="1:35" x14ac:dyDescent="0.35">
      <c r="A1782" t="s">
        <v>213</v>
      </c>
      <c r="B1782" t="s">
        <v>214</v>
      </c>
      <c r="C1782" t="s">
        <v>215</v>
      </c>
      <c r="D1782" t="s">
        <v>216</v>
      </c>
      <c r="E1782" t="s">
        <v>217</v>
      </c>
      <c r="F1782" t="s">
        <v>218</v>
      </c>
      <c r="G1782" t="s">
        <v>219</v>
      </c>
      <c r="H1782" t="s">
        <v>220</v>
      </c>
      <c r="I1782" t="s">
        <v>221</v>
      </c>
      <c r="J1782" t="s">
        <v>222</v>
      </c>
      <c r="K1782" t="s">
        <v>223</v>
      </c>
      <c r="L1782" t="s">
        <v>112</v>
      </c>
      <c r="M1782" t="s">
        <v>224</v>
      </c>
      <c r="N1782" t="s">
        <v>225</v>
      </c>
      <c r="O1782" t="s">
        <v>45</v>
      </c>
      <c r="P1782" t="s">
        <v>226</v>
      </c>
      <c r="Q1782" t="s">
        <v>227</v>
      </c>
      <c r="R1782" t="s">
        <v>228</v>
      </c>
      <c r="S1782" t="s">
        <v>229</v>
      </c>
      <c r="T1782" t="s">
        <v>230</v>
      </c>
      <c r="U1782" t="s">
        <v>231</v>
      </c>
      <c r="V1782" t="s">
        <v>232</v>
      </c>
      <c r="W1782" t="s">
        <v>233</v>
      </c>
      <c r="X1782" t="s">
        <v>234</v>
      </c>
      <c r="Y1782" t="s">
        <v>235</v>
      </c>
      <c r="Z1782" t="s">
        <v>236</v>
      </c>
      <c r="AA1782" t="s">
        <v>237</v>
      </c>
      <c r="AB1782" t="s">
        <v>238</v>
      </c>
      <c r="AC1782" t="s">
        <v>239</v>
      </c>
      <c r="AD1782" t="s">
        <v>240</v>
      </c>
      <c r="AE1782" t="s">
        <v>241</v>
      </c>
      <c r="AF1782" t="s">
        <v>399</v>
      </c>
      <c r="AG1782" t="s">
        <v>242</v>
      </c>
      <c r="AH1782" t="s">
        <v>243</v>
      </c>
      <c r="AI1782" t="s">
        <v>401</v>
      </c>
    </row>
    <row r="1783" spans="1:35" x14ac:dyDescent="0.35">
      <c r="A1783">
        <v>1</v>
      </c>
      <c r="B1783" t="s">
        <v>245</v>
      </c>
      <c r="C1783" t="s">
        <v>246</v>
      </c>
      <c r="D1783" t="s">
        <v>468</v>
      </c>
      <c r="E1783" t="s">
        <v>247</v>
      </c>
      <c r="F1783" t="s">
        <v>248</v>
      </c>
      <c r="G1783" t="s">
        <v>249</v>
      </c>
      <c r="H1783" t="s">
        <v>250</v>
      </c>
      <c r="O1783" s="50">
        <v>9.1788434999999993</v>
      </c>
      <c r="P1783" s="50">
        <v>9.2599210739135742</v>
      </c>
      <c r="Q1783" s="50">
        <v>7.3259152472019196E-2</v>
      </c>
      <c r="W1783" t="s">
        <v>210</v>
      </c>
      <c r="X1783" s="50">
        <v>0.46301580710310047</v>
      </c>
      <c r="Y1783" t="s">
        <v>210</v>
      </c>
      <c r="Z1783">
        <v>3</v>
      </c>
      <c r="AA1783">
        <v>4</v>
      </c>
      <c r="AB1783" t="s">
        <v>251</v>
      </c>
      <c r="AC1783" t="s">
        <v>190</v>
      </c>
      <c r="AD1783" s="50">
        <v>0.89936350025146417</v>
      </c>
      <c r="AE1783" t="s">
        <v>252</v>
      </c>
      <c r="AF1783" t="s">
        <v>252</v>
      </c>
      <c r="AG1783" t="s">
        <v>252</v>
      </c>
      <c r="AH1783" t="s">
        <v>252</v>
      </c>
      <c r="AI1783" t="s">
        <v>252</v>
      </c>
    </row>
    <row r="1784" spans="1:35" x14ac:dyDescent="0.35">
      <c r="A1784">
        <v>2</v>
      </c>
      <c r="B1784" t="s">
        <v>253</v>
      </c>
      <c r="C1784" t="s">
        <v>246</v>
      </c>
      <c r="D1784" t="s">
        <v>468</v>
      </c>
      <c r="E1784" t="s">
        <v>254</v>
      </c>
      <c r="F1784" t="s">
        <v>248</v>
      </c>
      <c r="G1784" t="s">
        <v>249</v>
      </c>
      <c r="H1784" t="s">
        <v>250</v>
      </c>
      <c r="L1784" s="50">
        <v>1</v>
      </c>
      <c r="M1784" s="50">
        <v>0.92106747627258301</v>
      </c>
      <c r="N1784" s="50">
        <v>1.085696816444397</v>
      </c>
      <c r="O1784" s="50">
        <v>21.388020000000001</v>
      </c>
      <c r="P1784" s="50">
        <v>21.383626937866211</v>
      </c>
      <c r="Q1784" s="50">
        <v>1.0447929613292217E-2</v>
      </c>
      <c r="S1784" s="50">
        <v>12.12370491027832</v>
      </c>
      <c r="T1784" s="50">
        <v>7.4000418186187744E-2</v>
      </c>
      <c r="U1784" s="50">
        <v>4.2724162340164185E-2</v>
      </c>
      <c r="V1784" s="50">
        <v>0</v>
      </c>
      <c r="W1784" t="s">
        <v>210</v>
      </c>
      <c r="X1784" s="50">
        <v>0.37505403626188444</v>
      </c>
      <c r="Y1784" t="s">
        <v>210</v>
      </c>
      <c r="Z1784">
        <v>3</v>
      </c>
      <c r="AA1784">
        <v>15</v>
      </c>
      <c r="AB1784" t="s">
        <v>251</v>
      </c>
      <c r="AC1784" t="s">
        <v>190</v>
      </c>
      <c r="AD1784" s="50">
        <v>0.97127706358427335</v>
      </c>
      <c r="AE1784" t="s">
        <v>252</v>
      </c>
      <c r="AF1784" t="s">
        <v>252</v>
      </c>
      <c r="AG1784" t="s">
        <v>252</v>
      </c>
      <c r="AH1784" t="s">
        <v>252</v>
      </c>
      <c r="AI1784" t="s">
        <v>252</v>
      </c>
    </row>
    <row r="1785" spans="1:35" x14ac:dyDescent="0.35">
      <c r="A1785">
        <v>3</v>
      </c>
      <c r="B1785" t="s">
        <v>255</v>
      </c>
      <c r="C1785" t="s">
        <v>246</v>
      </c>
      <c r="D1785" t="s">
        <v>468</v>
      </c>
      <c r="E1785" t="s">
        <v>256</v>
      </c>
      <c r="F1785" t="s">
        <v>248</v>
      </c>
      <c r="G1785" t="s">
        <v>249</v>
      </c>
      <c r="H1785" t="s">
        <v>250</v>
      </c>
      <c r="L1785" s="50">
        <v>1</v>
      </c>
      <c r="M1785" s="50">
        <v>0.91771680116653442</v>
      </c>
      <c r="N1785" s="50">
        <v>1.0896607637405396</v>
      </c>
      <c r="O1785" s="50">
        <v>23.862784999999999</v>
      </c>
      <c r="P1785" s="50">
        <v>23.862680435180664</v>
      </c>
      <c r="Q1785" s="50">
        <v>2.4604007601737976E-2</v>
      </c>
      <c r="S1785" s="50">
        <v>14.602761268615723</v>
      </c>
      <c r="T1785" s="50">
        <v>7.7280402183532715E-2</v>
      </c>
      <c r="U1785" s="50">
        <v>4.461786150932312E-2</v>
      </c>
      <c r="V1785" s="50">
        <v>0</v>
      </c>
      <c r="W1785" t="s">
        <v>210</v>
      </c>
      <c r="X1785" s="50">
        <v>0.41176419849383805</v>
      </c>
      <c r="Y1785" t="s">
        <v>210</v>
      </c>
      <c r="Z1785">
        <v>3</v>
      </c>
      <c r="AA1785">
        <v>18</v>
      </c>
      <c r="AB1785" t="s">
        <v>251</v>
      </c>
      <c r="AC1785" t="s">
        <v>190</v>
      </c>
      <c r="AD1785" s="50">
        <v>0.97152583768915968</v>
      </c>
      <c r="AE1785" t="s">
        <v>252</v>
      </c>
      <c r="AF1785" t="s">
        <v>252</v>
      </c>
      <c r="AG1785" t="s">
        <v>252</v>
      </c>
      <c r="AH1785" t="s">
        <v>252</v>
      </c>
      <c r="AI1785" t="s">
        <v>252</v>
      </c>
    </row>
    <row r="1786" spans="1:35" x14ac:dyDescent="0.35">
      <c r="A1786">
        <v>4</v>
      </c>
      <c r="B1786" t="s">
        <v>257</v>
      </c>
      <c r="C1786" t="s">
        <v>246</v>
      </c>
      <c r="D1786" t="s">
        <v>468</v>
      </c>
      <c r="E1786" t="s">
        <v>258</v>
      </c>
      <c r="F1786" t="s">
        <v>248</v>
      </c>
      <c r="G1786" t="s">
        <v>249</v>
      </c>
      <c r="H1786" t="s">
        <v>250</v>
      </c>
      <c r="L1786" s="50">
        <v>1</v>
      </c>
      <c r="M1786" s="50">
        <v>0.91720056533813477</v>
      </c>
      <c r="N1786" s="50">
        <v>1.0902740955352783</v>
      </c>
      <c r="O1786" s="50">
        <v>24.593537999999999</v>
      </c>
      <c r="P1786" s="50">
        <v>24.591194152832031</v>
      </c>
      <c r="Q1786" s="50">
        <v>2.6151331141591072E-2</v>
      </c>
      <c r="S1786" s="50">
        <v>15.33127498626709</v>
      </c>
      <c r="T1786" s="50">
        <v>7.7786855399608612E-2</v>
      </c>
      <c r="U1786" s="50">
        <v>4.4910263270139694E-2</v>
      </c>
      <c r="V1786" s="50">
        <v>0</v>
      </c>
      <c r="W1786" t="s">
        <v>210</v>
      </c>
      <c r="X1786" s="50">
        <v>0.51719942537486363</v>
      </c>
      <c r="Y1786" t="s">
        <v>210</v>
      </c>
      <c r="Z1786">
        <v>3</v>
      </c>
      <c r="AA1786">
        <v>18</v>
      </c>
      <c r="AB1786" t="s">
        <v>251</v>
      </c>
      <c r="AC1786" t="s">
        <v>190</v>
      </c>
      <c r="AD1786" s="50">
        <v>0.96743382060144334</v>
      </c>
      <c r="AE1786" t="s">
        <v>252</v>
      </c>
      <c r="AF1786" t="s">
        <v>252</v>
      </c>
      <c r="AG1786" t="s">
        <v>252</v>
      </c>
      <c r="AH1786" t="s">
        <v>252</v>
      </c>
      <c r="AI1786" t="s">
        <v>252</v>
      </c>
    </row>
    <row r="1787" spans="1:35" x14ac:dyDescent="0.35">
      <c r="A1787">
        <v>5</v>
      </c>
      <c r="B1787" t="s">
        <v>259</v>
      </c>
      <c r="C1787" t="s">
        <v>246</v>
      </c>
      <c r="D1787" t="s">
        <v>468</v>
      </c>
      <c r="E1787" t="s">
        <v>247</v>
      </c>
      <c r="F1787" t="s">
        <v>248</v>
      </c>
      <c r="G1787" t="s">
        <v>249</v>
      </c>
      <c r="H1787" t="s">
        <v>250</v>
      </c>
      <c r="O1787" s="50">
        <v>9.2795590000000008</v>
      </c>
      <c r="P1787" s="50">
        <v>9.2599210739135742</v>
      </c>
      <c r="Q1787" s="50">
        <v>7.3259152472019196E-2</v>
      </c>
      <c r="W1787" t="s">
        <v>210</v>
      </c>
      <c r="X1787" s="50">
        <v>0.46301580710310047</v>
      </c>
      <c r="Y1787" t="s">
        <v>210</v>
      </c>
      <c r="Z1787">
        <v>3</v>
      </c>
      <c r="AA1787">
        <v>4</v>
      </c>
      <c r="AB1787" t="s">
        <v>251</v>
      </c>
      <c r="AC1787" t="s">
        <v>190</v>
      </c>
      <c r="AD1787" s="50">
        <v>0.91767452962946361</v>
      </c>
      <c r="AE1787" t="s">
        <v>252</v>
      </c>
      <c r="AF1787" t="s">
        <v>252</v>
      </c>
      <c r="AG1787" t="s">
        <v>252</v>
      </c>
      <c r="AH1787" t="s">
        <v>252</v>
      </c>
      <c r="AI1787" t="s">
        <v>252</v>
      </c>
    </row>
    <row r="1788" spans="1:35" x14ac:dyDescent="0.35">
      <c r="A1788">
        <v>6</v>
      </c>
      <c r="B1788" t="s">
        <v>260</v>
      </c>
      <c r="C1788" t="s">
        <v>246</v>
      </c>
      <c r="D1788" t="s">
        <v>468</v>
      </c>
      <c r="E1788" t="s">
        <v>254</v>
      </c>
      <c r="F1788" t="s">
        <v>248</v>
      </c>
      <c r="G1788" t="s">
        <v>249</v>
      </c>
      <c r="H1788" t="s">
        <v>250</v>
      </c>
      <c r="L1788" s="50">
        <v>1</v>
      </c>
      <c r="M1788" s="50">
        <v>0.92106747627258301</v>
      </c>
      <c r="N1788" s="50">
        <v>1.085696816444397</v>
      </c>
      <c r="O1788" s="50">
        <v>21.391159999999999</v>
      </c>
      <c r="P1788" s="50">
        <v>21.383626937866211</v>
      </c>
      <c r="Q1788" s="50">
        <v>1.0447929613292217E-2</v>
      </c>
      <c r="S1788" s="50">
        <v>12.12370491027832</v>
      </c>
      <c r="T1788" s="50">
        <v>7.4000418186187744E-2</v>
      </c>
      <c r="U1788" s="50">
        <v>4.2724162340164185E-2</v>
      </c>
      <c r="V1788" s="50">
        <v>0</v>
      </c>
      <c r="W1788" t="s">
        <v>210</v>
      </c>
      <c r="X1788" s="50">
        <v>0.37505403626188444</v>
      </c>
      <c r="Y1788" t="s">
        <v>210</v>
      </c>
      <c r="Z1788">
        <v>3</v>
      </c>
      <c r="AA1788">
        <v>14</v>
      </c>
      <c r="AB1788" t="s">
        <v>251</v>
      </c>
      <c r="AC1788" t="s">
        <v>190</v>
      </c>
      <c r="AD1788" s="50">
        <v>0.96774509746963044</v>
      </c>
      <c r="AE1788" t="s">
        <v>252</v>
      </c>
      <c r="AF1788" t="s">
        <v>252</v>
      </c>
      <c r="AG1788" t="s">
        <v>252</v>
      </c>
      <c r="AH1788" t="s">
        <v>252</v>
      </c>
      <c r="AI1788" t="s">
        <v>252</v>
      </c>
    </row>
    <row r="1789" spans="1:35" x14ac:dyDescent="0.35">
      <c r="A1789">
        <v>7</v>
      </c>
      <c r="B1789" t="s">
        <v>261</v>
      </c>
      <c r="C1789" t="s">
        <v>246</v>
      </c>
      <c r="D1789" t="s">
        <v>468</v>
      </c>
      <c r="E1789" t="s">
        <v>256</v>
      </c>
      <c r="F1789" t="s">
        <v>248</v>
      </c>
      <c r="G1789" t="s">
        <v>249</v>
      </c>
      <c r="H1789" t="s">
        <v>250</v>
      </c>
      <c r="L1789" s="50">
        <v>1</v>
      </c>
      <c r="M1789" s="50">
        <v>0.91771680116653442</v>
      </c>
      <c r="N1789" s="50">
        <v>1.0896607637405396</v>
      </c>
      <c r="O1789" s="50">
        <v>23.838025999999999</v>
      </c>
      <c r="P1789" s="50">
        <v>23.862680435180664</v>
      </c>
      <c r="Q1789" s="50">
        <v>2.4604007601737976E-2</v>
      </c>
      <c r="S1789" s="50">
        <v>14.602761268615723</v>
      </c>
      <c r="T1789" s="50">
        <v>7.7280402183532715E-2</v>
      </c>
      <c r="U1789" s="50">
        <v>4.461786150932312E-2</v>
      </c>
      <c r="V1789" s="50">
        <v>0</v>
      </c>
      <c r="W1789" t="s">
        <v>210</v>
      </c>
      <c r="X1789" s="50">
        <v>0.41176419849383805</v>
      </c>
      <c r="Y1789" t="s">
        <v>210</v>
      </c>
      <c r="Z1789">
        <v>3</v>
      </c>
      <c r="AA1789">
        <v>17</v>
      </c>
      <c r="AB1789" t="s">
        <v>251</v>
      </c>
      <c r="AC1789" t="s">
        <v>190</v>
      </c>
      <c r="AD1789" s="50">
        <v>0.97852111028411659</v>
      </c>
      <c r="AE1789" t="s">
        <v>252</v>
      </c>
      <c r="AF1789" t="s">
        <v>252</v>
      </c>
      <c r="AG1789" t="s">
        <v>252</v>
      </c>
      <c r="AH1789" t="s">
        <v>252</v>
      </c>
      <c r="AI1789" t="s">
        <v>252</v>
      </c>
    </row>
    <row r="1790" spans="1:35" x14ac:dyDescent="0.35">
      <c r="A1790">
        <v>8</v>
      </c>
      <c r="B1790" t="s">
        <v>262</v>
      </c>
      <c r="C1790" t="s">
        <v>246</v>
      </c>
      <c r="D1790" t="s">
        <v>468</v>
      </c>
      <c r="E1790" t="s">
        <v>258</v>
      </c>
      <c r="F1790" t="s">
        <v>248</v>
      </c>
      <c r="G1790" t="s">
        <v>249</v>
      </c>
      <c r="H1790" t="s">
        <v>250</v>
      </c>
      <c r="L1790" s="50">
        <v>1</v>
      </c>
      <c r="M1790" s="50">
        <v>0.91720056533813477</v>
      </c>
      <c r="N1790" s="50">
        <v>1.0902740955352783</v>
      </c>
      <c r="O1790" s="50">
        <v>24.616095999999999</v>
      </c>
      <c r="P1790" s="50">
        <v>24.591194152832031</v>
      </c>
      <c r="Q1790" s="50">
        <v>2.6151331141591072E-2</v>
      </c>
      <c r="S1790" s="50">
        <v>15.33127498626709</v>
      </c>
      <c r="T1790" s="50">
        <v>7.7786855399608612E-2</v>
      </c>
      <c r="U1790" s="50">
        <v>4.4910263270139694E-2</v>
      </c>
      <c r="V1790" s="50">
        <v>0</v>
      </c>
      <c r="W1790" t="s">
        <v>210</v>
      </c>
      <c r="X1790" s="50">
        <v>0.51719942537486363</v>
      </c>
      <c r="Y1790" t="s">
        <v>210</v>
      </c>
      <c r="Z1790">
        <v>3</v>
      </c>
      <c r="AA1790">
        <v>18</v>
      </c>
      <c r="AB1790" t="s">
        <v>251</v>
      </c>
      <c r="AC1790" t="s">
        <v>190</v>
      </c>
      <c r="AD1790" s="50">
        <v>0.9695080507986743</v>
      </c>
      <c r="AE1790" t="s">
        <v>252</v>
      </c>
      <c r="AF1790" t="s">
        <v>252</v>
      </c>
      <c r="AG1790" t="s">
        <v>252</v>
      </c>
      <c r="AH1790" t="s">
        <v>252</v>
      </c>
      <c r="AI1790" t="s">
        <v>252</v>
      </c>
    </row>
    <row r="1791" spans="1:35" x14ac:dyDescent="0.35">
      <c r="A1791">
        <v>9</v>
      </c>
      <c r="B1791" t="s">
        <v>263</v>
      </c>
      <c r="C1791" t="s">
        <v>246</v>
      </c>
      <c r="D1791" t="s">
        <v>468</v>
      </c>
      <c r="E1791" t="s">
        <v>247</v>
      </c>
      <c r="F1791" t="s">
        <v>248</v>
      </c>
      <c r="G1791" t="s">
        <v>249</v>
      </c>
      <c r="H1791" t="s">
        <v>250</v>
      </c>
      <c r="O1791" s="50">
        <v>9.3213589999999993</v>
      </c>
      <c r="P1791" s="50">
        <v>9.2599210739135742</v>
      </c>
      <c r="Q1791" s="50">
        <v>7.3259152472019196E-2</v>
      </c>
      <c r="W1791" t="s">
        <v>210</v>
      </c>
      <c r="X1791" s="50">
        <v>0.46301580710310047</v>
      </c>
      <c r="Y1791" t="s">
        <v>210</v>
      </c>
      <c r="Z1791">
        <v>3</v>
      </c>
      <c r="AA1791">
        <v>5</v>
      </c>
      <c r="AB1791" t="s">
        <v>251</v>
      </c>
      <c r="AC1791" t="s">
        <v>190</v>
      </c>
      <c r="AD1791" s="50">
        <v>0.91851435019090422</v>
      </c>
      <c r="AE1791" t="s">
        <v>252</v>
      </c>
      <c r="AF1791" t="s">
        <v>252</v>
      </c>
      <c r="AG1791" t="s">
        <v>252</v>
      </c>
      <c r="AH1791" t="s">
        <v>252</v>
      </c>
      <c r="AI1791" t="s">
        <v>252</v>
      </c>
    </row>
    <row r="1792" spans="1:35" x14ac:dyDescent="0.35">
      <c r="A1792">
        <v>10</v>
      </c>
      <c r="B1792" t="s">
        <v>264</v>
      </c>
      <c r="C1792" t="s">
        <v>246</v>
      </c>
      <c r="D1792" t="s">
        <v>468</v>
      </c>
      <c r="E1792" t="s">
        <v>254</v>
      </c>
      <c r="F1792" t="s">
        <v>248</v>
      </c>
      <c r="G1792" t="s">
        <v>249</v>
      </c>
      <c r="H1792" t="s">
        <v>250</v>
      </c>
      <c r="L1792" s="50">
        <v>1</v>
      </c>
      <c r="M1792" s="50">
        <v>0.92106747627258301</v>
      </c>
      <c r="N1792" s="50">
        <v>1.085696816444397</v>
      </c>
      <c r="O1792" s="50">
        <v>21.371697999999999</v>
      </c>
      <c r="P1792" s="50">
        <v>21.383626937866211</v>
      </c>
      <c r="Q1792" s="50">
        <v>1.0447929613292217E-2</v>
      </c>
      <c r="S1792" s="50">
        <v>12.12370491027832</v>
      </c>
      <c r="T1792" s="50">
        <v>7.4000418186187744E-2</v>
      </c>
      <c r="U1792" s="50">
        <v>4.2724162340164185E-2</v>
      </c>
      <c r="V1792" s="50">
        <v>0</v>
      </c>
      <c r="W1792" t="s">
        <v>210</v>
      </c>
      <c r="X1792" s="50">
        <v>0.37505403626188444</v>
      </c>
      <c r="Y1792" t="s">
        <v>210</v>
      </c>
      <c r="Z1792">
        <v>3</v>
      </c>
      <c r="AA1792">
        <v>15</v>
      </c>
      <c r="AB1792" t="s">
        <v>251</v>
      </c>
      <c r="AC1792" t="s">
        <v>190</v>
      </c>
      <c r="AD1792" s="50">
        <v>0.96562918219260307</v>
      </c>
      <c r="AE1792" t="s">
        <v>252</v>
      </c>
      <c r="AF1792" t="s">
        <v>252</v>
      </c>
      <c r="AG1792" t="s">
        <v>252</v>
      </c>
      <c r="AH1792" t="s">
        <v>252</v>
      </c>
      <c r="AI1792" t="s">
        <v>252</v>
      </c>
    </row>
    <row r="1793" spans="1:35" x14ac:dyDescent="0.35">
      <c r="A1793">
        <v>11</v>
      </c>
      <c r="B1793" t="s">
        <v>265</v>
      </c>
      <c r="C1793" t="s">
        <v>246</v>
      </c>
      <c r="D1793" t="s">
        <v>468</v>
      </c>
      <c r="E1793" t="s">
        <v>256</v>
      </c>
      <c r="F1793" t="s">
        <v>248</v>
      </c>
      <c r="G1793" t="s">
        <v>249</v>
      </c>
      <c r="H1793" t="s">
        <v>250</v>
      </c>
      <c r="L1793" s="50">
        <v>1</v>
      </c>
      <c r="M1793" s="50">
        <v>0.91771680116653442</v>
      </c>
      <c r="N1793" s="50">
        <v>1.0896607637405396</v>
      </c>
      <c r="O1793" s="50">
        <v>23.887233999999999</v>
      </c>
      <c r="P1793" s="50">
        <v>23.862680435180664</v>
      </c>
      <c r="Q1793" s="50">
        <v>2.4604007601737976E-2</v>
      </c>
      <c r="S1793" s="50">
        <v>14.602761268615723</v>
      </c>
      <c r="T1793" s="50">
        <v>7.7280402183532715E-2</v>
      </c>
      <c r="U1793" s="50">
        <v>4.461786150932312E-2</v>
      </c>
      <c r="V1793" s="50">
        <v>0</v>
      </c>
      <c r="W1793" t="s">
        <v>210</v>
      </c>
      <c r="X1793" s="50">
        <v>0.41176419849383805</v>
      </c>
      <c r="Y1793" t="s">
        <v>210</v>
      </c>
      <c r="Z1793">
        <v>3</v>
      </c>
      <c r="AA1793">
        <v>18</v>
      </c>
      <c r="AB1793" t="s">
        <v>251</v>
      </c>
      <c r="AC1793" t="s">
        <v>190</v>
      </c>
      <c r="AD1793" s="50">
        <v>0.97511680229315989</v>
      </c>
      <c r="AE1793" t="s">
        <v>252</v>
      </c>
      <c r="AF1793" t="s">
        <v>252</v>
      </c>
      <c r="AG1793" t="s">
        <v>252</v>
      </c>
      <c r="AH1793" t="s">
        <v>252</v>
      </c>
      <c r="AI1793" t="s">
        <v>252</v>
      </c>
    </row>
    <row r="1794" spans="1:35" x14ac:dyDescent="0.35">
      <c r="A1794">
        <v>12</v>
      </c>
      <c r="B1794" t="s">
        <v>266</v>
      </c>
      <c r="C1794" t="s">
        <v>246</v>
      </c>
      <c r="D1794" t="s">
        <v>468</v>
      </c>
      <c r="E1794" t="s">
        <v>258</v>
      </c>
      <c r="F1794" t="s">
        <v>248</v>
      </c>
      <c r="G1794" t="s">
        <v>249</v>
      </c>
      <c r="H1794" t="s">
        <v>250</v>
      </c>
      <c r="L1794" s="50">
        <v>1</v>
      </c>
      <c r="M1794" s="50">
        <v>0.91720056533813477</v>
      </c>
      <c r="N1794" s="50">
        <v>1.0902740955352783</v>
      </c>
      <c r="O1794" s="50">
        <v>24.563950999999999</v>
      </c>
      <c r="P1794" s="50">
        <v>24.591194152832031</v>
      </c>
      <c r="Q1794" s="50">
        <v>2.6151331141591072E-2</v>
      </c>
      <c r="S1794" s="50">
        <v>15.33127498626709</v>
      </c>
      <c r="T1794" s="50">
        <v>7.7786855399608612E-2</v>
      </c>
      <c r="U1794" s="50">
        <v>4.4910263270139694E-2</v>
      </c>
      <c r="V1794" s="50">
        <v>0</v>
      </c>
      <c r="W1794" t="s">
        <v>210</v>
      </c>
      <c r="X1794" s="50">
        <v>0.51719942537486363</v>
      </c>
      <c r="Y1794" t="s">
        <v>210</v>
      </c>
      <c r="Z1794">
        <v>3</v>
      </c>
      <c r="AA1794">
        <v>18</v>
      </c>
      <c r="AB1794" t="s">
        <v>251</v>
      </c>
      <c r="AC1794" t="s">
        <v>190</v>
      </c>
      <c r="AD1794" s="50">
        <v>0.9719236112331231</v>
      </c>
      <c r="AE1794" t="s">
        <v>252</v>
      </c>
      <c r="AF1794" t="s">
        <v>252</v>
      </c>
      <c r="AG1794" t="s">
        <v>252</v>
      </c>
      <c r="AH1794" t="s">
        <v>252</v>
      </c>
      <c r="AI1794" t="s">
        <v>252</v>
      </c>
    </row>
    <row r="1795" spans="1:35" x14ac:dyDescent="0.35">
      <c r="A1795">
        <v>13</v>
      </c>
      <c r="B1795" t="s">
        <v>267</v>
      </c>
      <c r="C1795" t="s">
        <v>246</v>
      </c>
      <c r="D1795" t="s">
        <v>468</v>
      </c>
      <c r="E1795" t="s">
        <v>268</v>
      </c>
      <c r="F1795" t="s">
        <v>248</v>
      </c>
      <c r="G1795" t="s">
        <v>249</v>
      </c>
      <c r="H1795" t="s">
        <v>250</v>
      </c>
      <c r="O1795" t="s">
        <v>403</v>
      </c>
      <c r="P1795" s="50">
        <v>37.336509704589844</v>
      </c>
      <c r="Q1795" s="50">
        <v>0.27002036571502686</v>
      </c>
      <c r="W1795" t="s">
        <v>210</v>
      </c>
      <c r="X1795" s="50">
        <v>3.9999999105930328E-2</v>
      </c>
      <c r="Y1795" t="s">
        <v>210</v>
      </c>
      <c r="Z1795">
        <v>3</v>
      </c>
      <c r="AA1795">
        <v>39</v>
      </c>
      <c r="AB1795" t="s">
        <v>404</v>
      </c>
      <c r="AC1795" t="s">
        <v>190</v>
      </c>
      <c r="AD1795" s="50">
        <v>0</v>
      </c>
      <c r="AE1795" t="s">
        <v>274</v>
      </c>
      <c r="AF1795" t="s">
        <v>274</v>
      </c>
      <c r="AG1795" t="s">
        <v>274</v>
      </c>
      <c r="AH1795" t="s">
        <v>252</v>
      </c>
      <c r="AI1795" t="s">
        <v>274</v>
      </c>
    </row>
    <row r="1796" spans="1:35" x14ac:dyDescent="0.35">
      <c r="A1796">
        <v>14</v>
      </c>
      <c r="B1796" t="s">
        <v>269</v>
      </c>
      <c r="C1796" t="s">
        <v>246</v>
      </c>
      <c r="D1796" t="s">
        <v>468</v>
      </c>
      <c r="E1796" t="s">
        <v>270</v>
      </c>
      <c r="F1796" t="s">
        <v>248</v>
      </c>
      <c r="G1796" t="s">
        <v>249</v>
      </c>
      <c r="H1796" t="s">
        <v>250</v>
      </c>
      <c r="L1796" s="50">
        <v>1</v>
      </c>
      <c r="M1796" s="50">
        <v>0.80836647748947144</v>
      </c>
      <c r="N1796" s="50">
        <v>1.2370626926422119</v>
      </c>
      <c r="O1796" s="50">
        <v>33.239229999999999</v>
      </c>
      <c r="P1796" s="50">
        <v>33.045566558837891</v>
      </c>
      <c r="Q1796" s="50">
        <v>0.17689783871173859</v>
      </c>
      <c r="S1796" s="50">
        <v>23.785646438598633</v>
      </c>
      <c r="T1796" s="50">
        <v>0.19146735966205597</v>
      </c>
      <c r="U1796" s="50">
        <v>0.11054372787475586</v>
      </c>
      <c r="V1796" s="50">
        <v>0</v>
      </c>
      <c r="W1796" t="s">
        <v>210</v>
      </c>
      <c r="X1796" s="50">
        <v>0.30769977087060196</v>
      </c>
      <c r="Y1796" t="s">
        <v>210</v>
      </c>
      <c r="Z1796">
        <v>3</v>
      </c>
      <c r="AA1796">
        <v>27</v>
      </c>
      <c r="AB1796" t="s">
        <v>251</v>
      </c>
      <c r="AC1796" t="s">
        <v>190</v>
      </c>
      <c r="AD1796" s="50">
        <v>0.96132819710169071</v>
      </c>
      <c r="AE1796" t="s">
        <v>252</v>
      </c>
      <c r="AF1796" t="s">
        <v>252</v>
      </c>
      <c r="AG1796" t="s">
        <v>252</v>
      </c>
      <c r="AH1796" t="s">
        <v>252</v>
      </c>
      <c r="AI1796" t="s">
        <v>252</v>
      </c>
    </row>
    <row r="1797" spans="1:35" x14ac:dyDescent="0.35">
      <c r="A1797">
        <v>15</v>
      </c>
      <c r="B1797" t="s">
        <v>271</v>
      </c>
      <c r="C1797" t="s">
        <v>246</v>
      </c>
      <c r="D1797" t="s">
        <v>468</v>
      </c>
      <c r="E1797" t="s">
        <v>272</v>
      </c>
      <c r="F1797" t="s">
        <v>248</v>
      </c>
      <c r="G1797" t="s">
        <v>249</v>
      </c>
      <c r="H1797" t="s">
        <v>250</v>
      </c>
      <c r="L1797" s="50">
        <v>1</v>
      </c>
      <c r="M1797" s="50">
        <v>0.88679009675979614</v>
      </c>
      <c r="N1797" s="50">
        <v>1.1276625394821167</v>
      </c>
      <c r="O1797" s="50">
        <v>29.982462000000002</v>
      </c>
      <c r="P1797" s="50">
        <v>30.036094665527344</v>
      </c>
      <c r="Q1797" s="50">
        <v>7.9535409808158875E-2</v>
      </c>
      <c r="S1797" s="50">
        <v>20.776174545288086</v>
      </c>
      <c r="T1797" s="50">
        <v>0.10813318192958832</v>
      </c>
      <c r="U1797" s="50">
        <v>6.2430720776319504E-2</v>
      </c>
      <c r="V1797" s="50">
        <v>0</v>
      </c>
      <c r="W1797" t="s">
        <v>210</v>
      </c>
      <c r="X1797" s="50">
        <v>0.60652000494045888</v>
      </c>
      <c r="Y1797" t="s">
        <v>210</v>
      </c>
      <c r="Z1797">
        <v>3</v>
      </c>
      <c r="AA1797">
        <v>21</v>
      </c>
      <c r="AB1797" t="s">
        <v>251</v>
      </c>
      <c r="AC1797" t="s">
        <v>190</v>
      </c>
      <c r="AD1797" s="50">
        <v>0.9832184004430653</v>
      </c>
      <c r="AE1797" t="s">
        <v>252</v>
      </c>
      <c r="AF1797" t="s">
        <v>252</v>
      </c>
      <c r="AG1797" t="s">
        <v>252</v>
      </c>
      <c r="AH1797" t="s">
        <v>252</v>
      </c>
      <c r="AI1797" t="s">
        <v>252</v>
      </c>
    </row>
    <row r="1798" spans="1:35" x14ac:dyDescent="0.35">
      <c r="A1798">
        <v>16</v>
      </c>
      <c r="B1798" t="s">
        <v>275</v>
      </c>
      <c r="C1798" t="s">
        <v>246</v>
      </c>
      <c r="D1798" t="s">
        <v>468</v>
      </c>
      <c r="E1798" t="s">
        <v>276</v>
      </c>
      <c r="F1798" t="s">
        <v>248</v>
      </c>
      <c r="G1798" t="s">
        <v>249</v>
      </c>
      <c r="H1798" t="s">
        <v>250</v>
      </c>
      <c r="O1798" t="s">
        <v>403</v>
      </c>
      <c r="W1798" t="s">
        <v>210</v>
      </c>
      <c r="X1798" s="50">
        <v>0.2</v>
      </c>
      <c r="Y1798" t="s">
        <v>210</v>
      </c>
      <c r="Z1798">
        <v>3</v>
      </c>
      <c r="AA1798">
        <v>39</v>
      </c>
      <c r="AB1798" t="s">
        <v>251</v>
      </c>
      <c r="AC1798" t="s">
        <v>190</v>
      </c>
      <c r="AD1798" s="50">
        <v>0</v>
      </c>
      <c r="AE1798" t="s">
        <v>274</v>
      </c>
      <c r="AF1798" t="s">
        <v>274</v>
      </c>
      <c r="AG1798" t="s">
        <v>274</v>
      </c>
      <c r="AH1798" t="s">
        <v>252</v>
      </c>
      <c r="AI1798" t="s">
        <v>274</v>
      </c>
    </row>
    <row r="1799" spans="1:35" x14ac:dyDescent="0.35">
      <c r="A1799">
        <v>17</v>
      </c>
      <c r="B1799" t="s">
        <v>277</v>
      </c>
      <c r="C1799" t="s">
        <v>246</v>
      </c>
      <c r="D1799" t="s">
        <v>468</v>
      </c>
      <c r="E1799" t="s">
        <v>268</v>
      </c>
      <c r="F1799" t="s">
        <v>248</v>
      </c>
      <c r="G1799" t="s">
        <v>249</v>
      </c>
      <c r="H1799" t="s">
        <v>250</v>
      </c>
      <c r="L1799" s="50">
        <v>1</v>
      </c>
      <c r="M1799" s="50">
        <v>0.64960503578186035</v>
      </c>
      <c r="N1799" s="50">
        <v>1.5393968820571899</v>
      </c>
      <c r="O1799" s="50">
        <v>37.527442999999998</v>
      </c>
      <c r="P1799" s="50">
        <v>37.336509704589844</v>
      </c>
      <c r="Q1799" s="50">
        <v>0.27002036571502686</v>
      </c>
      <c r="S1799" s="50">
        <v>28.076589584350586</v>
      </c>
      <c r="T1799" s="50">
        <v>0.27978187799453735</v>
      </c>
      <c r="U1799" s="50">
        <v>0.19556191563606262</v>
      </c>
      <c r="V1799" s="50">
        <v>0</v>
      </c>
      <c r="W1799" t="s">
        <v>210</v>
      </c>
      <c r="X1799" s="50">
        <v>3.9999999105930328E-2</v>
      </c>
      <c r="Y1799" t="s">
        <v>210</v>
      </c>
      <c r="Z1799">
        <v>3</v>
      </c>
      <c r="AA1799">
        <v>35</v>
      </c>
      <c r="AB1799" t="s">
        <v>273</v>
      </c>
      <c r="AC1799" t="s">
        <v>190</v>
      </c>
      <c r="AD1799" s="50">
        <v>0.73929753652432606</v>
      </c>
      <c r="AE1799" t="s">
        <v>274</v>
      </c>
      <c r="AF1799" t="s">
        <v>252</v>
      </c>
      <c r="AG1799" t="s">
        <v>274</v>
      </c>
      <c r="AH1799" t="s">
        <v>252</v>
      </c>
      <c r="AI1799" t="s">
        <v>252</v>
      </c>
    </row>
    <row r="1800" spans="1:35" x14ac:dyDescent="0.35">
      <c r="A1800">
        <v>18</v>
      </c>
      <c r="B1800" t="s">
        <v>278</v>
      </c>
      <c r="C1800" t="s">
        <v>246</v>
      </c>
      <c r="D1800" t="s">
        <v>468</v>
      </c>
      <c r="E1800" t="s">
        <v>270</v>
      </c>
      <c r="F1800" t="s">
        <v>248</v>
      </c>
      <c r="G1800" t="s">
        <v>249</v>
      </c>
      <c r="H1800" t="s">
        <v>250</v>
      </c>
      <c r="L1800" s="50">
        <v>1</v>
      </c>
      <c r="M1800" s="50">
        <v>0.80836647748947144</v>
      </c>
      <c r="N1800" s="50">
        <v>1.2370626926422119</v>
      </c>
      <c r="O1800" s="50">
        <v>32.892490000000002</v>
      </c>
      <c r="P1800" s="50">
        <v>33.045566558837891</v>
      </c>
      <c r="Q1800" s="50">
        <v>0.17689783871173859</v>
      </c>
      <c r="S1800" s="50">
        <v>23.785646438598633</v>
      </c>
      <c r="T1800" s="50">
        <v>0.19146735966205597</v>
      </c>
      <c r="U1800" s="50">
        <v>0.11054372787475586</v>
      </c>
      <c r="V1800" s="50">
        <v>0</v>
      </c>
      <c r="W1800" t="s">
        <v>210</v>
      </c>
      <c r="X1800" s="50">
        <v>0.30769977087060196</v>
      </c>
      <c r="Y1800" t="s">
        <v>210</v>
      </c>
      <c r="Z1800">
        <v>3</v>
      </c>
      <c r="AA1800">
        <v>27</v>
      </c>
      <c r="AB1800" t="s">
        <v>251</v>
      </c>
      <c r="AC1800" t="s">
        <v>190</v>
      </c>
      <c r="AD1800" s="50">
        <v>0.96479010435408075</v>
      </c>
      <c r="AE1800" t="s">
        <v>252</v>
      </c>
      <c r="AF1800" t="s">
        <v>252</v>
      </c>
      <c r="AG1800" t="s">
        <v>252</v>
      </c>
      <c r="AH1800" t="s">
        <v>252</v>
      </c>
      <c r="AI1800" t="s">
        <v>252</v>
      </c>
    </row>
    <row r="1801" spans="1:35" x14ac:dyDescent="0.35">
      <c r="A1801">
        <v>19</v>
      </c>
      <c r="B1801" t="s">
        <v>279</v>
      </c>
      <c r="C1801" t="s">
        <v>246</v>
      </c>
      <c r="D1801" t="s">
        <v>468</v>
      </c>
      <c r="E1801" t="s">
        <v>272</v>
      </c>
      <c r="F1801" t="s">
        <v>248</v>
      </c>
      <c r="G1801" t="s">
        <v>249</v>
      </c>
      <c r="H1801" t="s">
        <v>250</v>
      </c>
      <c r="L1801" s="50">
        <v>1</v>
      </c>
      <c r="M1801" s="50">
        <v>0.88679009675979614</v>
      </c>
      <c r="N1801" s="50">
        <v>1.1276625394821167</v>
      </c>
      <c r="O1801" s="50">
        <v>29.998348</v>
      </c>
      <c r="P1801" s="50">
        <v>30.036094665527344</v>
      </c>
      <c r="Q1801" s="50">
        <v>7.9535409808158875E-2</v>
      </c>
      <c r="S1801" s="50">
        <v>20.776174545288086</v>
      </c>
      <c r="T1801" s="50">
        <v>0.10813318192958832</v>
      </c>
      <c r="U1801" s="50">
        <v>6.2430720776319504E-2</v>
      </c>
      <c r="V1801" s="50">
        <v>0</v>
      </c>
      <c r="W1801" t="s">
        <v>210</v>
      </c>
      <c r="X1801" s="50">
        <v>0.60652000494045888</v>
      </c>
      <c r="Y1801" t="s">
        <v>210</v>
      </c>
      <c r="Z1801">
        <v>3</v>
      </c>
      <c r="AA1801">
        <v>22</v>
      </c>
      <c r="AB1801" t="s">
        <v>251</v>
      </c>
      <c r="AC1801" t="s">
        <v>190</v>
      </c>
      <c r="AD1801" s="50">
        <v>0.98394017221168939</v>
      </c>
      <c r="AE1801" t="s">
        <v>252</v>
      </c>
      <c r="AF1801" t="s">
        <v>252</v>
      </c>
      <c r="AG1801" t="s">
        <v>252</v>
      </c>
      <c r="AH1801" t="s">
        <v>252</v>
      </c>
      <c r="AI1801" t="s">
        <v>252</v>
      </c>
    </row>
    <row r="1802" spans="1:35" x14ac:dyDescent="0.35">
      <c r="A1802">
        <v>20</v>
      </c>
      <c r="B1802" t="s">
        <v>280</v>
      </c>
      <c r="C1802" t="s">
        <v>246</v>
      </c>
      <c r="D1802" t="s">
        <v>468</v>
      </c>
      <c r="E1802" t="s">
        <v>276</v>
      </c>
      <c r="F1802" t="s">
        <v>248</v>
      </c>
      <c r="G1802" t="s">
        <v>249</v>
      </c>
      <c r="H1802" t="s">
        <v>250</v>
      </c>
      <c r="O1802" t="s">
        <v>403</v>
      </c>
      <c r="W1802" t="s">
        <v>210</v>
      </c>
      <c r="X1802" s="50">
        <v>0.2</v>
      </c>
      <c r="Y1802" t="s">
        <v>210</v>
      </c>
      <c r="Z1802">
        <v>3</v>
      </c>
      <c r="AA1802">
        <v>15</v>
      </c>
      <c r="AB1802" t="s">
        <v>404</v>
      </c>
      <c r="AC1802" t="s">
        <v>190</v>
      </c>
      <c r="AD1802" s="50">
        <v>0</v>
      </c>
      <c r="AE1802" t="s">
        <v>274</v>
      </c>
      <c r="AF1802" t="s">
        <v>252</v>
      </c>
      <c r="AG1802" t="s">
        <v>274</v>
      </c>
      <c r="AH1802" t="s">
        <v>252</v>
      </c>
      <c r="AI1802" t="s">
        <v>274</v>
      </c>
    </row>
    <row r="1803" spans="1:35" x14ac:dyDescent="0.35">
      <c r="A1803">
        <v>21</v>
      </c>
      <c r="B1803" t="s">
        <v>281</v>
      </c>
      <c r="C1803" t="s">
        <v>246</v>
      </c>
      <c r="D1803" t="s">
        <v>468</v>
      </c>
      <c r="E1803" t="s">
        <v>268</v>
      </c>
      <c r="F1803" t="s">
        <v>248</v>
      </c>
      <c r="G1803" t="s">
        <v>249</v>
      </c>
      <c r="H1803" t="s">
        <v>250</v>
      </c>
      <c r="L1803" s="50">
        <v>1</v>
      </c>
      <c r="M1803" s="50">
        <v>0.64960503578186035</v>
      </c>
      <c r="N1803" s="50">
        <v>1.5393968820571899</v>
      </c>
      <c r="O1803" s="50">
        <v>37.145575999999998</v>
      </c>
      <c r="P1803" s="50">
        <v>37.336509704589844</v>
      </c>
      <c r="Q1803" s="50">
        <v>0.27002036571502686</v>
      </c>
      <c r="S1803" s="50">
        <v>28.076589584350586</v>
      </c>
      <c r="T1803" s="50">
        <v>0.27978187799453735</v>
      </c>
      <c r="U1803" s="50">
        <v>0.19556191563606262</v>
      </c>
      <c r="V1803" s="50">
        <v>0</v>
      </c>
      <c r="W1803" t="s">
        <v>210</v>
      </c>
      <c r="X1803" s="50">
        <v>3.9999999105930328E-2</v>
      </c>
      <c r="Y1803" t="s">
        <v>210</v>
      </c>
      <c r="Z1803">
        <v>3</v>
      </c>
      <c r="AA1803">
        <v>34</v>
      </c>
      <c r="AB1803" t="s">
        <v>273</v>
      </c>
      <c r="AC1803" t="s">
        <v>190</v>
      </c>
      <c r="AD1803" s="50">
        <v>0.64767280210508649</v>
      </c>
      <c r="AE1803" t="s">
        <v>274</v>
      </c>
      <c r="AF1803" t="s">
        <v>252</v>
      </c>
      <c r="AG1803" t="s">
        <v>274</v>
      </c>
      <c r="AH1803" t="s">
        <v>252</v>
      </c>
      <c r="AI1803" t="s">
        <v>252</v>
      </c>
    </row>
    <row r="1804" spans="1:35" x14ac:dyDescent="0.35">
      <c r="A1804">
        <v>22</v>
      </c>
      <c r="B1804" t="s">
        <v>282</v>
      </c>
      <c r="C1804" t="s">
        <v>246</v>
      </c>
      <c r="D1804" t="s">
        <v>468</v>
      </c>
      <c r="E1804" t="s">
        <v>270</v>
      </c>
      <c r="F1804" t="s">
        <v>248</v>
      </c>
      <c r="G1804" t="s">
        <v>249</v>
      </c>
      <c r="H1804" t="s">
        <v>250</v>
      </c>
      <c r="L1804" s="50">
        <v>1</v>
      </c>
      <c r="M1804" s="50">
        <v>0.80836647748947144</v>
      </c>
      <c r="N1804" s="50">
        <v>1.2370626926422119</v>
      </c>
      <c r="O1804" s="50">
        <v>33.004980000000003</v>
      </c>
      <c r="P1804" s="50">
        <v>33.045566558837891</v>
      </c>
      <c r="Q1804" s="50">
        <v>0.17689783871173859</v>
      </c>
      <c r="S1804" s="50">
        <v>23.785646438598633</v>
      </c>
      <c r="T1804" s="50">
        <v>0.19146735966205597</v>
      </c>
      <c r="U1804" s="50">
        <v>0.11054372787475586</v>
      </c>
      <c r="V1804" s="50">
        <v>0</v>
      </c>
      <c r="W1804" t="s">
        <v>210</v>
      </c>
      <c r="X1804" s="50">
        <v>0.30769977087060196</v>
      </c>
      <c r="Y1804" t="s">
        <v>210</v>
      </c>
      <c r="Z1804">
        <v>3</v>
      </c>
      <c r="AA1804">
        <v>27</v>
      </c>
      <c r="AB1804" t="s">
        <v>251</v>
      </c>
      <c r="AC1804" t="s">
        <v>190</v>
      </c>
      <c r="AD1804" s="50">
        <v>0.93919857451278699</v>
      </c>
      <c r="AE1804" t="s">
        <v>252</v>
      </c>
      <c r="AF1804" t="s">
        <v>252</v>
      </c>
      <c r="AG1804" t="s">
        <v>252</v>
      </c>
      <c r="AH1804" t="s">
        <v>252</v>
      </c>
      <c r="AI1804" t="s">
        <v>252</v>
      </c>
    </row>
    <row r="1805" spans="1:35" x14ac:dyDescent="0.35">
      <c r="A1805">
        <v>23</v>
      </c>
      <c r="B1805" t="s">
        <v>283</v>
      </c>
      <c r="C1805" t="s">
        <v>246</v>
      </c>
      <c r="D1805" t="s">
        <v>468</v>
      </c>
      <c r="E1805" t="s">
        <v>272</v>
      </c>
      <c r="F1805" t="s">
        <v>248</v>
      </c>
      <c r="G1805" t="s">
        <v>249</v>
      </c>
      <c r="H1805" t="s">
        <v>250</v>
      </c>
      <c r="L1805" s="50">
        <v>1</v>
      </c>
      <c r="M1805" s="50">
        <v>0.88679009675979614</v>
      </c>
      <c r="N1805" s="50">
        <v>1.1276625394821167</v>
      </c>
      <c r="O1805" s="50">
        <v>30.127476000000001</v>
      </c>
      <c r="P1805" s="50">
        <v>30.036094665527344</v>
      </c>
      <c r="Q1805" s="50">
        <v>7.9535409808158875E-2</v>
      </c>
      <c r="S1805" s="50">
        <v>20.776174545288086</v>
      </c>
      <c r="T1805" s="50">
        <v>0.10813318192958832</v>
      </c>
      <c r="U1805" s="50">
        <v>6.2430720776319504E-2</v>
      </c>
      <c r="V1805" s="50">
        <v>0</v>
      </c>
      <c r="W1805" t="s">
        <v>210</v>
      </c>
      <c r="X1805" s="50">
        <v>0.60652000494045888</v>
      </c>
      <c r="Y1805" t="s">
        <v>210</v>
      </c>
      <c r="Z1805">
        <v>3</v>
      </c>
      <c r="AA1805">
        <v>22</v>
      </c>
      <c r="AB1805" t="s">
        <v>251</v>
      </c>
      <c r="AC1805" t="s">
        <v>190</v>
      </c>
      <c r="AD1805" s="50">
        <v>0.96343225981858627</v>
      </c>
      <c r="AE1805" t="s">
        <v>252</v>
      </c>
      <c r="AF1805" t="s">
        <v>252</v>
      </c>
      <c r="AG1805" t="s">
        <v>252</v>
      </c>
      <c r="AH1805" t="s">
        <v>252</v>
      </c>
      <c r="AI1805" t="s">
        <v>252</v>
      </c>
    </row>
    <row r="1806" spans="1:35" x14ac:dyDescent="0.35">
      <c r="A1806">
        <v>24</v>
      </c>
      <c r="B1806" t="s">
        <v>284</v>
      </c>
      <c r="C1806" t="s">
        <v>246</v>
      </c>
      <c r="D1806" t="s">
        <v>468</v>
      </c>
      <c r="E1806" t="s">
        <v>276</v>
      </c>
      <c r="F1806" t="s">
        <v>248</v>
      </c>
      <c r="G1806" t="s">
        <v>249</v>
      </c>
      <c r="H1806" t="s">
        <v>250</v>
      </c>
      <c r="O1806" t="s">
        <v>403</v>
      </c>
      <c r="W1806" t="s">
        <v>210</v>
      </c>
      <c r="X1806" s="50">
        <v>0.2</v>
      </c>
      <c r="Y1806" t="s">
        <v>210</v>
      </c>
      <c r="Z1806">
        <v>3</v>
      </c>
      <c r="AA1806">
        <v>35</v>
      </c>
      <c r="AB1806" t="s">
        <v>273</v>
      </c>
      <c r="AC1806" t="s">
        <v>190</v>
      </c>
      <c r="AD1806" s="50">
        <v>0</v>
      </c>
      <c r="AE1806" t="s">
        <v>274</v>
      </c>
      <c r="AF1806" t="s">
        <v>252</v>
      </c>
      <c r="AG1806" t="s">
        <v>274</v>
      </c>
      <c r="AH1806" t="s">
        <v>252</v>
      </c>
      <c r="AI1806" t="s">
        <v>252</v>
      </c>
    </row>
    <row r="1807" spans="1:35" x14ac:dyDescent="0.35">
      <c r="A1807">
        <v>25</v>
      </c>
      <c r="B1807" t="s">
        <v>285</v>
      </c>
      <c r="C1807" t="s">
        <v>246</v>
      </c>
      <c r="D1807" t="s">
        <v>468</v>
      </c>
      <c r="E1807" t="s">
        <v>286</v>
      </c>
      <c r="F1807" t="s">
        <v>248</v>
      </c>
      <c r="G1807" t="s">
        <v>249</v>
      </c>
      <c r="H1807" t="s">
        <v>250</v>
      </c>
      <c r="L1807" s="50">
        <v>1</v>
      </c>
      <c r="M1807" s="50">
        <v>0.82114797830581665</v>
      </c>
      <c r="N1807" s="50">
        <v>1.2178072929382324</v>
      </c>
      <c r="O1807" s="50">
        <v>32.363779999999998</v>
      </c>
      <c r="P1807" s="50">
        <v>32.399658203125</v>
      </c>
      <c r="Q1807" s="50">
        <v>0.16151005029678345</v>
      </c>
      <c r="S1807" s="50">
        <v>23.139739990234375</v>
      </c>
      <c r="T1807" s="50">
        <v>0.17734824120998383</v>
      </c>
      <c r="U1807" s="50">
        <v>0.1023920550942421</v>
      </c>
      <c r="V1807" s="50">
        <v>0</v>
      </c>
      <c r="W1807" t="s">
        <v>210</v>
      </c>
      <c r="X1807" s="50">
        <v>0.35580618375521622</v>
      </c>
      <c r="Y1807" t="s">
        <v>210</v>
      </c>
      <c r="Z1807">
        <v>3</v>
      </c>
      <c r="AA1807">
        <v>26</v>
      </c>
      <c r="AB1807" t="s">
        <v>251</v>
      </c>
      <c r="AC1807" t="s">
        <v>190</v>
      </c>
      <c r="AD1807" s="50">
        <v>0.94963415400958096</v>
      </c>
      <c r="AE1807" t="s">
        <v>252</v>
      </c>
      <c r="AF1807" t="s">
        <v>252</v>
      </c>
      <c r="AG1807" t="s">
        <v>252</v>
      </c>
      <c r="AH1807" t="s">
        <v>252</v>
      </c>
      <c r="AI1807" t="s">
        <v>252</v>
      </c>
    </row>
    <row r="1808" spans="1:35" x14ac:dyDescent="0.35">
      <c r="A1808">
        <v>26</v>
      </c>
      <c r="B1808" t="s">
        <v>287</v>
      </c>
      <c r="C1808" t="s">
        <v>246</v>
      </c>
      <c r="D1808" t="s">
        <v>468</v>
      </c>
      <c r="E1808" t="s">
        <v>288</v>
      </c>
      <c r="F1808" t="s">
        <v>248</v>
      </c>
      <c r="G1808" t="s">
        <v>249</v>
      </c>
      <c r="H1808" t="s">
        <v>250</v>
      </c>
      <c r="L1808" s="50">
        <v>1</v>
      </c>
      <c r="M1808" s="50">
        <v>0.72243195772171021</v>
      </c>
      <c r="N1808" s="50">
        <v>1.3842134475708008</v>
      </c>
      <c r="O1808" s="50">
        <v>34.901736999999997</v>
      </c>
      <c r="P1808" s="50">
        <v>35.227809906005859</v>
      </c>
      <c r="Q1808" s="50">
        <v>0.28330248594284058</v>
      </c>
      <c r="S1808" s="50">
        <v>25.967887878417969</v>
      </c>
      <c r="T1808" s="50">
        <v>0.29262125492095947</v>
      </c>
      <c r="U1808" s="50">
        <v>0.16894496977329254</v>
      </c>
      <c r="V1808" s="50">
        <v>0</v>
      </c>
      <c r="W1808" t="s">
        <v>210</v>
      </c>
      <c r="X1808" s="50">
        <v>0.4017193096222848</v>
      </c>
      <c r="Y1808" t="s">
        <v>210</v>
      </c>
      <c r="Z1808">
        <v>3</v>
      </c>
      <c r="AA1808">
        <v>29</v>
      </c>
      <c r="AB1808" t="s">
        <v>251</v>
      </c>
      <c r="AC1808" t="s">
        <v>190</v>
      </c>
      <c r="AD1808" s="50">
        <v>0.96846150478581572</v>
      </c>
      <c r="AE1808" t="s">
        <v>252</v>
      </c>
      <c r="AF1808" t="s">
        <v>252</v>
      </c>
      <c r="AG1808" t="s">
        <v>252</v>
      </c>
      <c r="AH1808" t="s">
        <v>252</v>
      </c>
      <c r="AI1808" t="s">
        <v>252</v>
      </c>
    </row>
    <row r="1809" spans="1:35" x14ac:dyDescent="0.35">
      <c r="A1809">
        <v>27</v>
      </c>
      <c r="B1809" t="s">
        <v>289</v>
      </c>
      <c r="C1809" t="s">
        <v>246</v>
      </c>
      <c r="D1809" t="s">
        <v>468</v>
      </c>
      <c r="E1809" t="s">
        <v>290</v>
      </c>
      <c r="F1809" t="s">
        <v>248</v>
      </c>
      <c r="G1809" t="s">
        <v>249</v>
      </c>
      <c r="H1809" t="s">
        <v>250</v>
      </c>
      <c r="L1809" s="50">
        <v>1</v>
      </c>
      <c r="M1809" s="50">
        <v>0.80188417434692383</v>
      </c>
      <c r="N1809" s="50">
        <v>1.2470629215240479</v>
      </c>
      <c r="O1809" s="50">
        <v>32.855170000000001</v>
      </c>
      <c r="P1809" s="50">
        <v>32.886386871337891</v>
      </c>
      <c r="Q1809" s="50">
        <v>0.18471656739711761</v>
      </c>
      <c r="S1809" s="50">
        <v>23.62646484375</v>
      </c>
      <c r="T1809" s="50">
        <v>0.19871364533901215</v>
      </c>
      <c r="U1809" s="50">
        <v>0.11472737044095993</v>
      </c>
      <c r="V1809" s="50">
        <v>0</v>
      </c>
      <c r="W1809" t="s">
        <v>210</v>
      </c>
      <c r="X1809" s="50">
        <v>0.57267790088173265</v>
      </c>
      <c r="Y1809" t="s">
        <v>210</v>
      </c>
      <c r="Z1809">
        <v>3</v>
      </c>
      <c r="AA1809">
        <v>26</v>
      </c>
      <c r="AB1809" t="s">
        <v>251</v>
      </c>
      <c r="AC1809" t="s">
        <v>190</v>
      </c>
      <c r="AD1809" s="50">
        <v>0.97148183687610401</v>
      </c>
      <c r="AE1809" t="s">
        <v>252</v>
      </c>
      <c r="AF1809" t="s">
        <v>252</v>
      </c>
      <c r="AG1809" t="s">
        <v>252</v>
      </c>
      <c r="AH1809" t="s">
        <v>252</v>
      </c>
      <c r="AI1809" t="s">
        <v>252</v>
      </c>
    </row>
    <row r="1810" spans="1:35" x14ac:dyDescent="0.35">
      <c r="A1810">
        <v>28</v>
      </c>
      <c r="B1810" t="s">
        <v>291</v>
      </c>
      <c r="C1810" t="s">
        <v>246</v>
      </c>
      <c r="D1810" t="s">
        <v>468</v>
      </c>
      <c r="E1810" t="s">
        <v>292</v>
      </c>
      <c r="F1810" t="s">
        <v>248</v>
      </c>
      <c r="G1810" t="s">
        <v>249</v>
      </c>
      <c r="H1810" t="s">
        <v>250</v>
      </c>
      <c r="L1810" s="50">
        <v>1</v>
      </c>
      <c r="M1810" s="50">
        <v>0.9186398983001709</v>
      </c>
      <c r="N1810" s="50">
        <v>1.0885658264160156</v>
      </c>
      <c r="O1810" s="50">
        <v>35.314006999999997</v>
      </c>
      <c r="P1810" s="50">
        <v>35.335372924804688</v>
      </c>
      <c r="Q1810" s="50">
        <v>2.1594705060124397E-2</v>
      </c>
      <c r="S1810" s="50">
        <v>26.07545280456543</v>
      </c>
      <c r="T1810" s="50">
        <v>7.6375611126422882E-2</v>
      </c>
      <c r="U1810" s="50">
        <v>4.4095482677221298E-2</v>
      </c>
      <c r="V1810" s="50">
        <v>0</v>
      </c>
      <c r="W1810" t="s">
        <v>210</v>
      </c>
      <c r="X1810" s="50">
        <v>0.41011676798152075</v>
      </c>
      <c r="Y1810" t="s">
        <v>210</v>
      </c>
      <c r="Z1810">
        <v>3</v>
      </c>
      <c r="AA1810">
        <v>30</v>
      </c>
      <c r="AB1810" t="s">
        <v>251</v>
      </c>
      <c r="AC1810" t="s">
        <v>190</v>
      </c>
      <c r="AD1810" s="50">
        <v>0.94793249560357851</v>
      </c>
      <c r="AE1810" t="s">
        <v>252</v>
      </c>
      <c r="AF1810" t="s">
        <v>252</v>
      </c>
      <c r="AG1810" t="s">
        <v>252</v>
      </c>
      <c r="AH1810" t="s">
        <v>252</v>
      </c>
      <c r="AI1810" t="s">
        <v>252</v>
      </c>
    </row>
    <row r="1811" spans="1:35" x14ac:dyDescent="0.35">
      <c r="A1811">
        <v>29</v>
      </c>
      <c r="B1811" t="s">
        <v>293</v>
      </c>
      <c r="C1811" t="s">
        <v>246</v>
      </c>
      <c r="D1811" t="s">
        <v>468</v>
      </c>
      <c r="E1811" t="s">
        <v>286</v>
      </c>
      <c r="F1811" t="s">
        <v>248</v>
      </c>
      <c r="G1811" t="s">
        <v>249</v>
      </c>
      <c r="H1811" t="s">
        <v>250</v>
      </c>
      <c r="L1811" s="50">
        <v>1</v>
      </c>
      <c r="M1811" s="50">
        <v>0.82114797830581665</v>
      </c>
      <c r="N1811" s="50">
        <v>1.2178072929382324</v>
      </c>
      <c r="O1811" s="50">
        <v>32.576090000000001</v>
      </c>
      <c r="P1811" s="50">
        <v>32.399658203125</v>
      </c>
      <c r="Q1811" s="50">
        <v>0.16151005029678345</v>
      </c>
      <c r="S1811" s="50">
        <v>23.139739990234375</v>
      </c>
      <c r="T1811" s="50">
        <v>0.17734824120998383</v>
      </c>
      <c r="U1811" s="50">
        <v>0.1023920550942421</v>
      </c>
      <c r="V1811" s="50">
        <v>0</v>
      </c>
      <c r="W1811" t="s">
        <v>210</v>
      </c>
      <c r="X1811" s="50">
        <v>0.35580618375521622</v>
      </c>
      <c r="Y1811" t="s">
        <v>210</v>
      </c>
      <c r="Z1811">
        <v>3</v>
      </c>
      <c r="AA1811">
        <v>27</v>
      </c>
      <c r="AB1811" t="s">
        <v>251</v>
      </c>
      <c r="AC1811" t="s">
        <v>190</v>
      </c>
      <c r="AD1811" s="50">
        <v>0.91331962757289953</v>
      </c>
      <c r="AE1811" t="s">
        <v>252</v>
      </c>
      <c r="AF1811" t="s">
        <v>252</v>
      </c>
      <c r="AG1811" t="s">
        <v>252</v>
      </c>
      <c r="AH1811" t="s">
        <v>252</v>
      </c>
      <c r="AI1811" t="s">
        <v>252</v>
      </c>
    </row>
    <row r="1812" spans="1:35" x14ac:dyDescent="0.35">
      <c r="A1812">
        <v>30</v>
      </c>
      <c r="B1812" t="s">
        <v>294</v>
      </c>
      <c r="C1812" t="s">
        <v>246</v>
      </c>
      <c r="D1812" t="s">
        <v>468</v>
      </c>
      <c r="E1812" t="s">
        <v>288</v>
      </c>
      <c r="F1812" t="s">
        <v>248</v>
      </c>
      <c r="G1812" t="s">
        <v>249</v>
      </c>
      <c r="H1812" t="s">
        <v>250</v>
      </c>
      <c r="L1812" s="50">
        <v>1</v>
      </c>
      <c r="M1812" s="50">
        <v>0.72243195772171021</v>
      </c>
      <c r="N1812" s="50">
        <v>1.3842134475708008</v>
      </c>
      <c r="O1812" s="50">
        <v>35.36806</v>
      </c>
      <c r="P1812" s="50">
        <v>35.227809906005859</v>
      </c>
      <c r="Q1812" s="50">
        <v>0.28330248594284058</v>
      </c>
      <c r="S1812" s="50">
        <v>25.967887878417969</v>
      </c>
      <c r="T1812" s="50">
        <v>0.29262125492095947</v>
      </c>
      <c r="U1812" s="50">
        <v>0.16894496977329254</v>
      </c>
      <c r="V1812" s="50">
        <v>0</v>
      </c>
      <c r="W1812" t="s">
        <v>210</v>
      </c>
      <c r="X1812" s="50">
        <v>0.4017193096222848</v>
      </c>
      <c r="Y1812" t="s">
        <v>210</v>
      </c>
      <c r="Z1812">
        <v>3</v>
      </c>
      <c r="AA1812">
        <v>29</v>
      </c>
      <c r="AB1812" t="s">
        <v>251</v>
      </c>
      <c r="AC1812" t="s">
        <v>190</v>
      </c>
      <c r="AD1812" s="50">
        <v>0.93266320897304877</v>
      </c>
      <c r="AE1812" t="s">
        <v>252</v>
      </c>
      <c r="AF1812" t="s">
        <v>252</v>
      </c>
      <c r="AG1812" t="s">
        <v>252</v>
      </c>
      <c r="AH1812" t="s">
        <v>252</v>
      </c>
      <c r="AI1812" t="s">
        <v>252</v>
      </c>
    </row>
    <row r="1813" spans="1:35" x14ac:dyDescent="0.35">
      <c r="A1813">
        <v>31</v>
      </c>
      <c r="B1813" t="s">
        <v>295</v>
      </c>
      <c r="C1813" t="s">
        <v>246</v>
      </c>
      <c r="D1813" t="s">
        <v>468</v>
      </c>
      <c r="E1813" t="s">
        <v>290</v>
      </c>
      <c r="F1813" t="s">
        <v>248</v>
      </c>
      <c r="G1813" t="s">
        <v>249</v>
      </c>
      <c r="H1813" t="s">
        <v>250</v>
      </c>
      <c r="L1813" s="50">
        <v>1</v>
      </c>
      <c r="M1813" s="50">
        <v>0.80188417434692383</v>
      </c>
      <c r="N1813" s="50">
        <v>1.2470629215240479</v>
      </c>
      <c r="O1813" s="50">
        <v>32.719265</v>
      </c>
      <c r="P1813" s="50">
        <v>32.886386871337891</v>
      </c>
      <c r="Q1813" s="50">
        <v>0.18471656739711761</v>
      </c>
      <c r="S1813" s="50">
        <v>23.62646484375</v>
      </c>
      <c r="T1813" s="50">
        <v>0.19871364533901215</v>
      </c>
      <c r="U1813" s="50">
        <v>0.11472737044095993</v>
      </c>
      <c r="V1813" s="50">
        <v>0</v>
      </c>
      <c r="W1813" t="s">
        <v>210</v>
      </c>
      <c r="X1813" s="50">
        <v>0.57267790088173265</v>
      </c>
      <c r="Y1813" t="s">
        <v>210</v>
      </c>
      <c r="Z1813">
        <v>3</v>
      </c>
      <c r="AA1813">
        <v>26</v>
      </c>
      <c r="AB1813" t="s">
        <v>251</v>
      </c>
      <c r="AC1813" t="s">
        <v>190</v>
      </c>
      <c r="AD1813" s="50">
        <v>0.94342113977441944</v>
      </c>
      <c r="AE1813" t="s">
        <v>252</v>
      </c>
      <c r="AF1813" t="s">
        <v>252</v>
      </c>
      <c r="AG1813" t="s">
        <v>252</v>
      </c>
      <c r="AH1813" t="s">
        <v>252</v>
      </c>
      <c r="AI1813" t="s">
        <v>252</v>
      </c>
    </row>
    <row r="1814" spans="1:35" x14ac:dyDescent="0.35">
      <c r="A1814">
        <v>32</v>
      </c>
      <c r="B1814" t="s">
        <v>296</v>
      </c>
      <c r="C1814" t="s">
        <v>246</v>
      </c>
      <c r="D1814" t="s">
        <v>468</v>
      </c>
      <c r="E1814" t="s">
        <v>292</v>
      </c>
      <c r="F1814" t="s">
        <v>248</v>
      </c>
      <c r="G1814" t="s">
        <v>249</v>
      </c>
      <c r="H1814" t="s">
        <v>250</v>
      </c>
      <c r="L1814" s="50">
        <v>1</v>
      </c>
      <c r="M1814" s="50">
        <v>0.9186398983001709</v>
      </c>
      <c r="N1814" s="50">
        <v>1.0885658264160156</v>
      </c>
      <c r="O1814" s="50">
        <v>35.357190000000003</v>
      </c>
      <c r="P1814" s="50">
        <v>35.335372924804688</v>
      </c>
      <c r="Q1814" s="50">
        <v>2.1594705060124397E-2</v>
      </c>
      <c r="S1814" s="50">
        <v>26.07545280456543</v>
      </c>
      <c r="T1814" s="50">
        <v>7.6375611126422882E-2</v>
      </c>
      <c r="U1814" s="50">
        <v>4.4095482677221298E-2</v>
      </c>
      <c r="V1814" s="50">
        <v>0</v>
      </c>
      <c r="W1814" t="s">
        <v>210</v>
      </c>
      <c r="X1814" s="50">
        <v>0.41011676798152075</v>
      </c>
      <c r="Y1814" t="s">
        <v>210</v>
      </c>
      <c r="Z1814">
        <v>3</v>
      </c>
      <c r="AA1814">
        <v>28</v>
      </c>
      <c r="AB1814" t="s">
        <v>251</v>
      </c>
      <c r="AC1814" t="s">
        <v>190</v>
      </c>
      <c r="AD1814" s="50">
        <v>0.96009145094895687</v>
      </c>
      <c r="AE1814" t="s">
        <v>252</v>
      </c>
      <c r="AF1814" t="s">
        <v>252</v>
      </c>
      <c r="AG1814" t="s">
        <v>252</v>
      </c>
      <c r="AH1814" t="s">
        <v>252</v>
      </c>
      <c r="AI1814" t="s">
        <v>252</v>
      </c>
    </row>
    <row r="1815" spans="1:35" x14ac:dyDescent="0.35">
      <c r="A1815">
        <v>33</v>
      </c>
      <c r="B1815" t="s">
        <v>297</v>
      </c>
      <c r="C1815" t="s">
        <v>246</v>
      </c>
      <c r="D1815" t="s">
        <v>468</v>
      </c>
      <c r="E1815" t="s">
        <v>286</v>
      </c>
      <c r="F1815" t="s">
        <v>248</v>
      </c>
      <c r="G1815" t="s">
        <v>249</v>
      </c>
      <c r="H1815" t="s">
        <v>250</v>
      </c>
      <c r="L1815" s="50">
        <v>1</v>
      </c>
      <c r="M1815" s="50">
        <v>0.82114797830581665</v>
      </c>
      <c r="N1815" s="50">
        <v>1.2178072929382324</v>
      </c>
      <c r="O1815" s="50">
        <v>32.259106000000003</v>
      </c>
      <c r="P1815" s="50">
        <v>32.399658203125</v>
      </c>
      <c r="Q1815" s="50">
        <v>0.16151005029678345</v>
      </c>
      <c r="S1815" s="50">
        <v>23.139739990234375</v>
      </c>
      <c r="T1815" s="50">
        <v>0.17734824120998383</v>
      </c>
      <c r="U1815" s="50">
        <v>0.1023920550942421</v>
      </c>
      <c r="V1815" s="50">
        <v>0</v>
      </c>
      <c r="W1815" t="s">
        <v>210</v>
      </c>
      <c r="X1815" s="50">
        <v>0.35580618375521622</v>
      </c>
      <c r="Y1815" t="s">
        <v>210</v>
      </c>
      <c r="Z1815">
        <v>3</v>
      </c>
      <c r="AA1815">
        <v>25</v>
      </c>
      <c r="AB1815" t="s">
        <v>251</v>
      </c>
      <c r="AC1815" t="s">
        <v>190</v>
      </c>
      <c r="AD1815" s="50">
        <v>0.95388462901757598</v>
      </c>
      <c r="AE1815" t="s">
        <v>252</v>
      </c>
      <c r="AF1815" t="s">
        <v>252</v>
      </c>
      <c r="AG1815" t="s">
        <v>252</v>
      </c>
      <c r="AH1815" t="s">
        <v>252</v>
      </c>
      <c r="AI1815" t="s">
        <v>252</v>
      </c>
    </row>
    <row r="1816" spans="1:35" x14ac:dyDescent="0.35">
      <c r="A1816">
        <v>34</v>
      </c>
      <c r="B1816" t="s">
        <v>298</v>
      </c>
      <c r="C1816" t="s">
        <v>246</v>
      </c>
      <c r="D1816" t="s">
        <v>468</v>
      </c>
      <c r="E1816" t="s">
        <v>288</v>
      </c>
      <c r="F1816" t="s">
        <v>248</v>
      </c>
      <c r="G1816" t="s">
        <v>249</v>
      </c>
      <c r="H1816" t="s">
        <v>250</v>
      </c>
      <c r="L1816" s="50">
        <v>1</v>
      </c>
      <c r="M1816" s="50">
        <v>0.72243195772171021</v>
      </c>
      <c r="N1816" s="50">
        <v>1.3842134475708008</v>
      </c>
      <c r="O1816" s="50">
        <v>35.413623999999999</v>
      </c>
      <c r="P1816" s="50">
        <v>35.227809906005859</v>
      </c>
      <c r="Q1816" s="50">
        <v>0.28330248594284058</v>
      </c>
      <c r="S1816" s="50">
        <v>25.967887878417969</v>
      </c>
      <c r="T1816" s="50">
        <v>0.29262125492095947</v>
      </c>
      <c r="U1816" s="50">
        <v>0.16894496977329254</v>
      </c>
      <c r="V1816" s="50">
        <v>0</v>
      </c>
      <c r="W1816" t="s">
        <v>210</v>
      </c>
      <c r="X1816" s="50">
        <v>0.4017193096222848</v>
      </c>
      <c r="Y1816" t="s">
        <v>210</v>
      </c>
      <c r="Z1816">
        <v>3</v>
      </c>
      <c r="AA1816">
        <v>29</v>
      </c>
      <c r="AB1816" t="s">
        <v>251</v>
      </c>
      <c r="AC1816" t="s">
        <v>190</v>
      </c>
      <c r="AD1816" s="50">
        <v>0.94579893290296646</v>
      </c>
      <c r="AE1816" t="s">
        <v>252</v>
      </c>
      <c r="AF1816" t="s">
        <v>252</v>
      </c>
      <c r="AG1816" t="s">
        <v>252</v>
      </c>
      <c r="AH1816" t="s">
        <v>252</v>
      </c>
      <c r="AI1816" t="s">
        <v>252</v>
      </c>
    </row>
    <row r="1817" spans="1:35" x14ac:dyDescent="0.35">
      <c r="A1817">
        <v>35</v>
      </c>
      <c r="B1817" t="s">
        <v>299</v>
      </c>
      <c r="C1817" t="s">
        <v>246</v>
      </c>
      <c r="D1817" t="s">
        <v>468</v>
      </c>
      <c r="E1817" t="s">
        <v>290</v>
      </c>
      <c r="F1817" t="s">
        <v>248</v>
      </c>
      <c r="G1817" t="s">
        <v>249</v>
      </c>
      <c r="H1817" t="s">
        <v>250</v>
      </c>
      <c r="L1817" s="50">
        <v>1</v>
      </c>
      <c r="M1817" s="50">
        <v>0.80188417434692383</v>
      </c>
      <c r="N1817" s="50">
        <v>1.2470629215240479</v>
      </c>
      <c r="O1817" s="50">
        <v>33.084719999999997</v>
      </c>
      <c r="P1817" s="50">
        <v>32.886386871337891</v>
      </c>
      <c r="Q1817" s="50">
        <v>0.18471656739711761</v>
      </c>
      <c r="S1817" s="50">
        <v>23.62646484375</v>
      </c>
      <c r="T1817" s="50">
        <v>0.19871364533901215</v>
      </c>
      <c r="U1817" s="50">
        <v>0.11472737044095993</v>
      </c>
      <c r="V1817" s="50">
        <v>0</v>
      </c>
      <c r="W1817" t="s">
        <v>210</v>
      </c>
      <c r="X1817" s="50">
        <v>0.57267790088173265</v>
      </c>
      <c r="Y1817" t="s">
        <v>210</v>
      </c>
      <c r="Z1817">
        <v>3</v>
      </c>
      <c r="AA1817">
        <v>25</v>
      </c>
      <c r="AB1817" t="s">
        <v>251</v>
      </c>
      <c r="AC1817" t="s">
        <v>190</v>
      </c>
      <c r="AD1817" s="50">
        <v>0.96025465660531495</v>
      </c>
      <c r="AE1817" t="s">
        <v>252</v>
      </c>
      <c r="AF1817" t="s">
        <v>252</v>
      </c>
      <c r="AG1817" t="s">
        <v>252</v>
      </c>
      <c r="AH1817" t="s">
        <v>252</v>
      </c>
      <c r="AI1817" t="s">
        <v>252</v>
      </c>
    </row>
    <row r="1818" spans="1:35" x14ac:dyDescent="0.35">
      <c r="A1818">
        <v>36</v>
      </c>
      <c r="B1818" t="s">
        <v>300</v>
      </c>
      <c r="C1818" t="s">
        <v>246</v>
      </c>
      <c r="D1818" t="s">
        <v>468</v>
      </c>
      <c r="E1818" t="s">
        <v>292</v>
      </c>
      <c r="F1818" t="s">
        <v>248</v>
      </c>
      <c r="G1818" t="s">
        <v>249</v>
      </c>
      <c r="H1818" t="s">
        <v>250</v>
      </c>
      <c r="L1818" s="50">
        <v>1</v>
      </c>
      <c r="M1818" s="50">
        <v>0.9186398983001709</v>
      </c>
      <c r="N1818" s="50">
        <v>1.0885658264160156</v>
      </c>
      <c r="O1818" s="50">
        <v>35.334923000000003</v>
      </c>
      <c r="P1818" s="50">
        <v>35.335372924804688</v>
      </c>
      <c r="Q1818" s="50">
        <v>2.1594705060124397E-2</v>
      </c>
      <c r="S1818" s="50">
        <v>26.07545280456543</v>
      </c>
      <c r="T1818" s="50">
        <v>7.6375611126422882E-2</v>
      </c>
      <c r="U1818" s="50">
        <v>4.4095482677221298E-2</v>
      </c>
      <c r="V1818" s="50">
        <v>0</v>
      </c>
      <c r="W1818" t="s">
        <v>210</v>
      </c>
      <c r="X1818" s="50">
        <v>0.41011676798152075</v>
      </c>
      <c r="Y1818" t="s">
        <v>210</v>
      </c>
      <c r="Z1818">
        <v>3</v>
      </c>
      <c r="AA1818">
        <v>30</v>
      </c>
      <c r="AB1818" t="s">
        <v>251</v>
      </c>
      <c r="AC1818" t="s">
        <v>190</v>
      </c>
      <c r="AD1818" s="50">
        <v>0.91823555231622067</v>
      </c>
      <c r="AE1818" t="s">
        <v>252</v>
      </c>
      <c r="AF1818" t="s">
        <v>252</v>
      </c>
      <c r="AG1818" t="s">
        <v>252</v>
      </c>
      <c r="AH1818" t="s">
        <v>252</v>
      </c>
      <c r="AI1818" t="s">
        <v>252</v>
      </c>
    </row>
    <row r="1819" spans="1:35" x14ac:dyDescent="0.35">
      <c r="A1819">
        <v>37</v>
      </c>
      <c r="B1819" t="s">
        <v>301</v>
      </c>
      <c r="C1819" t="s">
        <v>246</v>
      </c>
      <c r="D1819" t="s">
        <v>468</v>
      </c>
      <c r="E1819" t="s">
        <v>302</v>
      </c>
      <c r="F1819" t="s">
        <v>248</v>
      </c>
      <c r="G1819" t="s">
        <v>249</v>
      </c>
      <c r="H1819" t="s">
        <v>250</v>
      </c>
      <c r="L1819" s="50">
        <v>1</v>
      </c>
      <c r="M1819" s="50">
        <v>0.7568928599357605</v>
      </c>
      <c r="N1819" s="50">
        <v>1.3211909532546997</v>
      </c>
      <c r="O1819" s="50">
        <v>34.763863000000001</v>
      </c>
      <c r="P1819" s="50">
        <v>35.007526397705078</v>
      </c>
      <c r="Q1819" s="50">
        <v>0.2397388368844986</v>
      </c>
      <c r="S1819" s="50">
        <v>25.74760627746582</v>
      </c>
      <c r="T1819" s="50">
        <v>0.2506822943687439</v>
      </c>
      <c r="U1819" s="50">
        <v>0.14473149180412292</v>
      </c>
      <c r="V1819" s="50">
        <v>0</v>
      </c>
      <c r="W1819" t="s">
        <v>210</v>
      </c>
      <c r="X1819" s="50">
        <v>0.60109698344525953</v>
      </c>
      <c r="Y1819" t="s">
        <v>210</v>
      </c>
      <c r="Z1819">
        <v>3</v>
      </c>
      <c r="AA1819">
        <v>28</v>
      </c>
      <c r="AB1819" t="s">
        <v>251</v>
      </c>
      <c r="AC1819" t="s">
        <v>190</v>
      </c>
      <c r="AD1819" s="50">
        <v>0.96070230385469479</v>
      </c>
      <c r="AE1819" t="s">
        <v>252</v>
      </c>
      <c r="AF1819" t="s">
        <v>252</v>
      </c>
      <c r="AG1819" t="s">
        <v>252</v>
      </c>
      <c r="AH1819" t="s">
        <v>252</v>
      </c>
      <c r="AI1819" t="s">
        <v>252</v>
      </c>
    </row>
    <row r="1820" spans="1:35" x14ac:dyDescent="0.35">
      <c r="A1820">
        <v>38</v>
      </c>
      <c r="B1820" t="s">
        <v>303</v>
      </c>
      <c r="C1820" t="s">
        <v>246</v>
      </c>
      <c r="D1820" t="s">
        <v>468</v>
      </c>
      <c r="E1820" t="s">
        <v>304</v>
      </c>
      <c r="F1820" t="s">
        <v>248</v>
      </c>
      <c r="G1820" t="s">
        <v>249</v>
      </c>
      <c r="H1820" t="s">
        <v>250</v>
      </c>
      <c r="L1820" s="50">
        <v>1</v>
      </c>
      <c r="M1820" s="50">
        <v>0.46599858999252319</v>
      </c>
      <c r="N1820" s="50">
        <v>2.1459293365478516</v>
      </c>
      <c r="O1820" s="50">
        <v>38.141765999999997</v>
      </c>
      <c r="P1820" s="50">
        <v>37.812946319580078</v>
      </c>
      <c r="Q1820" s="50">
        <v>0.68330514430999756</v>
      </c>
      <c r="S1820" s="50">
        <v>28.55302619934082</v>
      </c>
      <c r="T1820" s="50">
        <v>0.68722105026245117</v>
      </c>
      <c r="U1820" s="50">
        <v>0.396767258644104</v>
      </c>
      <c r="V1820" s="50">
        <v>0</v>
      </c>
      <c r="W1820" t="s">
        <v>210</v>
      </c>
      <c r="X1820" s="50">
        <v>3.9999999105930328E-2</v>
      </c>
      <c r="Y1820" t="s">
        <v>210</v>
      </c>
      <c r="Z1820">
        <v>3</v>
      </c>
      <c r="AA1820">
        <v>35</v>
      </c>
      <c r="AB1820" t="s">
        <v>273</v>
      </c>
      <c r="AC1820" t="s">
        <v>190</v>
      </c>
      <c r="AD1820" s="50">
        <v>0.37547646746957331</v>
      </c>
      <c r="AE1820" t="s">
        <v>274</v>
      </c>
      <c r="AF1820" t="s">
        <v>252</v>
      </c>
      <c r="AG1820" t="s">
        <v>274</v>
      </c>
      <c r="AH1820" t="s">
        <v>274</v>
      </c>
      <c r="AI1820" t="s">
        <v>252</v>
      </c>
    </row>
    <row r="1821" spans="1:35" x14ac:dyDescent="0.35">
      <c r="A1821">
        <v>39</v>
      </c>
      <c r="B1821" t="s">
        <v>305</v>
      </c>
      <c r="C1821" t="s">
        <v>246</v>
      </c>
      <c r="D1821" t="s">
        <v>468</v>
      </c>
      <c r="E1821" t="s">
        <v>306</v>
      </c>
      <c r="F1821" t="s">
        <v>248</v>
      </c>
      <c r="G1821" t="s">
        <v>249</v>
      </c>
      <c r="H1821" t="s">
        <v>250</v>
      </c>
      <c r="L1821" s="50">
        <v>1</v>
      </c>
      <c r="M1821" s="50">
        <v>0.90678626298904419</v>
      </c>
      <c r="N1821" s="50">
        <v>1.1027957201004028</v>
      </c>
      <c r="O1821" s="50">
        <v>27.614142999999999</v>
      </c>
      <c r="P1821" s="50">
        <v>27.638547897338867</v>
      </c>
      <c r="Q1821" s="50">
        <v>4.8871550709009171E-2</v>
      </c>
      <c r="S1821" s="50">
        <v>18.378627777099609</v>
      </c>
      <c r="T1821" s="50">
        <v>8.806435763835907E-2</v>
      </c>
      <c r="U1821" s="50">
        <v>5.0843983888626099E-2</v>
      </c>
      <c r="V1821" s="50">
        <v>0</v>
      </c>
      <c r="W1821" t="s">
        <v>210</v>
      </c>
      <c r="X1821" s="50">
        <v>0.46116028554880206</v>
      </c>
      <c r="Y1821" t="s">
        <v>210</v>
      </c>
      <c r="Z1821">
        <v>3</v>
      </c>
      <c r="AA1821">
        <v>20</v>
      </c>
      <c r="AB1821" t="s">
        <v>251</v>
      </c>
      <c r="AC1821" t="s">
        <v>190</v>
      </c>
      <c r="AD1821" s="50">
        <v>0.97514502065483766</v>
      </c>
      <c r="AE1821" t="s">
        <v>252</v>
      </c>
      <c r="AF1821" t="s">
        <v>252</v>
      </c>
      <c r="AG1821" t="s">
        <v>252</v>
      </c>
      <c r="AH1821" t="s">
        <v>252</v>
      </c>
      <c r="AI1821" t="s">
        <v>252</v>
      </c>
    </row>
    <row r="1822" spans="1:35" x14ac:dyDescent="0.35">
      <c r="A1822">
        <v>40</v>
      </c>
      <c r="B1822" t="s">
        <v>307</v>
      </c>
      <c r="C1822" t="s">
        <v>246</v>
      </c>
      <c r="D1822" t="s">
        <v>468</v>
      </c>
      <c r="E1822" t="s">
        <v>308</v>
      </c>
      <c r="F1822" t="s">
        <v>248</v>
      </c>
      <c r="G1822" t="s">
        <v>249</v>
      </c>
      <c r="H1822" t="s">
        <v>250</v>
      </c>
      <c r="O1822" t="s">
        <v>403</v>
      </c>
      <c r="P1822" s="50">
        <v>37.970657348632813</v>
      </c>
      <c r="Q1822" s="50">
        <v>0.67764848470687866</v>
      </c>
      <c r="W1822" t="s">
        <v>210</v>
      </c>
      <c r="X1822" s="50">
        <v>3.9999999105930328E-2</v>
      </c>
      <c r="Y1822" t="s">
        <v>210</v>
      </c>
      <c r="Z1822">
        <v>3</v>
      </c>
      <c r="AA1822">
        <v>39</v>
      </c>
      <c r="AB1822" t="s">
        <v>251</v>
      </c>
      <c r="AC1822" t="s">
        <v>190</v>
      </c>
      <c r="AD1822" s="50">
        <v>0</v>
      </c>
      <c r="AE1822" t="s">
        <v>274</v>
      </c>
      <c r="AF1822" t="s">
        <v>274</v>
      </c>
      <c r="AG1822" t="s">
        <v>274</v>
      </c>
      <c r="AH1822" t="s">
        <v>252</v>
      </c>
      <c r="AI1822" t="s">
        <v>274</v>
      </c>
    </row>
    <row r="1823" spans="1:35" x14ac:dyDescent="0.35">
      <c r="A1823">
        <v>41</v>
      </c>
      <c r="B1823" t="s">
        <v>309</v>
      </c>
      <c r="C1823" t="s">
        <v>246</v>
      </c>
      <c r="D1823" t="s">
        <v>468</v>
      </c>
      <c r="E1823" t="s">
        <v>302</v>
      </c>
      <c r="F1823" t="s">
        <v>248</v>
      </c>
      <c r="G1823" t="s">
        <v>249</v>
      </c>
      <c r="H1823" t="s">
        <v>250</v>
      </c>
      <c r="L1823" s="50">
        <v>1</v>
      </c>
      <c r="M1823" s="50">
        <v>0.7568928599357605</v>
      </c>
      <c r="N1823" s="50">
        <v>1.3211909532546997</v>
      </c>
      <c r="O1823" s="50">
        <v>35.01558</v>
      </c>
      <c r="P1823" s="50">
        <v>35.007526397705078</v>
      </c>
      <c r="Q1823" s="50">
        <v>0.2397388368844986</v>
      </c>
      <c r="S1823" s="50">
        <v>25.74760627746582</v>
      </c>
      <c r="T1823" s="50">
        <v>0.2506822943687439</v>
      </c>
      <c r="U1823" s="50">
        <v>0.14473149180412292</v>
      </c>
      <c r="V1823" s="50">
        <v>0</v>
      </c>
      <c r="W1823" t="s">
        <v>210</v>
      </c>
      <c r="X1823" s="50">
        <v>0.60109698344525953</v>
      </c>
      <c r="Y1823" t="s">
        <v>210</v>
      </c>
      <c r="Z1823">
        <v>3</v>
      </c>
      <c r="AA1823">
        <v>28</v>
      </c>
      <c r="AB1823" t="s">
        <v>251</v>
      </c>
      <c r="AC1823" t="s">
        <v>190</v>
      </c>
      <c r="AD1823" s="50">
        <v>0.93583432554620549</v>
      </c>
      <c r="AE1823" t="s">
        <v>252</v>
      </c>
      <c r="AF1823" t="s">
        <v>252</v>
      </c>
      <c r="AG1823" t="s">
        <v>252</v>
      </c>
      <c r="AH1823" t="s">
        <v>252</v>
      </c>
      <c r="AI1823" t="s">
        <v>252</v>
      </c>
    </row>
    <row r="1824" spans="1:35" x14ac:dyDescent="0.35">
      <c r="A1824">
        <v>42</v>
      </c>
      <c r="B1824" t="s">
        <v>310</v>
      </c>
      <c r="C1824" t="s">
        <v>246</v>
      </c>
      <c r="D1824" t="s">
        <v>468</v>
      </c>
      <c r="E1824" t="s">
        <v>304</v>
      </c>
      <c r="F1824" t="s">
        <v>248</v>
      </c>
      <c r="G1824" t="s">
        <v>249</v>
      </c>
      <c r="H1824" t="s">
        <v>250</v>
      </c>
      <c r="L1824" s="50">
        <v>1</v>
      </c>
      <c r="M1824" s="50">
        <v>0.46599858999252319</v>
      </c>
      <c r="N1824" s="50">
        <v>2.1459293365478516</v>
      </c>
      <c r="O1824" s="50">
        <v>38.269675999999997</v>
      </c>
      <c r="P1824" s="50">
        <v>37.812946319580078</v>
      </c>
      <c r="Q1824" s="50">
        <v>0.68330514430999756</v>
      </c>
      <c r="S1824" s="50">
        <v>28.55302619934082</v>
      </c>
      <c r="T1824" s="50">
        <v>0.68722105026245117</v>
      </c>
      <c r="U1824" s="50">
        <v>0.396767258644104</v>
      </c>
      <c r="V1824" s="50">
        <v>0</v>
      </c>
      <c r="W1824" t="s">
        <v>210</v>
      </c>
      <c r="X1824" s="50">
        <v>3.9999999105930328E-2</v>
      </c>
      <c r="Y1824" t="s">
        <v>210</v>
      </c>
      <c r="Z1824">
        <v>3</v>
      </c>
      <c r="AA1824">
        <v>35</v>
      </c>
      <c r="AB1824" t="s">
        <v>273</v>
      </c>
      <c r="AC1824" t="s">
        <v>190</v>
      </c>
      <c r="AD1824" s="50">
        <v>0.11829869609351118</v>
      </c>
      <c r="AE1824" t="s">
        <v>274</v>
      </c>
      <c r="AF1824" t="s">
        <v>252</v>
      </c>
      <c r="AG1824" t="s">
        <v>274</v>
      </c>
      <c r="AH1824" t="s">
        <v>274</v>
      </c>
      <c r="AI1824" t="s">
        <v>252</v>
      </c>
    </row>
    <row r="1825" spans="1:35" x14ac:dyDescent="0.35">
      <c r="A1825">
        <v>43</v>
      </c>
      <c r="B1825" t="s">
        <v>311</v>
      </c>
      <c r="C1825" t="s">
        <v>246</v>
      </c>
      <c r="D1825" t="s">
        <v>468</v>
      </c>
      <c r="E1825" t="s">
        <v>306</v>
      </c>
      <c r="F1825" t="s">
        <v>248</v>
      </c>
      <c r="G1825" t="s">
        <v>249</v>
      </c>
      <c r="H1825" t="s">
        <v>250</v>
      </c>
      <c r="L1825" s="50">
        <v>1</v>
      </c>
      <c r="M1825" s="50">
        <v>0.90678626298904419</v>
      </c>
      <c r="N1825" s="50">
        <v>1.1027957201004028</v>
      </c>
      <c r="O1825" s="50">
        <v>27.606684000000001</v>
      </c>
      <c r="P1825" s="50">
        <v>27.638547897338867</v>
      </c>
      <c r="Q1825" s="50">
        <v>4.8871550709009171E-2</v>
      </c>
      <c r="S1825" s="50">
        <v>18.378627777099609</v>
      </c>
      <c r="T1825" s="50">
        <v>8.806435763835907E-2</v>
      </c>
      <c r="U1825" s="50">
        <v>5.0843983888626099E-2</v>
      </c>
      <c r="V1825" s="50">
        <v>0</v>
      </c>
      <c r="W1825" t="s">
        <v>210</v>
      </c>
      <c r="X1825" s="50">
        <v>0.46116028554880206</v>
      </c>
      <c r="Y1825" t="s">
        <v>210</v>
      </c>
      <c r="Z1825">
        <v>3</v>
      </c>
      <c r="AA1825">
        <v>21</v>
      </c>
      <c r="AB1825" t="s">
        <v>251</v>
      </c>
      <c r="AC1825" t="s">
        <v>190</v>
      </c>
      <c r="AD1825" s="50">
        <v>0.97871539823453368</v>
      </c>
      <c r="AE1825" t="s">
        <v>252</v>
      </c>
      <c r="AF1825" t="s">
        <v>252</v>
      </c>
      <c r="AG1825" t="s">
        <v>252</v>
      </c>
      <c r="AH1825" t="s">
        <v>252</v>
      </c>
      <c r="AI1825" t="s">
        <v>252</v>
      </c>
    </row>
    <row r="1826" spans="1:35" x14ac:dyDescent="0.35">
      <c r="A1826">
        <v>44</v>
      </c>
      <c r="B1826" t="s">
        <v>312</v>
      </c>
      <c r="C1826" t="s">
        <v>246</v>
      </c>
      <c r="D1826" t="s">
        <v>468</v>
      </c>
      <c r="E1826" t="s">
        <v>308</v>
      </c>
      <c r="F1826" t="s">
        <v>248</v>
      </c>
      <c r="G1826" t="s">
        <v>249</v>
      </c>
      <c r="H1826" t="s">
        <v>250</v>
      </c>
      <c r="L1826" s="50">
        <v>1</v>
      </c>
      <c r="M1826" s="50">
        <v>0.34607067704200745</v>
      </c>
      <c r="N1826" s="50">
        <v>2.8895831108093262</v>
      </c>
      <c r="O1826" s="50">
        <v>38.449824999999997</v>
      </c>
      <c r="P1826" s="50">
        <v>37.970657348632813</v>
      </c>
      <c r="Q1826" s="50">
        <v>0.67764848470687866</v>
      </c>
      <c r="S1826" s="50">
        <v>28.710735321044922</v>
      </c>
      <c r="T1826" s="50">
        <v>0.68159693479537964</v>
      </c>
      <c r="U1826" s="50">
        <v>0.48103296756744385</v>
      </c>
      <c r="V1826" s="50">
        <v>0</v>
      </c>
      <c r="W1826" t="s">
        <v>210</v>
      </c>
      <c r="X1826" s="50">
        <v>3.9999999105930328E-2</v>
      </c>
      <c r="Y1826" t="s">
        <v>210</v>
      </c>
      <c r="Z1826">
        <v>3</v>
      </c>
      <c r="AA1826">
        <v>35</v>
      </c>
      <c r="AB1826" t="s">
        <v>251</v>
      </c>
      <c r="AC1826" t="s">
        <v>190</v>
      </c>
      <c r="AD1826" s="50">
        <v>0.20238486493675562</v>
      </c>
      <c r="AE1826" t="s">
        <v>274</v>
      </c>
      <c r="AF1826" t="s">
        <v>252</v>
      </c>
      <c r="AG1826" t="s">
        <v>274</v>
      </c>
      <c r="AH1826" t="s">
        <v>274</v>
      </c>
      <c r="AI1826" t="s">
        <v>252</v>
      </c>
    </row>
    <row r="1827" spans="1:35" x14ac:dyDescent="0.35">
      <c r="A1827">
        <v>45</v>
      </c>
      <c r="B1827" t="s">
        <v>313</v>
      </c>
      <c r="C1827" t="s">
        <v>246</v>
      </c>
      <c r="D1827" t="s">
        <v>468</v>
      </c>
      <c r="E1827" t="s">
        <v>302</v>
      </c>
      <c r="F1827" t="s">
        <v>248</v>
      </c>
      <c r="G1827" t="s">
        <v>249</v>
      </c>
      <c r="H1827" t="s">
        <v>250</v>
      </c>
      <c r="L1827" s="50">
        <v>1</v>
      </c>
      <c r="M1827" s="50">
        <v>0.7568928599357605</v>
      </c>
      <c r="N1827" s="50">
        <v>1.3211909532546997</v>
      </c>
      <c r="O1827" s="50">
        <v>35.243136999999997</v>
      </c>
      <c r="P1827" s="50">
        <v>35.007526397705078</v>
      </c>
      <c r="Q1827" s="50">
        <v>0.2397388368844986</v>
      </c>
      <c r="S1827" s="50">
        <v>25.74760627746582</v>
      </c>
      <c r="T1827" s="50">
        <v>0.2506822943687439</v>
      </c>
      <c r="U1827" s="50">
        <v>0.14473149180412292</v>
      </c>
      <c r="V1827" s="50">
        <v>0</v>
      </c>
      <c r="W1827" t="s">
        <v>210</v>
      </c>
      <c r="X1827" s="50">
        <v>0.60109698344525953</v>
      </c>
      <c r="Y1827" t="s">
        <v>210</v>
      </c>
      <c r="Z1827">
        <v>3</v>
      </c>
      <c r="AA1827">
        <v>28</v>
      </c>
      <c r="AB1827" t="s">
        <v>251</v>
      </c>
      <c r="AC1827" t="s">
        <v>190</v>
      </c>
      <c r="AD1827" s="50">
        <v>0.95520043073296668</v>
      </c>
      <c r="AE1827" t="s">
        <v>252</v>
      </c>
      <c r="AF1827" t="s">
        <v>252</v>
      </c>
      <c r="AG1827" t="s">
        <v>252</v>
      </c>
      <c r="AH1827" t="s">
        <v>252</v>
      </c>
      <c r="AI1827" t="s">
        <v>252</v>
      </c>
    </row>
    <row r="1828" spans="1:35" x14ac:dyDescent="0.35">
      <c r="A1828">
        <v>46</v>
      </c>
      <c r="B1828" t="s">
        <v>314</v>
      </c>
      <c r="C1828" t="s">
        <v>246</v>
      </c>
      <c r="D1828" t="s">
        <v>468</v>
      </c>
      <c r="E1828" t="s">
        <v>304</v>
      </c>
      <c r="F1828" t="s">
        <v>248</v>
      </c>
      <c r="G1828" t="s">
        <v>249</v>
      </c>
      <c r="H1828" t="s">
        <v>250</v>
      </c>
      <c r="L1828" s="50">
        <v>1</v>
      </c>
      <c r="M1828" s="50">
        <v>0.46599858999252319</v>
      </c>
      <c r="N1828" s="50">
        <v>2.1459293365478516</v>
      </c>
      <c r="O1828" s="50">
        <v>37.027397000000001</v>
      </c>
      <c r="P1828" s="50">
        <v>37.812946319580078</v>
      </c>
      <c r="Q1828" s="50">
        <v>0.68330514430999756</v>
      </c>
      <c r="S1828" s="50">
        <v>28.55302619934082</v>
      </c>
      <c r="T1828" s="50">
        <v>0.68722105026245117</v>
      </c>
      <c r="U1828" s="50">
        <v>0.396767258644104</v>
      </c>
      <c r="V1828" s="50">
        <v>0</v>
      </c>
      <c r="W1828" t="s">
        <v>210</v>
      </c>
      <c r="X1828" s="50">
        <v>3.9999999105930328E-2</v>
      </c>
      <c r="Y1828" t="s">
        <v>210</v>
      </c>
      <c r="Z1828">
        <v>3</v>
      </c>
      <c r="AA1828">
        <v>33</v>
      </c>
      <c r="AB1828" t="s">
        <v>273</v>
      </c>
      <c r="AC1828" t="s">
        <v>190</v>
      </c>
      <c r="AD1828" s="50">
        <v>0.83118082497048706</v>
      </c>
      <c r="AE1828" t="s">
        <v>252</v>
      </c>
      <c r="AF1828" t="s">
        <v>252</v>
      </c>
      <c r="AG1828" t="s">
        <v>274</v>
      </c>
      <c r="AH1828" t="s">
        <v>274</v>
      </c>
      <c r="AI1828" t="s">
        <v>252</v>
      </c>
    </row>
    <row r="1829" spans="1:35" x14ac:dyDescent="0.35">
      <c r="A1829">
        <v>47</v>
      </c>
      <c r="B1829" t="s">
        <v>315</v>
      </c>
      <c r="C1829" t="s">
        <v>246</v>
      </c>
      <c r="D1829" t="s">
        <v>468</v>
      </c>
      <c r="E1829" t="s">
        <v>306</v>
      </c>
      <c r="F1829" t="s">
        <v>248</v>
      </c>
      <c r="G1829" t="s">
        <v>249</v>
      </c>
      <c r="H1829" t="s">
        <v>250</v>
      </c>
      <c r="L1829" s="50">
        <v>1</v>
      </c>
      <c r="M1829" s="50">
        <v>0.90678626298904419</v>
      </c>
      <c r="N1829" s="50">
        <v>1.1027957201004028</v>
      </c>
      <c r="O1829" s="50">
        <v>27.694814999999998</v>
      </c>
      <c r="P1829" s="50">
        <v>27.638547897338867</v>
      </c>
      <c r="Q1829" s="50">
        <v>4.8871550709009171E-2</v>
      </c>
      <c r="S1829" s="50">
        <v>18.378627777099609</v>
      </c>
      <c r="T1829" s="50">
        <v>8.806435763835907E-2</v>
      </c>
      <c r="U1829" s="50">
        <v>5.0843983888626099E-2</v>
      </c>
      <c r="V1829" s="50">
        <v>0</v>
      </c>
      <c r="W1829" t="s">
        <v>210</v>
      </c>
      <c r="X1829" s="50">
        <v>0.46116028554880206</v>
      </c>
      <c r="Y1829" t="s">
        <v>210</v>
      </c>
      <c r="Z1829">
        <v>3</v>
      </c>
      <c r="AA1829">
        <v>21</v>
      </c>
      <c r="AB1829" t="s">
        <v>251</v>
      </c>
      <c r="AC1829" t="s">
        <v>190</v>
      </c>
      <c r="AD1829" s="50">
        <v>0.96486865037865865</v>
      </c>
      <c r="AE1829" t="s">
        <v>252</v>
      </c>
      <c r="AF1829" t="s">
        <v>252</v>
      </c>
      <c r="AG1829" t="s">
        <v>252</v>
      </c>
      <c r="AH1829" t="s">
        <v>252</v>
      </c>
      <c r="AI1829" t="s">
        <v>252</v>
      </c>
    </row>
    <row r="1830" spans="1:35" x14ac:dyDescent="0.35">
      <c r="A1830">
        <v>48</v>
      </c>
      <c r="B1830" t="s">
        <v>316</v>
      </c>
      <c r="C1830" t="s">
        <v>246</v>
      </c>
      <c r="D1830" t="s">
        <v>468</v>
      </c>
      <c r="E1830" t="s">
        <v>308</v>
      </c>
      <c r="F1830" t="s">
        <v>248</v>
      </c>
      <c r="G1830" t="s">
        <v>249</v>
      </c>
      <c r="H1830" t="s">
        <v>250</v>
      </c>
      <c r="L1830" s="50">
        <v>1</v>
      </c>
      <c r="M1830" s="50">
        <v>0.34607067704200745</v>
      </c>
      <c r="N1830" s="50">
        <v>2.8895831108093262</v>
      </c>
      <c r="O1830" s="50">
        <v>37.491486000000002</v>
      </c>
      <c r="P1830" s="50">
        <v>37.970657348632813</v>
      </c>
      <c r="Q1830" s="50">
        <v>0.67764848470687866</v>
      </c>
      <c r="S1830" s="50">
        <v>28.710735321044922</v>
      </c>
      <c r="T1830" s="50">
        <v>0.68159693479537964</v>
      </c>
      <c r="U1830" s="50">
        <v>0.48103296756744385</v>
      </c>
      <c r="V1830" s="50">
        <v>0</v>
      </c>
      <c r="W1830" t="s">
        <v>210</v>
      </c>
      <c r="X1830" s="50">
        <v>3.9999999105930328E-2</v>
      </c>
      <c r="Y1830" t="s">
        <v>210</v>
      </c>
      <c r="Z1830">
        <v>3</v>
      </c>
      <c r="AA1830">
        <v>33</v>
      </c>
      <c r="AB1830" t="s">
        <v>273</v>
      </c>
      <c r="AC1830" t="s">
        <v>190</v>
      </c>
      <c r="AD1830" s="50">
        <v>0.61602310327385834</v>
      </c>
      <c r="AE1830" t="s">
        <v>274</v>
      </c>
      <c r="AF1830" t="s">
        <v>252</v>
      </c>
      <c r="AG1830" t="s">
        <v>274</v>
      </c>
      <c r="AH1830" t="s">
        <v>274</v>
      </c>
      <c r="AI1830" t="s">
        <v>252</v>
      </c>
    </row>
    <row r="1831" spans="1:35" x14ac:dyDescent="0.35">
      <c r="A1831">
        <v>49</v>
      </c>
      <c r="B1831" t="s">
        <v>317</v>
      </c>
      <c r="C1831" t="s">
        <v>246</v>
      </c>
      <c r="D1831" t="s">
        <v>468</v>
      </c>
      <c r="E1831" t="s">
        <v>318</v>
      </c>
      <c r="F1831" t="s">
        <v>248</v>
      </c>
      <c r="G1831" t="s">
        <v>249</v>
      </c>
      <c r="H1831" t="s">
        <v>250</v>
      </c>
      <c r="L1831" s="50">
        <v>1</v>
      </c>
      <c r="M1831" s="50">
        <v>0.92174166440963745</v>
      </c>
      <c r="N1831" s="50">
        <v>1.0849027633666992</v>
      </c>
      <c r="O1831" s="50">
        <v>26.689662999999999</v>
      </c>
      <c r="P1831" s="50">
        <v>26.690694808959961</v>
      </c>
      <c r="Q1831" s="50">
        <v>3.4826353657990694E-3</v>
      </c>
      <c r="S1831" s="50">
        <v>17.43077278137207</v>
      </c>
      <c r="T1831" s="50">
        <v>7.3341883718967438E-2</v>
      </c>
      <c r="U1831" s="50">
        <v>4.2343955487012863E-2</v>
      </c>
      <c r="V1831" s="50">
        <v>0</v>
      </c>
      <c r="W1831" t="s">
        <v>210</v>
      </c>
      <c r="X1831" s="50">
        <v>0.42346584807091148</v>
      </c>
      <c r="Y1831" t="s">
        <v>210</v>
      </c>
      <c r="Z1831">
        <v>3</v>
      </c>
      <c r="AA1831">
        <v>21</v>
      </c>
      <c r="AB1831" t="s">
        <v>251</v>
      </c>
      <c r="AC1831" t="s">
        <v>190</v>
      </c>
      <c r="AD1831" s="50">
        <v>0.97650947434962654</v>
      </c>
      <c r="AE1831" t="s">
        <v>252</v>
      </c>
      <c r="AF1831" t="s">
        <v>252</v>
      </c>
      <c r="AG1831" t="s">
        <v>252</v>
      </c>
      <c r="AH1831" t="s">
        <v>252</v>
      </c>
      <c r="AI1831" t="s">
        <v>252</v>
      </c>
    </row>
    <row r="1832" spans="1:35" x14ac:dyDescent="0.35">
      <c r="A1832">
        <v>50</v>
      </c>
      <c r="B1832" t="s">
        <v>319</v>
      </c>
      <c r="C1832" t="s">
        <v>246</v>
      </c>
      <c r="D1832" t="s">
        <v>468</v>
      </c>
      <c r="E1832" t="s">
        <v>320</v>
      </c>
      <c r="F1832" t="s">
        <v>248</v>
      </c>
      <c r="G1832" t="s">
        <v>249</v>
      </c>
      <c r="H1832" t="s">
        <v>250</v>
      </c>
      <c r="L1832" s="50">
        <v>1</v>
      </c>
      <c r="M1832" s="50">
        <v>0.89365053176879883</v>
      </c>
      <c r="N1832" s="50">
        <v>1.1190056800842285</v>
      </c>
      <c r="O1832" s="50">
        <v>29.092274</v>
      </c>
      <c r="P1832" s="50">
        <v>29.01251220703125</v>
      </c>
      <c r="Q1832" s="50">
        <v>6.9813929498195648E-2</v>
      </c>
      <c r="S1832" s="50">
        <v>19.752593994140625</v>
      </c>
      <c r="T1832" s="50">
        <v>0.10119727253913879</v>
      </c>
      <c r="U1832" s="50">
        <v>5.8426272124052048E-2</v>
      </c>
      <c r="V1832" s="50">
        <v>0</v>
      </c>
      <c r="W1832" t="s">
        <v>210</v>
      </c>
      <c r="X1832" s="50">
        <v>0.4155040428674957</v>
      </c>
      <c r="Y1832" t="s">
        <v>210</v>
      </c>
      <c r="Z1832">
        <v>3</v>
      </c>
      <c r="AA1832">
        <v>23</v>
      </c>
      <c r="AB1832" t="s">
        <v>251</v>
      </c>
      <c r="AC1832" t="s">
        <v>190</v>
      </c>
      <c r="AD1832" s="50">
        <v>0.97949150570028587</v>
      </c>
      <c r="AE1832" t="s">
        <v>252</v>
      </c>
      <c r="AF1832" t="s">
        <v>252</v>
      </c>
      <c r="AG1832" t="s">
        <v>252</v>
      </c>
      <c r="AH1832" t="s">
        <v>252</v>
      </c>
      <c r="AI1832" t="s">
        <v>252</v>
      </c>
    </row>
    <row r="1833" spans="1:35" x14ac:dyDescent="0.35">
      <c r="A1833">
        <v>51</v>
      </c>
      <c r="B1833" t="s">
        <v>321</v>
      </c>
      <c r="C1833" t="s">
        <v>246</v>
      </c>
      <c r="D1833" t="s">
        <v>468</v>
      </c>
      <c r="E1833" t="s">
        <v>322</v>
      </c>
      <c r="F1833" t="s">
        <v>248</v>
      </c>
      <c r="G1833" t="s">
        <v>249</v>
      </c>
      <c r="H1833" t="s">
        <v>250</v>
      </c>
      <c r="L1833" s="50">
        <v>1</v>
      </c>
      <c r="M1833" s="50">
        <v>0.91198635101318359</v>
      </c>
      <c r="N1833" s="50">
        <v>1.0965076684951782</v>
      </c>
      <c r="O1833" s="50">
        <v>30.549257000000001</v>
      </c>
      <c r="P1833" s="50">
        <v>30.57579231262207</v>
      </c>
      <c r="Q1833" s="50">
        <v>3.8839131593704224E-2</v>
      </c>
      <c r="S1833" s="50">
        <v>21.315874099731445</v>
      </c>
      <c r="T1833" s="50">
        <v>8.2917921245098114E-2</v>
      </c>
      <c r="U1833" s="50">
        <v>4.7872681170701981E-2</v>
      </c>
      <c r="V1833" s="50">
        <v>0</v>
      </c>
      <c r="W1833" t="s">
        <v>210</v>
      </c>
      <c r="X1833" s="50">
        <v>0.48771570281374399</v>
      </c>
      <c r="Y1833" t="s">
        <v>210</v>
      </c>
      <c r="Z1833">
        <v>3</v>
      </c>
      <c r="AA1833">
        <v>24</v>
      </c>
      <c r="AB1833" t="s">
        <v>251</v>
      </c>
      <c r="AC1833" t="s">
        <v>190</v>
      </c>
      <c r="AD1833" s="50">
        <v>0.98530885423746228</v>
      </c>
      <c r="AE1833" t="s">
        <v>252</v>
      </c>
      <c r="AF1833" t="s">
        <v>252</v>
      </c>
      <c r="AG1833" t="s">
        <v>252</v>
      </c>
      <c r="AH1833" t="s">
        <v>252</v>
      </c>
      <c r="AI1833" t="s">
        <v>252</v>
      </c>
    </row>
    <row r="1834" spans="1:35" x14ac:dyDescent="0.35">
      <c r="A1834">
        <v>52</v>
      </c>
      <c r="B1834" t="s">
        <v>323</v>
      </c>
      <c r="C1834" t="s">
        <v>246</v>
      </c>
      <c r="D1834" t="s">
        <v>468</v>
      </c>
      <c r="E1834" t="s">
        <v>324</v>
      </c>
      <c r="F1834" t="s">
        <v>248</v>
      </c>
      <c r="G1834" t="s">
        <v>249</v>
      </c>
      <c r="H1834" t="s">
        <v>250</v>
      </c>
      <c r="L1834" s="50">
        <v>1</v>
      </c>
      <c r="M1834" s="50">
        <v>0.8885384202003479</v>
      </c>
      <c r="N1834" s="50">
        <v>1.1254438161849976</v>
      </c>
      <c r="O1834" s="50">
        <v>33.902090000000001</v>
      </c>
      <c r="P1834" s="50">
        <v>33.917789459228516</v>
      </c>
      <c r="Q1834" s="50">
        <v>7.7108137309551239E-2</v>
      </c>
      <c r="S1834" s="50">
        <v>24.657873153686523</v>
      </c>
      <c r="T1834" s="50">
        <v>0.10636055469512939</v>
      </c>
      <c r="U1834" s="50">
        <v>6.1407297849655151E-2</v>
      </c>
      <c r="V1834" s="50">
        <v>0</v>
      </c>
      <c r="W1834" t="s">
        <v>210</v>
      </c>
      <c r="X1834" s="50">
        <v>0.64134759670662789</v>
      </c>
      <c r="Y1834" t="s">
        <v>210</v>
      </c>
      <c r="Z1834">
        <v>3</v>
      </c>
      <c r="AA1834">
        <v>27</v>
      </c>
      <c r="AB1834" t="s">
        <v>251</v>
      </c>
      <c r="AC1834" t="s">
        <v>190</v>
      </c>
      <c r="AD1834" s="50">
        <v>0.9833696807564829</v>
      </c>
      <c r="AE1834" t="s">
        <v>252</v>
      </c>
      <c r="AF1834" t="s">
        <v>252</v>
      </c>
      <c r="AG1834" t="s">
        <v>252</v>
      </c>
      <c r="AH1834" t="s">
        <v>252</v>
      </c>
      <c r="AI1834" t="s">
        <v>252</v>
      </c>
    </row>
    <row r="1835" spans="1:35" x14ac:dyDescent="0.35">
      <c r="A1835">
        <v>53</v>
      </c>
      <c r="B1835" t="s">
        <v>325</v>
      </c>
      <c r="C1835" t="s">
        <v>246</v>
      </c>
      <c r="D1835" t="s">
        <v>468</v>
      </c>
      <c r="E1835" t="s">
        <v>318</v>
      </c>
      <c r="F1835" t="s">
        <v>248</v>
      </c>
      <c r="G1835" t="s">
        <v>249</v>
      </c>
      <c r="H1835" t="s">
        <v>250</v>
      </c>
      <c r="L1835" s="50">
        <v>1</v>
      </c>
      <c r="M1835" s="50">
        <v>0.92174166440963745</v>
      </c>
      <c r="N1835" s="50">
        <v>1.0849027633666992</v>
      </c>
      <c r="O1835" s="50">
        <v>26.694573999999999</v>
      </c>
      <c r="P1835" s="50">
        <v>26.690694808959961</v>
      </c>
      <c r="Q1835" s="50">
        <v>3.4826353657990694E-3</v>
      </c>
      <c r="S1835" s="50">
        <v>17.43077278137207</v>
      </c>
      <c r="T1835" s="50">
        <v>7.3341883718967438E-2</v>
      </c>
      <c r="U1835" s="50">
        <v>4.2343955487012863E-2</v>
      </c>
      <c r="V1835" s="50">
        <v>0</v>
      </c>
      <c r="W1835" t="s">
        <v>210</v>
      </c>
      <c r="X1835" s="50">
        <v>0.42346584807091148</v>
      </c>
      <c r="Y1835" t="s">
        <v>210</v>
      </c>
      <c r="Z1835">
        <v>3</v>
      </c>
      <c r="AA1835">
        <v>20</v>
      </c>
      <c r="AB1835" t="s">
        <v>251</v>
      </c>
      <c r="AC1835" t="s">
        <v>190</v>
      </c>
      <c r="AD1835" s="50">
        <v>0.98283212334228753</v>
      </c>
      <c r="AE1835" t="s">
        <v>252</v>
      </c>
      <c r="AF1835" t="s">
        <v>252</v>
      </c>
      <c r="AG1835" t="s">
        <v>252</v>
      </c>
      <c r="AH1835" t="s">
        <v>252</v>
      </c>
      <c r="AI1835" t="s">
        <v>252</v>
      </c>
    </row>
    <row r="1836" spans="1:35" x14ac:dyDescent="0.35">
      <c r="A1836">
        <v>54</v>
      </c>
      <c r="B1836" t="s">
        <v>326</v>
      </c>
      <c r="C1836" t="s">
        <v>246</v>
      </c>
      <c r="D1836" t="s">
        <v>468</v>
      </c>
      <c r="E1836" t="s">
        <v>320</v>
      </c>
      <c r="F1836" t="s">
        <v>248</v>
      </c>
      <c r="G1836" t="s">
        <v>249</v>
      </c>
      <c r="H1836" t="s">
        <v>250</v>
      </c>
      <c r="L1836" s="50">
        <v>1</v>
      </c>
      <c r="M1836" s="50">
        <v>0.89365053176879883</v>
      </c>
      <c r="N1836" s="50">
        <v>1.1190056800842285</v>
      </c>
      <c r="O1836" s="50">
        <v>28.962496000000002</v>
      </c>
      <c r="P1836" s="50">
        <v>29.01251220703125</v>
      </c>
      <c r="Q1836" s="50">
        <v>6.9813929498195648E-2</v>
      </c>
      <c r="S1836" s="50">
        <v>19.752593994140625</v>
      </c>
      <c r="T1836" s="50">
        <v>0.10119727253913879</v>
      </c>
      <c r="U1836" s="50">
        <v>5.8426272124052048E-2</v>
      </c>
      <c r="V1836" s="50">
        <v>0</v>
      </c>
      <c r="W1836" t="s">
        <v>210</v>
      </c>
      <c r="X1836" s="50">
        <v>0.4155040428674957</v>
      </c>
      <c r="Y1836" t="s">
        <v>210</v>
      </c>
      <c r="Z1836">
        <v>3</v>
      </c>
      <c r="AA1836">
        <v>23</v>
      </c>
      <c r="AB1836" t="s">
        <v>251</v>
      </c>
      <c r="AC1836" t="s">
        <v>190</v>
      </c>
      <c r="AD1836" s="50">
        <v>0.97285346167200892</v>
      </c>
      <c r="AE1836" t="s">
        <v>252</v>
      </c>
      <c r="AF1836" t="s">
        <v>252</v>
      </c>
      <c r="AG1836" t="s">
        <v>252</v>
      </c>
      <c r="AH1836" t="s">
        <v>252</v>
      </c>
      <c r="AI1836" t="s">
        <v>252</v>
      </c>
    </row>
    <row r="1837" spans="1:35" x14ac:dyDescent="0.35">
      <c r="A1837">
        <v>55</v>
      </c>
      <c r="B1837" t="s">
        <v>327</v>
      </c>
      <c r="C1837" t="s">
        <v>246</v>
      </c>
      <c r="D1837" t="s">
        <v>468</v>
      </c>
      <c r="E1837" t="s">
        <v>322</v>
      </c>
      <c r="F1837" t="s">
        <v>248</v>
      </c>
      <c r="G1837" t="s">
        <v>249</v>
      </c>
      <c r="H1837" t="s">
        <v>250</v>
      </c>
      <c r="L1837" s="50">
        <v>1</v>
      </c>
      <c r="M1837" s="50">
        <v>0.91198635101318359</v>
      </c>
      <c r="N1837" s="50">
        <v>1.0965076684951782</v>
      </c>
      <c r="O1837" s="50">
        <v>30.557753000000002</v>
      </c>
      <c r="P1837" s="50">
        <v>30.57579231262207</v>
      </c>
      <c r="Q1837" s="50">
        <v>3.8839131593704224E-2</v>
      </c>
      <c r="S1837" s="50">
        <v>21.315874099731445</v>
      </c>
      <c r="T1837" s="50">
        <v>8.2917921245098114E-2</v>
      </c>
      <c r="U1837" s="50">
        <v>4.7872681170701981E-2</v>
      </c>
      <c r="V1837" s="50">
        <v>0</v>
      </c>
      <c r="W1837" t="s">
        <v>210</v>
      </c>
      <c r="X1837" s="50">
        <v>0.48771570281374399</v>
      </c>
      <c r="Y1837" t="s">
        <v>210</v>
      </c>
      <c r="Z1837">
        <v>3</v>
      </c>
      <c r="AA1837">
        <v>24</v>
      </c>
      <c r="AB1837" t="s">
        <v>251</v>
      </c>
      <c r="AC1837" t="s">
        <v>190</v>
      </c>
      <c r="AD1837" s="50">
        <v>0.97182557186210095</v>
      </c>
      <c r="AE1837" t="s">
        <v>252</v>
      </c>
      <c r="AF1837" t="s">
        <v>252</v>
      </c>
      <c r="AG1837" t="s">
        <v>252</v>
      </c>
      <c r="AH1837" t="s">
        <v>252</v>
      </c>
      <c r="AI1837" t="s">
        <v>252</v>
      </c>
    </row>
    <row r="1838" spans="1:35" x14ac:dyDescent="0.35">
      <c r="A1838">
        <v>56</v>
      </c>
      <c r="B1838" t="s">
        <v>328</v>
      </c>
      <c r="C1838" t="s">
        <v>246</v>
      </c>
      <c r="D1838" t="s">
        <v>468</v>
      </c>
      <c r="E1838" t="s">
        <v>324</v>
      </c>
      <c r="F1838" t="s">
        <v>248</v>
      </c>
      <c r="G1838" t="s">
        <v>249</v>
      </c>
      <c r="H1838" t="s">
        <v>250</v>
      </c>
      <c r="L1838" s="50">
        <v>1</v>
      </c>
      <c r="M1838" s="50">
        <v>0.8885384202003479</v>
      </c>
      <c r="N1838" s="50">
        <v>1.1254438161849976</v>
      </c>
      <c r="O1838" s="50">
        <v>34.001545</v>
      </c>
      <c r="P1838" s="50">
        <v>33.917789459228516</v>
      </c>
      <c r="Q1838" s="50">
        <v>7.7108137309551239E-2</v>
      </c>
      <c r="S1838" s="50">
        <v>24.657873153686523</v>
      </c>
      <c r="T1838" s="50">
        <v>0.10636055469512939</v>
      </c>
      <c r="U1838" s="50">
        <v>6.1407297849655151E-2</v>
      </c>
      <c r="V1838" s="50">
        <v>0</v>
      </c>
      <c r="W1838" t="s">
        <v>210</v>
      </c>
      <c r="X1838" s="50">
        <v>0.64134759670662789</v>
      </c>
      <c r="Y1838" t="s">
        <v>210</v>
      </c>
      <c r="Z1838">
        <v>3</v>
      </c>
      <c r="AA1838">
        <v>28</v>
      </c>
      <c r="AB1838" t="s">
        <v>251</v>
      </c>
      <c r="AC1838" t="s">
        <v>190</v>
      </c>
      <c r="AD1838" s="50">
        <v>0.96279808402389522</v>
      </c>
      <c r="AE1838" t="s">
        <v>252</v>
      </c>
      <c r="AF1838" t="s">
        <v>252</v>
      </c>
      <c r="AG1838" t="s">
        <v>252</v>
      </c>
      <c r="AH1838" t="s">
        <v>252</v>
      </c>
      <c r="AI1838" t="s">
        <v>252</v>
      </c>
    </row>
    <row r="1839" spans="1:35" x14ac:dyDescent="0.35">
      <c r="A1839">
        <v>57</v>
      </c>
      <c r="B1839" t="s">
        <v>329</v>
      </c>
      <c r="C1839" t="s">
        <v>246</v>
      </c>
      <c r="D1839" t="s">
        <v>468</v>
      </c>
      <c r="E1839" t="s">
        <v>318</v>
      </c>
      <c r="F1839" t="s">
        <v>248</v>
      </c>
      <c r="G1839" t="s">
        <v>249</v>
      </c>
      <c r="H1839" t="s">
        <v>250</v>
      </c>
      <c r="L1839" s="50">
        <v>1</v>
      </c>
      <c r="M1839" s="50">
        <v>0.92174166440963745</v>
      </c>
      <c r="N1839" s="50">
        <v>1.0849027633666992</v>
      </c>
      <c r="O1839" s="50">
        <v>26.687840999999999</v>
      </c>
      <c r="P1839" s="50">
        <v>26.690694808959961</v>
      </c>
      <c r="Q1839" s="50">
        <v>3.4826353657990694E-3</v>
      </c>
      <c r="S1839" s="50">
        <v>17.43077278137207</v>
      </c>
      <c r="T1839" s="50">
        <v>7.3341883718967438E-2</v>
      </c>
      <c r="U1839" s="50">
        <v>4.2343955487012863E-2</v>
      </c>
      <c r="V1839" s="50">
        <v>0</v>
      </c>
      <c r="W1839" t="s">
        <v>210</v>
      </c>
      <c r="X1839" s="50">
        <v>0.42346584807091148</v>
      </c>
      <c r="Y1839" t="s">
        <v>210</v>
      </c>
      <c r="Z1839">
        <v>3</v>
      </c>
      <c r="AA1839">
        <v>21</v>
      </c>
      <c r="AB1839" t="s">
        <v>251</v>
      </c>
      <c r="AC1839" t="s">
        <v>190</v>
      </c>
      <c r="AD1839" s="50">
        <v>0.97473197823220648</v>
      </c>
      <c r="AE1839" t="s">
        <v>252</v>
      </c>
      <c r="AF1839" t="s">
        <v>252</v>
      </c>
      <c r="AG1839" t="s">
        <v>252</v>
      </c>
      <c r="AH1839" t="s">
        <v>252</v>
      </c>
      <c r="AI1839" t="s">
        <v>252</v>
      </c>
    </row>
    <row r="1840" spans="1:35" x14ac:dyDescent="0.35">
      <c r="A1840">
        <v>58</v>
      </c>
      <c r="B1840" t="s">
        <v>330</v>
      </c>
      <c r="C1840" t="s">
        <v>246</v>
      </c>
      <c r="D1840" t="s">
        <v>468</v>
      </c>
      <c r="E1840" t="s">
        <v>320</v>
      </c>
      <c r="F1840" t="s">
        <v>248</v>
      </c>
      <c r="G1840" t="s">
        <v>249</v>
      </c>
      <c r="H1840" t="s">
        <v>250</v>
      </c>
      <c r="L1840" s="50">
        <v>1</v>
      </c>
      <c r="M1840" s="50">
        <v>0.89365053176879883</v>
      </c>
      <c r="N1840" s="50">
        <v>1.1190056800842285</v>
      </c>
      <c r="O1840" s="50">
        <v>28.982773000000002</v>
      </c>
      <c r="P1840" s="50">
        <v>29.01251220703125</v>
      </c>
      <c r="Q1840" s="50">
        <v>6.9813929498195648E-2</v>
      </c>
      <c r="S1840" s="50">
        <v>19.752593994140625</v>
      </c>
      <c r="T1840" s="50">
        <v>0.10119727253913879</v>
      </c>
      <c r="U1840" s="50">
        <v>5.8426272124052048E-2</v>
      </c>
      <c r="V1840" s="50">
        <v>0</v>
      </c>
      <c r="W1840" t="s">
        <v>210</v>
      </c>
      <c r="X1840" s="50">
        <v>0.4155040428674957</v>
      </c>
      <c r="Y1840" t="s">
        <v>210</v>
      </c>
      <c r="Z1840">
        <v>3</v>
      </c>
      <c r="AA1840">
        <v>22</v>
      </c>
      <c r="AB1840" t="s">
        <v>251</v>
      </c>
      <c r="AC1840" t="s">
        <v>190</v>
      </c>
      <c r="AD1840" s="50">
        <v>0.98712182729522191</v>
      </c>
      <c r="AE1840" t="s">
        <v>252</v>
      </c>
      <c r="AF1840" t="s">
        <v>252</v>
      </c>
      <c r="AG1840" t="s">
        <v>252</v>
      </c>
      <c r="AH1840" t="s">
        <v>252</v>
      </c>
      <c r="AI1840" t="s">
        <v>252</v>
      </c>
    </row>
    <row r="1841" spans="1:35" x14ac:dyDescent="0.35">
      <c r="A1841">
        <v>59</v>
      </c>
      <c r="B1841" t="s">
        <v>331</v>
      </c>
      <c r="C1841" t="s">
        <v>246</v>
      </c>
      <c r="D1841" t="s">
        <v>468</v>
      </c>
      <c r="E1841" t="s">
        <v>322</v>
      </c>
      <c r="F1841" t="s">
        <v>248</v>
      </c>
      <c r="G1841" t="s">
        <v>249</v>
      </c>
      <c r="H1841" t="s">
        <v>250</v>
      </c>
      <c r="L1841" s="50">
        <v>1</v>
      </c>
      <c r="M1841" s="50">
        <v>0.91198635101318359</v>
      </c>
      <c r="N1841" s="50">
        <v>1.0965076684951782</v>
      </c>
      <c r="O1841" s="50">
        <v>30.620373000000001</v>
      </c>
      <c r="P1841" s="50">
        <v>30.57579231262207</v>
      </c>
      <c r="Q1841" s="50">
        <v>3.8839131593704224E-2</v>
      </c>
      <c r="S1841" s="50">
        <v>21.315874099731445</v>
      </c>
      <c r="T1841" s="50">
        <v>8.2917921245098114E-2</v>
      </c>
      <c r="U1841" s="50">
        <v>4.7872681170701981E-2</v>
      </c>
      <c r="V1841" s="50">
        <v>0</v>
      </c>
      <c r="W1841" t="s">
        <v>210</v>
      </c>
      <c r="X1841" s="50">
        <v>0.48771570281374399</v>
      </c>
      <c r="Y1841" t="s">
        <v>210</v>
      </c>
      <c r="Z1841">
        <v>3</v>
      </c>
      <c r="AA1841">
        <v>23</v>
      </c>
      <c r="AB1841" t="s">
        <v>251</v>
      </c>
      <c r="AC1841" t="s">
        <v>190</v>
      </c>
      <c r="AD1841" s="50">
        <v>0.96839288494526077</v>
      </c>
      <c r="AE1841" t="s">
        <v>252</v>
      </c>
      <c r="AF1841" t="s">
        <v>252</v>
      </c>
      <c r="AG1841" t="s">
        <v>252</v>
      </c>
      <c r="AH1841" t="s">
        <v>252</v>
      </c>
      <c r="AI1841" t="s">
        <v>252</v>
      </c>
    </row>
    <row r="1842" spans="1:35" x14ac:dyDescent="0.35">
      <c r="A1842">
        <v>60</v>
      </c>
      <c r="B1842" t="s">
        <v>332</v>
      </c>
      <c r="C1842" t="s">
        <v>246</v>
      </c>
      <c r="D1842" t="s">
        <v>468</v>
      </c>
      <c r="E1842" t="s">
        <v>324</v>
      </c>
      <c r="F1842" t="s">
        <v>248</v>
      </c>
      <c r="G1842" t="s">
        <v>249</v>
      </c>
      <c r="H1842" t="s">
        <v>250</v>
      </c>
      <c r="L1842" s="50">
        <v>1</v>
      </c>
      <c r="M1842" s="50">
        <v>0.8885384202003479</v>
      </c>
      <c r="N1842" s="50">
        <v>1.1254438161849976</v>
      </c>
      <c r="O1842" s="50">
        <v>33.849747000000001</v>
      </c>
      <c r="P1842" s="50">
        <v>33.917789459228516</v>
      </c>
      <c r="Q1842" s="50">
        <v>7.7108137309551239E-2</v>
      </c>
      <c r="S1842" s="50">
        <v>24.657873153686523</v>
      </c>
      <c r="T1842" s="50">
        <v>0.10636055469512939</v>
      </c>
      <c r="U1842" s="50">
        <v>6.1407297849655151E-2</v>
      </c>
      <c r="V1842" s="50">
        <v>0</v>
      </c>
      <c r="W1842" t="s">
        <v>210</v>
      </c>
      <c r="X1842" s="50">
        <v>0.64134759670662789</v>
      </c>
      <c r="Y1842" t="s">
        <v>210</v>
      </c>
      <c r="Z1842">
        <v>3</v>
      </c>
      <c r="AA1842">
        <v>27</v>
      </c>
      <c r="AB1842" t="s">
        <v>251</v>
      </c>
      <c r="AC1842" t="s">
        <v>190</v>
      </c>
      <c r="AD1842" s="50">
        <v>0.97588618378887537</v>
      </c>
      <c r="AE1842" t="s">
        <v>252</v>
      </c>
      <c r="AF1842" t="s">
        <v>252</v>
      </c>
      <c r="AG1842" t="s">
        <v>252</v>
      </c>
      <c r="AH1842" t="s">
        <v>252</v>
      </c>
      <c r="AI1842" t="s">
        <v>252</v>
      </c>
    </row>
    <row r="1843" spans="1:35" x14ac:dyDescent="0.35">
      <c r="A1843">
        <v>61</v>
      </c>
      <c r="B1843" t="s">
        <v>333</v>
      </c>
      <c r="C1843" t="s">
        <v>246</v>
      </c>
      <c r="D1843" t="s">
        <v>468</v>
      </c>
      <c r="E1843" t="s">
        <v>334</v>
      </c>
      <c r="F1843" t="s">
        <v>248</v>
      </c>
      <c r="G1843" t="s">
        <v>249</v>
      </c>
      <c r="H1843" t="s">
        <v>250</v>
      </c>
      <c r="L1843" s="50">
        <v>1</v>
      </c>
      <c r="M1843" s="50">
        <v>0.92150884866714478</v>
      </c>
      <c r="N1843" s="50">
        <v>1.0851767063140869</v>
      </c>
      <c r="O1843" s="50">
        <v>27.957148</v>
      </c>
      <c r="P1843" s="50">
        <v>27.960350036621094</v>
      </c>
      <c r="Q1843" s="50">
        <v>6.7470986396074295E-3</v>
      </c>
      <c r="S1843" s="50">
        <v>18.700431823730469</v>
      </c>
      <c r="T1843" s="50">
        <v>7.3569193482398987E-2</v>
      </c>
      <c r="U1843" s="50">
        <v>4.2475193738937378E-2</v>
      </c>
      <c r="V1843" s="50">
        <v>0</v>
      </c>
      <c r="W1843" t="s">
        <v>210</v>
      </c>
      <c r="X1843" s="50">
        <v>0.54644222983974955</v>
      </c>
      <c r="Y1843" t="s">
        <v>210</v>
      </c>
      <c r="Z1843">
        <v>3</v>
      </c>
      <c r="AA1843">
        <v>21</v>
      </c>
      <c r="AB1843" t="s">
        <v>251</v>
      </c>
      <c r="AC1843" t="s">
        <v>190</v>
      </c>
      <c r="AD1843" s="50">
        <v>0.98400068365511728</v>
      </c>
      <c r="AE1843" t="s">
        <v>252</v>
      </c>
      <c r="AF1843" t="s">
        <v>252</v>
      </c>
      <c r="AG1843" t="s">
        <v>252</v>
      </c>
      <c r="AH1843" t="s">
        <v>252</v>
      </c>
      <c r="AI1843" t="s">
        <v>252</v>
      </c>
    </row>
    <row r="1844" spans="1:35" x14ac:dyDescent="0.35">
      <c r="A1844">
        <v>62</v>
      </c>
      <c r="B1844" t="s">
        <v>335</v>
      </c>
      <c r="C1844" t="s">
        <v>246</v>
      </c>
      <c r="D1844" t="s">
        <v>468</v>
      </c>
      <c r="E1844" t="s">
        <v>336</v>
      </c>
      <c r="F1844" t="s">
        <v>248</v>
      </c>
      <c r="G1844" t="s">
        <v>249</v>
      </c>
      <c r="H1844" t="s">
        <v>250</v>
      </c>
      <c r="L1844" s="50">
        <v>1</v>
      </c>
      <c r="M1844" s="50">
        <v>0.91096770763397217</v>
      </c>
      <c r="N1844" s="50">
        <v>1.097733736038208</v>
      </c>
      <c r="O1844" s="50">
        <v>27.899317</v>
      </c>
      <c r="P1844" s="50">
        <v>27.856706619262695</v>
      </c>
      <c r="Q1844" s="50">
        <v>4.0942572057247162E-2</v>
      </c>
      <c r="S1844" s="50">
        <v>18.596786499023438</v>
      </c>
      <c r="T1844" s="50">
        <v>8.3923757076263428E-2</v>
      </c>
      <c r="U1844" s="50">
        <v>4.8453405499458313E-2</v>
      </c>
      <c r="V1844" s="50">
        <v>0</v>
      </c>
      <c r="W1844" t="s">
        <v>210</v>
      </c>
      <c r="X1844" s="50">
        <v>0.53689811070498017</v>
      </c>
      <c r="Y1844" t="s">
        <v>210</v>
      </c>
      <c r="Z1844">
        <v>3</v>
      </c>
      <c r="AA1844">
        <v>21</v>
      </c>
      <c r="AB1844" t="s">
        <v>251</v>
      </c>
      <c r="AC1844" t="s">
        <v>190</v>
      </c>
      <c r="AD1844" s="50">
        <v>0.9408247536224994</v>
      </c>
      <c r="AE1844" t="s">
        <v>252</v>
      </c>
      <c r="AF1844" t="s">
        <v>252</v>
      </c>
      <c r="AG1844" t="s">
        <v>252</v>
      </c>
      <c r="AH1844" t="s">
        <v>252</v>
      </c>
      <c r="AI1844" t="s">
        <v>252</v>
      </c>
    </row>
    <row r="1845" spans="1:35" x14ac:dyDescent="0.35">
      <c r="A1845">
        <v>63</v>
      </c>
      <c r="B1845" t="s">
        <v>337</v>
      </c>
      <c r="C1845" t="s">
        <v>246</v>
      </c>
      <c r="D1845" t="s">
        <v>468</v>
      </c>
      <c r="E1845" t="s">
        <v>338</v>
      </c>
      <c r="F1845" t="s">
        <v>248</v>
      </c>
      <c r="G1845" t="s">
        <v>249</v>
      </c>
      <c r="H1845" t="s">
        <v>250</v>
      </c>
      <c r="L1845" s="50">
        <v>1</v>
      </c>
      <c r="M1845" s="50">
        <v>0.92035853862762451</v>
      </c>
      <c r="N1845" s="50">
        <v>1.0865330696105957</v>
      </c>
      <c r="O1845" s="50">
        <v>29.054897</v>
      </c>
      <c r="P1845" s="50">
        <v>29.039041519165039</v>
      </c>
      <c r="Q1845" s="50">
        <v>1.4566927216947079E-2</v>
      </c>
      <c r="S1845" s="50">
        <v>19.779121398925781</v>
      </c>
      <c r="T1845" s="50">
        <v>7.4693366885185242E-2</v>
      </c>
      <c r="U1845" s="50">
        <v>4.3124232441186905E-2</v>
      </c>
      <c r="V1845" s="50">
        <v>0</v>
      </c>
      <c r="W1845" t="s">
        <v>210</v>
      </c>
      <c r="X1845" s="50">
        <v>0.60730556378478084</v>
      </c>
      <c r="Y1845" t="s">
        <v>210</v>
      </c>
      <c r="Z1845">
        <v>3</v>
      </c>
      <c r="AA1845">
        <v>22</v>
      </c>
      <c r="AB1845" t="s">
        <v>251</v>
      </c>
      <c r="AC1845" t="s">
        <v>190</v>
      </c>
      <c r="AD1845" s="50">
        <v>0.96394600150814824</v>
      </c>
      <c r="AE1845" t="s">
        <v>252</v>
      </c>
      <c r="AF1845" t="s">
        <v>252</v>
      </c>
      <c r="AG1845" t="s">
        <v>252</v>
      </c>
      <c r="AH1845" t="s">
        <v>252</v>
      </c>
      <c r="AI1845" t="s">
        <v>252</v>
      </c>
    </row>
    <row r="1846" spans="1:35" x14ac:dyDescent="0.35">
      <c r="A1846">
        <v>64</v>
      </c>
      <c r="B1846" t="s">
        <v>339</v>
      </c>
      <c r="C1846" t="s">
        <v>246</v>
      </c>
      <c r="D1846" t="s">
        <v>468</v>
      </c>
      <c r="E1846" t="s">
        <v>340</v>
      </c>
      <c r="F1846" t="s">
        <v>248</v>
      </c>
      <c r="G1846" t="s">
        <v>249</v>
      </c>
      <c r="H1846" t="s">
        <v>250</v>
      </c>
      <c r="L1846" s="50">
        <v>1</v>
      </c>
      <c r="M1846" s="50">
        <v>0.87781953811645508</v>
      </c>
      <c r="N1846" s="50">
        <v>1.1391863822937012</v>
      </c>
      <c r="O1846" s="50">
        <v>31.441870000000002</v>
      </c>
      <c r="P1846" s="50">
        <v>31.33903694152832</v>
      </c>
      <c r="Q1846" s="50">
        <v>9.1589249670505524E-2</v>
      </c>
      <c r="S1846" s="50">
        <v>22.079116821289063</v>
      </c>
      <c r="T1846" s="50">
        <v>0.11728381365537643</v>
      </c>
      <c r="U1846" s="50">
        <v>6.7713841795921326E-2</v>
      </c>
      <c r="V1846" s="50">
        <v>0</v>
      </c>
      <c r="W1846" t="s">
        <v>210</v>
      </c>
      <c r="X1846" s="50">
        <v>0.7061618590885812</v>
      </c>
      <c r="Y1846" t="s">
        <v>210</v>
      </c>
      <c r="Z1846">
        <v>3</v>
      </c>
      <c r="AA1846">
        <v>25</v>
      </c>
      <c r="AB1846" t="s">
        <v>251</v>
      </c>
      <c r="AC1846" t="s">
        <v>190</v>
      </c>
      <c r="AD1846" s="50">
        <v>0.97220422476073631</v>
      </c>
      <c r="AE1846" t="s">
        <v>252</v>
      </c>
      <c r="AF1846" t="s">
        <v>252</v>
      </c>
      <c r="AG1846" t="s">
        <v>252</v>
      </c>
      <c r="AH1846" t="s">
        <v>252</v>
      </c>
      <c r="AI1846" t="s">
        <v>252</v>
      </c>
    </row>
    <row r="1847" spans="1:35" x14ac:dyDescent="0.35">
      <c r="A1847">
        <v>65</v>
      </c>
      <c r="B1847" t="s">
        <v>341</v>
      </c>
      <c r="C1847" t="s">
        <v>246</v>
      </c>
      <c r="D1847" t="s">
        <v>468</v>
      </c>
      <c r="E1847" t="s">
        <v>334</v>
      </c>
      <c r="F1847" t="s">
        <v>248</v>
      </c>
      <c r="G1847" t="s">
        <v>249</v>
      </c>
      <c r="H1847" t="s">
        <v>250</v>
      </c>
      <c r="L1847" s="50">
        <v>1</v>
      </c>
      <c r="M1847" s="50">
        <v>0.92150884866714478</v>
      </c>
      <c r="N1847" s="50">
        <v>1.0851767063140869</v>
      </c>
      <c r="O1847" s="50">
        <v>27.968102999999999</v>
      </c>
      <c r="P1847" s="50">
        <v>27.960350036621094</v>
      </c>
      <c r="Q1847" s="50">
        <v>6.7470986396074295E-3</v>
      </c>
      <c r="S1847" s="50">
        <v>18.700431823730469</v>
      </c>
      <c r="T1847" s="50">
        <v>7.3569193482398987E-2</v>
      </c>
      <c r="U1847" s="50">
        <v>4.2475193738937378E-2</v>
      </c>
      <c r="V1847" s="50">
        <v>0</v>
      </c>
      <c r="W1847" t="s">
        <v>210</v>
      </c>
      <c r="X1847" s="50">
        <v>0.54644222983974955</v>
      </c>
      <c r="Y1847" t="s">
        <v>210</v>
      </c>
      <c r="Z1847">
        <v>3</v>
      </c>
      <c r="AA1847">
        <v>21</v>
      </c>
      <c r="AB1847" t="s">
        <v>251</v>
      </c>
      <c r="AC1847" t="s">
        <v>190</v>
      </c>
      <c r="AD1847" s="50">
        <v>0.97629852613116486</v>
      </c>
      <c r="AE1847" t="s">
        <v>252</v>
      </c>
      <c r="AF1847" t="s">
        <v>252</v>
      </c>
      <c r="AG1847" t="s">
        <v>252</v>
      </c>
      <c r="AH1847" t="s">
        <v>252</v>
      </c>
      <c r="AI1847" t="s">
        <v>252</v>
      </c>
    </row>
    <row r="1848" spans="1:35" x14ac:dyDescent="0.35">
      <c r="A1848">
        <v>66</v>
      </c>
      <c r="B1848" t="s">
        <v>342</v>
      </c>
      <c r="C1848" t="s">
        <v>246</v>
      </c>
      <c r="D1848" t="s">
        <v>468</v>
      </c>
      <c r="E1848" t="s">
        <v>336</v>
      </c>
      <c r="F1848" t="s">
        <v>248</v>
      </c>
      <c r="G1848" t="s">
        <v>249</v>
      </c>
      <c r="H1848" t="s">
        <v>250</v>
      </c>
      <c r="L1848" s="50">
        <v>1</v>
      </c>
      <c r="M1848" s="50">
        <v>0.91096770763397217</v>
      </c>
      <c r="N1848" s="50">
        <v>1.097733736038208</v>
      </c>
      <c r="O1848" s="50">
        <v>27.817665000000002</v>
      </c>
      <c r="P1848" s="50">
        <v>27.856706619262695</v>
      </c>
      <c r="Q1848" s="50">
        <v>4.0942572057247162E-2</v>
      </c>
      <c r="S1848" s="50">
        <v>18.596786499023438</v>
      </c>
      <c r="T1848" s="50">
        <v>8.3923757076263428E-2</v>
      </c>
      <c r="U1848" s="50">
        <v>4.8453405499458313E-2</v>
      </c>
      <c r="V1848" s="50">
        <v>0</v>
      </c>
      <c r="W1848" t="s">
        <v>210</v>
      </c>
      <c r="X1848" s="50">
        <v>0.53689811070498017</v>
      </c>
      <c r="Y1848" t="s">
        <v>210</v>
      </c>
      <c r="Z1848">
        <v>3</v>
      </c>
      <c r="AA1848">
        <v>21</v>
      </c>
      <c r="AB1848" t="s">
        <v>251</v>
      </c>
      <c r="AC1848" t="s">
        <v>190</v>
      </c>
      <c r="AD1848" s="50">
        <v>0.96933794031601972</v>
      </c>
      <c r="AE1848" t="s">
        <v>252</v>
      </c>
      <c r="AF1848" t="s">
        <v>252</v>
      </c>
      <c r="AG1848" t="s">
        <v>252</v>
      </c>
      <c r="AH1848" t="s">
        <v>252</v>
      </c>
      <c r="AI1848" t="s">
        <v>252</v>
      </c>
    </row>
    <row r="1849" spans="1:35" x14ac:dyDescent="0.35">
      <c r="A1849">
        <v>67</v>
      </c>
      <c r="B1849" t="s">
        <v>343</v>
      </c>
      <c r="C1849" t="s">
        <v>246</v>
      </c>
      <c r="D1849" t="s">
        <v>468</v>
      </c>
      <c r="E1849" t="s">
        <v>338</v>
      </c>
      <c r="F1849" t="s">
        <v>248</v>
      </c>
      <c r="G1849" t="s">
        <v>249</v>
      </c>
      <c r="H1849" t="s">
        <v>250</v>
      </c>
      <c r="L1849" s="50">
        <v>1</v>
      </c>
      <c r="M1849" s="50">
        <v>0.92035853862762451</v>
      </c>
      <c r="N1849" s="50">
        <v>1.0865330696105957</v>
      </c>
      <c r="O1849" s="50">
        <v>29.026250000000001</v>
      </c>
      <c r="P1849" s="50">
        <v>29.039041519165039</v>
      </c>
      <c r="Q1849" s="50">
        <v>1.4566927216947079E-2</v>
      </c>
      <c r="S1849" s="50">
        <v>19.779121398925781</v>
      </c>
      <c r="T1849" s="50">
        <v>7.4693366885185242E-2</v>
      </c>
      <c r="U1849" s="50">
        <v>4.3124232441186905E-2</v>
      </c>
      <c r="V1849" s="50">
        <v>0</v>
      </c>
      <c r="W1849" t="s">
        <v>210</v>
      </c>
      <c r="X1849" s="50">
        <v>0.60730556378478084</v>
      </c>
      <c r="Y1849" t="s">
        <v>210</v>
      </c>
      <c r="Z1849">
        <v>3</v>
      </c>
      <c r="AA1849">
        <v>22</v>
      </c>
      <c r="AB1849" t="s">
        <v>251</v>
      </c>
      <c r="AC1849" t="s">
        <v>190</v>
      </c>
      <c r="AD1849" s="50">
        <v>0.96359821203749019</v>
      </c>
      <c r="AE1849" t="s">
        <v>252</v>
      </c>
      <c r="AF1849" t="s">
        <v>252</v>
      </c>
      <c r="AG1849" t="s">
        <v>252</v>
      </c>
      <c r="AH1849" t="s">
        <v>252</v>
      </c>
      <c r="AI1849" t="s">
        <v>252</v>
      </c>
    </row>
    <row r="1850" spans="1:35" x14ac:dyDescent="0.35">
      <c r="A1850">
        <v>68</v>
      </c>
      <c r="B1850" t="s">
        <v>344</v>
      </c>
      <c r="C1850" t="s">
        <v>246</v>
      </c>
      <c r="D1850" t="s">
        <v>468</v>
      </c>
      <c r="E1850" t="s">
        <v>340</v>
      </c>
      <c r="F1850" t="s">
        <v>248</v>
      </c>
      <c r="G1850" t="s">
        <v>249</v>
      </c>
      <c r="H1850" t="s">
        <v>250</v>
      </c>
      <c r="L1850" s="50">
        <v>1</v>
      </c>
      <c r="M1850" s="50">
        <v>0.87781953811645508</v>
      </c>
      <c r="N1850" s="50">
        <v>1.1391863822937012</v>
      </c>
      <c r="O1850" s="50">
        <v>31.266228000000002</v>
      </c>
      <c r="P1850" s="50">
        <v>31.33903694152832</v>
      </c>
      <c r="Q1850" s="50">
        <v>9.1589249670505524E-2</v>
      </c>
      <c r="S1850" s="50">
        <v>22.079116821289063</v>
      </c>
      <c r="T1850" s="50">
        <v>0.11728381365537643</v>
      </c>
      <c r="U1850" s="50">
        <v>6.7713841795921326E-2</v>
      </c>
      <c r="V1850" s="50">
        <v>0</v>
      </c>
      <c r="W1850" t="s">
        <v>210</v>
      </c>
      <c r="X1850" s="50">
        <v>0.7061618590885812</v>
      </c>
      <c r="Y1850" t="s">
        <v>210</v>
      </c>
      <c r="Z1850">
        <v>3</v>
      </c>
      <c r="AA1850">
        <v>24</v>
      </c>
      <c r="AB1850" t="s">
        <v>251</v>
      </c>
      <c r="AC1850" t="s">
        <v>190</v>
      </c>
      <c r="AD1850" s="50">
        <v>0.9654302730429033</v>
      </c>
      <c r="AE1850" t="s">
        <v>252</v>
      </c>
      <c r="AF1850" t="s">
        <v>252</v>
      </c>
      <c r="AG1850" t="s">
        <v>252</v>
      </c>
      <c r="AH1850" t="s">
        <v>252</v>
      </c>
      <c r="AI1850" t="s">
        <v>252</v>
      </c>
    </row>
    <row r="1851" spans="1:35" x14ac:dyDescent="0.35">
      <c r="A1851">
        <v>69</v>
      </c>
      <c r="B1851" t="s">
        <v>345</v>
      </c>
      <c r="C1851" t="s">
        <v>246</v>
      </c>
      <c r="D1851" t="s">
        <v>468</v>
      </c>
      <c r="E1851" t="s">
        <v>334</v>
      </c>
      <c r="F1851" t="s">
        <v>248</v>
      </c>
      <c r="G1851" t="s">
        <v>249</v>
      </c>
      <c r="H1851" t="s">
        <v>250</v>
      </c>
      <c r="L1851" s="50">
        <v>1</v>
      </c>
      <c r="M1851" s="50">
        <v>0.92150884866714478</v>
      </c>
      <c r="N1851" s="50">
        <v>1.0851767063140869</v>
      </c>
      <c r="O1851" s="50">
        <v>27.955803</v>
      </c>
      <c r="P1851" s="50">
        <v>27.960350036621094</v>
      </c>
      <c r="Q1851" s="50">
        <v>6.7470986396074295E-3</v>
      </c>
      <c r="S1851" s="50">
        <v>18.700431823730469</v>
      </c>
      <c r="T1851" s="50">
        <v>7.3569193482398987E-2</v>
      </c>
      <c r="U1851" s="50">
        <v>4.2475193738937378E-2</v>
      </c>
      <c r="V1851" s="50">
        <v>0</v>
      </c>
      <c r="W1851" t="s">
        <v>210</v>
      </c>
      <c r="X1851" s="50">
        <v>0.54644222983974955</v>
      </c>
      <c r="Y1851" t="s">
        <v>210</v>
      </c>
      <c r="Z1851">
        <v>3</v>
      </c>
      <c r="AA1851">
        <v>21</v>
      </c>
      <c r="AB1851" t="s">
        <v>251</v>
      </c>
      <c r="AC1851" t="s">
        <v>190</v>
      </c>
      <c r="AD1851" s="50">
        <v>0.99093112932445282</v>
      </c>
      <c r="AE1851" t="s">
        <v>252</v>
      </c>
      <c r="AF1851" t="s">
        <v>252</v>
      </c>
      <c r="AG1851" t="s">
        <v>252</v>
      </c>
      <c r="AH1851" t="s">
        <v>252</v>
      </c>
      <c r="AI1851" t="s">
        <v>252</v>
      </c>
    </row>
    <row r="1852" spans="1:35" x14ac:dyDescent="0.35">
      <c r="A1852">
        <v>70</v>
      </c>
      <c r="B1852" t="s">
        <v>346</v>
      </c>
      <c r="C1852" t="s">
        <v>246</v>
      </c>
      <c r="D1852" t="s">
        <v>468</v>
      </c>
      <c r="E1852" t="s">
        <v>336</v>
      </c>
      <c r="F1852" t="s">
        <v>248</v>
      </c>
      <c r="G1852" t="s">
        <v>249</v>
      </c>
      <c r="H1852" t="s">
        <v>250</v>
      </c>
      <c r="L1852" s="50">
        <v>1</v>
      </c>
      <c r="M1852" s="50">
        <v>0.91096770763397217</v>
      </c>
      <c r="N1852" s="50">
        <v>1.097733736038208</v>
      </c>
      <c r="O1852" s="50">
        <v>27.85314</v>
      </c>
      <c r="P1852" s="50">
        <v>27.856706619262695</v>
      </c>
      <c r="Q1852" s="50">
        <v>4.0942572057247162E-2</v>
      </c>
      <c r="S1852" s="50">
        <v>18.596786499023438</v>
      </c>
      <c r="T1852" s="50">
        <v>8.3923757076263428E-2</v>
      </c>
      <c r="U1852" s="50">
        <v>4.8453405499458313E-2</v>
      </c>
      <c r="V1852" s="50">
        <v>0</v>
      </c>
      <c r="W1852" t="s">
        <v>210</v>
      </c>
      <c r="X1852" s="50">
        <v>0.53689811070498017</v>
      </c>
      <c r="Y1852" t="s">
        <v>210</v>
      </c>
      <c r="Z1852">
        <v>3</v>
      </c>
      <c r="AA1852">
        <v>22</v>
      </c>
      <c r="AB1852" t="s">
        <v>251</v>
      </c>
      <c r="AC1852" t="s">
        <v>190</v>
      </c>
      <c r="AD1852" s="50">
        <v>0.96204996771127393</v>
      </c>
      <c r="AE1852" t="s">
        <v>252</v>
      </c>
      <c r="AF1852" t="s">
        <v>252</v>
      </c>
      <c r="AG1852" t="s">
        <v>252</v>
      </c>
      <c r="AH1852" t="s">
        <v>252</v>
      </c>
      <c r="AI1852" t="s">
        <v>252</v>
      </c>
    </row>
    <row r="1853" spans="1:35" x14ac:dyDescent="0.35">
      <c r="A1853">
        <v>71</v>
      </c>
      <c r="B1853" t="s">
        <v>347</v>
      </c>
      <c r="C1853" t="s">
        <v>246</v>
      </c>
      <c r="D1853" t="s">
        <v>468</v>
      </c>
      <c r="E1853" t="s">
        <v>338</v>
      </c>
      <c r="F1853" t="s">
        <v>248</v>
      </c>
      <c r="G1853" t="s">
        <v>249</v>
      </c>
      <c r="H1853" t="s">
        <v>250</v>
      </c>
      <c r="L1853" s="50">
        <v>1</v>
      </c>
      <c r="M1853" s="50">
        <v>0.92035853862762451</v>
      </c>
      <c r="N1853" s="50">
        <v>1.0865330696105957</v>
      </c>
      <c r="O1853" s="50">
        <v>29.035978</v>
      </c>
      <c r="P1853" s="50">
        <v>29.039041519165039</v>
      </c>
      <c r="Q1853" s="50">
        <v>1.4566927216947079E-2</v>
      </c>
      <c r="S1853" s="50">
        <v>19.779121398925781</v>
      </c>
      <c r="T1853" s="50">
        <v>7.4693366885185242E-2</v>
      </c>
      <c r="U1853" s="50">
        <v>4.3124232441186905E-2</v>
      </c>
      <c r="V1853" s="50">
        <v>0</v>
      </c>
      <c r="W1853" t="s">
        <v>210</v>
      </c>
      <c r="X1853" s="50">
        <v>0.60730556378478084</v>
      </c>
      <c r="Y1853" t="s">
        <v>210</v>
      </c>
      <c r="Z1853">
        <v>3</v>
      </c>
      <c r="AA1853">
        <v>22</v>
      </c>
      <c r="AB1853" t="s">
        <v>251</v>
      </c>
      <c r="AC1853" t="s">
        <v>190</v>
      </c>
      <c r="AD1853" s="50">
        <v>0.97002341826130301</v>
      </c>
      <c r="AE1853" t="s">
        <v>252</v>
      </c>
      <c r="AF1853" t="s">
        <v>252</v>
      </c>
      <c r="AG1853" t="s">
        <v>252</v>
      </c>
      <c r="AH1853" t="s">
        <v>252</v>
      </c>
      <c r="AI1853" t="s">
        <v>252</v>
      </c>
    </row>
    <row r="1854" spans="1:35" x14ac:dyDescent="0.35">
      <c r="A1854">
        <v>72</v>
      </c>
      <c r="B1854" t="s">
        <v>348</v>
      </c>
      <c r="C1854" t="s">
        <v>246</v>
      </c>
      <c r="D1854" t="s">
        <v>468</v>
      </c>
      <c r="E1854" t="s">
        <v>340</v>
      </c>
      <c r="F1854" t="s">
        <v>248</v>
      </c>
      <c r="G1854" t="s">
        <v>249</v>
      </c>
      <c r="H1854" t="s">
        <v>250</v>
      </c>
      <c r="L1854" s="50">
        <v>1</v>
      </c>
      <c r="M1854" s="50">
        <v>0.87781953811645508</v>
      </c>
      <c r="N1854" s="50">
        <v>1.1391863822937012</v>
      </c>
      <c r="O1854" s="50">
        <v>31.309013</v>
      </c>
      <c r="P1854" s="50">
        <v>31.33903694152832</v>
      </c>
      <c r="Q1854" s="50">
        <v>9.1589249670505524E-2</v>
      </c>
      <c r="S1854" s="50">
        <v>22.079116821289063</v>
      </c>
      <c r="T1854" s="50">
        <v>0.11728381365537643</v>
      </c>
      <c r="U1854" s="50">
        <v>6.7713841795921326E-2</v>
      </c>
      <c r="V1854" s="50">
        <v>0</v>
      </c>
      <c r="W1854" t="s">
        <v>210</v>
      </c>
      <c r="X1854" s="50">
        <v>0.7061618590885812</v>
      </c>
      <c r="Y1854" t="s">
        <v>210</v>
      </c>
      <c r="Z1854">
        <v>3</v>
      </c>
      <c r="AA1854">
        <v>25</v>
      </c>
      <c r="AB1854" t="s">
        <v>251</v>
      </c>
      <c r="AC1854" t="s">
        <v>190</v>
      </c>
      <c r="AD1854" s="50">
        <v>0.97482350202574353</v>
      </c>
      <c r="AE1854" t="s">
        <v>252</v>
      </c>
      <c r="AF1854" t="s">
        <v>252</v>
      </c>
      <c r="AG1854" t="s">
        <v>252</v>
      </c>
      <c r="AH1854" t="s">
        <v>252</v>
      </c>
      <c r="AI1854" t="s">
        <v>252</v>
      </c>
    </row>
    <row r="1855" spans="1:35" x14ac:dyDescent="0.35">
      <c r="A1855">
        <v>73</v>
      </c>
      <c r="B1855" t="s">
        <v>349</v>
      </c>
      <c r="C1855" t="s">
        <v>246</v>
      </c>
      <c r="D1855" t="s">
        <v>468</v>
      </c>
      <c r="E1855" t="s">
        <v>350</v>
      </c>
      <c r="F1855" t="s">
        <v>248</v>
      </c>
      <c r="G1855" t="s">
        <v>249</v>
      </c>
      <c r="H1855" t="s">
        <v>250</v>
      </c>
      <c r="L1855" s="50">
        <v>1</v>
      </c>
      <c r="M1855" s="50">
        <v>0.88730490207672119</v>
      </c>
      <c r="N1855" s="50">
        <v>1.127008318901062</v>
      </c>
      <c r="O1855" s="50">
        <v>30.349730000000001</v>
      </c>
      <c r="P1855" s="50">
        <v>30.417924880981445</v>
      </c>
      <c r="Q1855" s="50">
        <v>7.8823797404766083E-2</v>
      </c>
      <c r="S1855" s="50">
        <v>21.158004760742188</v>
      </c>
      <c r="T1855" s="50">
        <v>0.10761084407567978</v>
      </c>
      <c r="U1855" s="50">
        <v>6.2129151076078415E-2</v>
      </c>
      <c r="V1855" s="50">
        <v>0</v>
      </c>
      <c r="W1855" t="s">
        <v>210</v>
      </c>
      <c r="X1855" s="50">
        <v>0.34317132733815797</v>
      </c>
      <c r="Y1855" t="s">
        <v>210</v>
      </c>
      <c r="Z1855">
        <v>3</v>
      </c>
      <c r="AA1855">
        <v>24</v>
      </c>
      <c r="AB1855" t="s">
        <v>251</v>
      </c>
      <c r="AC1855" t="s">
        <v>190</v>
      </c>
      <c r="AD1855" s="50">
        <v>0.97645453798767667</v>
      </c>
      <c r="AE1855" t="s">
        <v>252</v>
      </c>
      <c r="AF1855" t="s">
        <v>252</v>
      </c>
      <c r="AG1855" t="s">
        <v>252</v>
      </c>
      <c r="AH1855" t="s">
        <v>252</v>
      </c>
      <c r="AI1855" t="s">
        <v>252</v>
      </c>
    </row>
    <row r="1856" spans="1:35" x14ac:dyDescent="0.35">
      <c r="A1856">
        <v>74</v>
      </c>
      <c r="B1856" t="s">
        <v>351</v>
      </c>
      <c r="C1856" t="s">
        <v>246</v>
      </c>
      <c r="D1856" t="s">
        <v>468</v>
      </c>
      <c r="E1856" t="s">
        <v>352</v>
      </c>
      <c r="F1856" t="s">
        <v>248</v>
      </c>
      <c r="G1856" t="s">
        <v>249</v>
      </c>
      <c r="H1856" t="s">
        <v>250</v>
      </c>
      <c r="L1856" s="50">
        <v>1</v>
      </c>
      <c r="M1856" s="50">
        <v>0.89816826581954956</v>
      </c>
      <c r="N1856" s="50">
        <v>1.1133770942687988</v>
      </c>
      <c r="O1856" s="50">
        <v>25.221609999999998</v>
      </c>
      <c r="P1856" s="50">
        <v>25.206367492675781</v>
      </c>
      <c r="Q1856" s="50">
        <v>6.3055776059627533E-2</v>
      </c>
      <c r="S1856" s="50">
        <v>15.946447372436523</v>
      </c>
      <c r="T1856" s="50">
        <v>9.6658855676651001E-2</v>
      </c>
      <c r="U1856" s="50">
        <v>5.5806014686822891E-2</v>
      </c>
      <c r="V1856" s="50">
        <v>0</v>
      </c>
      <c r="W1856" t="s">
        <v>210</v>
      </c>
      <c r="X1856" s="50">
        <v>0.48850149315172708</v>
      </c>
      <c r="Y1856" t="s">
        <v>210</v>
      </c>
      <c r="Z1856">
        <v>3</v>
      </c>
      <c r="AA1856">
        <v>19</v>
      </c>
      <c r="AB1856" t="s">
        <v>251</v>
      </c>
      <c r="AC1856" t="s">
        <v>190</v>
      </c>
      <c r="AD1856" s="50">
        <v>0.9541038970212703</v>
      </c>
      <c r="AE1856" t="s">
        <v>252</v>
      </c>
      <c r="AF1856" t="s">
        <v>252</v>
      </c>
      <c r="AG1856" t="s">
        <v>252</v>
      </c>
      <c r="AH1856" t="s">
        <v>252</v>
      </c>
      <c r="AI1856" t="s">
        <v>252</v>
      </c>
    </row>
    <row r="1857" spans="1:35" x14ac:dyDescent="0.35">
      <c r="A1857">
        <v>75</v>
      </c>
      <c r="B1857" t="s">
        <v>353</v>
      </c>
      <c r="C1857" t="s">
        <v>246</v>
      </c>
      <c r="D1857" t="s">
        <v>468</v>
      </c>
      <c r="E1857" t="s">
        <v>354</v>
      </c>
      <c r="F1857" t="s">
        <v>248</v>
      </c>
      <c r="G1857" t="s">
        <v>249</v>
      </c>
      <c r="H1857" t="s">
        <v>250</v>
      </c>
      <c r="L1857" s="50">
        <v>1</v>
      </c>
      <c r="M1857" s="50">
        <v>0.90703868865966797</v>
      </c>
      <c r="N1857" s="50">
        <v>1.1024887561798096</v>
      </c>
      <c r="O1857" s="50">
        <v>25.636112000000001</v>
      </c>
      <c r="P1857" s="50">
        <v>25.628860473632813</v>
      </c>
      <c r="Q1857" s="50">
        <v>4.8418745398521423E-2</v>
      </c>
      <c r="S1857" s="50">
        <v>16.368942260742188</v>
      </c>
      <c r="T1857" s="50">
        <v>8.7813884019851685E-2</v>
      </c>
      <c r="U1857" s="50">
        <v>5.0699368119239807E-2</v>
      </c>
      <c r="V1857" s="50">
        <v>0</v>
      </c>
      <c r="W1857" t="s">
        <v>210</v>
      </c>
      <c r="X1857" s="50">
        <v>0.11872637043090553</v>
      </c>
      <c r="Y1857" t="s">
        <v>210</v>
      </c>
      <c r="Z1857">
        <v>3</v>
      </c>
      <c r="AA1857">
        <v>21</v>
      </c>
      <c r="AB1857" t="s">
        <v>251</v>
      </c>
      <c r="AC1857" t="s">
        <v>190</v>
      </c>
      <c r="AD1857" s="50">
        <v>0.89476750478420419</v>
      </c>
      <c r="AE1857" t="s">
        <v>252</v>
      </c>
      <c r="AF1857" t="s">
        <v>252</v>
      </c>
      <c r="AG1857" t="s">
        <v>252</v>
      </c>
      <c r="AH1857" t="s">
        <v>252</v>
      </c>
      <c r="AI1857" t="s">
        <v>252</v>
      </c>
    </row>
    <row r="1858" spans="1:35" x14ac:dyDescent="0.35">
      <c r="A1858">
        <v>76</v>
      </c>
      <c r="B1858" t="s">
        <v>355</v>
      </c>
      <c r="C1858" t="s">
        <v>246</v>
      </c>
      <c r="D1858" t="s">
        <v>468</v>
      </c>
      <c r="E1858" t="s">
        <v>356</v>
      </c>
      <c r="F1858" t="s">
        <v>248</v>
      </c>
      <c r="G1858" t="s">
        <v>249</v>
      </c>
      <c r="H1858" t="s">
        <v>250</v>
      </c>
      <c r="L1858" s="50">
        <v>1</v>
      </c>
      <c r="M1858" s="50">
        <v>0.83688044548034668</v>
      </c>
      <c r="N1858" s="50">
        <v>1.1949138641357422</v>
      </c>
      <c r="O1858" s="50">
        <v>32.681244</v>
      </c>
      <c r="P1858" s="50">
        <v>32.839015960693359</v>
      </c>
      <c r="Q1858" s="50">
        <v>0.1425444632768631</v>
      </c>
      <c r="S1858" s="50">
        <v>23.579093933105469</v>
      </c>
      <c r="T1858" s="50">
        <v>0.16026797890663147</v>
      </c>
      <c r="U1858" s="50">
        <v>9.2530757188796997E-2</v>
      </c>
      <c r="V1858" s="50">
        <v>0</v>
      </c>
      <c r="W1858" t="s">
        <v>210</v>
      </c>
      <c r="X1858" s="50">
        <v>0.37606543181109064</v>
      </c>
      <c r="Y1858" t="s">
        <v>210</v>
      </c>
      <c r="Z1858">
        <v>3</v>
      </c>
      <c r="AA1858">
        <v>26</v>
      </c>
      <c r="AB1858" t="s">
        <v>251</v>
      </c>
      <c r="AC1858" t="s">
        <v>190</v>
      </c>
      <c r="AD1858" s="50">
        <v>0.93605856426073486</v>
      </c>
      <c r="AE1858" t="s">
        <v>252</v>
      </c>
      <c r="AF1858" t="s">
        <v>252</v>
      </c>
      <c r="AG1858" t="s">
        <v>252</v>
      </c>
      <c r="AH1858" t="s">
        <v>252</v>
      </c>
      <c r="AI1858" t="s">
        <v>252</v>
      </c>
    </row>
    <row r="1859" spans="1:35" x14ac:dyDescent="0.35">
      <c r="A1859">
        <v>77</v>
      </c>
      <c r="B1859" t="s">
        <v>357</v>
      </c>
      <c r="C1859" t="s">
        <v>246</v>
      </c>
      <c r="D1859" t="s">
        <v>468</v>
      </c>
      <c r="E1859" t="s">
        <v>350</v>
      </c>
      <c r="F1859" t="s">
        <v>248</v>
      </c>
      <c r="G1859" t="s">
        <v>249</v>
      </c>
      <c r="H1859" t="s">
        <v>250</v>
      </c>
      <c r="L1859" s="50">
        <v>1</v>
      </c>
      <c r="M1859" s="50">
        <v>0.88730490207672119</v>
      </c>
      <c r="N1859" s="50">
        <v>1.127008318901062</v>
      </c>
      <c r="O1859" s="50">
        <v>30.399819999999998</v>
      </c>
      <c r="P1859" s="50">
        <v>30.417924880981445</v>
      </c>
      <c r="Q1859" s="50">
        <v>7.8823797404766083E-2</v>
      </c>
      <c r="S1859" s="50">
        <v>21.158004760742188</v>
      </c>
      <c r="T1859" s="50">
        <v>0.10761084407567978</v>
      </c>
      <c r="U1859" s="50">
        <v>6.2129151076078415E-2</v>
      </c>
      <c r="V1859" s="50">
        <v>0</v>
      </c>
      <c r="W1859" t="s">
        <v>210</v>
      </c>
      <c r="X1859" s="50">
        <v>0.34317132733815797</v>
      </c>
      <c r="Y1859" t="s">
        <v>210</v>
      </c>
      <c r="Z1859">
        <v>3</v>
      </c>
      <c r="AA1859">
        <v>24</v>
      </c>
      <c r="AB1859" t="s">
        <v>251</v>
      </c>
      <c r="AC1859" t="s">
        <v>190</v>
      </c>
      <c r="AD1859" s="50">
        <v>0.97371569368965361</v>
      </c>
      <c r="AE1859" t="s">
        <v>252</v>
      </c>
      <c r="AF1859" t="s">
        <v>252</v>
      </c>
      <c r="AG1859" t="s">
        <v>252</v>
      </c>
      <c r="AH1859" t="s">
        <v>252</v>
      </c>
      <c r="AI1859" t="s">
        <v>252</v>
      </c>
    </row>
    <row r="1860" spans="1:35" x14ac:dyDescent="0.35">
      <c r="A1860">
        <v>78</v>
      </c>
      <c r="B1860" t="s">
        <v>358</v>
      </c>
      <c r="C1860" t="s">
        <v>246</v>
      </c>
      <c r="D1860" t="s">
        <v>468</v>
      </c>
      <c r="E1860" t="s">
        <v>352</v>
      </c>
      <c r="F1860" t="s">
        <v>248</v>
      </c>
      <c r="G1860" t="s">
        <v>249</v>
      </c>
      <c r="H1860" t="s">
        <v>250</v>
      </c>
      <c r="L1860" s="50">
        <v>1</v>
      </c>
      <c r="M1860" s="50">
        <v>0.89816826581954956</v>
      </c>
      <c r="N1860" s="50">
        <v>1.1133770942687988</v>
      </c>
      <c r="O1860" s="50">
        <v>25.137089</v>
      </c>
      <c r="P1860" s="50">
        <v>25.206367492675781</v>
      </c>
      <c r="Q1860" s="50">
        <v>6.3055776059627533E-2</v>
      </c>
      <c r="S1860" s="50">
        <v>15.946447372436523</v>
      </c>
      <c r="T1860" s="50">
        <v>9.6658855676651001E-2</v>
      </c>
      <c r="U1860" s="50">
        <v>5.5806014686822891E-2</v>
      </c>
      <c r="V1860" s="50">
        <v>0</v>
      </c>
      <c r="W1860" t="s">
        <v>210</v>
      </c>
      <c r="X1860" s="50">
        <v>0.48850149315172708</v>
      </c>
      <c r="Y1860" t="s">
        <v>210</v>
      </c>
      <c r="Z1860">
        <v>3</v>
      </c>
      <c r="AA1860">
        <v>18</v>
      </c>
      <c r="AB1860" t="s">
        <v>251</v>
      </c>
      <c r="AC1860" t="s">
        <v>190</v>
      </c>
      <c r="AD1860" s="50">
        <v>0.97979822509414594</v>
      </c>
      <c r="AE1860" t="s">
        <v>252</v>
      </c>
      <c r="AF1860" t="s">
        <v>252</v>
      </c>
      <c r="AG1860" t="s">
        <v>252</v>
      </c>
      <c r="AH1860" t="s">
        <v>252</v>
      </c>
      <c r="AI1860" t="s">
        <v>252</v>
      </c>
    </row>
    <row r="1861" spans="1:35" x14ac:dyDescent="0.35">
      <c r="A1861">
        <v>79</v>
      </c>
      <c r="B1861" t="s">
        <v>359</v>
      </c>
      <c r="C1861" t="s">
        <v>246</v>
      </c>
      <c r="D1861" t="s">
        <v>468</v>
      </c>
      <c r="E1861" t="s">
        <v>354</v>
      </c>
      <c r="F1861" t="s">
        <v>248</v>
      </c>
      <c r="G1861" t="s">
        <v>249</v>
      </c>
      <c r="H1861" t="s">
        <v>250</v>
      </c>
      <c r="L1861" s="50">
        <v>1</v>
      </c>
      <c r="M1861" s="50">
        <v>0.90703868865966797</v>
      </c>
      <c r="N1861" s="50">
        <v>1.1024887561798096</v>
      </c>
      <c r="O1861" s="50">
        <v>25.577227000000001</v>
      </c>
      <c r="P1861" s="50">
        <v>25.628860473632813</v>
      </c>
      <c r="Q1861" s="50">
        <v>4.8418745398521423E-2</v>
      </c>
      <c r="S1861" s="50">
        <v>16.368942260742188</v>
      </c>
      <c r="T1861" s="50">
        <v>8.7813884019851685E-2</v>
      </c>
      <c r="U1861" s="50">
        <v>5.0699368119239807E-2</v>
      </c>
      <c r="V1861" s="50">
        <v>0</v>
      </c>
      <c r="W1861" t="s">
        <v>210</v>
      </c>
      <c r="X1861" s="50">
        <v>0.11872637043090553</v>
      </c>
      <c r="Y1861" t="s">
        <v>210</v>
      </c>
      <c r="Z1861">
        <v>3</v>
      </c>
      <c r="AA1861">
        <v>21</v>
      </c>
      <c r="AB1861" t="s">
        <v>251</v>
      </c>
      <c r="AC1861" t="s">
        <v>190</v>
      </c>
      <c r="AD1861" s="50">
        <v>0.91565704548273386</v>
      </c>
      <c r="AE1861" t="s">
        <v>252</v>
      </c>
      <c r="AF1861" t="s">
        <v>252</v>
      </c>
      <c r="AG1861" t="s">
        <v>252</v>
      </c>
      <c r="AH1861" t="s">
        <v>252</v>
      </c>
      <c r="AI1861" t="s">
        <v>252</v>
      </c>
    </row>
    <row r="1862" spans="1:35" x14ac:dyDescent="0.35">
      <c r="A1862">
        <v>80</v>
      </c>
      <c r="B1862" t="s">
        <v>360</v>
      </c>
      <c r="C1862" t="s">
        <v>246</v>
      </c>
      <c r="D1862" t="s">
        <v>468</v>
      </c>
      <c r="E1862" t="s">
        <v>356</v>
      </c>
      <c r="F1862" t="s">
        <v>248</v>
      </c>
      <c r="G1862" t="s">
        <v>249</v>
      </c>
      <c r="H1862" t="s">
        <v>250</v>
      </c>
      <c r="L1862" s="50">
        <v>1</v>
      </c>
      <c r="M1862" s="50">
        <v>0.83688044548034668</v>
      </c>
      <c r="N1862" s="50">
        <v>1.1949138641357422</v>
      </c>
      <c r="O1862" s="50">
        <v>32.958523</v>
      </c>
      <c r="P1862" s="50">
        <v>32.839015960693359</v>
      </c>
      <c r="Q1862" s="50">
        <v>0.1425444632768631</v>
      </c>
      <c r="S1862" s="50">
        <v>23.579093933105469</v>
      </c>
      <c r="T1862" s="50">
        <v>0.16026797890663147</v>
      </c>
      <c r="U1862" s="50">
        <v>9.2530757188796997E-2</v>
      </c>
      <c r="V1862" s="50">
        <v>0</v>
      </c>
      <c r="W1862" t="s">
        <v>210</v>
      </c>
      <c r="X1862" s="50">
        <v>0.37606543181109064</v>
      </c>
      <c r="Y1862" t="s">
        <v>210</v>
      </c>
      <c r="Z1862">
        <v>3</v>
      </c>
      <c r="AA1862">
        <v>27</v>
      </c>
      <c r="AB1862" t="s">
        <v>251</v>
      </c>
      <c r="AC1862" t="s">
        <v>190</v>
      </c>
      <c r="AD1862" s="50">
        <v>0.88957681578924042</v>
      </c>
      <c r="AE1862" t="s">
        <v>252</v>
      </c>
      <c r="AF1862" t="s">
        <v>252</v>
      </c>
      <c r="AG1862" t="s">
        <v>252</v>
      </c>
      <c r="AH1862" t="s">
        <v>252</v>
      </c>
      <c r="AI1862" t="s">
        <v>252</v>
      </c>
    </row>
    <row r="1863" spans="1:35" x14ac:dyDescent="0.35">
      <c r="A1863">
        <v>81</v>
      </c>
      <c r="B1863" t="s">
        <v>361</v>
      </c>
      <c r="C1863" t="s">
        <v>246</v>
      </c>
      <c r="D1863" t="s">
        <v>468</v>
      </c>
      <c r="E1863" t="s">
        <v>350</v>
      </c>
      <c r="F1863" t="s">
        <v>248</v>
      </c>
      <c r="G1863" t="s">
        <v>249</v>
      </c>
      <c r="H1863" t="s">
        <v>250</v>
      </c>
      <c r="L1863" s="50">
        <v>1</v>
      </c>
      <c r="M1863" s="50">
        <v>0.88730490207672119</v>
      </c>
      <c r="N1863" s="50">
        <v>1.127008318901062</v>
      </c>
      <c r="O1863" s="50">
        <v>30.504227</v>
      </c>
      <c r="P1863" s="50">
        <v>30.417924880981445</v>
      </c>
      <c r="Q1863" s="50">
        <v>7.8823797404766083E-2</v>
      </c>
      <c r="S1863" s="50">
        <v>21.158004760742188</v>
      </c>
      <c r="T1863" s="50">
        <v>0.10761084407567978</v>
      </c>
      <c r="U1863" s="50">
        <v>6.2129151076078415E-2</v>
      </c>
      <c r="V1863" s="50">
        <v>0</v>
      </c>
      <c r="W1863" t="s">
        <v>210</v>
      </c>
      <c r="X1863" s="50">
        <v>0.34317132733815797</v>
      </c>
      <c r="Y1863" t="s">
        <v>210</v>
      </c>
      <c r="Z1863">
        <v>3</v>
      </c>
      <c r="AA1863">
        <v>25</v>
      </c>
      <c r="AB1863" t="s">
        <v>251</v>
      </c>
      <c r="AC1863" t="s">
        <v>190</v>
      </c>
      <c r="AD1863" s="50">
        <v>0.95126922797440383</v>
      </c>
      <c r="AE1863" t="s">
        <v>252</v>
      </c>
      <c r="AF1863" t="s">
        <v>252</v>
      </c>
      <c r="AG1863" t="s">
        <v>252</v>
      </c>
      <c r="AH1863" t="s">
        <v>252</v>
      </c>
      <c r="AI1863" t="s">
        <v>252</v>
      </c>
    </row>
    <row r="1864" spans="1:35" x14ac:dyDescent="0.35">
      <c r="A1864">
        <v>82</v>
      </c>
      <c r="B1864" t="s">
        <v>362</v>
      </c>
      <c r="C1864" t="s">
        <v>246</v>
      </c>
      <c r="D1864" t="s">
        <v>468</v>
      </c>
      <c r="E1864" t="s">
        <v>352</v>
      </c>
      <c r="F1864" t="s">
        <v>248</v>
      </c>
      <c r="G1864" t="s">
        <v>249</v>
      </c>
      <c r="H1864" t="s">
        <v>250</v>
      </c>
      <c r="L1864" s="50">
        <v>1</v>
      </c>
      <c r="M1864" s="50">
        <v>0.89816826581954956</v>
      </c>
      <c r="N1864" s="50">
        <v>1.1133770942687988</v>
      </c>
      <c r="O1864" s="50">
        <v>25.260406</v>
      </c>
      <c r="P1864" s="50">
        <v>25.206367492675781</v>
      </c>
      <c r="Q1864" s="50">
        <v>6.3055776059627533E-2</v>
      </c>
      <c r="S1864" s="50">
        <v>15.946447372436523</v>
      </c>
      <c r="T1864" s="50">
        <v>9.6658855676651001E-2</v>
      </c>
      <c r="U1864" s="50">
        <v>5.5806014686822891E-2</v>
      </c>
      <c r="V1864" s="50">
        <v>0</v>
      </c>
      <c r="W1864" t="s">
        <v>210</v>
      </c>
      <c r="X1864" s="50">
        <v>0.48850149315172708</v>
      </c>
      <c r="Y1864" t="s">
        <v>210</v>
      </c>
      <c r="Z1864">
        <v>3</v>
      </c>
      <c r="AA1864">
        <v>19</v>
      </c>
      <c r="AB1864" t="s">
        <v>251</v>
      </c>
      <c r="AC1864" t="s">
        <v>190</v>
      </c>
      <c r="AD1864" s="50">
        <v>0.95051987508656277</v>
      </c>
      <c r="AE1864" t="s">
        <v>252</v>
      </c>
      <c r="AF1864" t="s">
        <v>252</v>
      </c>
      <c r="AG1864" t="s">
        <v>252</v>
      </c>
      <c r="AH1864" t="s">
        <v>252</v>
      </c>
      <c r="AI1864" t="s">
        <v>252</v>
      </c>
    </row>
    <row r="1865" spans="1:35" x14ac:dyDescent="0.35">
      <c r="A1865">
        <v>83</v>
      </c>
      <c r="B1865" t="s">
        <v>363</v>
      </c>
      <c r="C1865" t="s">
        <v>246</v>
      </c>
      <c r="D1865" t="s">
        <v>468</v>
      </c>
      <c r="E1865" t="s">
        <v>354</v>
      </c>
      <c r="F1865" t="s">
        <v>248</v>
      </c>
      <c r="G1865" t="s">
        <v>249</v>
      </c>
      <c r="H1865" t="s">
        <v>250</v>
      </c>
      <c r="L1865" s="50">
        <v>1</v>
      </c>
      <c r="M1865" s="50">
        <v>0.90703868865966797</v>
      </c>
      <c r="N1865" s="50">
        <v>1.1024887561798096</v>
      </c>
      <c r="O1865" s="50">
        <v>25.673245999999999</v>
      </c>
      <c r="P1865" s="50">
        <v>25.628860473632813</v>
      </c>
      <c r="Q1865" s="50">
        <v>4.8418745398521423E-2</v>
      </c>
      <c r="S1865" s="50">
        <v>16.368942260742188</v>
      </c>
      <c r="T1865" s="50">
        <v>8.7813884019851685E-2</v>
      </c>
      <c r="U1865" s="50">
        <v>5.0699368119239807E-2</v>
      </c>
      <c r="V1865" s="50">
        <v>0</v>
      </c>
      <c r="W1865" t="s">
        <v>210</v>
      </c>
      <c r="X1865" s="50">
        <v>0.11872637043090553</v>
      </c>
      <c r="Y1865" t="s">
        <v>210</v>
      </c>
      <c r="Z1865">
        <v>3</v>
      </c>
      <c r="AA1865">
        <v>21</v>
      </c>
      <c r="AB1865" t="s">
        <v>251</v>
      </c>
      <c r="AC1865" t="s">
        <v>190</v>
      </c>
      <c r="AD1865" s="50">
        <v>0.8909116604012548</v>
      </c>
      <c r="AE1865" t="s">
        <v>252</v>
      </c>
      <c r="AF1865" t="s">
        <v>252</v>
      </c>
      <c r="AG1865" t="s">
        <v>252</v>
      </c>
      <c r="AH1865" t="s">
        <v>252</v>
      </c>
      <c r="AI1865" t="s">
        <v>252</v>
      </c>
    </row>
    <row r="1866" spans="1:35" x14ac:dyDescent="0.35">
      <c r="A1866">
        <v>84</v>
      </c>
      <c r="B1866" t="s">
        <v>364</v>
      </c>
      <c r="C1866" t="s">
        <v>246</v>
      </c>
      <c r="D1866" t="s">
        <v>468</v>
      </c>
      <c r="E1866" t="s">
        <v>356</v>
      </c>
      <c r="F1866" t="s">
        <v>248</v>
      </c>
      <c r="G1866" t="s">
        <v>249</v>
      </c>
      <c r="H1866" t="s">
        <v>250</v>
      </c>
      <c r="L1866" s="50">
        <v>1</v>
      </c>
      <c r="M1866" s="50">
        <v>0.83688044548034668</v>
      </c>
      <c r="N1866" s="50">
        <v>1.1949138641357422</v>
      </c>
      <c r="O1866" s="50">
        <v>32.877276999999999</v>
      </c>
      <c r="P1866" s="50">
        <v>32.839015960693359</v>
      </c>
      <c r="Q1866" s="50">
        <v>0.1425444632768631</v>
      </c>
      <c r="S1866" s="50">
        <v>23.579093933105469</v>
      </c>
      <c r="T1866" s="50">
        <v>0.16026797890663147</v>
      </c>
      <c r="U1866" s="50">
        <v>9.2530757188796997E-2</v>
      </c>
      <c r="V1866" s="50">
        <v>0</v>
      </c>
      <c r="W1866" t="s">
        <v>210</v>
      </c>
      <c r="X1866" s="50">
        <v>0.37606543181109064</v>
      </c>
      <c r="Y1866" t="s">
        <v>210</v>
      </c>
      <c r="Z1866">
        <v>3</v>
      </c>
      <c r="AA1866">
        <v>27</v>
      </c>
      <c r="AB1866" t="s">
        <v>251</v>
      </c>
      <c r="AC1866" t="s">
        <v>190</v>
      </c>
      <c r="AD1866" s="50">
        <v>0.92529707143310891</v>
      </c>
      <c r="AE1866" t="s">
        <v>252</v>
      </c>
      <c r="AF1866" t="s">
        <v>252</v>
      </c>
      <c r="AG1866" t="s">
        <v>252</v>
      </c>
      <c r="AH1866" t="s">
        <v>252</v>
      </c>
      <c r="AI1866" t="s">
        <v>252</v>
      </c>
    </row>
    <row r="1867" spans="1:35" x14ac:dyDescent="0.35">
      <c r="A1867">
        <v>85</v>
      </c>
      <c r="B1867" t="s">
        <v>365</v>
      </c>
      <c r="C1867" t="s">
        <v>246</v>
      </c>
      <c r="D1867" t="s">
        <v>468</v>
      </c>
      <c r="E1867" t="s">
        <v>366</v>
      </c>
      <c r="F1867" t="s">
        <v>248</v>
      </c>
      <c r="G1867" t="s">
        <v>249</v>
      </c>
      <c r="H1867" t="s">
        <v>250</v>
      </c>
      <c r="O1867" t="s">
        <v>403</v>
      </c>
      <c r="W1867" t="s">
        <v>210</v>
      </c>
      <c r="X1867" s="50">
        <v>0.2</v>
      </c>
      <c r="Y1867" t="s">
        <v>210</v>
      </c>
      <c r="Z1867">
        <v>3</v>
      </c>
      <c r="AA1867">
        <v>26</v>
      </c>
      <c r="AB1867" t="s">
        <v>404</v>
      </c>
      <c r="AC1867" t="s">
        <v>190</v>
      </c>
      <c r="AD1867" s="50">
        <v>0</v>
      </c>
      <c r="AE1867" t="s">
        <v>274</v>
      </c>
      <c r="AF1867" t="s">
        <v>252</v>
      </c>
      <c r="AG1867" t="s">
        <v>274</v>
      </c>
      <c r="AH1867" t="s">
        <v>252</v>
      </c>
      <c r="AI1867" t="s">
        <v>274</v>
      </c>
    </row>
    <row r="1868" spans="1:35" x14ac:dyDescent="0.35">
      <c r="A1868">
        <v>86</v>
      </c>
      <c r="B1868" t="s">
        <v>367</v>
      </c>
      <c r="C1868" t="s">
        <v>246</v>
      </c>
      <c r="D1868" t="s">
        <v>468</v>
      </c>
      <c r="E1868" t="s">
        <v>368</v>
      </c>
      <c r="F1868" t="s">
        <v>248</v>
      </c>
      <c r="G1868" t="s">
        <v>249</v>
      </c>
      <c r="H1868" t="s">
        <v>250</v>
      </c>
      <c r="L1868" s="50">
        <v>1</v>
      </c>
      <c r="M1868" s="50">
        <v>0.89806663990020752</v>
      </c>
      <c r="N1868" s="50">
        <v>1.113503098487854</v>
      </c>
      <c r="O1868" s="50">
        <v>31.343294</v>
      </c>
      <c r="P1868" s="50">
        <v>31.280702590942383</v>
      </c>
      <c r="Q1868" s="50">
        <v>6.3211746513843536E-2</v>
      </c>
      <c r="S1868" s="50">
        <v>22.020782470703125</v>
      </c>
      <c r="T1868" s="50">
        <v>9.6760675311088562E-2</v>
      </c>
      <c r="U1868" s="50">
        <v>5.586479976773262E-2</v>
      </c>
      <c r="V1868" s="50">
        <v>0</v>
      </c>
      <c r="W1868" t="s">
        <v>210</v>
      </c>
      <c r="X1868" s="50">
        <v>0.66669462819356518</v>
      </c>
      <c r="Y1868" t="s">
        <v>210</v>
      </c>
      <c r="Z1868">
        <v>3</v>
      </c>
      <c r="AA1868">
        <v>24</v>
      </c>
      <c r="AB1868" t="s">
        <v>251</v>
      </c>
      <c r="AC1868" t="s">
        <v>190</v>
      </c>
      <c r="AD1868" s="50">
        <v>0.9729723745106984</v>
      </c>
      <c r="AE1868" t="s">
        <v>252</v>
      </c>
      <c r="AF1868" t="s">
        <v>252</v>
      </c>
      <c r="AG1868" t="s">
        <v>252</v>
      </c>
      <c r="AH1868" t="s">
        <v>252</v>
      </c>
      <c r="AI1868" t="s">
        <v>252</v>
      </c>
    </row>
    <row r="1869" spans="1:35" x14ac:dyDescent="0.35">
      <c r="A1869">
        <v>87</v>
      </c>
      <c r="B1869" t="s">
        <v>369</v>
      </c>
      <c r="C1869" t="s">
        <v>246</v>
      </c>
      <c r="D1869" t="s">
        <v>468</v>
      </c>
      <c r="E1869" t="s">
        <v>370</v>
      </c>
      <c r="F1869" t="s">
        <v>248</v>
      </c>
      <c r="G1869" t="s">
        <v>249</v>
      </c>
      <c r="H1869" t="s">
        <v>250</v>
      </c>
      <c r="L1869" s="50">
        <v>1</v>
      </c>
      <c r="M1869" s="50">
        <v>0.82085686922073364</v>
      </c>
      <c r="N1869" s="50">
        <v>1.2182391881942749</v>
      </c>
      <c r="O1869" s="50">
        <v>32.618515000000002</v>
      </c>
      <c r="P1869" s="50">
        <v>32.688343048095703</v>
      </c>
      <c r="Q1869" s="50">
        <v>0.16186036169528961</v>
      </c>
      <c r="S1869" s="50">
        <v>23.428424835205078</v>
      </c>
      <c r="T1869" s="50">
        <v>0.17766731977462769</v>
      </c>
      <c r="U1869" s="50">
        <v>0.10257627815008163</v>
      </c>
      <c r="V1869" s="50">
        <v>0</v>
      </c>
      <c r="W1869" t="s">
        <v>210</v>
      </c>
      <c r="X1869" s="50">
        <v>0.62742070333641276</v>
      </c>
      <c r="Y1869" t="s">
        <v>210</v>
      </c>
      <c r="Z1869">
        <v>3</v>
      </c>
      <c r="AA1869">
        <v>26</v>
      </c>
      <c r="AB1869" t="s">
        <v>251</v>
      </c>
      <c r="AC1869" t="s">
        <v>190</v>
      </c>
      <c r="AD1869" s="50">
        <v>0.98240772999484893</v>
      </c>
      <c r="AE1869" t="s">
        <v>252</v>
      </c>
      <c r="AF1869" t="s">
        <v>252</v>
      </c>
      <c r="AG1869" t="s">
        <v>252</v>
      </c>
      <c r="AH1869" t="s">
        <v>252</v>
      </c>
      <c r="AI1869" t="s">
        <v>252</v>
      </c>
    </row>
    <row r="1870" spans="1:35" x14ac:dyDescent="0.35">
      <c r="A1870">
        <v>88</v>
      </c>
      <c r="B1870" t="s">
        <v>371</v>
      </c>
      <c r="C1870" t="s">
        <v>246</v>
      </c>
      <c r="D1870" t="s">
        <v>468</v>
      </c>
      <c r="E1870" t="s">
        <v>372</v>
      </c>
      <c r="F1870" t="s">
        <v>248</v>
      </c>
      <c r="G1870" t="s">
        <v>249</v>
      </c>
      <c r="H1870" t="s">
        <v>250</v>
      </c>
      <c r="L1870" s="50">
        <v>1</v>
      </c>
      <c r="M1870" s="50">
        <v>0.27646279335021973</v>
      </c>
      <c r="N1870" s="50">
        <v>3.6171231269836426</v>
      </c>
      <c r="O1870" s="50">
        <v>35.453296999999999</v>
      </c>
      <c r="P1870" s="50">
        <v>36.034595489501953</v>
      </c>
      <c r="Q1870" s="50">
        <v>0.82208067178726196</v>
      </c>
      <c r="S1870" s="50">
        <v>26.774675369262695</v>
      </c>
      <c r="T1870" s="50">
        <v>0.82533842325210571</v>
      </c>
      <c r="U1870" s="50">
        <v>0.58283555507659912</v>
      </c>
      <c r="V1870" s="50">
        <v>0</v>
      </c>
      <c r="W1870" t="s">
        <v>210</v>
      </c>
      <c r="X1870" s="50">
        <v>3.9999999105930328E-2</v>
      </c>
      <c r="Y1870" t="s">
        <v>210</v>
      </c>
      <c r="Z1870">
        <v>3</v>
      </c>
      <c r="AA1870">
        <v>32</v>
      </c>
      <c r="AB1870" t="s">
        <v>273</v>
      </c>
      <c r="AC1870" t="s">
        <v>190</v>
      </c>
      <c r="AD1870" s="50">
        <v>0.74562432864915817</v>
      </c>
      <c r="AE1870" t="s">
        <v>274</v>
      </c>
      <c r="AF1870" t="s">
        <v>252</v>
      </c>
      <c r="AG1870" t="s">
        <v>274</v>
      </c>
      <c r="AH1870" t="s">
        <v>274</v>
      </c>
      <c r="AI1870" t="s">
        <v>252</v>
      </c>
    </row>
    <row r="1871" spans="1:35" x14ac:dyDescent="0.35">
      <c r="A1871">
        <v>89</v>
      </c>
      <c r="B1871" t="s">
        <v>373</v>
      </c>
      <c r="C1871" t="s">
        <v>246</v>
      </c>
      <c r="D1871" t="s">
        <v>468</v>
      </c>
      <c r="E1871" t="s">
        <v>366</v>
      </c>
      <c r="F1871" t="s">
        <v>248</v>
      </c>
      <c r="G1871" t="s">
        <v>249</v>
      </c>
      <c r="H1871" t="s">
        <v>250</v>
      </c>
      <c r="O1871" t="s">
        <v>403</v>
      </c>
      <c r="W1871" t="s">
        <v>210</v>
      </c>
      <c r="X1871" s="50">
        <v>0.2</v>
      </c>
      <c r="Y1871" t="s">
        <v>210</v>
      </c>
      <c r="Z1871">
        <v>3</v>
      </c>
      <c r="AA1871">
        <v>39</v>
      </c>
      <c r="AB1871" t="s">
        <v>404</v>
      </c>
      <c r="AC1871" t="s">
        <v>190</v>
      </c>
      <c r="AD1871" s="50">
        <v>0</v>
      </c>
      <c r="AE1871" t="s">
        <v>274</v>
      </c>
      <c r="AF1871" t="s">
        <v>274</v>
      </c>
      <c r="AG1871" t="s">
        <v>274</v>
      </c>
      <c r="AH1871" t="s">
        <v>252</v>
      </c>
      <c r="AI1871" t="s">
        <v>274</v>
      </c>
    </row>
    <row r="1872" spans="1:35" x14ac:dyDescent="0.35">
      <c r="A1872">
        <v>90</v>
      </c>
      <c r="B1872" t="s">
        <v>374</v>
      </c>
      <c r="C1872" t="s">
        <v>246</v>
      </c>
      <c r="D1872" t="s">
        <v>468</v>
      </c>
      <c r="E1872" t="s">
        <v>368</v>
      </c>
      <c r="F1872" t="s">
        <v>248</v>
      </c>
      <c r="G1872" t="s">
        <v>249</v>
      </c>
      <c r="H1872" t="s">
        <v>250</v>
      </c>
      <c r="L1872" s="50">
        <v>1</v>
      </c>
      <c r="M1872" s="50">
        <v>0.89806663990020752</v>
      </c>
      <c r="N1872" s="50">
        <v>1.113503098487854</v>
      </c>
      <c r="O1872" s="50">
        <v>31.216888000000001</v>
      </c>
      <c r="P1872" s="50">
        <v>31.280702590942383</v>
      </c>
      <c r="Q1872" s="50">
        <v>6.3211746513843536E-2</v>
      </c>
      <c r="S1872" s="50">
        <v>22.020782470703125</v>
      </c>
      <c r="T1872" s="50">
        <v>9.6760675311088562E-2</v>
      </c>
      <c r="U1872" s="50">
        <v>5.586479976773262E-2</v>
      </c>
      <c r="V1872" s="50">
        <v>0</v>
      </c>
      <c r="W1872" t="s">
        <v>210</v>
      </c>
      <c r="X1872" s="50">
        <v>0.66669462819356518</v>
      </c>
      <c r="Y1872" t="s">
        <v>210</v>
      </c>
      <c r="Z1872">
        <v>3</v>
      </c>
      <c r="AA1872">
        <v>24</v>
      </c>
      <c r="AB1872" t="s">
        <v>251</v>
      </c>
      <c r="AC1872" t="s">
        <v>190</v>
      </c>
      <c r="AD1872" s="50">
        <v>0.97249895478848647</v>
      </c>
      <c r="AE1872" t="s">
        <v>252</v>
      </c>
      <c r="AF1872" t="s">
        <v>252</v>
      </c>
      <c r="AG1872" t="s">
        <v>252</v>
      </c>
      <c r="AH1872" t="s">
        <v>252</v>
      </c>
      <c r="AI1872" t="s">
        <v>252</v>
      </c>
    </row>
    <row r="1873" spans="1:37" x14ac:dyDescent="0.35">
      <c r="A1873">
        <v>91</v>
      </c>
      <c r="B1873" t="s">
        <v>375</v>
      </c>
      <c r="C1873" t="s">
        <v>246</v>
      </c>
      <c r="D1873" t="s">
        <v>468</v>
      </c>
      <c r="E1873" t="s">
        <v>370</v>
      </c>
      <c r="F1873" t="s">
        <v>248</v>
      </c>
      <c r="G1873" t="s">
        <v>249</v>
      </c>
      <c r="H1873" t="s">
        <v>250</v>
      </c>
      <c r="L1873" s="50">
        <v>1</v>
      </c>
      <c r="M1873" s="50">
        <v>0.82085686922073364</v>
      </c>
      <c r="N1873" s="50">
        <v>1.2182391881942749</v>
      </c>
      <c r="O1873" s="50">
        <v>32.873398000000002</v>
      </c>
      <c r="P1873" s="50">
        <v>32.688343048095703</v>
      </c>
      <c r="Q1873" s="50">
        <v>0.16186036169528961</v>
      </c>
      <c r="S1873" s="50">
        <v>23.428424835205078</v>
      </c>
      <c r="T1873" s="50">
        <v>0.17766731977462769</v>
      </c>
      <c r="U1873" s="50">
        <v>0.10257627815008163</v>
      </c>
      <c r="V1873" s="50">
        <v>0</v>
      </c>
      <c r="W1873" t="s">
        <v>210</v>
      </c>
      <c r="X1873" s="50">
        <v>0.62742070333641276</v>
      </c>
      <c r="Y1873" t="s">
        <v>210</v>
      </c>
      <c r="Z1873">
        <v>3</v>
      </c>
      <c r="AA1873">
        <v>26</v>
      </c>
      <c r="AB1873" t="s">
        <v>251</v>
      </c>
      <c r="AC1873" t="s">
        <v>190</v>
      </c>
      <c r="AD1873" s="50">
        <v>0.96689449516034753</v>
      </c>
      <c r="AE1873" t="s">
        <v>252</v>
      </c>
      <c r="AF1873" t="s">
        <v>252</v>
      </c>
      <c r="AG1873" t="s">
        <v>252</v>
      </c>
      <c r="AH1873" t="s">
        <v>252</v>
      </c>
      <c r="AI1873" t="s">
        <v>252</v>
      </c>
    </row>
    <row r="1874" spans="1:37" x14ac:dyDescent="0.35">
      <c r="A1874">
        <v>92</v>
      </c>
      <c r="B1874" t="s">
        <v>376</v>
      </c>
      <c r="C1874" t="s">
        <v>246</v>
      </c>
      <c r="D1874" t="s">
        <v>468</v>
      </c>
      <c r="E1874" t="s">
        <v>372</v>
      </c>
      <c r="F1874" t="s">
        <v>248</v>
      </c>
      <c r="G1874" t="s">
        <v>249</v>
      </c>
      <c r="H1874" t="s">
        <v>250</v>
      </c>
      <c r="O1874" t="s">
        <v>403</v>
      </c>
      <c r="P1874" s="50">
        <v>36.034595489501953</v>
      </c>
      <c r="Q1874" s="50">
        <v>0.82208067178726196</v>
      </c>
      <c r="W1874" t="s">
        <v>210</v>
      </c>
      <c r="X1874" s="50">
        <v>3.9999999105930328E-2</v>
      </c>
      <c r="Y1874" t="s">
        <v>210</v>
      </c>
      <c r="Z1874">
        <v>3</v>
      </c>
      <c r="AA1874">
        <v>39</v>
      </c>
      <c r="AB1874" t="s">
        <v>404</v>
      </c>
      <c r="AC1874" t="s">
        <v>190</v>
      </c>
      <c r="AD1874" s="50">
        <v>0</v>
      </c>
      <c r="AE1874" t="s">
        <v>274</v>
      </c>
      <c r="AF1874" t="s">
        <v>274</v>
      </c>
      <c r="AG1874" t="s">
        <v>274</v>
      </c>
      <c r="AH1874" t="s">
        <v>252</v>
      </c>
      <c r="AI1874" t="s">
        <v>252</v>
      </c>
    </row>
    <row r="1875" spans="1:37" x14ac:dyDescent="0.35">
      <c r="A1875">
        <v>93</v>
      </c>
      <c r="B1875" t="s">
        <v>377</v>
      </c>
      <c r="C1875" t="s">
        <v>246</v>
      </c>
      <c r="D1875" t="s">
        <v>468</v>
      </c>
      <c r="E1875" t="s">
        <v>366</v>
      </c>
      <c r="F1875" t="s">
        <v>248</v>
      </c>
      <c r="G1875" t="s">
        <v>249</v>
      </c>
      <c r="H1875" t="s">
        <v>250</v>
      </c>
      <c r="O1875" t="s">
        <v>403</v>
      </c>
      <c r="W1875" t="s">
        <v>210</v>
      </c>
      <c r="X1875" s="50">
        <v>0.2</v>
      </c>
      <c r="Y1875" t="s">
        <v>210</v>
      </c>
      <c r="Z1875">
        <v>3</v>
      </c>
      <c r="AA1875">
        <v>39</v>
      </c>
      <c r="AB1875" t="s">
        <v>404</v>
      </c>
      <c r="AC1875" t="s">
        <v>190</v>
      </c>
      <c r="AD1875" s="50">
        <v>0</v>
      </c>
      <c r="AE1875" t="s">
        <v>274</v>
      </c>
      <c r="AF1875" t="s">
        <v>274</v>
      </c>
      <c r="AG1875" t="s">
        <v>274</v>
      </c>
      <c r="AH1875" t="s">
        <v>252</v>
      </c>
      <c r="AI1875" t="s">
        <v>274</v>
      </c>
    </row>
    <row r="1876" spans="1:37" x14ac:dyDescent="0.35">
      <c r="A1876">
        <v>94</v>
      </c>
      <c r="B1876" t="s">
        <v>378</v>
      </c>
      <c r="C1876" t="s">
        <v>246</v>
      </c>
      <c r="D1876" t="s">
        <v>468</v>
      </c>
      <c r="E1876" t="s">
        <v>368</v>
      </c>
      <c r="F1876" t="s">
        <v>248</v>
      </c>
      <c r="G1876" t="s">
        <v>249</v>
      </c>
      <c r="H1876" t="s">
        <v>250</v>
      </c>
      <c r="L1876" s="50">
        <v>1</v>
      </c>
      <c r="M1876" s="50">
        <v>0.89806663990020752</v>
      </c>
      <c r="N1876" s="50">
        <v>1.113503098487854</v>
      </c>
      <c r="O1876" s="50">
        <v>31.281927</v>
      </c>
      <c r="P1876" s="50">
        <v>31.280702590942383</v>
      </c>
      <c r="Q1876" s="50">
        <v>6.3211746513843536E-2</v>
      </c>
      <c r="S1876" s="50">
        <v>22.020782470703125</v>
      </c>
      <c r="T1876" s="50">
        <v>9.6760675311088562E-2</v>
      </c>
      <c r="U1876" s="50">
        <v>5.586479976773262E-2</v>
      </c>
      <c r="V1876" s="50">
        <v>0</v>
      </c>
      <c r="W1876" t="s">
        <v>210</v>
      </c>
      <c r="X1876" s="50">
        <v>0.66669462819356518</v>
      </c>
      <c r="Y1876" t="s">
        <v>210</v>
      </c>
      <c r="Z1876">
        <v>3</v>
      </c>
      <c r="AA1876">
        <v>24</v>
      </c>
      <c r="AB1876" t="s">
        <v>251</v>
      </c>
      <c r="AC1876" t="s">
        <v>190</v>
      </c>
      <c r="AD1876" s="50">
        <v>0.9757901472081113</v>
      </c>
      <c r="AE1876" t="s">
        <v>252</v>
      </c>
      <c r="AF1876" t="s">
        <v>252</v>
      </c>
      <c r="AG1876" t="s">
        <v>252</v>
      </c>
      <c r="AH1876" t="s">
        <v>252</v>
      </c>
      <c r="AI1876" t="s">
        <v>252</v>
      </c>
    </row>
    <row r="1877" spans="1:37" x14ac:dyDescent="0.35">
      <c r="A1877">
        <v>95</v>
      </c>
      <c r="B1877" t="s">
        <v>379</v>
      </c>
      <c r="C1877" t="s">
        <v>246</v>
      </c>
      <c r="D1877" t="s">
        <v>468</v>
      </c>
      <c r="E1877" t="s">
        <v>370</v>
      </c>
      <c r="F1877" t="s">
        <v>248</v>
      </c>
      <c r="G1877" t="s">
        <v>249</v>
      </c>
      <c r="H1877" t="s">
        <v>250</v>
      </c>
      <c r="L1877" s="50">
        <v>1</v>
      </c>
      <c r="M1877" s="50">
        <v>0.82085686922073364</v>
      </c>
      <c r="N1877" s="50">
        <v>1.2182391881942749</v>
      </c>
      <c r="O1877" s="50">
        <v>32.573120000000003</v>
      </c>
      <c r="P1877" s="50">
        <v>32.688343048095703</v>
      </c>
      <c r="Q1877" s="50">
        <v>0.16186036169528961</v>
      </c>
      <c r="S1877" s="50">
        <v>23.428424835205078</v>
      </c>
      <c r="T1877" s="50">
        <v>0.17766731977462769</v>
      </c>
      <c r="U1877" s="50">
        <v>0.10257627815008163</v>
      </c>
      <c r="V1877" s="50">
        <v>0</v>
      </c>
      <c r="W1877" t="s">
        <v>210</v>
      </c>
      <c r="X1877" s="50">
        <v>0.62742070333641276</v>
      </c>
      <c r="Y1877" t="s">
        <v>210</v>
      </c>
      <c r="Z1877">
        <v>3</v>
      </c>
      <c r="AA1877">
        <v>25</v>
      </c>
      <c r="AB1877" t="s">
        <v>251</v>
      </c>
      <c r="AC1877" t="s">
        <v>190</v>
      </c>
      <c r="AD1877" s="50">
        <v>0.96138017375176177</v>
      </c>
      <c r="AE1877" t="s">
        <v>252</v>
      </c>
      <c r="AF1877" t="s">
        <v>252</v>
      </c>
      <c r="AG1877" t="s">
        <v>252</v>
      </c>
      <c r="AH1877" t="s">
        <v>252</v>
      </c>
      <c r="AI1877" t="s">
        <v>252</v>
      </c>
    </row>
    <row r="1878" spans="1:37" x14ac:dyDescent="0.35">
      <c r="A1878">
        <v>96</v>
      </c>
      <c r="B1878" t="s">
        <v>380</v>
      </c>
      <c r="C1878" t="s">
        <v>246</v>
      </c>
      <c r="D1878" t="s">
        <v>468</v>
      </c>
      <c r="E1878" t="s">
        <v>372</v>
      </c>
      <c r="F1878" t="s">
        <v>248</v>
      </c>
      <c r="G1878" t="s">
        <v>249</v>
      </c>
      <c r="H1878" t="s">
        <v>250</v>
      </c>
      <c r="L1878" s="50">
        <v>1</v>
      </c>
      <c r="M1878" s="50">
        <v>0.27646279335021973</v>
      </c>
      <c r="N1878" s="50">
        <v>3.6171231269836426</v>
      </c>
      <c r="O1878" s="50">
        <v>36.615893999999997</v>
      </c>
      <c r="P1878" s="50">
        <v>36.034595489501953</v>
      </c>
      <c r="Q1878" s="50">
        <v>0.82208067178726196</v>
      </c>
      <c r="S1878" s="50">
        <v>26.774675369262695</v>
      </c>
      <c r="T1878" s="50">
        <v>0.82533842325210571</v>
      </c>
      <c r="U1878" s="50">
        <v>0.58283555507659912</v>
      </c>
      <c r="V1878" s="50">
        <v>0</v>
      </c>
      <c r="W1878" t="s">
        <v>210</v>
      </c>
      <c r="X1878" s="50">
        <v>3.9999999105930328E-2</v>
      </c>
      <c r="Y1878" t="s">
        <v>210</v>
      </c>
      <c r="Z1878">
        <v>3</v>
      </c>
      <c r="AA1878">
        <v>34</v>
      </c>
      <c r="AB1878" t="s">
        <v>273</v>
      </c>
      <c r="AC1878" t="s">
        <v>190</v>
      </c>
      <c r="AD1878" s="50">
        <v>0.73376851486495431</v>
      </c>
      <c r="AE1878" t="s">
        <v>274</v>
      </c>
      <c r="AF1878" t="s">
        <v>252</v>
      </c>
      <c r="AG1878" t="s">
        <v>274</v>
      </c>
      <c r="AH1878" t="s">
        <v>274</v>
      </c>
      <c r="AI1878" t="s">
        <v>252</v>
      </c>
    </row>
    <row r="1879" spans="1:37" x14ac:dyDescent="0.35">
      <c r="A1879" t="s">
        <v>381</v>
      </c>
      <c r="B1879" t="s">
        <v>382</v>
      </c>
    </row>
    <row r="1880" spans="1:37" x14ac:dyDescent="0.35">
      <c r="A1880" t="s">
        <v>383</v>
      </c>
      <c r="B1880" t="s">
        <v>247</v>
      </c>
    </row>
    <row r="1881" spans="1:37" x14ac:dyDescent="0.35">
      <c r="A1881" t="s">
        <v>384</v>
      </c>
      <c r="B1881" t="s">
        <v>385</v>
      </c>
    </row>
    <row r="1882" spans="1:37" x14ac:dyDescent="0.35">
      <c r="A1882" t="s">
        <v>386</v>
      </c>
      <c r="B1882" t="s">
        <v>468</v>
      </c>
    </row>
    <row r="1883" spans="1:37" x14ac:dyDescent="0.35">
      <c r="A1883" s="73"/>
      <c r="B1883" s="73"/>
      <c r="C1883" s="73"/>
      <c r="D1883" s="73"/>
      <c r="E1883" s="73"/>
      <c r="F1883" s="73"/>
      <c r="G1883" s="73"/>
      <c r="H1883" s="73"/>
      <c r="I1883" s="73"/>
      <c r="J1883" s="73"/>
      <c r="K1883" s="73"/>
      <c r="L1883" s="73"/>
      <c r="M1883" s="73"/>
      <c r="N1883" s="73"/>
      <c r="O1883" s="73"/>
      <c r="P1883" s="73"/>
      <c r="Q1883" s="73"/>
      <c r="R1883" s="73"/>
      <c r="S1883" s="73"/>
      <c r="T1883" s="73"/>
      <c r="U1883" s="73"/>
      <c r="V1883" s="73"/>
      <c r="W1883" s="73"/>
      <c r="X1883" s="73"/>
      <c r="Y1883" s="73"/>
      <c r="Z1883" s="73"/>
      <c r="AA1883" s="73"/>
      <c r="AB1883" s="73"/>
      <c r="AC1883" s="73"/>
      <c r="AD1883" s="73"/>
      <c r="AE1883" s="73"/>
      <c r="AF1883" s="73"/>
      <c r="AG1883" s="73"/>
      <c r="AH1883" s="73"/>
      <c r="AI1883" s="73"/>
      <c r="AJ1883" s="73"/>
      <c r="AK1883" s="73"/>
    </row>
    <row r="1884" spans="1:37" x14ac:dyDescent="0.35">
      <c r="A1884" t="s">
        <v>174</v>
      </c>
      <c r="B1884" t="s">
        <v>175</v>
      </c>
    </row>
    <row r="1885" spans="1:37" x14ac:dyDescent="0.35">
      <c r="A1885" t="s">
        <v>186</v>
      </c>
      <c r="B1885" t="s">
        <v>187</v>
      </c>
    </row>
    <row r="1886" spans="1:37" x14ac:dyDescent="0.35">
      <c r="A1886" t="s">
        <v>188</v>
      </c>
      <c r="B1886" t="s">
        <v>470</v>
      </c>
    </row>
    <row r="1887" spans="1:37" x14ac:dyDescent="0.35">
      <c r="A1887" t="s">
        <v>191</v>
      </c>
      <c r="B1887" t="s">
        <v>471</v>
      </c>
    </row>
    <row r="1888" spans="1:37" x14ac:dyDescent="0.35">
      <c r="A1888" t="s">
        <v>193</v>
      </c>
      <c r="B1888" t="s">
        <v>472</v>
      </c>
    </row>
    <row r="1889" spans="1:35" x14ac:dyDescent="0.35">
      <c r="A1889" t="s">
        <v>195</v>
      </c>
      <c r="B1889" t="s">
        <v>473</v>
      </c>
    </row>
    <row r="1890" spans="1:35" x14ac:dyDescent="0.35">
      <c r="A1890" t="s">
        <v>197</v>
      </c>
      <c r="B1890" t="s">
        <v>198</v>
      </c>
    </row>
    <row r="1891" spans="1:35" x14ac:dyDescent="0.35">
      <c r="A1891" t="s">
        <v>199</v>
      </c>
      <c r="B1891" t="s">
        <v>200</v>
      </c>
    </row>
    <row r="1892" spans="1:35" x14ac:dyDescent="0.35">
      <c r="A1892" t="s">
        <v>201</v>
      </c>
      <c r="B1892" t="s">
        <v>202</v>
      </c>
    </row>
    <row r="1893" spans="1:35" x14ac:dyDescent="0.35">
      <c r="A1893" t="s">
        <v>203</v>
      </c>
      <c r="B1893" t="s">
        <v>204</v>
      </c>
    </row>
    <row r="1894" spans="1:35" x14ac:dyDescent="0.35">
      <c r="A1894" t="s">
        <v>205</v>
      </c>
      <c r="B1894" t="s">
        <v>206</v>
      </c>
    </row>
    <row r="1895" spans="1:35" x14ac:dyDescent="0.35">
      <c r="A1895" t="s">
        <v>207</v>
      </c>
      <c r="B1895" t="s">
        <v>208</v>
      </c>
    </row>
    <row r="1896" spans="1:35" x14ac:dyDescent="0.35">
      <c r="A1896" t="s">
        <v>209</v>
      </c>
      <c r="B1896" t="s">
        <v>210</v>
      </c>
    </row>
    <row r="1897" spans="1:35" x14ac:dyDescent="0.35">
      <c r="A1897" t="s">
        <v>211</v>
      </c>
      <c r="B1897" t="s">
        <v>212</v>
      </c>
    </row>
    <row r="1899" spans="1:35" x14ac:dyDescent="0.35">
      <c r="A1899" t="s">
        <v>213</v>
      </c>
      <c r="B1899" t="s">
        <v>214</v>
      </c>
      <c r="C1899" t="s">
        <v>215</v>
      </c>
      <c r="D1899" t="s">
        <v>216</v>
      </c>
      <c r="E1899" t="s">
        <v>217</v>
      </c>
      <c r="F1899" t="s">
        <v>218</v>
      </c>
      <c r="G1899" t="s">
        <v>219</v>
      </c>
      <c r="H1899" t="s">
        <v>220</v>
      </c>
      <c r="I1899" t="s">
        <v>221</v>
      </c>
      <c r="J1899" t="s">
        <v>222</v>
      </c>
      <c r="K1899" t="s">
        <v>223</v>
      </c>
      <c r="L1899" t="s">
        <v>112</v>
      </c>
      <c r="M1899" t="s">
        <v>224</v>
      </c>
      <c r="N1899" t="s">
        <v>225</v>
      </c>
      <c r="O1899" t="s">
        <v>45</v>
      </c>
      <c r="P1899" t="s">
        <v>226</v>
      </c>
      <c r="Q1899" t="s">
        <v>227</v>
      </c>
      <c r="R1899" t="s">
        <v>228</v>
      </c>
      <c r="S1899" t="s">
        <v>229</v>
      </c>
      <c r="T1899" t="s">
        <v>230</v>
      </c>
      <c r="U1899" t="s">
        <v>231</v>
      </c>
      <c r="V1899" t="s">
        <v>232</v>
      </c>
      <c r="W1899" t="s">
        <v>233</v>
      </c>
      <c r="X1899" t="s">
        <v>234</v>
      </c>
      <c r="Y1899" t="s">
        <v>235</v>
      </c>
      <c r="Z1899" t="s">
        <v>236</v>
      </c>
      <c r="AA1899" t="s">
        <v>237</v>
      </c>
      <c r="AB1899" t="s">
        <v>238</v>
      </c>
      <c r="AC1899" t="s">
        <v>239</v>
      </c>
      <c r="AD1899" t="s">
        <v>240</v>
      </c>
      <c r="AE1899" t="s">
        <v>241</v>
      </c>
      <c r="AF1899" t="s">
        <v>399</v>
      </c>
      <c r="AG1899" t="s">
        <v>242</v>
      </c>
      <c r="AH1899" t="s">
        <v>243</v>
      </c>
      <c r="AI1899" t="s">
        <v>401</v>
      </c>
    </row>
    <row r="1900" spans="1:35" x14ac:dyDescent="0.35">
      <c r="A1900">
        <v>1</v>
      </c>
      <c r="B1900" t="s">
        <v>245</v>
      </c>
      <c r="C1900" t="s">
        <v>246</v>
      </c>
      <c r="D1900" t="s">
        <v>474</v>
      </c>
      <c r="E1900" t="s">
        <v>247</v>
      </c>
      <c r="F1900" t="s">
        <v>248</v>
      </c>
      <c r="G1900" t="s">
        <v>249</v>
      </c>
      <c r="H1900" t="s">
        <v>250</v>
      </c>
      <c r="O1900" s="50">
        <v>9.5558259999999997</v>
      </c>
      <c r="P1900" s="50">
        <v>9.6124048233032227</v>
      </c>
      <c r="Q1900" s="50">
        <v>5.1869887858629227E-2</v>
      </c>
      <c r="W1900" t="s">
        <v>210</v>
      </c>
      <c r="X1900" s="50">
        <v>0.48772159818320693</v>
      </c>
      <c r="Y1900" t="s">
        <v>210</v>
      </c>
      <c r="Z1900">
        <v>3</v>
      </c>
      <c r="AA1900">
        <v>5</v>
      </c>
      <c r="AB1900" t="s">
        <v>251</v>
      </c>
      <c r="AC1900" t="s">
        <v>190</v>
      </c>
      <c r="AD1900" s="50">
        <v>0.92047437407159749</v>
      </c>
      <c r="AE1900" t="s">
        <v>252</v>
      </c>
      <c r="AF1900" t="s">
        <v>252</v>
      </c>
      <c r="AG1900" t="s">
        <v>252</v>
      </c>
      <c r="AH1900" t="s">
        <v>252</v>
      </c>
      <c r="AI1900" t="s">
        <v>252</v>
      </c>
    </row>
    <row r="1901" spans="1:35" x14ac:dyDescent="0.35">
      <c r="A1901">
        <v>2</v>
      </c>
      <c r="B1901" t="s">
        <v>253</v>
      </c>
      <c r="C1901" t="s">
        <v>246</v>
      </c>
      <c r="D1901" t="s">
        <v>474</v>
      </c>
      <c r="E1901" t="s">
        <v>254</v>
      </c>
      <c r="F1901" t="s">
        <v>248</v>
      </c>
      <c r="G1901" t="s">
        <v>249</v>
      </c>
      <c r="H1901" t="s">
        <v>250</v>
      </c>
      <c r="L1901" s="50">
        <v>1</v>
      </c>
      <c r="M1901" s="50">
        <v>0.93794620037078857</v>
      </c>
      <c r="N1901" s="50">
        <v>1.0661592483520508</v>
      </c>
      <c r="O1901" s="50">
        <v>22.245653000000001</v>
      </c>
      <c r="P1901" s="50">
        <v>22.220460891723633</v>
      </c>
      <c r="Q1901" s="50">
        <v>2.5176061317324638E-2</v>
      </c>
      <c r="S1901" s="50">
        <v>12.608057975769043</v>
      </c>
      <c r="T1901" s="50">
        <v>5.7656910270452499E-2</v>
      </c>
      <c r="U1901" s="50">
        <v>3.3288232982158661E-2</v>
      </c>
      <c r="V1901" s="50">
        <v>0</v>
      </c>
      <c r="W1901" t="s">
        <v>210</v>
      </c>
      <c r="X1901" s="50">
        <v>0.41425112452034341</v>
      </c>
      <c r="Y1901" t="s">
        <v>210</v>
      </c>
      <c r="Z1901">
        <v>3</v>
      </c>
      <c r="AA1901">
        <v>15</v>
      </c>
      <c r="AB1901" t="s">
        <v>251</v>
      </c>
      <c r="AC1901" t="s">
        <v>190</v>
      </c>
      <c r="AD1901" s="50">
        <v>0.96616277711121468</v>
      </c>
      <c r="AE1901" t="s">
        <v>252</v>
      </c>
      <c r="AF1901" t="s">
        <v>252</v>
      </c>
      <c r="AG1901" t="s">
        <v>252</v>
      </c>
      <c r="AH1901" t="s">
        <v>252</v>
      </c>
      <c r="AI1901" t="s">
        <v>252</v>
      </c>
    </row>
    <row r="1902" spans="1:35" x14ac:dyDescent="0.35">
      <c r="A1902">
        <v>3</v>
      </c>
      <c r="B1902" t="s">
        <v>255</v>
      </c>
      <c r="C1902" t="s">
        <v>246</v>
      </c>
      <c r="D1902" t="s">
        <v>474</v>
      </c>
      <c r="E1902" t="s">
        <v>256</v>
      </c>
      <c r="F1902" t="s">
        <v>248</v>
      </c>
      <c r="G1902" t="s">
        <v>249</v>
      </c>
      <c r="H1902" t="s">
        <v>250</v>
      </c>
      <c r="L1902" s="50">
        <v>1</v>
      </c>
      <c r="M1902" s="50">
        <v>0.94358235597610474</v>
      </c>
      <c r="N1902" s="50">
        <v>1.0597908496856689</v>
      </c>
      <c r="O1902" s="50">
        <v>23.980917000000002</v>
      </c>
      <c r="P1902" s="50">
        <v>23.973550796508789</v>
      </c>
      <c r="Q1902" s="50">
        <v>6.4135408028960228E-3</v>
      </c>
      <c r="S1902" s="50">
        <v>14.361145973205566</v>
      </c>
      <c r="T1902" s="50">
        <v>5.226488783955574E-2</v>
      </c>
      <c r="U1902" s="50">
        <v>3.0175147578120232E-2</v>
      </c>
      <c r="V1902" s="50">
        <v>0</v>
      </c>
      <c r="W1902" t="s">
        <v>210</v>
      </c>
      <c r="X1902" s="50">
        <v>0.40848463079391878</v>
      </c>
      <c r="Y1902" t="s">
        <v>210</v>
      </c>
      <c r="Z1902">
        <v>3</v>
      </c>
      <c r="AA1902">
        <v>18</v>
      </c>
      <c r="AB1902" t="s">
        <v>251</v>
      </c>
      <c r="AC1902" t="s">
        <v>190</v>
      </c>
      <c r="AD1902" s="50">
        <v>0.97125118408989297</v>
      </c>
      <c r="AE1902" t="s">
        <v>252</v>
      </c>
      <c r="AF1902" t="s">
        <v>252</v>
      </c>
      <c r="AG1902" t="s">
        <v>252</v>
      </c>
      <c r="AH1902" t="s">
        <v>252</v>
      </c>
      <c r="AI1902" t="s">
        <v>252</v>
      </c>
    </row>
    <row r="1903" spans="1:35" x14ac:dyDescent="0.35">
      <c r="A1903">
        <v>4</v>
      </c>
      <c r="B1903" t="s">
        <v>257</v>
      </c>
      <c r="C1903" t="s">
        <v>246</v>
      </c>
      <c r="D1903" t="s">
        <v>474</v>
      </c>
      <c r="E1903" t="s">
        <v>258</v>
      </c>
      <c r="F1903" t="s">
        <v>248</v>
      </c>
      <c r="G1903" t="s">
        <v>249</v>
      </c>
      <c r="H1903" t="s">
        <v>250</v>
      </c>
      <c r="L1903" s="50">
        <v>1</v>
      </c>
      <c r="M1903" s="50">
        <v>0.94037187099456787</v>
      </c>
      <c r="N1903" s="50">
        <v>1.0634090900421143</v>
      </c>
      <c r="O1903" s="50">
        <v>24.722460000000002</v>
      </c>
      <c r="P1903" s="50">
        <v>24.737680435180664</v>
      </c>
      <c r="Q1903" s="50">
        <v>1.9266072660684586E-2</v>
      </c>
      <c r="S1903" s="50">
        <v>15.125276565551758</v>
      </c>
      <c r="T1903" s="50">
        <v>5.5332329124212265E-2</v>
      </c>
      <c r="U1903" s="50">
        <v>3.1946137547492981E-2</v>
      </c>
      <c r="V1903" s="50">
        <v>0</v>
      </c>
      <c r="W1903" t="s">
        <v>210</v>
      </c>
      <c r="X1903" s="50">
        <v>0.51425415947771413</v>
      </c>
      <c r="Y1903" t="s">
        <v>210</v>
      </c>
      <c r="Z1903">
        <v>3</v>
      </c>
      <c r="AA1903">
        <v>18</v>
      </c>
      <c r="AB1903" t="s">
        <v>251</v>
      </c>
      <c r="AC1903" t="s">
        <v>190</v>
      </c>
      <c r="AD1903" s="50">
        <v>0.9807573232743293</v>
      </c>
      <c r="AE1903" t="s">
        <v>252</v>
      </c>
      <c r="AF1903" t="s">
        <v>252</v>
      </c>
      <c r="AG1903" t="s">
        <v>252</v>
      </c>
      <c r="AH1903" t="s">
        <v>252</v>
      </c>
      <c r="AI1903" t="s">
        <v>252</v>
      </c>
    </row>
    <row r="1904" spans="1:35" x14ac:dyDescent="0.35">
      <c r="A1904">
        <v>5</v>
      </c>
      <c r="B1904" t="s">
        <v>259</v>
      </c>
      <c r="C1904" t="s">
        <v>246</v>
      </c>
      <c r="D1904" t="s">
        <v>474</v>
      </c>
      <c r="E1904" t="s">
        <v>247</v>
      </c>
      <c r="F1904" t="s">
        <v>248</v>
      </c>
      <c r="G1904" t="s">
        <v>249</v>
      </c>
      <c r="H1904" t="s">
        <v>250</v>
      </c>
      <c r="O1904" s="50">
        <v>9.6236739999999994</v>
      </c>
      <c r="P1904" s="50">
        <v>9.6124048233032227</v>
      </c>
      <c r="Q1904" s="50">
        <v>5.1869887858629227E-2</v>
      </c>
      <c r="W1904" t="s">
        <v>210</v>
      </c>
      <c r="X1904" s="50">
        <v>0.48772159818320693</v>
      </c>
      <c r="Y1904" t="s">
        <v>210</v>
      </c>
      <c r="Z1904">
        <v>3</v>
      </c>
      <c r="AA1904">
        <v>4</v>
      </c>
      <c r="AB1904" t="s">
        <v>251</v>
      </c>
      <c r="AC1904" t="s">
        <v>190</v>
      </c>
      <c r="AD1904" s="50">
        <v>0.93672197509801214</v>
      </c>
      <c r="AE1904" t="s">
        <v>252</v>
      </c>
      <c r="AF1904" t="s">
        <v>252</v>
      </c>
      <c r="AG1904" t="s">
        <v>252</v>
      </c>
      <c r="AH1904" t="s">
        <v>252</v>
      </c>
      <c r="AI1904" t="s">
        <v>252</v>
      </c>
    </row>
    <row r="1905" spans="1:35" x14ac:dyDescent="0.35">
      <c r="A1905">
        <v>6</v>
      </c>
      <c r="B1905" t="s">
        <v>260</v>
      </c>
      <c r="C1905" t="s">
        <v>246</v>
      </c>
      <c r="D1905" t="s">
        <v>474</v>
      </c>
      <c r="E1905" t="s">
        <v>254</v>
      </c>
      <c r="F1905" t="s">
        <v>248</v>
      </c>
      <c r="G1905" t="s">
        <v>249</v>
      </c>
      <c r="H1905" t="s">
        <v>250</v>
      </c>
      <c r="L1905" s="50">
        <v>1</v>
      </c>
      <c r="M1905" s="50">
        <v>0.93794620037078857</v>
      </c>
      <c r="N1905" s="50">
        <v>1.0661592483520508</v>
      </c>
      <c r="O1905" s="50">
        <v>22.195301000000001</v>
      </c>
      <c r="P1905" s="50">
        <v>22.220460891723633</v>
      </c>
      <c r="Q1905" s="50">
        <v>2.5176061317324638E-2</v>
      </c>
      <c r="S1905" s="50">
        <v>12.608057975769043</v>
      </c>
      <c r="T1905" s="50">
        <v>5.7656910270452499E-2</v>
      </c>
      <c r="U1905" s="50">
        <v>3.3288232982158661E-2</v>
      </c>
      <c r="V1905" s="50">
        <v>0</v>
      </c>
      <c r="W1905" t="s">
        <v>210</v>
      </c>
      <c r="X1905" s="50">
        <v>0.41425112452034341</v>
      </c>
      <c r="Y1905" t="s">
        <v>210</v>
      </c>
      <c r="Z1905">
        <v>3</v>
      </c>
      <c r="AA1905">
        <v>15</v>
      </c>
      <c r="AB1905" t="s">
        <v>251</v>
      </c>
      <c r="AC1905" t="s">
        <v>190</v>
      </c>
      <c r="AD1905" s="50">
        <v>0.96675635322121078</v>
      </c>
      <c r="AE1905" t="s">
        <v>252</v>
      </c>
      <c r="AF1905" t="s">
        <v>252</v>
      </c>
      <c r="AG1905" t="s">
        <v>252</v>
      </c>
      <c r="AH1905" t="s">
        <v>252</v>
      </c>
      <c r="AI1905" t="s">
        <v>252</v>
      </c>
    </row>
    <row r="1906" spans="1:35" x14ac:dyDescent="0.35">
      <c r="A1906">
        <v>7</v>
      </c>
      <c r="B1906" t="s">
        <v>261</v>
      </c>
      <c r="C1906" t="s">
        <v>246</v>
      </c>
      <c r="D1906" t="s">
        <v>474</v>
      </c>
      <c r="E1906" t="s">
        <v>256</v>
      </c>
      <c r="F1906" t="s">
        <v>248</v>
      </c>
      <c r="G1906" t="s">
        <v>249</v>
      </c>
      <c r="H1906" t="s">
        <v>250</v>
      </c>
      <c r="L1906" s="50">
        <v>1</v>
      </c>
      <c r="M1906" s="50">
        <v>0.94358235597610474</v>
      </c>
      <c r="N1906" s="50">
        <v>1.0597908496856689</v>
      </c>
      <c r="O1906" s="50">
        <v>23.969206</v>
      </c>
      <c r="P1906" s="50">
        <v>23.973550796508789</v>
      </c>
      <c r="Q1906" s="50">
        <v>6.4135408028960228E-3</v>
      </c>
      <c r="S1906" s="50">
        <v>14.361145973205566</v>
      </c>
      <c r="T1906" s="50">
        <v>5.226488783955574E-2</v>
      </c>
      <c r="U1906" s="50">
        <v>3.0175147578120232E-2</v>
      </c>
      <c r="V1906" s="50">
        <v>0</v>
      </c>
      <c r="W1906" t="s">
        <v>210</v>
      </c>
      <c r="X1906" s="50">
        <v>0.40848463079391878</v>
      </c>
      <c r="Y1906" t="s">
        <v>210</v>
      </c>
      <c r="Z1906">
        <v>3</v>
      </c>
      <c r="AA1906">
        <v>18</v>
      </c>
      <c r="AB1906" t="s">
        <v>251</v>
      </c>
      <c r="AC1906" t="s">
        <v>190</v>
      </c>
      <c r="AD1906" s="50">
        <v>0.9842638050432273</v>
      </c>
      <c r="AE1906" t="s">
        <v>252</v>
      </c>
      <c r="AF1906" t="s">
        <v>252</v>
      </c>
      <c r="AG1906" t="s">
        <v>252</v>
      </c>
      <c r="AH1906" t="s">
        <v>252</v>
      </c>
      <c r="AI1906" t="s">
        <v>252</v>
      </c>
    </row>
    <row r="1907" spans="1:35" x14ac:dyDescent="0.35">
      <c r="A1907">
        <v>8</v>
      </c>
      <c r="B1907" t="s">
        <v>262</v>
      </c>
      <c r="C1907" t="s">
        <v>246</v>
      </c>
      <c r="D1907" t="s">
        <v>474</v>
      </c>
      <c r="E1907" t="s">
        <v>258</v>
      </c>
      <c r="F1907" t="s">
        <v>248</v>
      </c>
      <c r="G1907" t="s">
        <v>249</v>
      </c>
      <c r="H1907" t="s">
        <v>250</v>
      </c>
      <c r="L1907" s="50">
        <v>1</v>
      </c>
      <c r="M1907" s="50">
        <v>0.94037187099456787</v>
      </c>
      <c r="N1907" s="50">
        <v>1.0634090900421143</v>
      </c>
      <c r="O1907" s="50">
        <v>24.759342</v>
      </c>
      <c r="P1907" s="50">
        <v>24.737680435180664</v>
      </c>
      <c r="Q1907" s="50">
        <v>1.9266072660684586E-2</v>
      </c>
      <c r="S1907" s="50">
        <v>15.125276565551758</v>
      </c>
      <c r="T1907" s="50">
        <v>5.5332329124212265E-2</v>
      </c>
      <c r="U1907" s="50">
        <v>3.1946137547492981E-2</v>
      </c>
      <c r="V1907" s="50">
        <v>0</v>
      </c>
      <c r="W1907" t="s">
        <v>210</v>
      </c>
      <c r="X1907" s="50">
        <v>0.51425415947771413</v>
      </c>
      <c r="Y1907" t="s">
        <v>210</v>
      </c>
      <c r="Z1907">
        <v>3</v>
      </c>
      <c r="AA1907">
        <v>18</v>
      </c>
      <c r="AB1907" t="s">
        <v>251</v>
      </c>
      <c r="AC1907" t="s">
        <v>190</v>
      </c>
      <c r="AD1907" s="50">
        <v>0.986451172149995</v>
      </c>
      <c r="AE1907" t="s">
        <v>252</v>
      </c>
      <c r="AF1907" t="s">
        <v>252</v>
      </c>
      <c r="AG1907" t="s">
        <v>252</v>
      </c>
      <c r="AH1907" t="s">
        <v>252</v>
      </c>
      <c r="AI1907" t="s">
        <v>252</v>
      </c>
    </row>
    <row r="1908" spans="1:35" x14ac:dyDescent="0.35">
      <c r="A1908">
        <v>9</v>
      </c>
      <c r="B1908" t="s">
        <v>263</v>
      </c>
      <c r="C1908" t="s">
        <v>246</v>
      </c>
      <c r="D1908" t="s">
        <v>474</v>
      </c>
      <c r="E1908" t="s">
        <v>247</v>
      </c>
      <c r="F1908" t="s">
        <v>248</v>
      </c>
      <c r="G1908" t="s">
        <v>249</v>
      </c>
      <c r="H1908" t="s">
        <v>250</v>
      </c>
      <c r="O1908" s="50">
        <v>9.6577129999999993</v>
      </c>
      <c r="P1908" s="50">
        <v>9.6124048233032227</v>
      </c>
      <c r="Q1908" s="50">
        <v>5.1869887858629227E-2</v>
      </c>
      <c r="W1908" t="s">
        <v>210</v>
      </c>
      <c r="X1908" s="50">
        <v>0.48772159818320693</v>
      </c>
      <c r="Y1908" t="s">
        <v>210</v>
      </c>
      <c r="Z1908">
        <v>3</v>
      </c>
      <c r="AA1908">
        <v>5</v>
      </c>
      <c r="AB1908" t="s">
        <v>251</v>
      </c>
      <c r="AC1908" t="s">
        <v>190</v>
      </c>
      <c r="AD1908" s="50">
        <v>0.93941320470511558</v>
      </c>
      <c r="AE1908" t="s">
        <v>252</v>
      </c>
      <c r="AF1908" t="s">
        <v>252</v>
      </c>
      <c r="AG1908" t="s">
        <v>252</v>
      </c>
      <c r="AH1908" t="s">
        <v>252</v>
      </c>
      <c r="AI1908" t="s">
        <v>252</v>
      </c>
    </row>
    <row r="1909" spans="1:35" x14ac:dyDescent="0.35">
      <c r="A1909">
        <v>10</v>
      </c>
      <c r="B1909" t="s">
        <v>264</v>
      </c>
      <c r="C1909" t="s">
        <v>246</v>
      </c>
      <c r="D1909" t="s">
        <v>474</v>
      </c>
      <c r="E1909" t="s">
        <v>254</v>
      </c>
      <c r="F1909" t="s">
        <v>248</v>
      </c>
      <c r="G1909" t="s">
        <v>249</v>
      </c>
      <c r="H1909" t="s">
        <v>250</v>
      </c>
      <c r="L1909" s="50">
        <v>1</v>
      </c>
      <c r="M1909" s="50">
        <v>0.93794620037078857</v>
      </c>
      <c r="N1909" s="50">
        <v>1.0661592483520508</v>
      </c>
      <c r="O1909" s="50">
        <v>22.220431999999999</v>
      </c>
      <c r="P1909" s="50">
        <v>22.220460891723633</v>
      </c>
      <c r="Q1909" s="50">
        <v>2.5176061317324638E-2</v>
      </c>
      <c r="S1909" s="50">
        <v>12.608057975769043</v>
      </c>
      <c r="T1909" s="50">
        <v>5.7656910270452499E-2</v>
      </c>
      <c r="U1909" s="50">
        <v>3.3288232982158661E-2</v>
      </c>
      <c r="V1909" s="50">
        <v>0</v>
      </c>
      <c r="W1909" t="s">
        <v>210</v>
      </c>
      <c r="X1909" s="50">
        <v>0.41425112452034341</v>
      </c>
      <c r="Y1909" t="s">
        <v>210</v>
      </c>
      <c r="Z1909">
        <v>3</v>
      </c>
      <c r="AA1909">
        <v>15</v>
      </c>
      <c r="AB1909" t="s">
        <v>251</v>
      </c>
      <c r="AC1909" t="s">
        <v>190</v>
      </c>
      <c r="AD1909" s="50">
        <v>0.96838852849803914</v>
      </c>
      <c r="AE1909" t="s">
        <v>252</v>
      </c>
      <c r="AF1909" t="s">
        <v>252</v>
      </c>
      <c r="AG1909" t="s">
        <v>252</v>
      </c>
      <c r="AH1909" t="s">
        <v>252</v>
      </c>
      <c r="AI1909" t="s">
        <v>252</v>
      </c>
    </row>
    <row r="1910" spans="1:35" x14ac:dyDescent="0.35">
      <c r="A1910">
        <v>11</v>
      </c>
      <c r="B1910" t="s">
        <v>265</v>
      </c>
      <c r="C1910" t="s">
        <v>246</v>
      </c>
      <c r="D1910" t="s">
        <v>474</v>
      </c>
      <c r="E1910" t="s">
        <v>256</v>
      </c>
      <c r="F1910" t="s">
        <v>248</v>
      </c>
      <c r="G1910" t="s">
        <v>249</v>
      </c>
      <c r="H1910" t="s">
        <v>250</v>
      </c>
      <c r="L1910" s="50">
        <v>1</v>
      </c>
      <c r="M1910" s="50">
        <v>0.94358235597610474</v>
      </c>
      <c r="N1910" s="50">
        <v>1.0597908496856689</v>
      </c>
      <c r="O1910" s="50">
        <v>23.97053</v>
      </c>
      <c r="P1910" s="50">
        <v>23.973550796508789</v>
      </c>
      <c r="Q1910" s="50">
        <v>6.4135408028960228E-3</v>
      </c>
      <c r="S1910" s="50">
        <v>14.361145973205566</v>
      </c>
      <c r="T1910" s="50">
        <v>5.226488783955574E-2</v>
      </c>
      <c r="U1910" s="50">
        <v>3.0175147578120232E-2</v>
      </c>
      <c r="V1910" s="50">
        <v>0</v>
      </c>
      <c r="W1910" t="s">
        <v>210</v>
      </c>
      <c r="X1910" s="50">
        <v>0.40848463079391878</v>
      </c>
      <c r="Y1910" t="s">
        <v>210</v>
      </c>
      <c r="Z1910">
        <v>3</v>
      </c>
      <c r="AA1910">
        <v>18</v>
      </c>
      <c r="AB1910" t="s">
        <v>251</v>
      </c>
      <c r="AC1910" t="s">
        <v>190</v>
      </c>
      <c r="AD1910" s="50">
        <v>0.985721803386294</v>
      </c>
      <c r="AE1910" t="s">
        <v>252</v>
      </c>
      <c r="AF1910" t="s">
        <v>252</v>
      </c>
      <c r="AG1910" t="s">
        <v>252</v>
      </c>
      <c r="AH1910" t="s">
        <v>252</v>
      </c>
      <c r="AI1910" t="s">
        <v>252</v>
      </c>
    </row>
    <row r="1911" spans="1:35" x14ac:dyDescent="0.35">
      <c r="A1911">
        <v>12</v>
      </c>
      <c r="B1911" t="s">
        <v>266</v>
      </c>
      <c r="C1911" t="s">
        <v>246</v>
      </c>
      <c r="D1911" t="s">
        <v>474</v>
      </c>
      <c r="E1911" t="s">
        <v>258</v>
      </c>
      <c r="F1911" t="s">
        <v>248</v>
      </c>
      <c r="G1911" t="s">
        <v>249</v>
      </c>
      <c r="H1911" t="s">
        <v>250</v>
      </c>
      <c r="L1911" s="50">
        <v>1</v>
      </c>
      <c r="M1911" s="50">
        <v>0.94037187099456787</v>
      </c>
      <c r="N1911" s="50">
        <v>1.0634090900421143</v>
      </c>
      <c r="O1911" s="50">
        <v>24.731241000000001</v>
      </c>
      <c r="P1911" s="50">
        <v>24.737680435180664</v>
      </c>
      <c r="Q1911" s="50">
        <v>1.9266072660684586E-2</v>
      </c>
      <c r="S1911" s="50">
        <v>15.125276565551758</v>
      </c>
      <c r="T1911" s="50">
        <v>5.5332329124212265E-2</v>
      </c>
      <c r="U1911" s="50">
        <v>3.1946137547492981E-2</v>
      </c>
      <c r="V1911" s="50">
        <v>0</v>
      </c>
      <c r="W1911" t="s">
        <v>210</v>
      </c>
      <c r="X1911" s="50">
        <v>0.51425415947771413</v>
      </c>
      <c r="Y1911" t="s">
        <v>210</v>
      </c>
      <c r="Z1911">
        <v>3</v>
      </c>
      <c r="AA1911">
        <v>18</v>
      </c>
      <c r="AB1911" t="s">
        <v>251</v>
      </c>
      <c r="AC1911" t="s">
        <v>190</v>
      </c>
      <c r="AD1911" s="50">
        <v>0.97714888248213083</v>
      </c>
      <c r="AE1911" t="s">
        <v>252</v>
      </c>
      <c r="AF1911" t="s">
        <v>252</v>
      </c>
      <c r="AG1911" t="s">
        <v>252</v>
      </c>
      <c r="AH1911" t="s">
        <v>252</v>
      </c>
      <c r="AI1911" t="s">
        <v>252</v>
      </c>
    </row>
    <row r="1912" spans="1:35" x14ac:dyDescent="0.35">
      <c r="A1912">
        <v>13</v>
      </c>
      <c r="B1912" t="s">
        <v>267</v>
      </c>
      <c r="C1912" t="s">
        <v>246</v>
      </c>
      <c r="D1912" t="s">
        <v>474</v>
      </c>
      <c r="E1912" t="s">
        <v>268</v>
      </c>
      <c r="F1912" t="s">
        <v>248</v>
      </c>
      <c r="G1912" t="s">
        <v>249</v>
      </c>
      <c r="H1912" t="s">
        <v>250</v>
      </c>
      <c r="L1912" s="50">
        <v>1</v>
      </c>
      <c r="M1912" s="50">
        <v>0.73439282178878784</v>
      </c>
      <c r="N1912" s="50">
        <v>1.3616690635681152</v>
      </c>
      <c r="O1912" s="50">
        <v>38.107149999999997</v>
      </c>
      <c r="P1912" s="50">
        <v>37.996082305908203</v>
      </c>
      <c r="Q1912" s="50">
        <v>0.27295768260955811</v>
      </c>
      <c r="S1912" s="50">
        <v>28.383682250976563</v>
      </c>
      <c r="T1912" s="50">
        <v>0.27784237265586853</v>
      </c>
      <c r="U1912" s="50">
        <v>0.16041237115859985</v>
      </c>
      <c r="V1912" s="50">
        <v>0</v>
      </c>
      <c r="W1912" t="s">
        <v>210</v>
      </c>
      <c r="X1912" s="50">
        <v>3.9999999105930328E-2</v>
      </c>
      <c r="Y1912" t="s">
        <v>210</v>
      </c>
      <c r="Z1912">
        <v>3</v>
      </c>
      <c r="AA1912">
        <v>35</v>
      </c>
      <c r="AB1912" t="s">
        <v>273</v>
      </c>
      <c r="AC1912" t="s">
        <v>190</v>
      </c>
      <c r="AD1912" s="50">
        <v>0.60308214099021573</v>
      </c>
      <c r="AE1912" t="s">
        <v>274</v>
      </c>
      <c r="AF1912" t="s">
        <v>252</v>
      </c>
      <c r="AG1912" t="s">
        <v>274</v>
      </c>
      <c r="AH1912" t="s">
        <v>252</v>
      </c>
      <c r="AI1912" t="s">
        <v>252</v>
      </c>
    </row>
    <row r="1913" spans="1:35" x14ac:dyDescent="0.35">
      <c r="A1913">
        <v>14</v>
      </c>
      <c r="B1913" t="s">
        <v>269</v>
      </c>
      <c r="C1913" t="s">
        <v>246</v>
      </c>
      <c r="D1913" t="s">
        <v>474</v>
      </c>
      <c r="E1913" t="s">
        <v>270</v>
      </c>
      <c r="F1913" t="s">
        <v>248</v>
      </c>
      <c r="G1913" t="s">
        <v>249</v>
      </c>
      <c r="H1913" t="s">
        <v>250</v>
      </c>
      <c r="L1913" s="50">
        <v>1</v>
      </c>
      <c r="M1913" s="50">
        <v>0.90235096216201782</v>
      </c>
      <c r="N1913" s="50">
        <v>1.1082162857055664</v>
      </c>
      <c r="O1913" s="50">
        <v>34.640920000000001</v>
      </c>
      <c r="P1913" s="50">
        <v>34.599452972412109</v>
      </c>
      <c r="Q1913" s="50">
        <v>7.6560907065868378E-2</v>
      </c>
      <c r="S1913" s="50">
        <v>24.987045288085938</v>
      </c>
      <c r="T1913" s="50">
        <v>9.2477336525917053E-2</v>
      </c>
      <c r="U1913" s="50">
        <v>5.3391814231872559E-2</v>
      </c>
      <c r="V1913" s="50">
        <v>0</v>
      </c>
      <c r="W1913" t="s">
        <v>210</v>
      </c>
      <c r="X1913" s="50">
        <v>0.36332563696736397</v>
      </c>
      <c r="Y1913" t="s">
        <v>210</v>
      </c>
      <c r="Z1913">
        <v>3</v>
      </c>
      <c r="AA1913">
        <v>28</v>
      </c>
      <c r="AB1913" t="s">
        <v>251</v>
      </c>
      <c r="AC1913" t="s">
        <v>190</v>
      </c>
      <c r="AD1913" s="50">
        <v>0.96702750605563959</v>
      </c>
      <c r="AE1913" t="s">
        <v>252</v>
      </c>
      <c r="AF1913" t="s">
        <v>252</v>
      </c>
      <c r="AG1913" t="s">
        <v>252</v>
      </c>
      <c r="AH1913" t="s">
        <v>252</v>
      </c>
      <c r="AI1913" t="s">
        <v>252</v>
      </c>
    </row>
    <row r="1914" spans="1:35" x14ac:dyDescent="0.35">
      <c r="A1914">
        <v>15</v>
      </c>
      <c r="B1914" t="s">
        <v>271</v>
      </c>
      <c r="C1914" t="s">
        <v>246</v>
      </c>
      <c r="D1914" t="s">
        <v>474</v>
      </c>
      <c r="E1914" t="s">
        <v>272</v>
      </c>
      <c r="F1914" t="s">
        <v>248</v>
      </c>
      <c r="G1914" t="s">
        <v>249</v>
      </c>
      <c r="H1914" t="s">
        <v>250</v>
      </c>
      <c r="L1914" s="50">
        <v>1</v>
      </c>
      <c r="M1914" s="50">
        <v>0.90260541439056396</v>
      </c>
      <c r="N1914" s="50">
        <v>1.1079038381576538</v>
      </c>
      <c r="O1914" s="50">
        <v>31.075797999999999</v>
      </c>
      <c r="P1914" s="50">
        <v>31.149362564086914</v>
      </c>
      <c r="Q1914" s="50">
        <v>7.6254233717918396E-2</v>
      </c>
      <c r="S1914" s="50">
        <v>21.536958694458008</v>
      </c>
      <c r="T1914" s="50">
        <v>9.2223607003688812E-2</v>
      </c>
      <c r="U1914" s="50">
        <v>5.3245320916175842E-2</v>
      </c>
      <c r="V1914" s="50">
        <v>0</v>
      </c>
      <c r="W1914" t="s">
        <v>210</v>
      </c>
      <c r="X1914" s="50">
        <v>0.6464198673373599</v>
      </c>
      <c r="Y1914" t="s">
        <v>210</v>
      </c>
      <c r="Z1914">
        <v>3</v>
      </c>
      <c r="AA1914">
        <v>24</v>
      </c>
      <c r="AB1914" t="s">
        <v>251</v>
      </c>
      <c r="AC1914" t="s">
        <v>190</v>
      </c>
      <c r="AD1914" s="50">
        <v>0.96528987909163622</v>
      </c>
      <c r="AE1914" t="s">
        <v>252</v>
      </c>
      <c r="AF1914" t="s">
        <v>252</v>
      </c>
      <c r="AG1914" t="s">
        <v>252</v>
      </c>
      <c r="AH1914" t="s">
        <v>252</v>
      </c>
      <c r="AI1914" t="s">
        <v>252</v>
      </c>
    </row>
    <row r="1915" spans="1:35" x14ac:dyDescent="0.35">
      <c r="A1915">
        <v>16</v>
      </c>
      <c r="B1915" t="s">
        <v>275</v>
      </c>
      <c r="C1915" t="s">
        <v>246</v>
      </c>
      <c r="D1915" t="s">
        <v>474</v>
      </c>
      <c r="E1915" t="s">
        <v>276</v>
      </c>
      <c r="F1915" t="s">
        <v>248</v>
      </c>
      <c r="G1915" t="s">
        <v>249</v>
      </c>
      <c r="H1915" t="s">
        <v>250</v>
      </c>
      <c r="L1915" s="50">
        <v>1</v>
      </c>
      <c r="O1915" s="50">
        <v>37.001779999999997</v>
      </c>
      <c r="P1915" s="50">
        <v>37.001781463623047</v>
      </c>
      <c r="S1915" s="50">
        <v>27.389377593994141</v>
      </c>
      <c r="V1915" s="50">
        <v>0</v>
      </c>
      <c r="W1915" t="s">
        <v>210</v>
      </c>
      <c r="X1915" s="50">
        <v>3.9999999105930328E-2</v>
      </c>
      <c r="Y1915" t="s">
        <v>210</v>
      </c>
      <c r="Z1915">
        <v>3</v>
      </c>
      <c r="AA1915">
        <v>33</v>
      </c>
      <c r="AB1915" t="s">
        <v>273</v>
      </c>
      <c r="AC1915" t="s">
        <v>190</v>
      </c>
      <c r="AD1915" s="50">
        <v>0.77259735964542364</v>
      </c>
      <c r="AE1915" t="s">
        <v>274</v>
      </c>
      <c r="AF1915" t="s">
        <v>252</v>
      </c>
      <c r="AG1915" t="s">
        <v>274</v>
      </c>
      <c r="AH1915" t="s">
        <v>252</v>
      </c>
      <c r="AI1915" t="s">
        <v>252</v>
      </c>
    </row>
    <row r="1916" spans="1:35" x14ac:dyDescent="0.35">
      <c r="A1916">
        <v>17</v>
      </c>
      <c r="B1916" t="s">
        <v>277</v>
      </c>
      <c r="C1916" t="s">
        <v>246</v>
      </c>
      <c r="D1916" t="s">
        <v>474</v>
      </c>
      <c r="E1916" t="s">
        <v>268</v>
      </c>
      <c r="F1916" t="s">
        <v>248</v>
      </c>
      <c r="G1916" t="s">
        <v>249</v>
      </c>
      <c r="H1916" t="s">
        <v>250</v>
      </c>
      <c r="L1916" s="50">
        <v>1</v>
      </c>
      <c r="M1916" s="50">
        <v>0.73439282178878784</v>
      </c>
      <c r="N1916" s="50">
        <v>1.3616690635681152</v>
      </c>
      <c r="O1916" s="50">
        <v>38.196002999999997</v>
      </c>
      <c r="P1916" s="50">
        <v>37.996082305908203</v>
      </c>
      <c r="Q1916" s="50">
        <v>0.27295768260955811</v>
      </c>
      <c r="S1916" s="50">
        <v>28.383682250976563</v>
      </c>
      <c r="T1916" s="50">
        <v>0.27784237265586853</v>
      </c>
      <c r="U1916" s="50">
        <v>0.16041237115859985</v>
      </c>
      <c r="V1916" s="50">
        <v>0</v>
      </c>
      <c r="W1916" t="s">
        <v>210</v>
      </c>
      <c r="X1916" s="50">
        <v>3.9999999105930328E-2</v>
      </c>
      <c r="Y1916" t="s">
        <v>210</v>
      </c>
      <c r="Z1916">
        <v>3</v>
      </c>
      <c r="AA1916">
        <v>35</v>
      </c>
      <c r="AB1916" t="s">
        <v>273</v>
      </c>
      <c r="AC1916" t="s">
        <v>190</v>
      </c>
      <c r="AD1916" s="50">
        <v>0.41019987262942181</v>
      </c>
      <c r="AE1916" t="s">
        <v>274</v>
      </c>
      <c r="AF1916" t="s">
        <v>252</v>
      </c>
      <c r="AG1916" t="s">
        <v>274</v>
      </c>
      <c r="AH1916" t="s">
        <v>252</v>
      </c>
      <c r="AI1916" t="s">
        <v>252</v>
      </c>
    </row>
    <row r="1917" spans="1:35" x14ac:dyDescent="0.35">
      <c r="A1917">
        <v>18</v>
      </c>
      <c r="B1917" t="s">
        <v>278</v>
      </c>
      <c r="C1917" t="s">
        <v>246</v>
      </c>
      <c r="D1917" t="s">
        <v>474</v>
      </c>
      <c r="E1917" t="s">
        <v>270</v>
      </c>
      <c r="F1917" t="s">
        <v>248</v>
      </c>
      <c r="G1917" t="s">
        <v>249</v>
      </c>
      <c r="H1917" t="s">
        <v>250</v>
      </c>
      <c r="L1917" s="50">
        <v>1</v>
      </c>
      <c r="M1917" s="50">
        <v>0.90235096216201782</v>
      </c>
      <c r="N1917" s="50">
        <v>1.1082162857055664</v>
      </c>
      <c r="O1917" s="50">
        <v>34.646329999999999</v>
      </c>
      <c r="P1917" s="50">
        <v>34.599452972412109</v>
      </c>
      <c r="Q1917" s="50">
        <v>7.6560907065868378E-2</v>
      </c>
      <c r="S1917" s="50">
        <v>24.987045288085938</v>
      </c>
      <c r="T1917" s="50">
        <v>9.2477336525917053E-2</v>
      </c>
      <c r="U1917" s="50">
        <v>5.3391814231872559E-2</v>
      </c>
      <c r="V1917" s="50">
        <v>0</v>
      </c>
      <c r="W1917" t="s">
        <v>210</v>
      </c>
      <c r="X1917" s="50">
        <v>0.36332563696736397</v>
      </c>
      <c r="Y1917" t="s">
        <v>210</v>
      </c>
      <c r="Z1917">
        <v>3</v>
      </c>
      <c r="AA1917">
        <v>28</v>
      </c>
      <c r="AB1917" t="s">
        <v>251</v>
      </c>
      <c r="AC1917" t="s">
        <v>190</v>
      </c>
      <c r="AD1917" s="50">
        <v>0.97631869954030837</v>
      </c>
      <c r="AE1917" t="s">
        <v>252</v>
      </c>
      <c r="AF1917" t="s">
        <v>252</v>
      </c>
      <c r="AG1917" t="s">
        <v>252</v>
      </c>
      <c r="AH1917" t="s">
        <v>252</v>
      </c>
      <c r="AI1917" t="s">
        <v>252</v>
      </c>
    </row>
    <row r="1918" spans="1:35" x14ac:dyDescent="0.35">
      <c r="A1918">
        <v>19</v>
      </c>
      <c r="B1918" t="s">
        <v>279</v>
      </c>
      <c r="C1918" t="s">
        <v>246</v>
      </c>
      <c r="D1918" t="s">
        <v>474</v>
      </c>
      <c r="E1918" t="s">
        <v>272</v>
      </c>
      <c r="F1918" t="s">
        <v>248</v>
      </c>
      <c r="G1918" t="s">
        <v>249</v>
      </c>
      <c r="H1918" t="s">
        <v>250</v>
      </c>
      <c r="L1918" s="50">
        <v>1</v>
      </c>
      <c r="M1918" s="50">
        <v>0.90260541439056396</v>
      </c>
      <c r="N1918" s="50">
        <v>1.1079038381576538</v>
      </c>
      <c r="O1918" s="50">
        <v>31.144241000000001</v>
      </c>
      <c r="P1918" s="50">
        <v>31.149362564086914</v>
      </c>
      <c r="Q1918" s="50">
        <v>7.6254233717918396E-2</v>
      </c>
      <c r="S1918" s="50">
        <v>21.536958694458008</v>
      </c>
      <c r="T1918" s="50">
        <v>9.2223607003688812E-2</v>
      </c>
      <c r="U1918" s="50">
        <v>5.3245320916175842E-2</v>
      </c>
      <c r="V1918" s="50">
        <v>0</v>
      </c>
      <c r="W1918" t="s">
        <v>210</v>
      </c>
      <c r="X1918" s="50">
        <v>0.6464198673373599</v>
      </c>
      <c r="Y1918" t="s">
        <v>210</v>
      </c>
      <c r="Z1918">
        <v>3</v>
      </c>
      <c r="AA1918">
        <v>24</v>
      </c>
      <c r="AB1918" t="s">
        <v>251</v>
      </c>
      <c r="AC1918" t="s">
        <v>190</v>
      </c>
      <c r="AD1918" s="50">
        <v>0.97745112990415939</v>
      </c>
      <c r="AE1918" t="s">
        <v>252</v>
      </c>
      <c r="AF1918" t="s">
        <v>252</v>
      </c>
      <c r="AG1918" t="s">
        <v>252</v>
      </c>
      <c r="AH1918" t="s">
        <v>252</v>
      </c>
      <c r="AI1918" t="s">
        <v>252</v>
      </c>
    </row>
    <row r="1919" spans="1:35" x14ac:dyDescent="0.35">
      <c r="A1919">
        <v>20</v>
      </c>
      <c r="B1919" t="s">
        <v>280</v>
      </c>
      <c r="C1919" t="s">
        <v>246</v>
      </c>
      <c r="D1919" t="s">
        <v>474</v>
      </c>
      <c r="E1919" t="s">
        <v>276</v>
      </c>
      <c r="F1919" t="s">
        <v>248</v>
      </c>
      <c r="G1919" t="s">
        <v>249</v>
      </c>
      <c r="H1919" t="s">
        <v>250</v>
      </c>
      <c r="O1919" t="s">
        <v>403</v>
      </c>
      <c r="P1919" s="50">
        <v>37.001781463623047</v>
      </c>
      <c r="W1919" t="s">
        <v>210</v>
      </c>
      <c r="X1919" s="50">
        <v>3.9999999105930328E-2</v>
      </c>
      <c r="Y1919" t="s">
        <v>210</v>
      </c>
      <c r="Z1919">
        <v>3</v>
      </c>
      <c r="AA1919">
        <v>39</v>
      </c>
      <c r="AB1919" t="s">
        <v>404</v>
      </c>
      <c r="AC1919" t="s">
        <v>190</v>
      </c>
      <c r="AD1919" s="50">
        <v>0</v>
      </c>
      <c r="AE1919" t="s">
        <v>274</v>
      </c>
      <c r="AF1919" t="s">
        <v>274</v>
      </c>
      <c r="AG1919" t="s">
        <v>274</v>
      </c>
      <c r="AH1919" t="s">
        <v>252</v>
      </c>
      <c r="AI1919" t="s">
        <v>274</v>
      </c>
    </row>
    <row r="1920" spans="1:35" x14ac:dyDescent="0.35">
      <c r="A1920">
        <v>21</v>
      </c>
      <c r="B1920" t="s">
        <v>281</v>
      </c>
      <c r="C1920" t="s">
        <v>246</v>
      </c>
      <c r="D1920" t="s">
        <v>474</v>
      </c>
      <c r="E1920" t="s">
        <v>268</v>
      </c>
      <c r="F1920" t="s">
        <v>248</v>
      </c>
      <c r="G1920" t="s">
        <v>249</v>
      </c>
      <c r="H1920" t="s">
        <v>250</v>
      </c>
      <c r="L1920" s="50">
        <v>1</v>
      </c>
      <c r="M1920" s="50">
        <v>0.73439282178878784</v>
      </c>
      <c r="N1920" s="50">
        <v>1.3616690635681152</v>
      </c>
      <c r="O1920" s="50">
        <v>37.685104000000003</v>
      </c>
      <c r="P1920" s="50">
        <v>37.996082305908203</v>
      </c>
      <c r="Q1920" s="50">
        <v>0.27295768260955811</v>
      </c>
      <c r="S1920" s="50">
        <v>28.383682250976563</v>
      </c>
      <c r="T1920" s="50">
        <v>0.27784237265586853</v>
      </c>
      <c r="U1920" s="50">
        <v>0.16041237115859985</v>
      </c>
      <c r="V1920" s="50">
        <v>0</v>
      </c>
      <c r="W1920" t="s">
        <v>210</v>
      </c>
      <c r="X1920" s="50">
        <v>3.9999999105930328E-2</v>
      </c>
      <c r="Y1920" t="s">
        <v>210</v>
      </c>
      <c r="Z1920">
        <v>3</v>
      </c>
      <c r="AA1920">
        <v>35</v>
      </c>
      <c r="AB1920" t="s">
        <v>273</v>
      </c>
      <c r="AC1920" t="s">
        <v>190</v>
      </c>
      <c r="AD1920" s="50">
        <v>0.66957497162354085</v>
      </c>
      <c r="AE1920" t="s">
        <v>274</v>
      </c>
      <c r="AF1920" t="s">
        <v>252</v>
      </c>
      <c r="AG1920" t="s">
        <v>274</v>
      </c>
      <c r="AH1920" t="s">
        <v>252</v>
      </c>
      <c r="AI1920" t="s">
        <v>252</v>
      </c>
    </row>
    <row r="1921" spans="1:35" x14ac:dyDescent="0.35">
      <c r="A1921">
        <v>22</v>
      </c>
      <c r="B1921" t="s">
        <v>282</v>
      </c>
      <c r="C1921" t="s">
        <v>246</v>
      </c>
      <c r="D1921" t="s">
        <v>474</v>
      </c>
      <c r="E1921" t="s">
        <v>270</v>
      </c>
      <c r="F1921" t="s">
        <v>248</v>
      </c>
      <c r="G1921" t="s">
        <v>249</v>
      </c>
      <c r="H1921" t="s">
        <v>250</v>
      </c>
      <c r="L1921" s="50">
        <v>1</v>
      </c>
      <c r="M1921" s="50">
        <v>0.90235096216201782</v>
      </c>
      <c r="N1921" s="50">
        <v>1.1082162857055664</v>
      </c>
      <c r="O1921" s="50">
        <v>34.511099999999999</v>
      </c>
      <c r="P1921" s="50">
        <v>34.599452972412109</v>
      </c>
      <c r="Q1921" s="50">
        <v>7.6560907065868378E-2</v>
      </c>
      <c r="S1921" s="50">
        <v>24.987045288085938</v>
      </c>
      <c r="T1921" s="50">
        <v>9.2477336525917053E-2</v>
      </c>
      <c r="U1921" s="50">
        <v>5.3391814231872559E-2</v>
      </c>
      <c r="V1921" s="50">
        <v>0</v>
      </c>
      <c r="W1921" t="s">
        <v>210</v>
      </c>
      <c r="X1921" s="50">
        <v>0.36332563696736397</v>
      </c>
      <c r="Y1921" t="s">
        <v>210</v>
      </c>
      <c r="Z1921">
        <v>3</v>
      </c>
      <c r="AA1921">
        <v>28</v>
      </c>
      <c r="AB1921" t="s">
        <v>251</v>
      </c>
      <c r="AC1921" t="s">
        <v>190</v>
      </c>
      <c r="AD1921" s="50">
        <v>0.96457012267503583</v>
      </c>
      <c r="AE1921" t="s">
        <v>252</v>
      </c>
      <c r="AF1921" t="s">
        <v>252</v>
      </c>
      <c r="AG1921" t="s">
        <v>252</v>
      </c>
      <c r="AH1921" t="s">
        <v>252</v>
      </c>
      <c r="AI1921" t="s">
        <v>252</v>
      </c>
    </row>
    <row r="1922" spans="1:35" x14ac:dyDescent="0.35">
      <c r="A1922">
        <v>23</v>
      </c>
      <c r="B1922" t="s">
        <v>283</v>
      </c>
      <c r="C1922" t="s">
        <v>246</v>
      </c>
      <c r="D1922" t="s">
        <v>474</v>
      </c>
      <c r="E1922" t="s">
        <v>272</v>
      </c>
      <c r="F1922" t="s">
        <v>248</v>
      </c>
      <c r="G1922" t="s">
        <v>249</v>
      </c>
      <c r="H1922" t="s">
        <v>250</v>
      </c>
      <c r="L1922" s="50">
        <v>1</v>
      </c>
      <c r="M1922" s="50">
        <v>0.90260541439056396</v>
      </c>
      <c r="N1922" s="50">
        <v>1.1079038381576538</v>
      </c>
      <c r="O1922" s="50">
        <v>31.228048000000001</v>
      </c>
      <c r="P1922" s="50">
        <v>31.149362564086914</v>
      </c>
      <c r="Q1922" s="50">
        <v>7.6254233717918396E-2</v>
      </c>
      <c r="S1922" s="50">
        <v>21.536958694458008</v>
      </c>
      <c r="T1922" s="50">
        <v>9.2223607003688812E-2</v>
      </c>
      <c r="U1922" s="50">
        <v>5.3245320916175842E-2</v>
      </c>
      <c r="V1922" s="50">
        <v>0</v>
      </c>
      <c r="W1922" t="s">
        <v>210</v>
      </c>
      <c r="X1922" s="50">
        <v>0.6464198673373599</v>
      </c>
      <c r="Y1922" t="s">
        <v>210</v>
      </c>
      <c r="Z1922">
        <v>3</v>
      </c>
      <c r="AA1922">
        <v>24</v>
      </c>
      <c r="AB1922" t="s">
        <v>251</v>
      </c>
      <c r="AC1922" t="s">
        <v>190</v>
      </c>
      <c r="AD1922" s="50">
        <v>0.97529348271616323</v>
      </c>
      <c r="AE1922" t="s">
        <v>252</v>
      </c>
      <c r="AF1922" t="s">
        <v>252</v>
      </c>
      <c r="AG1922" t="s">
        <v>252</v>
      </c>
      <c r="AH1922" t="s">
        <v>252</v>
      </c>
      <c r="AI1922" t="s">
        <v>252</v>
      </c>
    </row>
    <row r="1923" spans="1:35" x14ac:dyDescent="0.35">
      <c r="A1923">
        <v>24</v>
      </c>
      <c r="B1923" t="s">
        <v>284</v>
      </c>
      <c r="C1923" t="s">
        <v>246</v>
      </c>
      <c r="D1923" t="s">
        <v>474</v>
      </c>
      <c r="E1923" t="s">
        <v>276</v>
      </c>
      <c r="F1923" t="s">
        <v>248</v>
      </c>
      <c r="G1923" t="s">
        <v>249</v>
      </c>
      <c r="H1923" t="s">
        <v>250</v>
      </c>
      <c r="O1923" t="s">
        <v>403</v>
      </c>
      <c r="P1923" s="50">
        <v>37.001781463623047</v>
      </c>
      <c r="W1923" t="s">
        <v>210</v>
      </c>
      <c r="X1923" s="50">
        <v>3.9999999105930328E-2</v>
      </c>
      <c r="Y1923" t="s">
        <v>210</v>
      </c>
      <c r="Z1923">
        <v>3</v>
      </c>
      <c r="AA1923">
        <v>39</v>
      </c>
      <c r="AB1923" t="s">
        <v>404</v>
      </c>
      <c r="AC1923" t="s">
        <v>190</v>
      </c>
      <c r="AD1923" s="50">
        <v>0</v>
      </c>
      <c r="AE1923" t="s">
        <v>274</v>
      </c>
      <c r="AF1923" t="s">
        <v>274</v>
      </c>
      <c r="AG1923" t="s">
        <v>274</v>
      </c>
      <c r="AH1923" t="s">
        <v>252</v>
      </c>
      <c r="AI1923" t="s">
        <v>274</v>
      </c>
    </row>
    <row r="1924" spans="1:35" x14ac:dyDescent="0.35">
      <c r="A1924">
        <v>25</v>
      </c>
      <c r="B1924" t="s">
        <v>285</v>
      </c>
      <c r="C1924" t="s">
        <v>246</v>
      </c>
      <c r="D1924" t="s">
        <v>474</v>
      </c>
      <c r="E1924" t="s">
        <v>286</v>
      </c>
      <c r="F1924" t="s">
        <v>248</v>
      </c>
      <c r="G1924" t="s">
        <v>249</v>
      </c>
      <c r="H1924" t="s">
        <v>250</v>
      </c>
      <c r="L1924" s="50">
        <v>1</v>
      </c>
      <c r="M1924" s="50">
        <v>0.91626930236816406</v>
      </c>
      <c r="N1924" s="50">
        <v>1.0913821458816528</v>
      </c>
      <c r="O1924" s="50">
        <v>31.839565</v>
      </c>
      <c r="P1924" s="50">
        <v>31.901254653930664</v>
      </c>
      <c r="Q1924" s="50">
        <v>5.9189356863498688E-2</v>
      </c>
      <c r="S1924" s="50">
        <v>22.288850784301758</v>
      </c>
      <c r="T1924" s="50">
        <v>7.8701116144657135E-2</v>
      </c>
      <c r="U1924" s="50">
        <v>4.543810710310936E-2</v>
      </c>
      <c r="V1924" s="50">
        <v>0</v>
      </c>
      <c r="W1924" t="s">
        <v>210</v>
      </c>
      <c r="X1924" s="50">
        <v>0.45597074611624583</v>
      </c>
      <c r="Y1924" t="s">
        <v>210</v>
      </c>
      <c r="Z1924">
        <v>3</v>
      </c>
      <c r="AA1924">
        <v>25</v>
      </c>
      <c r="AB1924" t="s">
        <v>251</v>
      </c>
      <c r="AC1924" t="s">
        <v>190</v>
      </c>
      <c r="AD1924" s="50">
        <v>0.96887360685805046</v>
      </c>
      <c r="AE1924" t="s">
        <v>252</v>
      </c>
      <c r="AF1924" t="s">
        <v>252</v>
      </c>
      <c r="AG1924" t="s">
        <v>252</v>
      </c>
      <c r="AH1924" t="s">
        <v>252</v>
      </c>
      <c r="AI1924" t="s">
        <v>252</v>
      </c>
    </row>
    <row r="1925" spans="1:35" x14ac:dyDescent="0.35">
      <c r="A1925">
        <v>26</v>
      </c>
      <c r="B1925" t="s">
        <v>287</v>
      </c>
      <c r="C1925" t="s">
        <v>246</v>
      </c>
      <c r="D1925" t="s">
        <v>474</v>
      </c>
      <c r="E1925" t="s">
        <v>288</v>
      </c>
      <c r="F1925" t="s">
        <v>248</v>
      </c>
      <c r="G1925" t="s">
        <v>249</v>
      </c>
      <c r="H1925" t="s">
        <v>250</v>
      </c>
      <c r="L1925" s="50">
        <v>1</v>
      </c>
      <c r="M1925" s="50">
        <v>0.82181155681610107</v>
      </c>
      <c r="N1925" s="50">
        <v>1.216823935508728</v>
      </c>
      <c r="O1925" s="50">
        <v>34.785400000000003</v>
      </c>
      <c r="P1925" s="50">
        <v>34.600978851318359</v>
      </c>
      <c r="Q1925" s="50">
        <v>0.16883294284343719</v>
      </c>
      <c r="S1925" s="50">
        <v>24.98857307434082</v>
      </c>
      <c r="T1925" s="50">
        <v>0.1766211986541748</v>
      </c>
      <c r="U1925" s="50">
        <v>0.101972296833992</v>
      </c>
      <c r="V1925" s="50">
        <v>0</v>
      </c>
      <c r="W1925" t="s">
        <v>210</v>
      </c>
      <c r="X1925" s="50">
        <v>0.57583951282170498</v>
      </c>
      <c r="Y1925" t="s">
        <v>210</v>
      </c>
      <c r="Z1925">
        <v>3</v>
      </c>
      <c r="AA1925">
        <v>27</v>
      </c>
      <c r="AB1925" t="s">
        <v>251</v>
      </c>
      <c r="AC1925" t="s">
        <v>190</v>
      </c>
      <c r="AD1925" s="50">
        <v>0.94790298980044974</v>
      </c>
      <c r="AE1925" t="s">
        <v>252</v>
      </c>
      <c r="AF1925" t="s">
        <v>252</v>
      </c>
      <c r="AG1925" t="s">
        <v>252</v>
      </c>
      <c r="AH1925" t="s">
        <v>252</v>
      </c>
      <c r="AI1925" t="s">
        <v>252</v>
      </c>
    </row>
    <row r="1926" spans="1:35" x14ac:dyDescent="0.35">
      <c r="A1926">
        <v>27</v>
      </c>
      <c r="B1926" t="s">
        <v>289</v>
      </c>
      <c r="C1926" t="s">
        <v>246</v>
      </c>
      <c r="D1926" t="s">
        <v>474</v>
      </c>
      <c r="E1926" t="s">
        <v>290</v>
      </c>
      <c r="F1926" t="s">
        <v>248</v>
      </c>
      <c r="G1926" t="s">
        <v>249</v>
      </c>
      <c r="H1926" t="s">
        <v>250</v>
      </c>
      <c r="L1926" s="50">
        <v>1</v>
      </c>
      <c r="M1926" s="50">
        <v>0.88823652267456055</v>
      </c>
      <c r="N1926" s="50">
        <v>1.1258262395858765</v>
      </c>
      <c r="O1926" s="50">
        <v>31.8155</v>
      </c>
      <c r="P1926" s="50">
        <v>31.782838821411133</v>
      </c>
      <c r="Q1926" s="50">
        <v>9.3205288052558899E-2</v>
      </c>
      <c r="S1926" s="50">
        <v>22.170434951782227</v>
      </c>
      <c r="T1926" s="50">
        <v>0.10666634887456894</v>
      </c>
      <c r="U1926" s="50">
        <v>6.1583846807479858E-2</v>
      </c>
      <c r="V1926" s="50">
        <v>0</v>
      </c>
      <c r="W1926" t="s">
        <v>210</v>
      </c>
      <c r="X1926" s="50">
        <v>0.61649043635380429</v>
      </c>
      <c r="Y1926" t="s">
        <v>210</v>
      </c>
      <c r="Z1926">
        <v>3</v>
      </c>
      <c r="AA1926">
        <v>25</v>
      </c>
      <c r="AB1926" t="s">
        <v>251</v>
      </c>
      <c r="AC1926" t="s">
        <v>190</v>
      </c>
      <c r="AD1926" s="50">
        <v>0.97670106820761404</v>
      </c>
      <c r="AE1926" t="s">
        <v>252</v>
      </c>
      <c r="AF1926" t="s">
        <v>252</v>
      </c>
      <c r="AG1926" t="s">
        <v>252</v>
      </c>
      <c r="AH1926" t="s">
        <v>252</v>
      </c>
      <c r="AI1926" t="s">
        <v>252</v>
      </c>
    </row>
    <row r="1927" spans="1:35" x14ac:dyDescent="0.35">
      <c r="A1927">
        <v>28</v>
      </c>
      <c r="B1927" t="s">
        <v>291</v>
      </c>
      <c r="C1927" t="s">
        <v>246</v>
      </c>
      <c r="D1927" t="s">
        <v>474</v>
      </c>
      <c r="E1927" t="s">
        <v>292</v>
      </c>
      <c r="F1927" t="s">
        <v>248</v>
      </c>
      <c r="G1927" t="s">
        <v>249</v>
      </c>
      <c r="H1927" t="s">
        <v>250</v>
      </c>
      <c r="L1927" s="50">
        <v>1</v>
      </c>
      <c r="M1927" s="50">
        <v>0.92376619577407837</v>
      </c>
      <c r="N1927" s="50">
        <v>1.0825250148773193</v>
      </c>
      <c r="O1927" s="50">
        <v>34.039771999999999</v>
      </c>
      <c r="P1927" s="50">
        <v>34.023509979248047</v>
      </c>
      <c r="Q1927" s="50">
        <v>4.9018319696187973E-2</v>
      </c>
      <c r="S1927" s="50">
        <v>24.411104202270508</v>
      </c>
      <c r="T1927" s="50">
        <v>7.1367226541042328E-2</v>
      </c>
      <c r="U1927" s="50">
        <v>4.1203886270523071E-2</v>
      </c>
      <c r="V1927" s="50">
        <v>0</v>
      </c>
      <c r="W1927" t="s">
        <v>210</v>
      </c>
      <c r="X1927" s="50">
        <v>0.34729073645015546</v>
      </c>
      <c r="Y1927" t="s">
        <v>210</v>
      </c>
      <c r="Z1927">
        <v>3</v>
      </c>
      <c r="AA1927">
        <v>28</v>
      </c>
      <c r="AB1927" t="s">
        <v>251</v>
      </c>
      <c r="AC1927" t="s">
        <v>190</v>
      </c>
      <c r="AD1927" s="50">
        <v>0.97121487652874461</v>
      </c>
      <c r="AE1927" t="s">
        <v>252</v>
      </c>
      <c r="AF1927" t="s">
        <v>252</v>
      </c>
      <c r="AG1927" t="s">
        <v>252</v>
      </c>
      <c r="AH1927" t="s">
        <v>252</v>
      </c>
      <c r="AI1927" t="s">
        <v>252</v>
      </c>
    </row>
    <row r="1928" spans="1:35" x14ac:dyDescent="0.35">
      <c r="A1928">
        <v>29</v>
      </c>
      <c r="B1928" t="s">
        <v>293</v>
      </c>
      <c r="C1928" t="s">
        <v>246</v>
      </c>
      <c r="D1928" t="s">
        <v>474</v>
      </c>
      <c r="E1928" t="s">
        <v>286</v>
      </c>
      <c r="F1928" t="s">
        <v>248</v>
      </c>
      <c r="G1928" t="s">
        <v>249</v>
      </c>
      <c r="H1928" t="s">
        <v>250</v>
      </c>
      <c r="L1928" s="50">
        <v>1</v>
      </c>
      <c r="M1928" s="50">
        <v>0.91626930236816406</v>
      </c>
      <c r="N1928" s="50">
        <v>1.0913821458816528</v>
      </c>
      <c r="O1928" s="50">
        <v>31.90662</v>
      </c>
      <c r="P1928" s="50">
        <v>31.901254653930664</v>
      </c>
      <c r="Q1928" s="50">
        <v>5.9189356863498688E-2</v>
      </c>
      <c r="S1928" s="50">
        <v>22.288850784301758</v>
      </c>
      <c r="T1928" s="50">
        <v>7.8701116144657135E-2</v>
      </c>
      <c r="U1928" s="50">
        <v>4.543810710310936E-2</v>
      </c>
      <c r="V1928" s="50">
        <v>0</v>
      </c>
      <c r="W1928" t="s">
        <v>210</v>
      </c>
      <c r="X1928" s="50">
        <v>0.45597074611624583</v>
      </c>
      <c r="Y1928" t="s">
        <v>210</v>
      </c>
      <c r="Z1928">
        <v>3</v>
      </c>
      <c r="AA1928">
        <v>25</v>
      </c>
      <c r="AB1928" t="s">
        <v>251</v>
      </c>
      <c r="AC1928" t="s">
        <v>190</v>
      </c>
      <c r="AD1928" s="50">
        <v>0.97294944477629686</v>
      </c>
      <c r="AE1928" t="s">
        <v>252</v>
      </c>
      <c r="AF1928" t="s">
        <v>252</v>
      </c>
      <c r="AG1928" t="s">
        <v>252</v>
      </c>
      <c r="AH1928" t="s">
        <v>252</v>
      </c>
      <c r="AI1928" t="s">
        <v>252</v>
      </c>
    </row>
    <row r="1929" spans="1:35" x14ac:dyDescent="0.35">
      <c r="A1929">
        <v>30</v>
      </c>
      <c r="B1929" t="s">
        <v>294</v>
      </c>
      <c r="C1929" t="s">
        <v>246</v>
      </c>
      <c r="D1929" t="s">
        <v>474</v>
      </c>
      <c r="E1929" t="s">
        <v>288</v>
      </c>
      <c r="F1929" t="s">
        <v>248</v>
      </c>
      <c r="G1929" t="s">
        <v>249</v>
      </c>
      <c r="H1929" t="s">
        <v>250</v>
      </c>
      <c r="L1929" s="50">
        <v>1</v>
      </c>
      <c r="M1929" s="50">
        <v>0.82181155681610107</v>
      </c>
      <c r="N1929" s="50">
        <v>1.216823935508728</v>
      </c>
      <c r="O1929" s="50">
        <v>34.563499999999998</v>
      </c>
      <c r="P1929" s="50">
        <v>34.600978851318359</v>
      </c>
      <c r="Q1929" s="50">
        <v>0.16883294284343719</v>
      </c>
      <c r="S1929" s="50">
        <v>24.98857307434082</v>
      </c>
      <c r="T1929" s="50">
        <v>0.1766211986541748</v>
      </c>
      <c r="U1929" s="50">
        <v>0.101972296833992</v>
      </c>
      <c r="V1929" s="50">
        <v>0</v>
      </c>
      <c r="W1929" t="s">
        <v>210</v>
      </c>
      <c r="X1929" s="50">
        <v>0.57583951282170498</v>
      </c>
      <c r="Y1929" t="s">
        <v>210</v>
      </c>
      <c r="Z1929">
        <v>3</v>
      </c>
      <c r="AA1929">
        <v>28</v>
      </c>
      <c r="AB1929" t="s">
        <v>251</v>
      </c>
      <c r="AC1929" t="s">
        <v>190</v>
      </c>
      <c r="AD1929" s="50">
        <v>0.97470256561912794</v>
      </c>
      <c r="AE1929" t="s">
        <v>252</v>
      </c>
      <c r="AF1929" t="s">
        <v>252</v>
      </c>
      <c r="AG1929" t="s">
        <v>252</v>
      </c>
      <c r="AH1929" t="s">
        <v>252</v>
      </c>
      <c r="AI1929" t="s">
        <v>252</v>
      </c>
    </row>
    <row r="1930" spans="1:35" x14ac:dyDescent="0.35">
      <c r="A1930">
        <v>31</v>
      </c>
      <c r="B1930" t="s">
        <v>295</v>
      </c>
      <c r="C1930" t="s">
        <v>246</v>
      </c>
      <c r="D1930" t="s">
        <v>474</v>
      </c>
      <c r="E1930" t="s">
        <v>290</v>
      </c>
      <c r="F1930" t="s">
        <v>248</v>
      </c>
      <c r="G1930" t="s">
        <v>249</v>
      </c>
      <c r="H1930" t="s">
        <v>250</v>
      </c>
      <c r="L1930" s="50">
        <v>1</v>
      </c>
      <c r="M1930" s="50">
        <v>0.88823652267456055</v>
      </c>
      <c r="N1930" s="50">
        <v>1.1258262395858765</v>
      </c>
      <c r="O1930" s="50">
        <v>31.677700000000002</v>
      </c>
      <c r="P1930" s="50">
        <v>31.782838821411133</v>
      </c>
      <c r="Q1930" s="50">
        <v>9.3205288052558899E-2</v>
      </c>
      <c r="S1930" s="50">
        <v>22.170434951782227</v>
      </c>
      <c r="T1930" s="50">
        <v>0.10666634887456894</v>
      </c>
      <c r="U1930" s="50">
        <v>6.1583846807479858E-2</v>
      </c>
      <c r="V1930" s="50">
        <v>0</v>
      </c>
      <c r="W1930" t="s">
        <v>210</v>
      </c>
      <c r="X1930" s="50">
        <v>0.61649043635380429</v>
      </c>
      <c r="Y1930" t="s">
        <v>210</v>
      </c>
      <c r="Z1930">
        <v>3</v>
      </c>
      <c r="AA1930">
        <v>25</v>
      </c>
      <c r="AB1930" t="s">
        <v>251</v>
      </c>
      <c r="AC1930" t="s">
        <v>190</v>
      </c>
      <c r="AD1930" s="50">
        <v>0.96824762050273483</v>
      </c>
      <c r="AE1930" t="s">
        <v>252</v>
      </c>
      <c r="AF1930" t="s">
        <v>252</v>
      </c>
      <c r="AG1930" t="s">
        <v>252</v>
      </c>
      <c r="AH1930" t="s">
        <v>252</v>
      </c>
      <c r="AI1930" t="s">
        <v>252</v>
      </c>
    </row>
    <row r="1931" spans="1:35" x14ac:dyDescent="0.35">
      <c r="A1931">
        <v>32</v>
      </c>
      <c r="B1931" t="s">
        <v>296</v>
      </c>
      <c r="C1931" t="s">
        <v>246</v>
      </c>
      <c r="D1931" t="s">
        <v>474</v>
      </c>
      <c r="E1931" t="s">
        <v>292</v>
      </c>
      <c r="F1931" t="s">
        <v>248</v>
      </c>
      <c r="G1931" t="s">
        <v>249</v>
      </c>
      <c r="H1931" t="s">
        <v>250</v>
      </c>
      <c r="L1931" s="50">
        <v>1</v>
      </c>
      <c r="M1931" s="50">
        <v>0.92376619577407837</v>
      </c>
      <c r="N1931" s="50">
        <v>1.0825250148773193</v>
      </c>
      <c r="O1931" s="50">
        <v>34.062330000000003</v>
      </c>
      <c r="P1931" s="50">
        <v>34.023509979248047</v>
      </c>
      <c r="Q1931" s="50">
        <v>4.9018319696187973E-2</v>
      </c>
      <c r="S1931" s="50">
        <v>24.411104202270508</v>
      </c>
      <c r="T1931" s="50">
        <v>7.1367226541042328E-2</v>
      </c>
      <c r="U1931" s="50">
        <v>4.1203886270523071E-2</v>
      </c>
      <c r="V1931" s="50">
        <v>0</v>
      </c>
      <c r="W1931" t="s">
        <v>210</v>
      </c>
      <c r="X1931" s="50">
        <v>0.34729073645015546</v>
      </c>
      <c r="Y1931" t="s">
        <v>210</v>
      </c>
      <c r="Z1931">
        <v>3</v>
      </c>
      <c r="AA1931">
        <v>28</v>
      </c>
      <c r="AB1931" t="s">
        <v>251</v>
      </c>
      <c r="AC1931" t="s">
        <v>190</v>
      </c>
      <c r="AD1931" s="50">
        <v>0.96308740916549518</v>
      </c>
      <c r="AE1931" t="s">
        <v>252</v>
      </c>
      <c r="AF1931" t="s">
        <v>252</v>
      </c>
      <c r="AG1931" t="s">
        <v>252</v>
      </c>
      <c r="AH1931" t="s">
        <v>252</v>
      </c>
      <c r="AI1931" t="s">
        <v>252</v>
      </c>
    </row>
    <row r="1932" spans="1:35" x14ac:dyDescent="0.35">
      <c r="A1932">
        <v>33</v>
      </c>
      <c r="B1932" t="s">
        <v>297</v>
      </c>
      <c r="C1932" t="s">
        <v>246</v>
      </c>
      <c r="D1932" t="s">
        <v>474</v>
      </c>
      <c r="E1932" t="s">
        <v>286</v>
      </c>
      <c r="F1932" t="s">
        <v>248</v>
      </c>
      <c r="G1932" t="s">
        <v>249</v>
      </c>
      <c r="H1932" t="s">
        <v>250</v>
      </c>
      <c r="L1932" s="50">
        <v>1</v>
      </c>
      <c r="M1932" s="50">
        <v>0.91626930236816406</v>
      </c>
      <c r="N1932" s="50">
        <v>1.0913821458816528</v>
      </c>
      <c r="O1932" s="50">
        <v>31.957578999999999</v>
      </c>
      <c r="P1932" s="50">
        <v>31.901254653930664</v>
      </c>
      <c r="Q1932" s="50">
        <v>5.9189356863498688E-2</v>
      </c>
      <c r="S1932" s="50">
        <v>22.288850784301758</v>
      </c>
      <c r="T1932" s="50">
        <v>7.8701116144657135E-2</v>
      </c>
      <c r="U1932" s="50">
        <v>4.543810710310936E-2</v>
      </c>
      <c r="V1932" s="50">
        <v>0</v>
      </c>
      <c r="W1932" t="s">
        <v>210</v>
      </c>
      <c r="X1932" s="50">
        <v>0.45597074611624583</v>
      </c>
      <c r="Y1932" t="s">
        <v>210</v>
      </c>
      <c r="Z1932">
        <v>3</v>
      </c>
      <c r="AA1932">
        <v>26</v>
      </c>
      <c r="AB1932" t="s">
        <v>251</v>
      </c>
      <c r="AC1932" t="s">
        <v>190</v>
      </c>
      <c r="AD1932" s="50">
        <v>0.94276622080889971</v>
      </c>
      <c r="AE1932" t="s">
        <v>252</v>
      </c>
      <c r="AF1932" t="s">
        <v>252</v>
      </c>
      <c r="AG1932" t="s">
        <v>252</v>
      </c>
      <c r="AH1932" t="s">
        <v>252</v>
      </c>
      <c r="AI1932" t="s">
        <v>252</v>
      </c>
    </row>
    <row r="1933" spans="1:35" x14ac:dyDescent="0.35">
      <c r="A1933">
        <v>34</v>
      </c>
      <c r="B1933" t="s">
        <v>298</v>
      </c>
      <c r="C1933" t="s">
        <v>246</v>
      </c>
      <c r="D1933" t="s">
        <v>474</v>
      </c>
      <c r="E1933" t="s">
        <v>288</v>
      </c>
      <c r="F1933" t="s">
        <v>248</v>
      </c>
      <c r="G1933" t="s">
        <v>249</v>
      </c>
      <c r="H1933" t="s">
        <v>250</v>
      </c>
      <c r="L1933" s="50">
        <v>1</v>
      </c>
      <c r="M1933" s="50">
        <v>0.82181155681610107</v>
      </c>
      <c r="N1933" s="50">
        <v>1.216823935508728</v>
      </c>
      <c r="O1933" s="50">
        <v>34.454033000000003</v>
      </c>
      <c r="P1933" s="50">
        <v>34.600978851318359</v>
      </c>
      <c r="Q1933" s="50">
        <v>0.16883294284343719</v>
      </c>
      <c r="S1933" s="50">
        <v>24.98857307434082</v>
      </c>
      <c r="T1933" s="50">
        <v>0.1766211986541748</v>
      </c>
      <c r="U1933" s="50">
        <v>0.101972296833992</v>
      </c>
      <c r="V1933" s="50">
        <v>0</v>
      </c>
      <c r="W1933" t="s">
        <v>210</v>
      </c>
      <c r="X1933" s="50">
        <v>0.57583951282170498</v>
      </c>
      <c r="Y1933" t="s">
        <v>210</v>
      </c>
      <c r="Z1933">
        <v>3</v>
      </c>
      <c r="AA1933">
        <v>27</v>
      </c>
      <c r="AB1933" t="s">
        <v>251</v>
      </c>
      <c r="AC1933" t="s">
        <v>190</v>
      </c>
      <c r="AD1933" s="50">
        <v>0.9613577393835564</v>
      </c>
      <c r="AE1933" t="s">
        <v>252</v>
      </c>
      <c r="AF1933" t="s">
        <v>252</v>
      </c>
      <c r="AG1933" t="s">
        <v>252</v>
      </c>
      <c r="AH1933" t="s">
        <v>252</v>
      </c>
      <c r="AI1933" t="s">
        <v>252</v>
      </c>
    </row>
    <row r="1934" spans="1:35" x14ac:dyDescent="0.35">
      <c r="A1934">
        <v>35</v>
      </c>
      <c r="B1934" t="s">
        <v>299</v>
      </c>
      <c r="C1934" t="s">
        <v>246</v>
      </c>
      <c r="D1934" t="s">
        <v>474</v>
      </c>
      <c r="E1934" t="s">
        <v>290</v>
      </c>
      <c r="F1934" t="s">
        <v>248</v>
      </c>
      <c r="G1934" t="s">
        <v>249</v>
      </c>
      <c r="H1934" t="s">
        <v>250</v>
      </c>
      <c r="L1934" s="50">
        <v>1</v>
      </c>
      <c r="M1934" s="50">
        <v>0.88823652267456055</v>
      </c>
      <c r="N1934" s="50">
        <v>1.1258262395858765</v>
      </c>
      <c r="O1934" s="50">
        <v>31.855319999999999</v>
      </c>
      <c r="P1934" s="50">
        <v>31.782838821411133</v>
      </c>
      <c r="Q1934" s="50">
        <v>9.3205288052558899E-2</v>
      </c>
      <c r="S1934" s="50">
        <v>22.170434951782227</v>
      </c>
      <c r="T1934" s="50">
        <v>0.10666634887456894</v>
      </c>
      <c r="U1934" s="50">
        <v>6.1583846807479858E-2</v>
      </c>
      <c r="V1934" s="50">
        <v>0</v>
      </c>
      <c r="W1934" t="s">
        <v>210</v>
      </c>
      <c r="X1934" s="50">
        <v>0.61649043635380429</v>
      </c>
      <c r="Y1934" t="s">
        <v>210</v>
      </c>
      <c r="Z1934">
        <v>3</v>
      </c>
      <c r="AA1934">
        <v>25</v>
      </c>
      <c r="AB1934" t="s">
        <v>251</v>
      </c>
      <c r="AC1934" t="s">
        <v>190</v>
      </c>
      <c r="AD1934" s="50">
        <v>0.97119711539520936</v>
      </c>
      <c r="AE1934" t="s">
        <v>252</v>
      </c>
      <c r="AF1934" t="s">
        <v>252</v>
      </c>
      <c r="AG1934" t="s">
        <v>252</v>
      </c>
      <c r="AH1934" t="s">
        <v>252</v>
      </c>
      <c r="AI1934" t="s">
        <v>252</v>
      </c>
    </row>
    <row r="1935" spans="1:35" x14ac:dyDescent="0.35">
      <c r="A1935">
        <v>36</v>
      </c>
      <c r="B1935" t="s">
        <v>300</v>
      </c>
      <c r="C1935" t="s">
        <v>246</v>
      </c>
      <c r="D1935" t="s">
        <v>474</v>
      </c>
      <c r="E1935" t="s">
        <v>292</v>
      </c>
      <c r="F1935" t="s">
        <v>248</v>
      </c>
      <c r="G1935" t="s">
        <v>249</v>
      </c>
      <c r="H1935" t="s">
        <v>250</v>
      </c>
      <c r="L1935" s="50">
        <v>1</v>
      </c>
      <c r="M1935" s="50">
        <v>0.92376619577407837</v>
      </c>
      <c r="N1935" s="50">
        <v>1.0825250148773193</v>
      </c>
      <c r="O1935" s="50">
        <v>33.968426000000001</v>
      </c>
      <c r="P1935" s="50">
        <v>34.023509979248047</v>
      </c>
      <c r="Q1935" s="50">
        <v>4.9018319696187973E-2</v>
      </c>
      <c r="S1935" s="50">
        <v>24.411104202270508</v>
      </c>
      <c r="T1935" s="50">
        <v>7.1367226541042328E-2</v>
      </c>
      <c r="U1935" s="50">
        <v>4.1203886270523071E-2</v>
      </c>
      <c r="V1935" s="50">
        <v>0</v>
      </c>
      <c r="W1935" t="s">
        <v>210</v>
      </c>
      <c r="X1935" s="50">
        <v>0.34729073645015546</v>
      </c>
      <c r="Y1935" t="s">
        <v>210</v>
      </c>
      <c r="Z1935">
        <v>3</v>
      </c>
      <c r="AA1935">
        <v>27</v>
      </c>
      <c r="AB1935" t="s">
        <v>251</v>
      </c>
      <c r="AC1935" t="s">
        <v>190</v>
      </c>
      <c r="AD1935" s="50">
        <v>0.97149721371764042</v>
      </c>
      <c r="AE1935" t="s">
        <v>252</v>
      </c>
      <c r="AF1935" t="s">
        <v>252</v>
      </c>
      <c r="AG1935" t="s">
        <v>252</v>
      </c>
      <c r="AH1935" t="s">
        <v>252</v>
      </c>
      <c r="AI1935" t="s">
        <v>252</v>
      </c>
    </row>
    <row r="1936" spans="1:35" x14ac:dyDescent="0.35">
      <c r="A1936">
        <v>37</v>
      </c>
      <c r="B1936" t="s">
        <v>301</v>
      </c>
      <c r="C1936" t="s">
        <v>246</v>
      </c>
      <c r="D1936" t="s">
        <v>474</v>
      </c>
      <c r="E1936" t="s">
        <v>302</v>
      </c>
      <c r="F1936" t="s">
        <v>248</v>
      </c>
      <c r="G1936" t="s">
        <v>249</v>
      </c>
      <c r="H1936" t="s">
        <v>250</v>
      </c>
      <c r="L1936" s="50">
        <v>1</v>
      </c>
      <c r="M1936" s="50">
        <v>0.76876503229141235</v>
      </c>
      <c r="N1936" s="50">
        <v>1.3007875680923462</v>
      </c>
      <c r="O1936" s="50">
        <v>33.547252999999998</v>
      </c>
      <c r="P1936" s="50">
        <v>33.778957366943359</v>
      </c>
      <c r="Q1936" s="50">
        <v>0.23092100024223328</v>
      </c>
      <c r="S1936" s="50">
        <v>24.16655158996582</v>
      </c>
      <c r="T1936" s="50">
        <v>0.23667486011981964</v>
      </c>
      <c r="U1936" s="50">
        <v>0.13664428889751434</v>
      </c>
      <c r="V1936" s="50">
        <v>0</v>
      </c>
      <c r="W1936" t="s">
        <v>210</v>
      </c>
      <c r="X1936" s="50">
        <v>0.60450734744620993</v>
      </c>
      <c r="Y1936" t="s">
        <v>210</v>
      </c>
      <c r="Z1936">
        <v>3</v>
      </c>
      <c r="AA1936">
        <v>27</v>
      </c>
      <c r="AB1936" t="s">
        <v>251</v>
      </c>
      <c r="AC1936" t="s">
        <v>190</v>
      </c>
      <c r="AD1936" s="50">
        <v>0.98683242086269551</v>
      </c>
      <c r="AE1936" t="s">
        <v>252</v>
      </c>
      <c r="AF1936" t="s">
        <v>252</v>
      </c>
      <c r="AG1936" t="s">
        <v>252</v>
      </c>
      <c r="AH1936" t="s">
        <v>252</v>
      </c>
      <c r="AI1936" t="s">
        <v>252</v>
      </c>
    </row>
    <row r="1937" spans="1:35" x14ac:dyDescent="0.35">
      <c r="A1937">
        <v>38</v>
      </c>
      <c r="B1937" t="s">
        <v>303</v>
      </c>
      <c r="C1937" t="s">
        <v>246</v>
      </c>
      <c r="D1937" t="s">
        <v>474</v>
      </c>
      <c r="E1937" t="s">
        <v>304</v>
      </c>
      <c r="F1937" t="s">
        <v>248</v>
      </c>
      <c r="G1937" t="s">
        <v>249</v>
      </c>
      <c r="H1937" t="s">
        <v>250</v>
      </c>
      <c r="L1937" s="50">
        <v>1</v>
      </c>
      <c r="M1937" s="50">
        <v>0.56893086433410645</v>
      </c>
      <c r="N1937" s="50">
        <v>1.7576829195022583</v>
      </c>
      <c r="O1937" s="50">
        <v>34.952755000000003</v>
      </c>
      <c r="P1937" s="50">
        <v>35.535411834716797</v>
      </c>
      <c r="Q1937" s="50">
        <v>0.50494378805160522</v>
      </c>
      <c r="S1937" s="50">
        <v>25.923004150390625</v>
      </c>
      <c r="T1937" s="50">
        <v>0.50760096311569214</v>
      </c>
      <c r="U1937" s="50">
        <v>0.29306352138519287</v>
      </c>
      <c r="V1937" s="50">
        <v>0</v>
      </c>
      <c r="W1937" t="s">
        <v>210</v>
      </c>
      <c r="X1937" s="50">
        <v>3.9999999105930328E-2</v>
      </c>
      <c r="Y1937" t="s">
        <v>210</v>
      </c>
      <c r="Z1937">
        <v>3</v>
      </c>
      <c r="AA1937">
        <v>31</v>
      </c>
      <c r="AB1937" t="s">
        <v>273</v>
      </c>
      <c r="AC1937" t="s">
        <v>190</v>
      </c>
      <c r="AD1937" s="50">
        <v>0.87420829930775179</v>
      </c>
      <c r="AE1937" t="s">
        <v>252</v>
      </c>
      <c r="AF1937" t="s">
        <v>252</v>
      </c>
      <c r="AG1937" t="s">
        <v>274</v>
      </c>
      <c r="AH1937" t="s">
        <v>274</v>
      </c>
      <c r="AI1937" t="s">
        <v>252</v>
      </c>
    </row>
    <row r="1938" spans="1:35" x14ac:dyDescent="0.35">
      <c r="A1938">
        <v>39</v>
      </c>
      <c r="B1938" t="s">
        <v>305</v>
      </c>
      <c r="C1938" t="s">
        <v>246</v>
      </c>
      <c r="D1938" t="s">
        <v>474</v>
      </c>
      <c r="E1938" t="s">
        <v>306</v>
      </c>
      <c r="F1938" t="s">
        <v>248</v>
      </c>
      <c r="G1938" t="s">
        <v>249</v>
      </c>
      <c r="H1938" t="s">
        <v>250</v>
      </c>
      <c r="L1938" s="50">
        <v>1</v>
      </c>
      <c r="M1938" s="50">
        <v>0.92006266117095947</v>
      </c>
      <c r="N1938" s="50">
        <v>1.086882472038269</v>
      </c>
      <c r="O1938" s="50">
        <v>27.736602999999999</v>
      </c>
      <c r="P1938" s="50">
        <v>27.764509201049805</v>
      </c>
      <c r="Q1938" s="50">
        <v>5.4147325456142426E-2</v>
      </c>
      <c r="S1938" s="50">
        <v>18.152103424072266</v>
      </c>
      <c r="T1938" s="50">
        <v>7.4982784688472748E-2</v>
      </c>
      <c r="U1938" s="50">
        <v>4.3291330337524414E-2</v>
      </c>
      <c r="V1938" s="50">
        <v>0</v>
      </c>
      <c r="W1938" t="s">
        <v>210</v>
      </c>
      <c r="X1938" s="50">
        <v>0.46998055265773853</v>
      </c>
      <c r="Y1938" t="s">
        <v>210</v>
      </c>
      <c r="Z1938">
        <v>3</v>
      </c>
      <c r="AA1938">
        <v>21</v>
      </c>
      <c r="AB1938" t="s">
        <v>251</v>
      </c>
      <c r="AC1938" t="s">
        <v>190</v>
      </c>
      <c r="AD1938" s="50">
        <v>0.97969025290967882</v>
      </c>
      <c r="AE1938" t="s">
        <v>252</v>
      </c>
      <c r="AF1938" t="s">
        <v>252</v>
      </c>
      <c r="AG1938" t="s">
        <v>252</v>
      </c>
      <c r="AH1938" t="s">
        <v>252</v>
      </c>
      <c r="AI1938" t="s">
        <v>252</v>
      </c>
    </row>
    <row r="1939" spans="1:35" x14ac:dyDescent="0.35">
      <c r="A1939">
        <v>40</v>
      </c>
      <c r="B1939" t="s">
        <v>307</v>
      </c>
      <c r="C1939" t="s">
        <v>246</v>
      </c>
      <c r="D1939" t="s">
        <v>474</v>
      </c>
      <c r="E1939" t="s">
        <v>308</v>
      </c>
      <c r="F1939" t="s">
        <v>248</v>
      </c>
      <c r="G1939" t="s">
        <v>249</v>
      </c>
      <c r="H1939" t="s">
        <v>250</v>
      </c>
      <c r="L1939" s="50">
        <v>1</v>
      </c>
      <c r="M1939" s="50">
        <v>0.55339175462722778</v>
      </c>
      <c r="N1939" s="50">
        <v>1.8070380687713623</v>
      </c>
      <c r="O1939" s="50">
        <v>37.250607000000002</v>
      </c>
      <c r="P1939" s="50">
        <v>36.772308349609375</v>
      </c>
      <c r="Q1939" s="50">
        <v>0.52999240159988403</v>
      </c>
      <c r="S1939" s="50">
        <v>27.159900665283203</v>
      </c>
      <c r="T1939" s="50">
        <v>0.53252458572387695</v>
      </c>
      <c r="U1939" s="50">
        <v>0.3074532151222229</v>
      </c>
      <c r="V1939" s="50">
        <v>0</v>
      </c>
      <c r="W1939" t="s">
        <v>210</v>
      </c>
      <c r="X1939" s="50">
        <v>3.9999999105930328E-2</v>
      </c>
      <c r="Y1939" t="s">
        <v>210</v>
      </c>
      <c r="Z1939">
        <v>3</v>
      </c>
      <c r="AA1939">
        <v>34</v>
      </c>
      <c r="AB1939" t="s">
        <v>273</v>
      </c>
      <c r="AC1939" t="s">
        <v>190</v>
      </c>
      <c r="AD1939" s="50">
        <v>0.7946787022852303</v>
      </c>
      <c r="AE1939" t="s">
        <v>274</v>
      </c>
      <c r="AF1939" t="s">
        <v>252</v>
      </c>
      <c r="AG1939" t="s">
        <v>274</v>
      </c>
      <c r="AH1939" t="s">
        <v>274</v>
      </c>
      <c r="AI1939" t="s">
        <v>252</v>
      </c>
    </row>
    <row r="1940" spans="1:35" x14ac:dyDescent="0.35">
      <c r="A1940">
        <v>41</v>
      </c>
      <c r="B1940" t="s">
        <v>309</v>
      </c>
      <c r="C1940" t="s">
        <v>246</v>
      </c>
      <c r="D1940" t="s">
        <v>474</v>
      </c>
      <c r="E1940" t="s">
        <v>302</v>
      </c>
      <c r="F1940" t="s">
        <v>248</v>
      </c>
      <c r="G1940" t="s">
        <v>249</v>
      </c>
      <c r="H1940" t="s">
        <v>250</v>
      </c>
      <c r="L1940" s="50">
        <v>1</v>
      </c>
      <c r="M1940" s="50">
        <v>0.76876503229141235</v>
      </c>
      <c r="N1940" s="50">
        <v>1.3007875680923462</v>
      </c>
      <c r="O1940" s="50">
        <v>33.780529999999999</v>
      </c>
      <c r="P1940" s="50">
        <v>33.778957366943359</v>
      </c>
      <c r="Q1940" s="50">
        <v>0.23092100024223328</v>
      </c>
      <c r="S1940" s="50">
        <v>24.16655158996582</v>
      </c>
      <c r="T1940" s="50">
        <v>0.23667486011981964</v>
      </c>
      <c r="U1940" s="50">
        <v>0.13664428889751434</v>
      </c>
      <c r="V1940" s="50">
        <v>0</v>
      </c>
      <c r="W1940" t="s">
        <v>210</v>
      </c>
      <c r="X1940" s="50">
        <v>0.60450734744620993</v>
      </c>
      <c r="Y1940" t="s">
        <v>210</v>
      </c>
      <c r="Z1940">
        <v>3</v>
      </c>
      <c r="AA1940">
        <v>27</v>
      </c>
      <c r="AB1940" t="s">
        <v>251</v>
      </c>
      <c r="AC1940" t="s">
        <v>190</v>
      </c>
      <c r="AD1940" s="50">
        <v>0.97873481401424178</v>
      </c>
      <c r="AE1940" t="s">
        <v>252</v>
      </c>
      <c r="AF1940" t="s">
        <v>252</v>
      </c>
      <c r="AG1940" t="s">
        <v>252</v>
      </c>
      <c r="AH1940" t="s">
        <v>252</v>
      </c>
      <c r="AI1940" t="s">
        <v>252</v>
      </c>
    </row>
    <row r="1941" spans="1:35" x14ac:dyDescent="0.35">
      <c r="A1941">
        <v>42</v>
      </c>
      <c r="B1941" t="s">
        <v>310</v>
      </c>
      <c r="C1941" t="s">
        <v>246</v>
      </c>
      <c r="D1941" t="s">
        <v>474</v>
      </c>
      <c r="E1941" t="s">
        <v>304</v>
      </c>
      <c r="F1941" t="s">
        <v>248</v>
      </c>
      <c r="G1941" t="s">
        <v>249</v>
      </c>
      <c r="H1941" t="s">
        <v>250</v>
      </c>
      <c r="L1941" s="50">
        <v>1</v>
      </c>
      <c r="M1941" s="50">
        <v>0.56893086433410645</v>
      </c>
      <c r="N1941" s="50">
        <v>1.7576829195022583</v>
      </c>
      <c r="O1941" s="50">
        <v>35.845542999999999</v>
      </c>
      <c r="P1941" s="50">
        <v>35.535411834716797</v>
      </c>
      <c r="Q1941" s="50">
        <v>0.50494378805160522</v>
      </c>
      <c r="S1941" s="50">
        <v>25.923004150390625</v>
      </c>
      <c r="T1941" s="50">
        <v>0.50760096311569214</v>
      </c>
      <c r="U1941" s="50">
        <v>0.29306352138519287</v>
      </c>
      <c r="V1941" s="50">
        <v>0</v>
      </c>
      <c r="W1941" t="s">
        <v>210</v>
      </c>
      <c r="X1941" s="50">
        <v>3.9999999105930328E-2</v>
      </c>
      <c r="Y1941" t="s">
        <v>210</v>
      </c>
      <c r="Z1941">
        <v>3</v>
      </c>
      <c r="AA1941">
        <v>33</v>
      </c>
      <c r="AB1941" t="s">
        <v>251</v>
      </c>
      <c r="AC1941" t="s">
        <v>190</v>
      </c>
      <c r="AD1941" s="50">
        <v>0.89878651714328317</v>
      </c>
      <c r="AE1941" t="s">
        <v>252</v>
      </c>
      <c r="AF1941" t="s">
        <v>252</v>
      </c>
      <c r="AG1941" t="s">
        <v>274</v>
      </c>
      <c r="AH1941" t="s">
        <v>274</v>
      </c>
      <c r="AI1941" t="s">
        <v>252</v>
      </c>
    </row>
    <row r="1942" spans="1:35" x14ac:dyDescent="0.35">
      <c r="A1942">
        <v>43</v>
      </c>
      <c r="B1942" t="s">
        <v>311</v>
      </c>
      <c r="C1942" t="s">
        <v>246</v>
      </c>
      <c r="D1942" t="s">
        <v>474</v>
      </c>
      <c r="E1942" t="s">
        <v>306</v>
      </c>
      <c r="F1942" t="s">
        <v>248</v>
      </c>
      <c r="G1942" t="s">
        <v>249</v>
      </c>
      <c r="H1942" t="s">
        <v>250</v>
      </c>
      <c r="L1942" s="50">
        <v>1</v>
      </c>
      <c r="M1942" s="50">
        <v>0.92006266117095947</v>
      </c>
      <c r="N1942" s="50">
        <v>1.086882472038269</v>
      </c>
      <c r="O1942" s="50">
        <v>27.730004999999998</v>
      </c>
      <c r="P1942" s="50">
        <v>27.764509201049805</v>
      </c>
      <c r="Q1942" s="50">
        <v>5.4147325456142426E-2</v>
      </c>
      <c r="S1942" s="50">
        <v>18.152103424072266</v>
      </c>
      <c r="T1942" s="50">
        <v>7.4982784688472748E-2</v>
      </c>
      <c r="U1942" s="50">
        <v>4.3291330337524414E-2</v>
      </c>
      <c r="V1942" s="50">
        <v>0</v>
      </c>
      <c r="W1942" t="s">
        <v>210</v>
      </c>
      <c r="X1942" s="50">
        <v>0.46998055265773853</v>
      </c>
      <c r="Y1942" t="s">
        <v>210</v>
      </c>
      <c r="Z1942">
        <v>3</v>
      </c>
      <c r="AA1942">
        <v>21</v>
      </c>
      <c r="AB1942" t="s">
        <v>251</v>
      </c>
      <c r="AC1942" t="s">
        <v>190</v>
      </c>
      <c r="AD1942" s="50">
        <v>0.98180869928957282</v>
      </c>
      <c r="AE1942" t="s">
        <v>252</v>
      </c>
      <c r="AF1942" t="s">
        <v>252</v>
      </c>
      <c r="AG1942" t="s">
        <v>252</v>
      </c>
      <c r="AH1942" t="s">
        <v>252</v>
      </c>
      <c r="AI1942" t="s">
        <v>252</v>
      </c>
    </row>
    <row r="1943" spans="1:35" x14ac:dyDescent="0.35">
      <c r="A1943">
        <v>44</v>
      </c>
      <c r="B1943" t="s">
        <v>312</v>
      </c>
      <c r="C1943" t="s">
        <v>246</v>
      </c>
      <c r="D1943" t="s">
        <v>474</v>
      </c>
      <c r="E1943" t="s">
        <v>308</v>
      </c>
      <c r="F1943" t="s">
        <v>248</v>
      </c>
      <c r="G1943" t="s">
        <v>249</v>
      </c>
      <c r="H1943" t="s">
        <v>250</v>
      </c>
      <c r="L1943" s="50">
        <v>1</v>
      </c>
      <c r="M1943" s="50">
        <v>0.55339175462722778</v>
      </c>
      <c r="N1943" s="50">
        <v>1.8070380687713623</v>
      </c>
      <c r="O1943" s="50">
        <v>36.863779999999998</v>
      </c>
      <c r="P1943" s="50">
        <v>36.772308349609375</v>
      </c>
      <c r="Q1943" s="50">
        <v>0.52999240159988403</v>
      </c>
      <c r="S1943" s="50">
        <v>27.159900665283203</v>
      </c>
      <c r="T1943" s="50">
        <v>0.53252458572387695</v>
      </c>
      <c r="U1943" s="50">
        <v>0.3074532151222229</v>
      </c>
      <c r="V1943" s="50">
        <v>0</v>
      </c>
      <c r="W1943" t="s">
        <v>210</v>
      </c>
      <c r="X1943" s="50">
        <v>3.9999999105930328E-2</v>
      </c>
      <c r="Y1943" t="s">
        <v>210</v>
      </c>
      <c r="Z1943">
        <v>3</v>
      </c>
      <c r="AA1943">
        <v>33</v>
      </c>
      <c r="AB1943" t="s">
        <v>273</v>
      </c>
      <c r="AC1943" t="s">
        <v>190</v>
      </c>
      <c r="AD1943" s="50">
        <v>0.72544736326106274</v>
      </c>
      <c r="AE1943" t="s">
        <v>274</v>
      </c>
      <c r="AF1943" t="s">
        <v>252</v>
      </c>
      <c r="AG1943" t="s">
        <v>274</v>
      </c>
      <c r="AH1943" t="s">
        <v>274</v>
      </c>
      <c r="AI1943" t="s">
        <v>252</v>
      </c>
    </row>
    <row r="1944" spans="1:35" x14ac:dyDescent="0.35">
      <c r="A1944">
        <v>45</v>
      </c>
      <c r="B1944" t="s">
        <v>313</v>
      </c>
      <c r="C1944" t="s">
        <v>246</v>
      </c>
      <c r="D1944" t="s">
        <v>474</v>
      </c>
      <c r="E1944" t="s">
        <v>302</v>
      </c>
      <c r="F1944" t="s">
        <v>248</v>
      </c>
      <c r="G1944" t="s">
        <v>249</v>
      </c>
      <c r="H1944" t="s">
        <v>250</v>
      </c>
      <c r="L1944" s="50">
        <v>1</v>
      </c>
      <c r="M1944" s="50">
        <v>0.76876503229141235</v>
      </c>
      <c r="N1944" s="50">
        <v>1.3007875680923462</v>
      </c>
      <c r="O1944" s="50">
        <v>34.009087000000001</v>
      </c>
      <c r="P1944" s="50">
        <v>33.778957366943359</v>
      </c>
      <c r="Q1944" s="50">
        <v>0.23092100024223328</v>
      </c>
      <c r="S1944" s="50">
        <v>24.16655158996582</v>
      </c>
      <c r="T1944" s="50">
        <v>0.23667486011981964</v>
      </c>
      <c r="U1944" s="50">
        <v>0.13664428889751434</v>
      </c>
      <c r="V1944" s="50">
        <v>0</v>
      </c>
      <c r="W1944" t="s">
        <v>210</v>
      </c>
      <c r="X1944" s="50">
        <v>0.60450734744620993</v>
      </c>
      <c r="Y1944" t="s">
        <v>210</v>
      </c>
      <c r="Z1944">
        <v>3</v>
      </c>
      <c r="AA1944">
        <v>26</v>
      </c>
      <c r="AB1944" t="s">
        <v>251</v>
      </c>
      <c r="AC1944" t="s">
        <v>190</v>
      </c>
      <c r="AD1944" s="50">
        <v>0.96796820572537201</v>
      </c>
      <c r="AE1944" t="s">
        <v>252</v>
      </c>
      <c r="AF1944" t="s">
        <v>252</v>
      </c>
      <c r="AG1944" t="s">
        <v>252</v>
      </c>
      <c r="AH1944" t="s">
        <v>252</v>
      </c>
      <c r="AI1944" t="s">
        <v>252</v>
      </c>
    </row>
    <row r="1945" spans="1:35" x14ac:dyDescent="0.35">
      <c r="A1945">
        <v>46</v>
      </c>
      <c r="B1945" t="s">
        <v>314</v>
      </c>
      <c r="C1945" t="s">
        <v>246</v>
      </c>
      <c r="D1945" t="s">
        <v>474</v>
      </c>
      <c r="E1945" t="s">
        <v>304</v>
      </c>
      <c r="F1945" t="s">
        <v>248</v>
      </c>
      <c r="G1945" t="s">
        <v>249</v>
      </c>
      <c r="H1945" t="s">
        <v>250</v>
      </c>
      <c r="L1945" s="50">
        <v>1</v>
      </c>
      <c r="M1945" s="50">
        <v>0.56893086433410645</v>
      </c>
      <c r="N1945" s="50">
        <v>1.7576829195022583</v>
      </c>
      <c r="O1945" s="50">
        <v>35.807929999999999</v>
      </c>
      <c r="P1945" s="50">
        <v>35.535411834716797</v>
      </c>
      <c r="Q1945" s="50">
        <v>0.50494378805160522</v>
      </c>
      <c r="S1945" s="50">
        <v>25.923004150390625</v>
      </c>
      <c r="T1945" s="50">
        <v>0.50760096311569214</v>
      </c>
      <c r="U1945" s="50">
        <v>0.29306352138519287</v>
      </c>
      <c r="V1945" s="50">
        <v>0</v>
      </c>
      <c r="W1945" t="s">
        <v>210</v>
      </c>
      <c r="X1945" s="50">
        <v>3.9999999105930328E-2</v>
      </c>
      <c r="Y1945" t="s">
        <v>210</v>
      </c>
      <c r="Z1945">
        <v>3</v>
      </c>
      <c r="AA1945">
        <v>33</v>
      </c>
      <c r="AB1945" t="s">
        <v>273</v>
      </c>
      <c r="AC1945" t="s">
        <v>190</v>
      </c>
      <c r="AD1945" s="50">
        <v>0.7896109588385789</v>
      </c>
      <c r="AE1945" t="s">
        <v>274</v>
      </c>
      <c r="AF1945" t="s">
        <v>252</v>
      </c>
      <c r="AG1945" t="s">
        <v>274</v>
      </c>
      <c r="AH1945" t="s">
        <v>274</v>
      </c>
      <c r="AI1945" t="s">
        <v>252</v>
      </c>
    </row>
    <row r="1946" spans="1:35" x14ac:dyDescent="0.35">
      <c r="A1946">
        <v>47</v>
      </c>
      <c r="B1946" t="s">
        <v>315</v>
      </c>
      <c r="C1946" t="s">
        <v>246</v>
      </c>
      <c r="D1946" t="s">
        <v>474</v>
      </c>
      <c r="E1946" t="s">
        <v>306</v>
      </c>
      <c r="F1946" t="s">
        <v>248</v>
      </c>
      <c r="G1946" t="s">
        <v>249</v>
      </c>
      <c r="H1946" t="s">
        <v>250</v>
      </c>
      <c r="L1946" s="50">
        <v>1</v>
      </c>
      <c r="M1946" s="50">
        <v>0.92006266117095947</v>
      </c>
      <c r="N1946" s="50">
        <v>1.086882472038269</v>
      </c>
      <c r="O1946" s="50">
        <v>27.826916000000001</v>
      </c>
      <c r="P1946" s="50">
        <v>27.764509201049805</v>
      </c>
      <c r="Q1946" s="50">
        <v>5.4147325456142426E-2</v>
      </c>
      <c r="S1946" s="50">
        <v>18.152103424072266</v>
      </c>
      <c r="T1946" s="50">
        <v>7.4982784688472748E-2</v>
      </c>
      <c r="U1946" s="50">
        <v>4.3291330337524414E-2</v>
      </c>
      <c r="V1946" s="50">
        <v>0</v>
      </c>
      <c r="W1946" t="s">
        <v>210</v>
      </c>
      <c r="X1946" s="50">
        <v>0.46998055265773853</v>
      </c>
      <c r="Y1946" t="s">
        <v>210</v>
      </c>
      <c r="Z1946">
        <v>3</v>
      </c>
      <c r="AA1946">
        <v>21</v>
      </c>
      <c r="AB1946" t="s">
        <v>251</v>
      </c>
      <c r="AC1946" t="s">
        <v>190</v>
      </c>
      <c r="AD1946" s="50">
        <v>0.98079706673661793</v>
      </c>
      <c r="AE1946" t="s">
        <v>252</v>
      </c>
      <c r="AF1946" t="s">
        <v>252</v>
      </c>
      <c r="AG1946" t="s">
        <v>252</v>
      </c>
      <c r="AH1946" t="s">
        <v>252</v>
      </c>
      <c r="AI1946" t="s">
        <v>252</v>
      </c>
    </row>
    <row r="1947" spans="1:35" x14ac:dyDescent="0.35">
      <c r="A1947">
        <v>48</v>
      </c>
      <c r="B1947" t="s">
        <v>316</v>
      </c>
      <c r="C1947" t="s">
        <v>246</v>
      </c>
      <c r="D1947" t="s">
        <v>474</v>
      </c>
      <c r="E1947" t="s">
        <v>308</v>
      </c>
      <c r="F1947" t="s">
        <v>248</v>
      </c>
      <c r="G1947" t="s">
        <v>249</v>
      </c>
      <c r="H1947" t="s">
        <v>250</v>
      </c>
      <c r="L1947" s="50">
        <v>1</v>
      </c>
      <c r="M1947" s="50">
        <v>0.55339175462722778</v>
      </c>
      <c r="N1947" s="50">
        <v>1.8070380687713623</v>
      </c>
      <c r="O1947" s="50">
        <v>36.202530000000003</v>
      </c>
      <c r="P1947" s="50">
        <v>36.772308349609375</v>
      </c>
      <c r="Q1947" s="50">
        <v>0.52999240159988403</v>
      </c>
      <c r="S1947" s="50">
        <v>27.159900665283203</v>
      </c>
      <c r="T1947" s="50">
        <v>0.53252458572387695</v>
      </c>
      <c r="U1947" s="50">
        <v>0.3074532151222229</v>
      </c>
      <c r="V1947" s="50">
        <v>0</v>
      </c>
      <c r="W1947" t="s">
        <v>210</v>
      </c>
      <c r="X1947" s="50">
        <v>3.9999999105930328E-2</v>
      </c>
      <c r="Y1947" t="s">
        <v>210</v>
      </c>
      <c r="Z1947">
        <v>3</v>
      </c>
      <c r="AA1947">
        <v>32</v>
      </c>
      <c r="AB1947" t="s">
        <v>273</v>
      </c>
      <c r="AC1947" t="s">
        <v>190</v>
      </c>
      <c r="AD1947" s="50">
        <v>0.83554444899613634</v>
      </c>
      <c r="AE1947" t="s">
        <v>252</v>
      </c>
      <c r="AF1947" t="s">
        <v>252</v>
      </c>
      <c r="AG1947" t="s">
        <v>274</v>
      </c>
      <c r="AH1947" t="s">
        <v>274</v>
      </c>
      <c r="AI1947" t="s">
        <v>252</v>
      </c>
    </row>
    <row r="1948" spans="1:35" x14ac:dyDescent="0.35">
      <c r="A1948">
        <v>49</v>
      </c>
      <c r="B1948" t="s">
        <v>317</v>
      </c>
      <c r="C1948" t="s">
        <v>246</v>
      </c>
      <c r="D1948" t="s">
        <v>474</v>
      </c>
      <c r="E1948" t="s">
        <v>318</v>
      </c>
      <c r="F1948" t="s">
        <v>248</v>
      </c>
      <c r="G1948" t="s">
        <v>249</v>
      </c>
      <c r="H1948" t="s">
        <v>250</v>
      </c>
      <c r="L1948" s="50">
        <v>1</v>
      </c>
      <c r="M1948" s="50">
        <v>0.940521240234375</v>
      </c>
      <c r="N1948" s="50">
        <v>1.0632401704788208</v>
      </c>
      <c r="O1948" s="50">
        <v>27.421600000000002</v>
      </c>
      <c r="P1948" s="50">
        <v>27.424123764038086</v>
      </c>
      <c r="Q1948" s="50">
        <v>1.8851600587368011E-2</v>
      </c>
      <c r="S1948" s="50">
        <v>17.81171989440918</v>
      </c>
      <c r="T1948" s="50">
        <v>5.5189382284879684E-2</v>
      </c>
      <c r="U1948" s="50">
        <v>3.1863603740930557E-2</v>
      </c>
      <c r="V1948" s="50">
        <v>0</v>
      </c>
      <c r="W1948" t="s">
        <v>210</v>
      </c>
      <c r="X1948" s="50">
        <v>0.46298791789885696</v>
      </c>
      <c r="Y1948" t="s">
        <v>210</v>
      </c>
      <c r="Z1948">
        <v>3</v>
      </c>
      <c r="AA1948">
        <v>20</v>
      </c>
      <c r="AB1948" t="s">
        <v>251</v>
      </c>
      <c r="AC1948" t="s">
        <v>190</v>
      </c>
      <c r="AD1948" s="50">
        <v>0.97400594106501781</v>
      </c>
      <c r="AE1948" t="s">
        <v>252</v>
      </c>
      <c r="AF1948" t="s">
        <v>252</v>
      </c>
      <c r="AG1948" t="s">
        <v>252</v>
      </c>
      <c r="AH1948" t="s">
        <v>252</v>
      </c>
      <c r="AI1948" t="s">
        <v>252</v>
      </c>
    </row>
    <row r="1949" spans="1:35" x14ac:dyDescent="0.35">
      <c r="A1949">
        <v>50</v>
      </c>
      <c r="B1949" t="s">
        <v>319</v>
      </c>
      <c r="C1949" t="s">
        <v>246</v>
      </c>
      <c r="D1949" t="s">
        <v>474</v>
      </c>
      <c r="E1949" t="s">
        <v>320</v>
      </c>
      <c r="F1949" t="s">
        <v>248</v>
      </c>
      <c r="G1949" t="s">
        <v>249</v>
      </c>
      <c r="H1949" t="s">
        <v>250</v>
      </c>
      <c r="L1949" s="50">
        <v>1</v>
      </c>
      <c r="M1949" s="50">
        <v>0.89759320020675659</v>
      </c>
      <c r="N1949" s="50">
        <v>1.1140904426574707</v>
      </c>
      <c r="O1949" s="50">
        <v>30.633299000000001</v>
      </c>
      <c r="P1949" s="50">
        <v>30.552042007446289</v>
      </c>
      <c r="Q1949" s="50">
        <v>8.2244873046875E-2</v>
      </c>
      <c r="S1949" s="50">
        <v>20.93963623046875</v>
      </c>
      <c r="T1949" s="50">
        <v>9.7235307097434998E-2</v>
      </c>
      <c r="U1949" s="50">
        <v>5.6138832122087479E-2</v>
      </c>
      <c r="V1949" s="50">
        <v>0</v>
      </c>
      <c r="W1949" t="s">
        <v>210</v>
      </c>
      <c r="X1949" s="50">
        <v>0.41202853027845798</v>
      </c>
      <c r="Y1949" t="s">
        <v>210</v>
      </c>
      <c r="Z1949">
        <v>3</v>
      </c>
      <c r="AA1949">
        <v>24</v>
      </c>
      <c r="AB1949" t="s">
        <v>251</v>
      </c>
      <c r="AC1949" t="s">
        <v>190</v>
      </c>
      <c r="AD1949" s="50">
        <v>0.98124905566029164</v>
      </c>
      <c r="AE1949" t="s">
        <v>252</v>
      </c>
      <c r="AF1949" t="s">
        <v>252</v>
      </c>
      <c r="AG1949" t="s">
        <v>252</v>
      </c>
      <c r="AH1949" t="s">
        <v>252</v>
      </c>
      <c r="AI1949" t="s">
        <v>252</v>
      </c>
    </row>
    <row r="1950" spans="1:35" x14ac:dyDescent="0.35">
      <c r="A1950">
        <v>51</v>
      </c>
      <c r="B1950" t="s">
        <v>321</v>
      </c>
      <c r="C1950" t="s">
        <v>246</v>
      </c>
      <c r="D1950" t="s">
        <v>474</v>
      </c>
      <c r="E1950" t="s">
        <v>322</v>
      </c>
      <c r="F1950" t="s">
        <v>248</v>
      </c>
      <c r="G1950" t="s">
        <v>249</v>
      </c>
      <c r="H1950" t="s">
        <v>250</v>
      </c>
      <c r="L1950" s="50">
        <v>1</v>
      </c>
      <c r="M1950" s="50">
        <v>0.89912015199661255</v>
      </c>
      <c r="N1950" s="50">
        <v>1.1121983528137207</v>
      </c>
      <c r="O1950" s="50">
        <v>31.232063</v>
      </c>
      <c r="P1950" s="50">
        <v>31.294876098632813</v>
      </c>
      <c r="Q1950" s="50">
        <v>8.0430485308170319E-2</v>
      </c>
      <c r="S1950" s="50">
        <v>21.682470321655273</v>
      </c>
      <c r="T1950" s="50">
        <v>9.5705524086952209E-2</v>
      </c>
      <c r="U1950" s="50">
        <v>5.525561049580574E-2</v>
      </c>
      <c r="V1950" s="50">
        <v>0</v>
      </c>
      <c r="W1950" t="s">
        <v>210</v>
      </c>
      <c r="X1950" s="50">
        <v>0.51077519262729176</v>
      </c>
      <c r="Y1950" t="s">
        <v>210</v>
      </c>
      <c r="Z1950">
        <v>3</v>
      </c>
      <c r="AA1950">
        <v>25</v>
      </c>
      <c r="AB1950" t="s">
        <v>251</v>
      </c>
      <c r="AC1950" t="s">
        <v>190</v>
      </c>
      <c r="AD1950" s="50">
        <v>0.97985946297063919</v>
      </c>
      <c r="AE1950" t="s">
        <v>252</v>
      </c>
      <c r="AF1950" t="s">
        <v>252</v>
      </c>
      <c r="AG1950" t="s">
        <v>252</v>
      </c>
      <c r="AH1950" t="s">
        <v>252</v>
      </c>
      <c r="AI1950" t="s">
        <v>252</v>
      </c>
    </row>
    <row r="1951" spans="1:35" x14ac:dyDescent="0.35">
      <c r="A1951">
        <v>52</v>
      </c>
      <c r="B1951" t="s">
        <v>323</v>
      </c>
      <c r="C1951" t="s">
        <v>246</v>
      </c>
      <c r="D1951" t="s">
        <v>474</v>
      </c>
      <c r="E1951" t="s">
        <v>324</v>
      </c>
      <c r="F1951" t="s">
        <v>248</v>
      </c>
      <c r="G1951" t="s">
        <v>249</v>
      </c>
      <c r="H1951" t="s">
        <v>250</v>
      </c>
      <c r="L1951" s="50">
        <v>1</v>
      </c>
      <c r="M1951" s="50">
        <v>0.91833657026290894</v>
      </c>
      <c r="N1951" s="50">
        <v>1.0889253616333008</v>
      </c>
      <c r="O1951" s="50">
        <v>33.077060000000003</v>
      </c>
      <c r="P1951" s="50">
        <v>33.074508666992188</v>
      </c>
      <c r="Q1951" s="50">
        <v>5.6464463472366333E-2</v>
      </c>
      <c r="S1951" s="50">
        <v>23.462106704711914</v>
      </c>
      <c r="T1951" s="50">
        <v>7.6672814786434174E-2</v>
      </c>
      <c r="U1951" s="50">
        <v>4.4267073273658752E-2</v>
      </c>
      <c r="V1951" s="50">
        <v>0</v>
      </c>
      <c r="W1951" t="s">
        <v>210</v>
      </c>
      <c r="X1951" s="50">
        <v>0.68791954846215453</v>
      </c>
      <c r="Y1951" t="s">
        <v>210</v>
      </c>
      <c r="Z1951">
        <v>3</v>
      </c>
      <c r="AA1951">
        <v>26</v>
      </c>
      <c r="AB1951" t="s">
        <v>251</v>
      </c>
      <c r="AC1951" t="s">
        <v>190</v>
      </c>
      <c r="AD1951" s="50">
        <v>0.98445174120389178</v>
      </c>
      <c r="AE1951" t="s">
        <v>252</v>
      </c>
      <c r="AF1951" t="s">
        <v>252</v>
      </c>
      <c r="AG1951" t="s">
        <v>252</v>
      </c>
      <c r="AH1951" t="s">
        <v>252</v>
      </c>
      <c r="AI1951" t="s">
        <v>252</v>
      </c>
    </row>
    <row r="1952" spans="1:35" x14ac:dyDescent="0.35">
      <c r="A1952">
        <v>53</v>
      </c>
      <c r="B1952" t="s">
        <v>325</v>
      </c>
      <c r="C1952" t="s">
        <v>246</v>
      </c>
      <c r="D1952" t="s">
        <v>474</v>
      </c>
      <c r="E1952" t="s">
        <v>318</v>
      </c>
      <c r="F1952" t="s">
        <v>248</v>
      </c>
      <c r="G1952" t="s">
        <v>249</v>
      </c>
      <c r="H1952" t="s">
        <v>250</v>
      </c>
      <c r="L1952" s="50">
        <v>1</v>
      </c>
      <c r="M1952" s="50">
        <v>0.940521240234375</v>
      </c>
      <c r="N1952" s="50">
        <v>1.0632401704788208</v>
      </c>
      <c r="O1952" s="50">
        <v>27.444109999999998</v>
      </c>
      <c r="P1952" s="50">
        <v>27.424123764038086</v>
      </c>
      <c r="Q1952" s="50">
        <v>1.8851600587368011E-2</v>
      </c>
      <c r="S1952" s="50">
        <v>17.81171989440918</v>
      </c>
      <c r="T1952" s="50">
        <v>5.5189382284879684E-2</v>
      </c>
      <c r="U1952" s="50">
        <v>3.1863603740930557E-2</v>
      </c>
      <c r="V1952" s="50">
        <v>0</v>
      </c>
      <c r="W1952" t="s">
        <v>210</v>
      </c>
      <c r="X1952" s="50">
        <v>0.46298791789885696</v>
      </c>
      <c r="Y1952" t="s">
        <v>210</v>
      </c>
      <c r="Z1952">
        <v>3</v>
      </c>
      <c r="AA1952">
        <v>21</v>
      </c>
      <c r="AB1952" t="s">
        <v>251</v>
      </c>
      <c r="AC1952" t="s">
        <v>190</v>
      </c>
      <c r="AD1952" s="50">
        <v>0.97736009009861391</v>
      </c>
      <c r="AE1952" t="s">
        <v>252</v>
      </c>
      <c r="AF1952" t="s">
        <v>252</v>
      </c>
      <c r="AG1952" t="s">
        <v>252</v>
      </c>
      <c r="AH1952" t="s">
        <v>252</v>
      </c>
      <c r="AI1952" t="s">
        <v>252</v>
      </c>
    </row>
    <row r="1953" spans="1:35" x14ac:dyDescent="0.35">
      <c r="A1953">
        <v>54</v>
      </c>
      <c r="B1953" t="s">
        <v>326</v>
      </c>
      <c r="C1953" t="s">
        <v>246</v>
      </c>
      <c r="D1953" t="s">
        <v>474</v>
      </c>
      <c r="E1953" t="s">
        <v>320</v>
      </c>
      <c r="F1953" t="s">
        <v>248</v>
      </c>
      <c r="G1953" t="s">
        <v>249</v>
      </c>
      <c r="H1953" t="s">
        <v>250</v>
      </c>
      <c r="L1953" s="50">
        <v>1</v>
      </c>
      <c r="M1953" s="50">
        <v>0.89759320020675659</v>
      </c>
      <c r="N1953" s="50">
        <v>1.1140904426574707</v>
      </c>
      <c r="O1953" s="50">
        <v>30.553982000000001</v>
      </c>
      <c r="P1953" s="50">
        <v>30.552042007446289</v>
      </c>
      <c r="Q1953" s="50">
        <v>8.2244873046875E-2</v>
      </c>
      <c r="S1953" s="50">
        <v>20.93963623046875</v>
      </c>
      <c r="T1953" s="50">
        <v>9.7235307097434998E-2</v>
      </c>
      <c r="U1953" s="50">
        <v>5.6138832122087479E-2</v>
      </c>
      <c r="V1953" s="50">
        <v>0</v>
      </c>
      <c r="W1953" t="s">
        <v>210</v>
      </c>
      <c r="X1953" s="50">
        <v>0.41202853027845798</v>
      </c>
      <c r="Y1953" t="s">
        <v>210</v>
      </c>
      <c r="Z1953">
        <v>3</v>
      </c>
      <c r="AA1953">
        <v>24</v>
      </c>
      <c r="AB1953" t="s">
        <v>251</v>
      </c>
      <c r="AC1953" t="s">
        <v>190</v>
      </c>
      <c r="AD1953" s="50">
        <v>0.97558456703067598</v>
      </c>
      <c r="AE1953" t="s">
        <v>252</v>
      </c>
      <c r="AF1953" t="s">
        <v>252</v>
      </c>
      <c r="AG1953" t="s">
        <v>252</v>
      </c>
      <c r="AH1953" t="s">
        <v>252</v>
      </c>
      <c r="AI1953" t="s">
        <v>252</v>
      </c>
    </row>
    <row r="1954" spans="1:35" x14ac:dyDescent="0.35">
      <c r="A1954">
        <v>55</v>
      </c>
      <c r="B1954" t="s">
        <v>327</v>
      </c>
      <c r="C1954" t="s">
        <v>246</v>
      </c>
      <c r="D1954" t="s">
        <v>474</v>
      </c>
      <c r="E1954" t="s">
        <v>322</v>
      </c>
      <c r="F1954" t="s">
        <v>248</v>
      </c>
      <c r="G1954" t="s">
        <v>249</v>
      </c>
      <c r="H1954" t="s">
        <v>250</v>
      </c>
      <c r="L1954" s="50">
        <v>1</v>
      </c>
      <c r="M1954" s="50">
        <v>0.89912015199661255</v>
      </c>
      <c r="N1954" s="50">
        <v>1.1121983528137207</v>
      </c>
      <c r="O1954" s="50">
        <v>31.267035</v>
      </c>
      <c r="P1954" s="50">
        <v>31.294876098632813</v>
      </c>
      <c r="Q1954" s="50">
        <v>8.0430485308170319E-2</v>
      </c>
      <c r="S1954" s="50">
        <v>21.682470321655273</v>
      </c>
      <c r="T1954" s="50">
        <v>9.5705524086952209E-2</v>
      </c>
      <c r="U1954" s="50">
        <v>5.525561049580574E-2</v>
      </c>
      <c r="V1954" s="50">
        <v>0</v>
      </c>
      <c r="W1954" t="s">
        <v>210</v>
      </c>
      <c r="X1954" s="50">
        <v>0.51077519262729176</v>
      </c>
      <c r="Y1954" t="s">
        <v>210</v>
      </c>
      <c r="Z1954">
        <v>3</v>
      </c>
      <c r="AA1954">
        <v>24</v>
      </c>
      <c r="AB1954" t="s">
        <v>251</v>
      </c>
      <c r="AC1954" t="s">
        <v>190</v>
      </c>
      <c r="AD1954" s="50">
        <v>0.9717165498688739</v>
      </c>
      <c r="AE1954" t="s">
        <v>252</v>
      </c>
      <c r="AF1954" t="s">
        <v>252</v>
      </c>
      <c r="AG1954" t="s">
        <v>252</v>
      </c>
      <c r="AH1954" t="s">
        <v>252</v>
      </c>
      <c r="AI1954" t="s">
        <v>252</v>
      </c>
    </row>
    <row r="1955" spans="1:35" x14ac:dyDescent="0.35">
      <c r="A1955">
        <v>56</v>
      </c>
      <c r="B1955" t="s">
        <v>328</v>
      </c>
      <c r="C1955" t="s">
        <v>246</v>
      </c>
      <c r="D1955" t="s">
        <v>474</v>
      </c>
      <c r="E1955" t="s">
        <v>324</v>
      </c>
      <c r="F1955" t="s">
        <v>248</v>
      </c>
      <c r="G1955" t="s">
        <v>249</v>
      </c>
      <c r="H1955" t="s">
        <v>250</v>
      </c>
      <c r="L1955" s="50">
        <v>1</v>
      </c>
      <c r="M1955" s="50">
        <v>0.91833657026290894</v>
      </c>
      <c r="N1955" s="50">
        <v>1.0889253616333008</v>
      </c>
      <c r="O1955" s="50">
        <v>33.129657999999999</v>
      </c>
      <c r="P1955" s="50">
        <v>33.074508666992188</v>
      </c>
      <c r="Q1955" s="50">
        <v>5.6464463472366333E-2</v>
      </c>
      <c r="S1955" s="50">
        <v>23.462106704711914</v>
      </c>
      <c r="T1955" s="50">
        <v>7.6672814786434174E-2</v>
      </c>
      <c r="U1955" s="50">
        <v>4.4267073273658752E-2</v>
      </c>
      <c r="V1955" s="50">
        <v>0</v>
      </c>
      <c r="W1955" t="s">
        <v>210</v>
      </c>
      <c r="X1955" s="50">
        <v>0.68791954846215453</v>
      </c>
      <c r="Y1955" t="s">
        <v>210</v>
      </c>
      <c r="Z1955">
        <v>3</v>
      </c>
      <c r="AA1955">
        <v>27</v>
      </c>
      <c r="AB1955" t="s">
        <v>251</v>
      </c>
      <c r="AC1955" t="s">
        <v>190</v>
      </c>
      <c r="AD1955" s="50">
        <v>0.98161857949363962</v>
      </c>
      <c r="AE1955" t="s">
        <v>252</v>
      </c>
      <c r="AF1955" t="s">
        <v>252</v>
      </c>
      <c r="AG1955" t="s">
        <v>252</v>
      </c>
      <c r="AH1955" t="s">
        <v>252</v>
      </c>
      <c r="AI1955" t="s">
        <v>252</v>
      </c>
    </row>
    <row r="1956" spans="1:35" x14ac:dyDescent="0.35">
      <c r="A1956">
        <v>57</v>
      </c>
      <c r="B1956" t="s">
        <v>329</v>
      </c>
      <c r="C1956" t="s">
        <v>246</v>
      </c>
      <c r="D1956" t="s">
        <v>474</v>
      </c>
      <c r="E1956" t="s">
        <v>318</v>
      </c>
      <c r="F1956" t="s">
        <v>248</v>
      </c>
      <c r="G1956" t="s">
        <v>249</v>
      </c>
      <c r="H1956" t="s">
        <v>250</v>
      </c>
      <c r="L1956" s="50">
        <v>1</v>
      </c>
      <c r="M1956" s="50">
        <v>0.940521240234375</v>
      </c>
      <c r="N1956" s="50">
        <v>1.0632401704788208</v>
      </c>
      <c r="O1956" s="50">
        <v>27.406662000000001</v>
      </c>
      <c r="P1956" s="50">
        <v>27.424123764038086</v>
      </c>
      <c r="Q1956" s="50">
        <v>1.8851600587368011E-2</v>
      </c>
      <c r="S1956" s="50">
        <v>17.81171989440918</v>
      </c>
      <c r="T1956" s="50">
        <v>5.5189382284879684E-2</v>
      </c>
      <c r="U1956" s="50">
        <v>3.1863603740930557E-2</v>
      </c>
      <c r="V1956" s="50">
        <v>0</v>
      </c>
      <c r="W1956" t="s">
        <v>210</v>
      </c>
      <c r="X1956" s="50">
        <v>0.46298791789885696</v>
      </c>
      <c r="Y1956" t="s">
        <v>210</v>
      </c>
      <c r="Z1956">
        <v>3</v>
      </c>
      <c r="AA1956">
        <v>21</v>
      </c>
      <c r="AB1956" t="s">
        <v>251</v>
      </c>
      <c r="AC1956" t="s">
        <v>190</v>
      </c>
      <c r="AD1956" s="50">
        <v>0.97251872703563957</v>
      </c>
      <c r="AE1956" t="s">
        <v>252</v>
      </c>
      <c r="AF1956" t="s">
        <v>252</v>
      </c>
      <c r="AG1956" t="s">
        <v>252</v>
      </c>
      <c r="AH1956" t="s">
        <v>252</v>
      </c>
      <c r="AI1956" t="s">
        <v>252</v>
      </c>
    </row>
    <row r="1957" spans="1:35" x14ac:dyDescent="0.35">
      <c r="A1957">
        <v>58</v>
      </c>
      <c r="B1957" t="s">
        <v>330</v>
      </c>
      <c r="C1957" t="s">
        <v>246</v>
      </c>
      <c r="D1957" t="s">
        <v>474</v>
      </c>
      <c r="E1957" t="s">
        <v>320</v>
      </c>
      <c r="F1957" t="s">
        <v>248</v>
      </c>
      <c r="G1957" t="s">
        <v>249</v>
      </c>
      <c r="H1957" t="s">
        <v>250</v>
      </c>
      <c r="L1957" s="50">
        <v>1</v>
      </c>
      <c r="M1957" s="50">
        <v>0.89759320020675659</v>
      </c>
      <c r="N1957" s="50">
        <v>1.1140904426574707</v>
      </c>
      <c r="O1957" s="50">
        <v>30.468843</v>
      </c>
      <c r="P1957" s="50">
        <v>30.552042007446289</v>
      </c>
      <c r="Q1957" s="50">
        <v>8.2244873046875E-2</v>
      </c>
      <c r="S1957" s="50">
        <v>20.93963623046875</v>
      </c>
      <c r="T1957" s="50">
        <v>9.7235307097434998E-2</v>
      </c>
      <c r="U1957" s="50">
        <v>5.6138832122087479E-2</v>
      </c>
      <c r="V1957" s="50">
        <v>0</v>
      </c>
      <c r="W1957" t="s">
        <v>210</v>
      </c>
      <c r="X1957" s="50">
        <v>0.41202853027845798</v>
      </c>
      <c r="Y1957" t="s">
        <v>210</v>
      </c>
      <c r="Z1957">
        <v>3</v>
      </c>
      <c r="AA1957">
        <v>24</v>
      </c>
      <c r="AB1957" t="s">
        <v>251</v>
      </c>
      <c r="AC1957" t="s">
        <v>190</v>
      </c>
      <c r="AD1957" s="50">
        <v>0.97823455230328027</v>
      </c>
      <c r="AE1957" t="s">
        <v>252</v>
      </c>
      <c r="AF1957" t="s">
        <v>252</v>
      </c>
      <c r="AG1957" t="s">
        <v>252</v>
      </c>
      <c r="AH1957" t="s">
        <v>252</v>
      </c>
      <c r="AI1957" t="s">
        <v>252</v>
      </c>
    </row>
    <row r="1958" spans="1:35" x14ac:dyDescent="0.35">
      <c r="A1958">
        <v>59</v>
      </c>
      <c r="B1958" t="s">
        <v>331</v>
      </c>
      <c r="C1958" t="s">
        <v>246</v>
      </c>
      <c r="D1958" t="s">
        <v>474</v>
      </c>
      <c r="E1958" t="s">
        <v>322</v>
      </c>
      <c r="F1958" t="s">
        <v>248</v>
      </c>
      <c r="G1958" t="s">
        <v>249</v>
      </c>
      <c r="H1958" t="s">
        <v>250</v>
      </c>
      <c r="L1958" s="50">
        <v>1</v>
      </c>
      <c r="M1958" s="50">
        <v>0.89912015199661255</v>
      </c>
      <c r="N1958" s="50">
        <v>1.1121983528137207</v>
      </c>
      <c r="O1958" s="50">
        <v>31.385527</v>
      </c>
      <c r="P1958" s="50">
        <v>31.294876098632813</v>
      </c>
      <c r="Q1958" s="50">
        <v>8.0430485308170319E-2</v>
      </c>
      <c r="S1958" s="50">
        <v>21.682470321655273</v>
      </c>
      <c r="T1958" s="50">
        <v>9.5705524086952209E-2</v>
      </c>
      <c r="U1958" s="50">
        <v>5.525561049580574E-2</v>
      </c>
      <c r="V1958" s="50">
        <v>0</v>
      </c>
      <c r="W1958" t="s">
        <v>210</v>
      </c>
      <c r="X1958" s="50">
        <v>0.51077519262729176</v>
      </c>
      <c r="Y1958" t="s">
        <v>210</v>
      </c>
      <c r="Z1958">
        <v>3</v>
      </c>
      <c r="AA1958">
        <v>25</v>
      </c>
      <c r="AB1958" t="s">
        <v>251</v>
      </c>
      <c r="AC1958" t="s">
        <v>190</v>
      </c>
      <c r="AD1958" s="50">
        <v>0.96836334465308838</v>
      </c>
      <c r="AE1958" t="s">
        <v>252</v>
      </c>
      <c r="AF1958" t="s">
        <v>252</v>
      </c>
      <c r="AG1958" t="s">
        <v>252</v>
      </c>
      <c r="AH1958" t="s">
        <v>252</v>
      </c>
      <c r="AI1958" t="s">
        <v>252</v>
      </c>
    </row>
    <row r="1959" spans="1:35" x14ac:dyDescent="0.35">
      <c r="A1959">
        <v>60</v>
      </c>
      <c r="B1959" t="s">
        <v>332</v>
      </c>
      <c r="C1959" t="s">
        <v>246</v>
      </c>
      <c r="D1959" t="s">
        <v>474</v>
      </c>
      <c r="E1959" t="s">
        <v>324</v>
      </c>
      <c r="F1959" t="s">
        <v>248</v>
      </c>
      <c r="G1959" t="s">
        <v>249</v>
      </c>
      <c r="H1959" t="s">
        <v>250</v>
      </c>
      <c r="L1959" s="50">
        <v>1</v>
      </c>
      <c r="M1959" s="50">
        <v>0.91833657026290894</v>
      </c>
      <c r="N1959" s="50">
        <v>1.0889253616333008</v>
      </c>
      <c r="O1959" s="50">
        <v>33.016815000000001</v>
      </c>
      <c r="P1959" s="50">
        <v>33.074508666992188</v>
      </c>
      <c r="Q1959" s="50">
        <v>5.6464463472366333E-2</v>
      </c>
      <c r="S1959" s="50">
        <v>23.462106704711914</v>
      </c>
      <c r="T1959" s="50">
        <v>7.6672814786434174E-2</v>
      </c>
      <c r="U1959" s="50">
        <v>4.4267073273658752E-2</v>
      </c>
      <c r="V1959" s="50">
        <v>0</v>
      </c>
      <c r="W1959" t="s">
        <v>210</v>
      </c>
      <c r="X1959" s="50">
        <v>0.68791954846215453</v>
      </c>
      <c r="Y1959" t="s">
        <v>210</v>
      </c>
      <c r="Z1959">
        <v>3</v>
      </c>
      <c r="AA1959">
        <v>27</v>
      </c>
      <c r="AB1959" t="s">
        <v>251</v>
      </c>
      <c r="AC1959" t="s">
        <v>190</v>
      </c>
      <c r="AD1959" s="50">
        <v>0.97363006548453623</v>
      </c>
      <c r="AE1959" t="s">
        <v>252</v>
      </c>
      <c r="AF1959" t="s">
        <v>252</v>
      </c>
      <c r="AG1959" t="s">
        <v>252</v>
      </c>
      <c r="AH1959" t="s">
        <v>252</v>
      </c>
      <c r="AI1959" t="s">
        <v>252</v>
      </c>
    </row>
    <row r="1960" spans="1:35" x14ac:dyDescent="0.35">
      <c r="A1960">
        <v>61</v>
      </c>
      <c r="B1960" t="s">
        <v>333</v>
      </c>
      <c r="C1960" t="s">
        <v>246</v>
      </c>
      <c r="D1960" t="s">
        <v>474</v>
      </c>
      <c r="E1960" t="s">
        <v>334</v>
      </c>
      <c r="F1960" t="s">
        <v>248</v>
      </c>
      <c r="G1960" t="s">
        <v>249</v>
      </c>
      <c r="H1960" t="s">
        <v>250</v>
      </c>
      <c r="L1960" s="50">
        <v>1</v>
      </c>
      <c r="M1960" s="50">
        <v>0.92628026008605957</v>
      </c>
      <c r="N1960" s="50">
        <v>1.0795868635177612</v>
      </c>
      <c r="O1960" s="50">
        <v>27.937290000000001</v>
      </c>
      <c r="P1960" s="50">
        <v>27.929899215698242</v>
      </c>
      <c r="Q1960" s="50">
        <v>4.5383226126432419E-2</v>
      </c>
      <c r="S1960" s="50">
        <v>18.317493438720703</v>
      </c>
      <c r="T1960" s="50">
        <v>6.8921133875846863E-2</v>
      </c>
      <c r="U1960" s="50">
        <v>3.9791636168956757E-2</v>
      </c>
      <c r="V1960" s="50">
        <v>0</v>
      </c>
      <c r="W1960" t="s">
        <v>210</v>
      </c>
      <c r="X1960" s="50">
        <v>0.5135885105993383</v>
      </c>
      <c r="Y1960" t="s">
        <v>210</v>
      </c>
      <c r="Z1960">
        <v>3</v>
      </c>
      <c r="AA1960">
        <v>21</v>
      </c>
      <c r="AB1960" t="s">
        <v>251</v>
      </c>
      <c r="AC1960" t="s">
        <v>190</v>
      </c>
      <c r="AD1960" s="50">
        <v>0.98275930352413021</v>
      </c>
      <c r="AE1960" t="s">
        <v>252</v>
      </c>
      <c r="AF1960" t="s">
        <v>252</v>
      </c>
      <c r="AG1960" t="s">
        <v>252</v>
      </c>
      <c r="AH1960" t="s">
        <v>252</v>
      </c>
      <c r="AI1960" t="s">
        <v>252</v>
      </c>
    </row>
    <row r="1961" spans="1:35" x14ac:dyDescent="0.35">
      <c r="A1961">
        <v>62</v>
      </c>
      <c r="B1961" t="s">
        <v>335</v>
      </c>
      <c r="C1961" t="s">
        <v>246</v>
      </c>
      <c r="D1961" t="s">
        <v>474</v>
      </c>
      <c r="E1961" t="s">
        <v>336</v>
      </c>
      <c r="F1961" t="s">
        <v>248</v>
      </c>
      <c r="G1961" t="s">
        <v>249</v>
      </c>
      <c r="H1961" t="s">
        <v>250</v>
      </c>
      <c r="L1961" s="50">
        <v>1</v>
      </c>
      <c r="M1961" s="50">
        <v>0.92697602510452271</v>
      </c>
      <c r="N1961" s="50">
        <v>1.0787765979766846</v>
      </c>
      <c r="O1961" s="50">
        <v>27.667639000000001</v>
      </c>
      <c r="P1961" s="50">
        <v>27.617319107055664</v>
      </c>
      <c r="Q1961" s="50">
        <v>4.4350259006023407E-2</v>
      </c>
      <c r="S1961" s="50">
        <v>18.004915237426758</v>
      </c>
      <c r="T1961" s="50">
        <v>6.8245373666286469E-2</v>
      </c>
      <c r="U1961" s="50">
        <v>3.9401482790708542E-2</v>
      </c>
      <c r="V1961" s="50">
        <v>0</v>
      </c>
      <c r="W1961" t="s">
        <v>210</v>
      </c>
      <c r="X1961" s="50">
        <v>0.5495279774317634</v>
      </c>
      <c r="Y1961" t="s">
        <v>210</v>
      </c>
      <c r="Z1961">
        <v>3</v>
      </c>
      <c r="AA1961">
        <v>21</v>
      </c>
      <c r="AB1961" t="s">
        <v>251</v>
      </c>
      <c r="AC1961" t="s">
        <v>190</v>
      </c>
      <c r="AD1961" s="50">
        <v>0.97836564994139918</v>
      </c>
      <c r="AE1961" t="s">
        <v>252</v>
      </c>
      <c r="AF1961" t="s">
        <v>252</v>
      </c>
      <c r="AG1961" t="s">
        <v>252</v>
      </c>
      <c r="AH1961" t="s">
        <v>252</v>
      </c>
      <c r="AI1961" t="s">
        <v>252</v>
      </c>
    </row>
    <row r="1962" spans="1:35" x14ac:dyDescent="0.35">
      <c r="A1962">
        <v>63</v>
      </c>
      <c r="B1962" t="s">
        <v>337</v>
      </c>
      <c r="C1962" t="s">
        <v>246</v>
      </c>
      <c r="D1962" t="s">
        <v>474</v>
      </c>
      <c r="E1962" t="s">
        <v>338</v>
      </c>
      <c r="F1962" t="s">
        <v>248</v>
      </c>
      <c r="G1962" t="s">
        <v>249</v>
      </c>
      <c r="H1962" t="s">
        <v>250</v>
      </c>
      <c r="L1962" s="50">
        <v>1</v>
      </c>
      <c r="M1962" s="50">
        <v>0.94046211242675781</v>
      </c>
      <c r="N1962" s="50">
        <v>1.0633070468902588</v>
      </c>
      <c r="O1962" s="50">
        <v>28.833475</v>
      </c>
      <c r="P1962" s="50">
        <v>28.853967666625977</v>
      </c>
      <c r="Q1962" s="50">
        <v>1.9016571342945099E-2</v>
      </c>
      <c r="S1962" s="50">
        <v>19.241565704345703</v>
      </c>
      <c r="T1962" s="50">
        <v>5.5245950818061829E-2</v>
      </c>
      <c r="U1962" s="50">
        <v>3.1896263360977173E-2</v>
      </c>
      <c r="V1962" s="50">
        <v>0</v>
      </c>
      <c r="W1962" t="s">
        <v>210</v>
      </c>
      <c r="X1962" s="50">
        <v>0.59963722325997781</v>
      </c>
      <c r="Y1962" t="s">
        <v>210</v>
      </c>
      <c r="Z1962">
        <v>3</v>
      </c>
      <c r="AA1962">
        <v>22</v>
      </c>
      <c r="AB1962" t="s">
        <v>251</v>
      </c>
      <c r="AC1962" t="s">
        <v>190</v>
      </c>
      <c r="AD1962" s="50">
        <v>0.98239474681893302</v>
      </c>
      <c r="AE1962" t="s">
        <v>252</v>
      </c>
      <c r="AF1962" t="s">
        <v>252</v>
      </c>
      <c r="AG1962" t="s">
        <v>252</v>
      </c>
      <c r="AH1962" t="s">
        <v>252</v>
      </c>
      <c r="AI1962" t="s">
        <v>252</v>
      </c>
    </row>
    <row r="1963" spans="1:35" x14ac:dyDescent="0.35">
      <c r="A1963">
        <v>64</v>
      </c>
      <c r="B1963" t="s">
        <v>339</v>
      </c>
      <c r="C1963" t="s">
        <v>246</v>
      </c>
      <c r="D1963" t="s">
        <v>474</v>
      </c>
      <c r="E1963" t="s">
        <v>340</v>
      </c>
      <c r="F1963" t="s">
        <v>248</v>
      </c>
      <c r="G1963" t="s">
        <v>249</v>
      </c>
      <c r="H1963" t="s">
        <v>250</v>
      </c>
      <c r="L1963" s="50">
        <v>1</v>
      </c>
      <c r="M1963" s="50">
        <v>0.91056978702545166</v>
      </c>
      <c r="N1963" s="50">
        <v>1.0982134342193604</v>
      </c>
      <c r="O1963" s="50">
        <v>31.208186999999999</v>
      </c>
      <c r="P1963" s="50">
        <v>31.271677017211914</v>
      </c>
      <c r="Q1963" s="50">
        <v>6.6474571824073792E-2</v>
      </c>
      <c r="S1963" s="50">
        <v>21.659273147583008</v>
      </c>
      <c r="T1963" s="50">
        <v>8.4316983819007874E-2</v>
      </c>
      <c r="U1963" s="50">
        <v>4.8680432140827179E-2</v>
      </c>
      <c r="V1963" s="50">
        <v>0</v>
      </c>
      <c r="W1963" t="s">
        <v>210</v>
      </c>
      <c r="X1963" s="50">
        <v>0.71665905329324697</v>
      </c>
      <c r="Y1963" t="s">
        <v>210</v>
      </c>
      <c r="Z1963">
        <v>3</v>
      </c>
      <c r="AA1963">
        <v>24</v>
      </c>
      <c r="AB1963" t="s">
        <v>251</v>
      </c>
      <c r="AC1963" t="s">
        <v>190</v>
      </c>
      <c r="AD1963" s="50">
        <v>0.97105180342874486</v>
      </c>
      <c r="AE1963" t="s">
        <v>252</v>
      </c>
      <c r="AF1963" t="s">
        <v>252</v>
      </c>
      <c r="AG1963" t="s">
        <v>252</v>
      </c>
      <c r="AH1963" t="s">
        <v>252</v>
      </c>
      <c r="AI1963" t="s">
        <v>252</v>
      </c>
    </row>
    <row r="1964" spans="1:35" x14ac:dyDescent="0.35">
      <c r="A1964">
        <v>65</v>
      </c>
      <c r="B1964" t="s">
        <v>341</v>
      </c>
      <c r="C1964" t="s">
        <v>246</v>
      </c>
      <c r="D1964" t="s">
        <v>474</v>
      </c>
      <c r="E1964" t="s">
        <v>334</v>
      </c>
      <c r="F1964" t="s">
        <v>248</v>
      </c>
      <c r="G1964" t="s">
        <v>249</v>
      </c>
      <c r="H1964" t="s">
        <v>250</v>
      </c>
      <c r="L1964" s="50">
        <v>1</v>
      </c>
      <c r="M1964" s="50">
        <v>0.92628026008605957</v>
      </c>
      <c r="N1964" s="50">
        <v>1.0795868635177612</v>
      </c>
      <c r="O1964" s="50">
        <v>27.881273</v>
      </c>
      <c r="P1964" s="50">
        <v>27.929899215698242</v>
      </c>
      <c r="Q1964" s="50">
        <v>4.5383226126432419E-2</v>
      </c>
      <c r="S1964" s="50">
        <v>18.317493438720703</v>
      </c>
      <c r="T1964" s="50">
        <v>6.8921133875846863E-2</v>
      </c>
      <c r="U1964" s="50">
        <v>3.9791636168956757E-2</v>
      </c>
      <c r="V1964" s="50">
        <v>0</v>
      </c>
      <c r="W1964" t="s">
        <v>210</v>
      </c>
      <c r="X1964" s="50">
        <v>0.5135885105993383</v>
      </c>
      <c r="Y1964" t="s">
        <v>210</v>
      </c>
      <c r="Z1964">
        <v>3</v>
      </c>
      <c r="AA1964">
        <v>21</v>
      </c>
      <c r="AB1964" t="s">
        <v>251</v>
      </c>
      <c r="AC1964" t="s">
        <v>190</v>
      </c>
      <c r="AD1964" s="50">
        <v>0.98023127965009116</v>
      </c>
      <c r="AE1964" t="s">
        <v>252</v>
      </c>
      <c r="AF1964" t="s">
        <v>252</v>
      </c>
      <c r="AG1964" t="s">
        <v>252</v>
      </c>
      <c r="AH1964" t="s">
        <v>252</v>
      </c>
      <c r="AI1964" t="s">
        <v>252</v>
      </c>
    </row>
    <row r="1965" spans="1:35" x14ac:dyDescent="0.35">
      <c r="A1965">
        <v>66</v>
      </c>
      <c r="B1965" t="s">
        <v>342</v>
      </c>
      <c r="C1965" t="s">
        <v>246</v>
      </c>
      <c r="D1965" t="s">
        <v>474</v>
      </c>
      <c r="E1965" t="s">
        <v>336</v>
      </c>
      <c r="F1965" t="s">
        <v>248</v>
      </c>
      <c r="G1965" t="s">
        <v>249</v>
      </c>
      <c r="H1965" t="s">
        <v>250</v>
      </c>
      <c r="L1965" s="50">
        <v>1</v>
      </c>
      <c r="M1965" s="50">
        <v>0.92697602510452271</v>
      </c>
      <c r="N1965" s="50">
        <v>1.0787765979766846</v>
      </c>
      <c r="O1965" s="50">
        <v>27.600398999999999</v>
      </c>
      <c r="P1965" s="50">
        <v>27.617319107055664</v>
      </c>
      <c r="Q1965" s="50">
        <v>4.4350259006023407E-2</v>
      </c>
      <c r="S1965" s="50">
        <v>18.004915237426758</v>
      </c>
      <c r="T1965" s="50">
        <v>6.8245373666286469E-2</v>
      </c>
      <c r="U1965" s="50">
        <v>3.9401482790708542E-2</v>
      </c>
      <c r="V1965" s="50">
        <v>0</v>
      </c>
      <c r="W1965" t="s">
        <v>210</v>
      </c>
      <c r="X1965" s="50">
        <v>0.5495279774317634</v>
      </c>
      <c r="Y1965" t="s">
        <v>210</v>
      </c>
      <c r="Z1965">
        <v>3</v>
      </c>
      <c r="AA1965">
        <v>21</v>
      </c>
      <c r="AB1965" t="s">
        <v>251</v>
      </c>
      <c r="AC1965" t="s">
        <v>190</v>
      </c>
      <c r="AD1965" s="50">
        <v>0.97516430166853552</v>
      </c>
      <c r="AE1965" t="s">
        <v>252</v>
      </c>
      <c r="AF1965" t="s">
        <v>252</v>
      </c>
      <c r="AG1965" t="s">
        <v>252</v>
      </c>
      <c r="AH1965" t="s">
        <v>252</v>
      </c>
      <c r="AI1965" t="s">
        <v>252</v>
      </c>
    </row>
    <row r="1966" spans="1:35" x14ac:dyDescent="0.35">
      <c r="A1966">
        <v>67</v>
      </c>
      <c r="B1966" t="s">
        <v>343</v>
      </c>
      <c r="C1966" t="s">
        <v>246</v>
      </c>
      <c r="D1966" t="s">
        <v>474</v>
      </c>
      <c r="E1966" t="s">
        <v>338</v>
      </c>
      <c r="F1966" t="s">
        <v>248</v>
      </c>
      <c r="G1966" t="s">
        <v>249</v>
      </c>
      <c r="H1966" t="s">
        <v>250</v>
      </c>
      <c r="L1966" s="50">
        <v>1</v>
      </c>
      <c r="M1966" s="50">
        <v>0.94046211242675781</v>
      </c>
      <c r="N1966" s="50">
        <v>1.0633070468902588</v>
      </c>
      <c r="O1966" s="50">
        <v>28.857389999999999</v>
      </c>
      <c r="P1966" s="50">
        <v>28.853967666625977</v>
      </c>
      <c r="Q1966" s="50">
        <v>1.9016571342945099E-2</v>
      </c>
      <c r="S1966" s="50">
        <v>19.241565704345703</v>
      </c>
      <c r="T1966" s="50">
        <v>5.5245950818061829E-2</v>
      </c>
      <c r="U1966" s="50">
        <v>3.1896263360977173E-2</v>
      </c>
      <c r="V1966" s="50">
        <v>0</v>
      </c>
      <c r="W1966" t="s">
        <v>210</v>
      </c>
      <c r="X1966" s="50">
        <v>0.59963722325997781</v>
      </c>
      <c r="Y1966" t="s">
        <v>210</v>
      </c>
      <c r="Z1966">
        <v>3</v>
      </c>
      <c r="AA1966">
        <v>21</v>
      </c>
      <c r="AB1966" t="s">
        <v>251</v>
      </c>
      <c r="AC1966" t="s">
        <v>190</v>
      </c>
      <c r="AD1966" s="50">
        <v>0.97731323521843372</v>
      </c>
      <c r="AE1966" t="s">
        <v>252</v>
      </c>
      <c r="AF1966" t="s">
        <v>252</v>
      </c>
      <c r="AG1966" t="s">
        <v>252</v>
      </c>
      <c r="AH1966" t="s">
        <v>252</v>
      </c>
      <c r="AI1966" t="s">
        <v>252</v>
      </c>
    </row>
    <row r="1967" spans="1:35" x14ac:dyDescent="0.35">
      <c r="A1967">
        <v>68</v>
      </c>
      <c r="B1967" t="s">
        <v>344</v>
      </c>
      <c r="C1967" t="s">
        <v>246</v>
      </c>
      <c r="D1967" t="s">
        <v>474</v>
      </c>
      <c r="E1967" t="s">
        <v>340</v>
      </c>
      <c r="F1967" t="s">
        <v>248</v>
      </c>
      <c r="G1967" t="s">
        <v>249</v>
      </c>
      <c r="H1967" t="s">
        <v>250</v>
      </c>
      <c r="L1967" s="50">
        <v>1</v>
      </c>
      <c r="M1967" s="50">
        <v>0.91056978702545166</v>
      </c>
      <c r="N1967" s="50">
        <v>1.0982134342193604</v>
      </c>
      <c r="O1967" s="50">
        <v>31.340779999999999</v>
      </c>
      <c r="P1967" s="50">
        <v>31.271677017211914</v>
      </c>
      <c r="Q1967" s="50">
        <v>6.6474571824073792E-2</v>
      </c>
      <c r="S1967" s="50">
        <v>21.659273147583008</v>
      </c>
      <c r="T1967" s="50">
        <v>8.4316983819007874E-2</v>
      </c>
      <c r="U1967" s="50">
        <v>4.8680432140827179E-2</v>
      </c>
      <c r="V1967" s="50">
        <v>0</v>
      </c>
      <c r="W1967" t="s">
        <v>210</v>
      </c>
      <c r="X1967" s="50">
        <v>0.71665905329324697</v>
      </c>
      <c r="Y1967" t="s">
        <v>210</v>
      </c>
      <c r="Z1967">
        <v>3</v>
      </c>
      <c r="AA1967">
        <v>25</v>
      </c>
      <c r="AB1967" t="s">
        <v>251</v>
      </c>
      <c r="AC1967" t="s">
        <v>190</v>
      </c>
      <c r="AD1967" s="50">
        <v>0.9565305106152926</v>
      </c>
      <c r="AE1967" t="s">
        <v>252</v>
      </c>
      <c r="AF1967" t="s">
        <v>252</v>
      </c>
      <c r="AG1967" t="s">
        <v>252</v>
      </c>
      <c r="AH1967" t="s">
        <v>252</v>
      </c>
      <c r="AI1967" t="s">
        <v>252</v>
      </c>
    </row>
    <row r="1968" spans="1:35" x14ac:dyDescent="0.35">
      <c r="A1968">
        <v>69</v>
      </c>
      <c r="B1968" t="s">
        <v>345</v>
      </c>
      <c r="C1968" t="s">
        <v>246</v>
      </c>
      <c r="D1968" t="s">
        <v>474</v>
      </c>
      <c r="E1968" t="s">
        <v>334</v>
      </c>
      <c r="F1968" t="s">
        <v>248</v>
      </c>
      <c r="G1968" t="s">
        <v>249</v>
      </c>
      <c r="H1968" t="s">
        <v>250</v>
      </c>
      <c r="L1968" s="50">
        <v>1</v>
      </c>
      <c r="M1968" s="50">
        <v>0.92628026008605957</v>
      </c>
      <c r="N1968" s="50">
        <v>1.0795868635177612</v>
      </c>
      <c r="O1968" s="50">
        <v>27.971132000000001</v>
      </c>
      <c r="P1968" s="50">
        <v>27.929899215698242</v>
      </c>
      <c r="Q1968" s="50">
        <v>4.5383226126432419E-2</v>
      </c>
      <c r="S1968" s="50">
        <v>18.317493438720703</v>
      </c>
      <c r="T1968" s="50">
        <v>6.8921133875846863E-2</v>
      </c>
      <c r="U1968" s="50">
        <v>3.9791636168956757E-2</v>
      </c>
      <c r="V1968" s="50">
        <v>0</v>
      </c>
      <c r="W1968" t="s">
        <v>210</v>
      </c>
      <c r="X1968" s="50">
        <v>0.5135885105993383</v>
      </c>
      <c r="Y1968" t="s">
        <v>210</v>
      </c>
      <c r="Z1968">
        <v>3</v>
      </c>
      <c r="AA1968">
        <v>22</v>
      </c>
      <c r="AB1968" t="s">
        <v>251</v>
      </c>
      <c r="AC1968" t="s">
        <v>190</v>
      </c>
      <c r="AD1968" s="50">
        <v>0.96719474180565024</v>
      </c>
      <c r="AE1968" t="s">
        <v>252</v>
      </c>
      <c r="AF1968" t="s">
        <v>252</v>
      </c>
      <c r="AG1968" t="s">
        <v>252</v>
      </c>
      <c r="AH1968" t="s">
        <v>252</v>
      </c>
      <c r="AI1968" t="s">
        <v>252</v>
      </c>
    </row>
    <row r="1969" spans="1:35" x14ac:dyDescent="0.35">
      <c r="A1969">
        <v>70</v>
      </c>
      <c r="B1969" t="s">
        <v>346</v>
      </c>
      <c r="C1969" t="s">
        <v>246</v>
      </c>
      <c r="D1969" t="s">
        <v>474</v>
      </c>
      <c r="E1969" t="s">
        <v>336</v>
      </c>
      <c r="F1969" t="s">
        <v>248</v>
      </c>
      <c r="G1969" t="s">
        <v>249</v>
      </c>
      <c r="H1969" t="s">
        <v>250</v>
      </c>
      <c r="L1969" s="50">
        <v>1</v>
      </c>
      <c r="M1969" s="50">
        <v>0.92697602510452271</v>
      </c>
      <c r="N1969" s="50">
        <v>1.0787765979766846</v>
      </c>
      <c r="O1969" s="50">
        <v>27.583919999999999</v>
      </c>
      <c r="P1969" s="50">
        <v>27.617319107055664</v>
      </c>
      <c r="Q1969" s="50">
        <v>4.4350259006023407E-2</v>
      </c>
      <c r="S1969" s="50">
        <v>18.004915237426758</v>
      </c>
      <c r="T1969" s="50">
        <v>6.8245373666286469E-2</v>
      </c>
      <c r="U1969" s="50">
        <v>3.9401482790708542E-2</v>
      </c>
      <c r="V1969" s="50">
        <v>0</v>
      </c>
      <c r="W1969" t="s">
        <v>210</v>
      </c>
      <c r="X1969" s="50">
        <v>0.5495279774317634</v>
      </c>
      <c r="Y1969" t="s">
        <v>210</v>
      </c>
      <c r="Z1969">
        <v>3</v>
      </c>
      <c r="AA1969">
        <v>21</v>
      </c>
      <c r="AB1969" t="s">
        <v>251</v>
      </c>
      <c r="AC1969" t="s">
        <v>190</v>
      </c>
      <c r="AD1969" s="50">
        <v>0.97635500296372435</v>
      </c>
      <c r="AE1969" t="s">
        <v>252</v>
      </c>
      <c r="AF1969" t="s">
        <v>252</v>
      </c>
      <c r="AG1969" t="s">
        <v>252</v>
      </c>
      <c r="AH1969" t="s">
        <v>252</v>
      </c>
      <c r="AI1969" t="s">
        <v>252</v>
      </c>
    </row>
    <row r="1970" spans="1:35" x14ac:dyDescent="0.35">
      <c r="A1970">
        <v>71</v>
      </c>
      <c r="B1970" t="s">
        <v>347</v>
      </c>
      <c r="C1970" t="s">
        <v>246</v>
      </c>
      <c r="D1970" t="s">
        <v>474</v>
      </c>
      <c r="E1970" t="s">
        <v>338</v>
      </c>
      <c r="F1970" t="s">
        <v>248</v>
      </c>
      <c r="G1970" t="s">
        <v>249</v>
      </c>
      <c r="H1970" t="s">
        <v>250</v>
      </c>
      <c r="L1970" s="50">
        <v>1</v>
      </c>
      <c r="M1970" s="50">
        <v>0.94046211242675781</v>
      </c>
      <c r="N1970" s="50">
        <v>1.0633070468902588</v>
      </c>
      <c r="O1970" s="50">
        <v>28.871044000000001</v>
      </c>
      <c r="P1970" s="50">
        <v>28.853967666625977</v>
      </c>
      <c r="Q1970" s="50">
        <v>1.9016571342945099E-2</v>
      </c>
      <c r="S1970" s="50">
        <v>19.241565704345703</v>
      </c>
      <c r="T1970" s="50">
        <v>5.5245950818061829E-2</v>
      </c>
      <c r="U1970" s="50">
        <v>3.1896263360977173E-2</v>
      </c>
      <c r="V1970" s="50">
        <v>0</v>
      </c>
      <c r="W1970" t="s">
        <v>210</v>
      </c>
      <c r="X1970" s="50">
        <v>0.59963722325997781</v>
      </c>
      <c r="Y1970" t="s">
        <v>210</v>
      </c>
      <c r="Z1970">
        <v>3</v>
      </c>
      <c r="AA1970">
        <v>22</v>
      </c>
      <c r="AB1970" t="s">
        <v>251</v>
      </c>
      <c r="AC1970" t="s">
        <v>190</v>
      </c>
      <c r="AD1970" s="50">
        <v>0.97915013448844845</v>
      </c>
      <c r="AE1970" t="s">
        <v>252</v>
      </c>
      <c r="AF1970" t="s">
        <v>252</v>
      </c>
      <c r="AG1970" t="s">
        <v>252</v>
      </c>
      <c r="AH1970" t="s">
        <v>252</v>
      </c>
      <c r="AI1970" t="s">
        <v>252</v>
      </c>
    </row>
    <row r="1971" spans="1:35" x14ac:dyDescent="0.35">
      <c r="A1971">
        <v>72</v>
      </c>
      <c r="B1971" t="s">
        <v>348</v>
      </c>
      <c r="C1971" t="s">
        <v>246</v>
      </c>
      <c r="D1971" t="s">
        <v>474</v>
      </c>
      <c r="E1971" t="s">
        <v>340</v>
      </c>
      <c r="F1971" t="s">
        <v>248</v>
      </c>
      <c r="G1971" t="s">
        <v>249</v>
      </c>
      <c r="H1971" t="s">
        <v>250</v>
      </c>
      <c r="L1971" s="50">
        <v>1</v>
      </c>
      <c r="M1971" s="50">
        <v>0.91056978702545166</v>
      </c>
      <c r="N1971" s="50">
        <v>1.0982134342193604</v>
      </c>
      <c r="O1971" s="50">
        <v>31.266064</v>
      </c>
      <c r="P1971" s="50">
        <v>31.271677017211914</v>
      </c>
      <c r="Q1971" s="50">
        <v>6.6474571824073792E-2</v>
      </c>
      <c r="S1971" s="50">
        <v>21.659273147583008</v>
      </c>
      <c r="T1971" s="50">
        <v>8.4316983819007874E-2</v>
      </c>
      <c r="U1971" s="50">
        <v>4.8680432140827179E-2</v>
      </c>
      <c r="V1971" s="50">
        <v>0</v>
      </c>
      <c r="W1971" t="s">
        <v>210</v>
      </c>
      <c r="X1971" s="50">
        <v>0.71665905329324697</v>
      </c>
      <c r="Y1971" t="s">
        <v>210</v>
      </c>
      <c r="Z1971">
        <v>3</v>
      </c>
      <c r="AA1971">
        <v>24</v>
      </c>
      <c r="AB1971" t="s">
        <v>251</v>
      </c>
      <c r="AC1971" t="s">
        <v>190</v>
      </c>
      <c r="AD1971" s="50">
        <v>0.97389018189537813</v>
      </c>
      <c r="AE1971" t="s">
        <v>252</v>
      </c>
      <c r="AF1971" t="s">
        <v>252</v>
      </c>
      <c r="AG1971" t="s">
        <v>252</v>
      </c>
      <c r="AH1971" t="s">
        <v>252</v>
      </c>
      <c r="AI1971" t="s">
        <v>252</v>
      </c>
    </row>
    <row r="1972" spans="1:35" x14ac:dyDescent="0.35">
      <c r="A1972">
        <v>73</v>
      </c>
      <c r="B1972" t="s">
        <v>349</v>
      </c>
      <c r="C1972" t="s">
        <v>246</v>
      </c>
      <c r="D1972" t="s">
        <v>474</v>
      </c>
      <c r="E1972" t="s">
        <v>350</v>
      </c>
      <c r="F1972" t="s">
        <v>248</v>
      </c>
      <c r="G1972" t="s">
        <v>249</v>
      </c>
      <c r="H1972" t="s">
        <v>250</v>
      </c>
      <c r="L1972" s="50">
        <v>1</v>
      </c>
      <c r="M1972" s="50">
        <v>0.83403980731964111</v>
      </c>
      <c r="N1972" s="50">
        <v>1.1989835500717163</v>
      </c>
      <c r="O1972" s="50">
        <v>30.570934000000001</v>
      </c>
      <c r="P1972" s="50">
        <v>30.641866683959961</v>
      </c>
      <c r="Q1972" s="50">
        <v>0.15487277507781982</v>
      </c>
      <c r="S1972" s="50">
        <v>21.029462814331055</v>
      </c>
      <c r="T1972" s="50">
        <v>0.16332808136940002</v>
      </c>
      <c r="U1972" s="50">
        <v>9.4297513365745544E-2</v>
      </c>
      <c r="V1972" s="50">
        <v>0</v>
      </c>
      <c r="W1972" t="s">
        <v>210</v>
      </c>
      <c r="X1972" s="50">
        <v>0.3572675448764796</v>
      </c>
      <c r="Y1972" t="s">
        <v>210</v>
      </c>
      <c r="Z1972">
        <v>3</v>
      </c>
      <c r="AA1972">
        <v>25</v>
      </c>
      <c r="AB1972" t="s">
        <v>251</v>
      </c>
      <c r="AC1972" t="s">
        <v>190</v>
      </c>
      <c r="AD1972" s="50">
        <v>0.97929211549166251</v>
      </c>
      <c r="AE1972" t="s">
        <v>252</v>
      </c>
      <c r="AF1972" t="s">
        <v>252</v>
      </c>
      <c r="AG1972" t="s">
        <v>252</v>
      </c>
      <c r="AH1972" t="s">
        <v>252</v>
      </c>
      <c r="AI1972" t="s">
        <v>252</v>
      </c>
    </row>
    <row r="1973" spans="1:35" x14ac:dyDescent="0.35">
      <c r="A1973">
        <v>74</v>
      </c>
      <c r="B1973" t="s">
        <v>351</v>
      </c>
      <c r="C1973" t="s">
        <v>246</v>
      </c>
      <c r="D1973" t="s">
        <v>474</v>
      </c>
      <c r="E1973" t="s">
        <v>352</v>
      </c>
      <c r="F1973" t="s">
        <v>248</v>
      </c>
      <c r="G1973" t="s">
        <v>249</v>
      </c>
      <c r="H1973" t="s">
        <v>250</v>
      </c>
      <c r="L1973" s="50">
        <v>1</v>
      </c>
      <c r="M1973" s="50">
        <v>0.92694771289825439</v>
      </c>
      <c r="N1973" s="50">
        <v>1.0788094997406006</v>
      </c>
      <c r="O1973" s="50">
        <v>25.387121</v>
      </c>
      <c r="P1973" s="50">
        <v>25.414285659790039</v>
      </c>
      <c r="Q1973" s="50">
        <v>4.4392570853233337E-2</v>
      </c>
      <c r="S1973" s="50">
        <v>15.801881790161133</v>
      </c>
      <c r="T1973" s="50">
        <v>6.8272873759269714E-2</v>
      </c>
      <c r="U1973" s="50">
        <v>3.9417363703250885E-2</v>
      </c>
      <c r="V1973" s="50">
        <v>0</v>
      </c>
      <c r="W1973" t="s">
        <v>210</v>
      </c>
      <c r="X1973" s="50">
        <v>0.50295297175931797</v>
      </c>
      <c r="Y1973" t="s">
        <v>210</v>
      </c>
      <c r="Z1973">
        <v>3</v>
      </c>
      <c r="AA1973">
        <v>18</v>
      </c>
      <c r="AB1973" t="s">
        <v>251</v>
      </c>
      <c r="AC1973" t="s">
        <v>190</v>
      </c>
      <c r="AD1973" s="50">
        <v>0.96994891885888157</v>
      </c>
      <c r="AE1973" t="s">
        <v>252</v>
      </c>
      <c r="AF1973" t="s">
        <v>252</v>
      </c>
      <c r="AG1973" t="s">
        <v>252</v>
      </c>
      <c r="AH1973" t="s">
        <v>252</v>
      </c>
      <c r="AI1973" t="s">
        <v>252</v>
      </c>
    </row>
    <row r="1974" spans="1:35" x14ac:dyDescent="0.35">
      <c r="A1974">
        <v>75</v>
      </c>
      <c r="B1974" t="s">
        <v>353</v>
      </c>
      <c r="C1974" t="s">
        <v>246</v>
      </c>
      <c r="D1974" t="s">
        <v>474</v>
      </c>
      <c r="E1974" t="s">
        <v>354</v>
      </c>
      <c r="F1974" t="s">
        <v>248</v>
      </c>
      <c r="G1974" t="s">
        <v>249</v>
      </c>
      <c r="H1974" t="s">
        <v>250</v>
      </c>
      <c r="L1974" s="50">
        <v>1</v>
      </c>
      <c r="M1974" s="50">
        <v>0.92960911989212036</v>
      </c>
      <c r="N1974" s="50">
        <v>1.0757209062576294</v>
      </c>
      <c r="O1974" s="50">
        <v>25.025241999999999</v>
      </c>
      <c r="P1974" s="50">
        <v>25.066656112670898</v>
      </c>
      <c r="Q1974" s="50">
        <v>4.0311530232429504E-2</v>
      </c>
      <c r="S1974" s="50">
        <v>15.454250335693359</v>
      </c>
      <c r="T1974" s="50">
        <v>6.5692499279975891E-2</v>
      </c>
      <c r="U1974" s="50">
        <v>3.7927582859992981E-2</v>
      </c>
      <c r="V1974" s="50">
        <v>0</v>
      </c>
      <c r="W1974" t="s">
        <v>210</v>
      </c>
      <c r="X1974" s="50">
        <v>0.10145172971109437</v>
      </c>
      <c r="Y1974" t="s">
        <v>210</v>
      </c>
      <c r="Z1974">
        <v>3</v>
      </c>
      <c r="AA1974">
        <v>20</v>
      </c>
      <c r="AB1974" t="s">
        <v>251</v>
      </c>
      <c r="AC1974" t="s">
        <v>190</v>
      </c>
      <c r="AD1974" s="50">
        <v>0.89431087781930663</v>
      </c>
      <c r="AE1974" t="s">
        <v>252</v>
      </c>
      <c r="AF1974" t="s">
        <v>252</v>
      </c>
      <c r="AG1974" t="s">
        <v>252</v>
      </c>
      <c r="AH1974" t="s">
        <v>252</v>
      </c>
      <c r="AI1974" t="s">
        <v>252</v>
      </c>
    </row>
    <row r="1975" spans="1:35" x14ac:dyDescent="0.35">
      <c r="A1975">
        <v>76</v>
      </c>
      <c r="B1975" t="s">
        <v>355</v>
      </c>
      <c r="C1975" t="s">
        <v>246</v>
      </c>
      <c r="D1975" t="s">
        <v>474</v>
      </c>
      <c r="E1975" t="s">
        <v>356</v>
      </c>
      <c r="F1975" t="s">
        <v>248</v>
      </c>
      <c r="G1975" t="s">
        <v>249</v>
      </c>
      <c r="H1975" t="s">
        <v>250</v>
      </c>
      <c r="L1975" s="50">
        <v>1</v>
      </c>
      <c r="M1975" s="50">
        <v>0.8751378059387207</v>
      </c>
      <c r="N1975" s="50">
        <v>1.1426771879196167</v>
      </c>
      <c r="O1975" s="50">
        <v>33.23395</v>
      </c>
      <c r="P1975" s="50">
        <v>33.109725952148438</v>
      </c>
      <c r="Q1975" s="50">
        <v>0.10825210064649582</v>
      </c>
      <c r="S1975" s="50">
        <v>23.497323989868164</v>
      </c>
      <c r="T1975" s="50">
        <v>0.1200375035405159</v>
      </c>
      <c r="U1975" s="50">
        <v>6.9303683936595917E-2</v>
      </c>
      <c r="V1975" s="50">
        <v>0</v>
      </c>
      <c r="W1975" t="s">
        <v>210</v>
      </c>
      <c r="X1975" s="50">
        <v>0.39159581074565408</v>
      </c>
      <c r="Y1975" t="s">
        <v>210</v>
      </c>
      <c r="Z1975">
        <v>3</v>
      </c>
      <c r="AA1975">
        <v>27</v>
      </c>
      <c r="AB1975" t="s">
        <v>251</v>
      </c>
      <c r="AC1975" t="s">
        <v>190</v>
      </c>
      <c r="AD1975" s="50">
        <v>0.93268609879988285</v>
      </c>
      <c r="AE1975" t="s">
        <v>252</v>
      </c>
      <c r="AF1975" t="s">
        <v>252</v>
      </c>
      <c r="AG1975" t="s">
        <v>252</v>
      </c>
      <c r="AH1975" t="s">
        <v>252</v>
      </c>
      <c r="AI1975" t="s">
        <v>252</v>
      </c>
    </row>
    <row r="1976" spans="1:35" x14ac:dyDescent="0.35">
      <c r="A1976">
        <v>77</v>
      </c>
      <c r="B1976" t="s">
        <v>357</v>
      </c>
      <c r="C1976" t="s">
        <v>246</v>
      </c>
      <c r="D1976" t="s">
        <v>474</v>
      </c>
      <c r="E1976" t="s">
        <v>350</v>
      </c>
      <c r="F1976" t="s">
        <v>248</v>
      </c>
      <c r="G1976" t="s">
        <v>249</v>
      </c>
      <c r="H1976" t="s">
        <v>250</v>
      </c>
      <c r="L1976" s="50">
        <v>1</v>
      </c>
      <c r="M1976" s="50">
        <v>0.83403980731964111</v>
      </c>
      <c r="N1976" s="50">
        <v>1.1989835500717163</v>
      </c>
      <c r="O1976" s="50">
        <v>30.819502</v>
      </c>
      <c r="P1976" s="50">
        <v>30.641866683959961</v>
      </c>
      <c r="Q1976" s="50">
        <v>0.15487277507781982</v>
      </c>
      <c r="S1976" s="50">
        <v>21.029462814331055</v>
      </c>
      <c r="T1976" s="50">
        <v>0.16332808136940002</v>
      </c>
      <c r="U1976" s="50">
        <v>9.4297513365745544E-2</v>
      </c>
      <c r="V1976" s="50">
        <v>0</v>
      </c>
      <c r="W1976" t="s">
        <v>210</v>
      </c>
      <c r="X1976" s="50">
        <v>0.3572675448764796</v>
      </c>
      <c r="Y1976" t="s">
        <v>210</v>
      </c>
      <c r="Z1976">
        <v>3</v>
      </c>
      <c r="AA1976">
        <v>25</v>
      </c>
      <c r="AB1976" t="s">
        <v>251</v>
      </c>
      <c r="AC1976" t="s">
        <v>190</v>
      </c>
      <c r="AD1976" s="50">
        <v>0.97272471255697868</v>
      </c>
      <c r="AE1976" t="s">
        <v>252</v>
      </c>
      <c r="AF1976" t="s">
        <v>252</v>
      </c>
      <c r="AG1976" t="s">
        <v>252</v>
      </c>
      <c r="AH1976" t="s">
        <v>252</v>
      </c>
      <c r="AI1976" t="s">
        <v>252</v>
      </c>
    </row>
    <row r="1977" spans="1:35" x14ac:dyDescent="0.35">
      <c r="A1977">
        <v>78</v>
      </c>
      <c r="B1977" t="s">
        <v>358</v>
      </c>
      <c r="C1977" t="s">
        <v>246</v>
      </c>
      <c r="D1977" t="s">
        <v>474</v>
      </c>
      <c r="E1977" t="s">
        <v>352</v>
      </c>
      <c r="F1977" t="s">
        <v>248</v>
      </c>
      <c r="G1977" t="s">
        <v>249</v>
      </c>
      <c r="H1977" t="s">
        <v>250</v>
      </c>
      <c r="L1977" s="50">
        <v>1</v>
      </c>
      <c r="M1977" s="50">
        <v>0.92694771289825439</v>
      </c>
      <c r="N1977" s="50">
        <v>1.0788094997406006</v>
      </c>
      <c r="O1977" s="50">
        <v>25.390222999999999</v>
      </c>
      <c r="P1977" s="50">
        <v>25.414285659790039</v>
      </c>
      <c r="Q1977" s="50">
        <v>4.4392570853233337E-2</v>
      </c>
      <c r="S1977" s="50">
        <v>15.801881790161133</v>
      </c>
      <c r="T1977" s="50">
        <v>6.8272873759269714E-2</v>
      </c>
      <c r="U1977" s="50">
        <v>3.9417363703250885E-2</v>
      </c>
      <c r="V1977" s="50">
        <v>0</v>
      </c>
      <c r="W1977" t="s">
        <v>210</v>
      </c>
      <c r="X1977" s="50">
        <v>0.50295297175931797</v>
      </c>
      <c r="Y1977" t="s">
        <v>210</v>
      </c>
      <c r="Z1977">
        <v>3</v>
      </c>
      <c r="AA1977">
        <v>18</v>
      </c>
      <c r="AB1977" t="s">
        <v>251</v>
      </c>
      <c r="AC1977" t="s">
        <v>190</v>
      </c>
      <c r="AD1977" s="50">
        <v>0.98041690980454843</v>
      </c>
      <c r="AE1977" t="s">
        <v>252</v>
      </c>
      <c r="AF1977" t="s">
        <v>252</v>
      </c>
      <c r="AG1977" t="s">
        <v>252</v>
      </c>
      <c r="AH1977" t="s">
        <v>252</v>
      </c>
      <c r="AI1977" t="s">
        <v>252</v>
      </c>
    </row>
    <row r="1978" spans="1:35" x14ac:dyDescent="0.35">
      <c r="A1978">
        <v>79</v>
      </c>
      <c r="B1978" t="s">
        <v>359</v>
      </c>
      <c r="C1978" t="s">
        <v>246</v>
      </c>
      <c r="D1978" t="s">
        <v>474</v>
      </c>
      <c r="E1978" t="s">
        <v>354</v>
      </c>
      <c r="F1978" t="s">
        <v>248</v>
      </c>
      <c r="G1978" t="s">
        <v>249</v>
      </c>
      <c r="H1978" t="s">
        <v>250</v>
      </c>
      <c r="L1978" s="50">
        <v>1</v>
      </c>
      <c r="M1978" s="50">
        <v>0.92960911989212036</v>
      </c>
      <c r="N1978" s="50">
        <v>1.0757209062576294</v>
      </c>
      <c r="O1978" s="50">
        <v>25.068956</v>
      </c>
      <c r="P1978" s="50">
        <v>25.066656112670898</v>
      </c>
      <c r="Q1978" s="50">
        <v>4.0311530232429504E-2</v>
      </c>
      <c r="S1978" s="50">
        <v>15.454250335693359</v>
      </c>
      <c r="T1978" s="50">
        <v>6.5692499279975891E-2</v>
      </c>
      <c r="U1978" s="50">
        <v>3.7927582859992981E-2</v>
      </c>
      <c r="V1978" s="50">
        <v>0</v>
      </c>
      <c r="W1978" t="s">
        <v>210</v>
      </c>
      <c r="X1978" s="50">
        <v>0.10145172971109437</v>
      </c>
      <c r="Y1978" t="s">
        <v>210</v>
      </c>
      <c r="Z1978">
        <v>3</v>
      </c>
      <c r="AA1978">
        <v>21</v>
      </c>
      <c r="AB1978" t="s">
        <v>251</v>
      </c>
      <c r="AC1978" t="s">
        <v>190</v>
      </c>
      <c r="AD1978" s="50">
        <v>0.87637229991048293</v>
      </c>
      <c r="AE1978" t="s">
        <v>252</v>
      </c>
      <c r="AF1978" t="s">
        <v>252</v>
      </c>
      <c r="AG1978" t="s">
        <v>252</v>
      </c>
      <c r="AH1978" t="s">
        <v>252</v>
      </c>
      <c r="AI1978" t="s">
        <v>252</v>
      </c>
    </row>
    <row r="1979" spans="1:35" x14ac:dyDescent="0.35">
      <c r="A1979">
        <v>80</v>
      </c>
      <c r="B1979" t="s">
        <v>360</v>
      </c>
      <c r="C1979" t="s">
        <v>246</v>
      </c>
      <c r="D1979" t="s">
        <v>474</v>
      </c>
      <c r="E1979" t="s">
        <v>356</v>
      </c>
      <c r="F1979" t="s">
        <v>248</v>
      </c>
      <c r="G1979" t="s">
        <v>249</v>
      </c>
      <c r="H1979" t="s">
        <v>250</v>
      </c>
      <c r="L1979" s="50">
        <v>1</v>
      </c>
      <c r="M1979" s="50">
        <v>0.8751378059387207</v>
      </c>
      <c r="N1979" s="50">
        <v>1.1426771879196167</v>
      </c>
      <c r="O1979" s="50">
        <v>33.035575999999999</v>
      </c>
      <c r="P1979" s="50">
        <v>33.109725952148438</v>
      </c>
      <c r="Q1979" s="50">
        <v>0.10825210064649582</v>
      </c>
      <c r="S1979" s="50">
        <v>23.497323989868164</v>
      </c>
      <c r="T1979" s="50">
        <v>0.1200375035405159</v>
      </c>
      <c r="U1979" s="50">
        <v>6.9303683936595917E-2</v>
      </c>
      <c r="V1979" s="50">
        <v>0</v>
      </c>
      <c r="W1979" t="s">
        <v>210</v>
      </c>
      <c r="X1979" s="50">
        <v>0.39159581074565408</v>
      </c>
      <c r="Y1979" t="s">
        <v>210</v>
      </c>
      <c r="Z1979">
        <v>3</v>
      </c>
      <c r="AA1979">
        <v>26</v>
      </c>
      <c r="AB1979" t="s">
        <v>251</v>
      </c>
      <c r="AC1979" t="s">
        <v>190</v>
      </c>
      <c r="AD1979" s="50">
        <v>0.92821771290942601</v>
      </c>
      <c r="AE1979" t="s">
        <v>252</v>
      </c>
      <c r="AF1979" t="s">
        <v>252</v>
      </c>
      <c r="AG1979" t="s">
        <v>252</v>
      </c>
      <c r="AH1979" t="s">
        <v>252</v>
      </c>
      <c r="AI1979" t="s">
        <v>252</v>
      </c>
    </row>
    <row r="1980" spans="1:35" x14ac:dyDescent="0.35">
      <c r="A1980">
        <v>81</v>
      </c>
      <c r="B1980" t="s">
        <v>361</v>
      </c>
      <c r="C1980" t="s">
        <v>246</v>
      </c>
      <c r="D1980" t="s">
        <v>474</v>
      </c>
      <c r="E1980" t="s">
        <v>350</v>
      </c>
      <c r="F1980" t="s">
        <v>248</v>
      </c>
      <c r="G1980" t="s">
        <v>249</v>
      </c>
      <c r="H1980" t="s">
        <v>250</v>
      </c>
      <c r="L1980" s="50">
        <v>1</v>
      </c>
      <c r="M1980" s="50">
        <v>0.83403980731964111</v>
      </c>
      <c r="N1980" s="50">
        <v>1.1989835500717163</v>
      </c>
      <c r="O1980" s="50">
        <v>30.535164000000002</v>
      </c>
      <c r="P1980" s="50">
        <v>30.641866683959961</v>
      </c>
      <c r="Q1980" s="50">
        <v>0.15487277507781982</v>
      </c>
      <c r="S1980" s="50">
        <v>21.029462814331055</v>
      </c>
      <c r="T1980" s="50">
        <v>0.16332808136940002</v>
      </c>
      <c r="U1980" s="50">
        <v>9.4297513365745544E-2</v>
      </c>
      <c r="V1980" s="50">
        <v>0</v>
      </c>
      <c r="W1980" t="s">
        <v>210</v>
      </c>
      <c r="X1980" s="50">
        <v>0.3572675448764796</v>
      </c>
      <c r="Y1980" t="s">
        <v>210</v>
      </c>
      <c r="Z1980">
        <v>3</v>
      </c>
      <c r="AA1980">
        <v>24</v>
      </c>
      <c r="AB1980" t="s">
        <v>251</v>
      </c>
      <c r="AC1980" t="s">
        <v>190</v>
      </c>
      <c r="AD1980" s="50">
        <v>0.97651944141242408</v>
      </c>
      <c r="AE1980" t="s">
        <v>252</v>
      </c>
      <c r="AF1980" t="s">
        <v>252</v>
      </c>
      <c r="AG1980" t="s">
        <v>252</v>
      </c>
      <c r="AH1980" t="s">
        <v>252</v>
      </c>
      <c r="AI1980" t="s">
        <v>252</v>
      </c>
    </row>
    <row r="1981" spans="1:35" x14ac:dyDescent="0.35">
      <c r="A1981">
        <v>82</v>
      </c>
      <c r="B1981" t="s">
        <v>362</v>
      </c>
      <c r="C1981" t="s">
        <v>246</v>
      </c>
      <c r="D1981" t="s">
        <v>474</v>
      </c>
      <c r="E1981" t="s">
        <v>352</v>
      </c>
      <c r="F1981" t="s">
        <v>248</v>
      </c>
      <c r="G1981" t="s">
        <v>249</v>
      </c>
      <c r="H1981" t="s">
        <v>250</v>
      </c>
      <c r="L1981" s="50">
        <v>1</v>
      </c>
      <c r="M1981" s="50">
        <v>0.92694771289825439</v>
      </c>
      <c r="N1981" s="50">
        <v>1.0788094997406006</v>
      </c>
      <c r="O1981" s="50">
        <v>25.465515</v>
      </c>
      <c r="P1981" s="50">
        <v>25.414285659790039</v>
      </c>
      <c r="Q1981" s="50">
        <v>4.4392570853233337E-2</v>
      </c>
      <c r="S1981" s="50">
        <v>15.801881790161133</v>
      </c>
      <c r="T1981" s="50">
        <v>6.8272873759269714E-2</v>
      </c>
      <c r="U1981" s="50">
        <v>3.9417363703250885E-2</v>
      </c>
      <c r="V1981" s="50">
        <v>0</v>
      </c>
      <c r="W1981" t="s">
        <v>210</v>
      </c>
      <c r="X1981" s="50">
        <v>0.50295297175931797</v>
      </c>
      <c r="Y1981" t="s">
        <v>210</v>
      </c>
      <c r="Z1981">
        <v>3</v>
      </c>
      <c r="AA1981">
        <v>19</v>
      </c>
      <c r="AB1981" t="s">
        <v>251</v>
      </c>
      <c r="AC1981" t="s">
        <v>190</v>
      </c>
      <c r="AD1981" s="50">
        <v>0.96021780621899333</v>
      </c>
      <c r="AE1981" t="s">
        <v>252</v>
      </c>
      <c r="AF1981" t="s">
        <v>252</v>
      </c>
      <c r="AG1981" t="s">
        <v>252</v>
      </c>
      <c r="AH1981" t="s">
        <v>252</v>
      </c>
      <c r="AI1981" t="s">
        <v>252</v>
      </c>
    </row>
    <row r="1982" spans="1:35" x14ac:dyDescent="0.35">
      <c r="A1982">
        <v>83</v>
      </c>
      <c r="B1982" t="s">
        <v>363</v>
      </c>
      <c r="C1982" t="s">
        <v>246</v>
      </c>
      <c r="D1982" t="s">
        <v>474</v>
      </c>
      <c r="E1982" t="s">
        <v>354</v>
      </c>
      <c r="F1982" t="s">
        <v>248</v>
      </c>
      <c r="G1982" t="s">
        <v>249</v>
      </c>
      <c r="H1982" t="s">
        <v>250</v>
      </c>
      <c r="L1982" s="50">
        <v>1</v>
      </c>
      <c r="M1982" s="50">
        <v>0.92960911989212036</v>
      </c>
      <c r="N1982" s="50">
        <v>1.0757209062576294</v>
      </c>
      <c r="O1982" s="50">
        <v>25.105765999999999</v>
      </c>
      <c r="P1982" s="50">
        <v>25.066656112670898</v>
      </c>
      <c r="Q1982" s="50">
        <v>4.0311530232429504E-2</v>
      </c>
      <c r="S1982" s="50">
        <v>15.454250335693359</v>
      </c>
      <c r="T1982" s="50">
        <v>6.5692499279975891E-2</v>
      </c>
      <c r="U1982" s="50">
        <v>3.7927582859992981E-2</v>
      </c>
      <c r="V1982" s="50">
        <v>0</v>
      </c>
      <c r="W1982" t="s">
        <v>210</v>
      </c>
      <c r="X1982" s="50">
        <v>0.10145172971109437</v>
      </c>
      <c r="Y1982" t="s">
        <v>210</v>
      </c>
      <c r="Z1982">
        <v>3</v>
      </c>
      <c r="AA1982">
        <v>20</v>
      </c>
      <c r="AB1982" t="s">
        <v>251</v>
      </c>
      <c r="AC1982" t="s">
        <v>190</v>
      </c>
      <c r="AD1982" s="50">
        <v>0.89705352665571103</v>
      </c>
      <c r="AE1982" t="s">
        <v>252</v>
      </c>
      <c r="AF1982" t="s">
        <v>252</v>
      </c>
      <c r="AG1982" t="s">
        <v>252</v>
      </c>
      <c r="AH1982" t="s">
        <v>252</v>
      </c>
      <c r="AI1982" t="s">
        <v>252</v>
      </c>
    </row>
    <row r="1983" spans="1:35" x14ac:dyDescent="0.35">
      <c r="A1983">
        <v>84</v>
      </c>
      <c r="B1983" t="s">
        <v>364</v>
      </c>
      <c r="C1983" t="s">
        <v>246</v>
      </c>
      <c r="D1983" t="s">
        <v>474</v>
      </c>
      <c r="E1983" t="s">
        <v>356</v>
      </c>
      <c r="F1983" t="s">
        <v>248</v>
      </c>
      <c r="G1983" t="s">
        <v>249</v>
      </c>
      <c r="H1983" t="s">
        <v>250</v>
      </c>
      <c r="L1983" s="50">
        <v>1</v>
      </c>
      <c r="M1983" s="50">
        <v>0.8751378059387207</v>
      </c>
      <c r="N1983" s="50">
        <v>1.1426771879196167</v>
      </c>
      <c r="O1983" s="50">
        <v>33.059657999999999</v>
      </c>
      <c r="P1983" s="50">
        <v>33.109725952148438</v>
      </c>
      <c r="Q1983" s="50">
        <v>0.10825210064649582</v>
      </c>
      <c r="S1983" s="50">
        <v>23.497323989868164</v>
      </c>
      <c r="T1983" s="50">
        <v>0.1200375035405159</v>
      </c>
      <c r="U1983" s="50">
        <v>6.9303683936595917E-2</v>
      </c>
      <c r="V1983" s="50">
        <v>0</v>
      </c>
      <c r="W1983" t="s">
        <v>210</v>
      </c>
      <c r="X1983" s="50">
        <v>0.39159581074565408</v>
      </c>
      <c r="Y1983" t="s">
        <v>210</v>
      </c>
      <c r="Z1983">
        <v>3</v>
      </c>
      <c r="AA1983">
        <v>26</v>
      </c>
      <c r="AB1983" t="s">
        <v>251</v>
      </c>
      <c r="AC1983" t="s">
        <v>190</v>
      </c>
      <c r="AD1983" s="50">
        <v>0.93490062837806165</v>
      </c>
      <c r="AE1983" t="s">
        <v>252</v>
      </c>
      <c r="AF1983" t="s">
        <v>252</v>
      </c>
      <c r="AG1983" t="s">
        <v>252</v>
      </c>
      <c r="AH1983" t="s">
        <v>252</v>
      </c>
      <c r="AI1983" t="s">
        <v>252</v>
      </c>
    </row>
    <row r="1984" spans="1:35" x14ac:dyDescent="0.35">
      <c r="A1984">
        <v>85</v>
      </c>
      <c r="B1984" t="s">
        <v>365</v>
      </c>
      <c r="C1984" t="s">
        <v>246</v>
      </c>
      <c r="D1984" t="s">
        <v>474</v>
      </c>
      <c r="E1984" t="s">
        <v>366</v>
      </c>
      <c r="F1984" t="s">
        <v>248</v>
      </c>
      <c r="G1984" t="s">
        <v>249</v>
      </c>
      <c r="H1984" t="s">
        <v>250</v>
      </c>
      <c r="O1984" t="s">
        <v>403</v>
      </c>
      <c r="W1984" t="s">
        <v>210</v>
      </c>
      <c r="X1984" s="50">
        <v>0.2</v>
      </c>
      <c r="Y1984" t="s">
        <v>210</v>
      </c>
      <c r="Z1984">
        <v>3</v>
      </c>
      <c r="AA1984">
        <v>39</v>
      </c>
      <c r="AB1984" t="s">
        <v>251</v>
      </c>
      <c r="AC1984" t="s">
        <v>190</v>
      </c>
      <c r="AD1984" s="50">
        <v>0</v>
      </c>
      <c r="AE1984" t="s">
        <v>274</v>
      </c>
      <c r="AF1984" t="s">
        <v>274</v>
      </c>
      <c r="AG1984" t="s">
        <v>274</v>
      </c>
      <c r="AH1984" t="s">
        <v>252</v>
      </c>
      <c r="AI1984" t="s">
        <v>274</v>
      </c>
    </row>
    <row r="1985" spans="1:37" x14ac:dyDescent="0.35">
      <c r="A1985">
        <v>86</v>
      </c>
      <c r="B1985" t="s">
        <v>367</v>
      </c>
      <c r="C1985" t="s">
        <v>246</v>
      </c>
      <c r="D1985" t="s">
        <v>474</v>
      </c>
      <c r="E1985" t="s">
        <v>368</v>
      </c>
      <c r="F1985" t="s">
        <v>248</v>
      </c>
      <c r="G1985" t="s">
        <v>249</v>
      </c>
      <c r="H1985" t="s">
        <v>250</v>
      </c>
      <c r="L1985" s="50">
        <v>1</v>
      </c>
      <c r="M1985" s="50">
        <v>0.92929559946060181</v>
      </c>
      <c r="N1985" s="50">
        <v>1.0760838985443115</v>
      </c>
      <c r="O1985" s="50">
        <v>32.005540000000003</v>
      </c>
      <c r="P1985" s="50">
        <v>32.039840698242188</v>
      </c>
      <c r="Q1985" s="50">
        <v>4.0804382413625717E-2</v>
      </c>
      <c r="S1985" s="50">
        <v>22.427434921264648</v>
      </c>
      <c r="T1985" s="50">
        <v>6.5996080636978149E-2</v>
      </c>
      <c r="U1985" s="50">
        <v>3.8102857768535614E-2</v>
      </c>
      <c r="V1985" s="50">
        <v>0</v>
      </c>
      <c r="W1985" t="s">
        <v>210</v>
      </c>
      <c r="X1985" s="50">
        <v>0.63727992991503923</v>
      </c>
      <c r="Y1985" t="s">
        <v>210</v>
      </c>
      <c r="Z1985">
        <v>3</v>
      </c>
      <c r="AA1985">
        <v>25</v>
      </c>
      <c r="AB1985" t="s">
        <v>251</v>
      </c>
      <c r="AC1985" t="s">
        <v>190</v>
      </c>
      <c r="AD1985" s="50">
        <v>0.97715657789708121</v>
      </c>
      <c r="AE1985" t="s">
        <v>252</v>
      </c>
      <c r="AF1985" t="s">
        <v>252</v>
      </c>
      <c r="AG1985" t="s">
        <v>252</v>
      </c>
      <c r="AH1985" t="s">
        <v>252</v>
      </c>
      <c r="AI1985" t="s">
        <v>252</v>
      </c>
    </row>
    <row r="1986" spans="1:37" x14ac:dyDescent="0.35">
      <c r="A1986">
        <v>87</v>
      </c>
      <c r="B1986" t="s">
        <v>369</v>
      </c>
      <c r="C1986" t="s">
        <v>246</v>
      </c>
      <c r="D1986" t="s">
        <v>474</v>
      </c>
      <c r="E1986" t="s">
        <v>370</v>
      </c>
      <c r="F1986" t="s">
        <v>248</v>
      </c>
      <c r="G1986" t="s">
        <v>249</v>
      </c>
      <c r="H1986" t="s">
        <v>250</v>
      </c>
      <c r="L1986" s="50">
        <v>1</v>
      </c>
      <c r="M1986" s="50">
        <v>0.7576373815536499</v>
      </c>
      <c r="N1986" s="50">
        <v>1.3198926448822021</v>
      </c>
      <c r="O1986" s="50">
        <v>32.510548</v>
      </c>
      <c r="P1986" s="50">
        <v>32.406322479248047</v>
      </c>
      <c r="Q1986" s="50">
        <v>0.24435277283191681</v>
      </c>
      <c r="S1986" s="50">
        <v>22.793914794921875</v>
      </c>
      <c r="T1986" s="50">
        <v>0.24979744851589203</v>
      </c>
      <c r="U1986" s="50">
        <v>0.14422062039375305</v>
      </c>
      <c r="V1986" s="50">
        <v>0</v>
      </c>
      <c r="W1986" t="s">
        <v>210</v>
      </c>
      <c r="X1986" s="50">
        <v>0.56423727959847159</v>
      </c>
      <c r="Y1986" t="s">
        <v>210</v>
      </c>
      <c r="Z1986">
        <v>3</v>
      </c>
      <c r="AA1986">
        <v>25</v>
      </c>
      <c r="AB1986" t="s">
        <v>251</v>
      </c>
      <c r="AC1986" t="s">
        <v>190</v>
      </c>
      <c r="AD1986" s="50">
        <v>0.97679910690798255</v>
      </c>
      <c r="AE1986" t="s">
        <v>252</v>
      </c>
      <c r="AF1986" t="s">
        <v>252</v>
      </c>
      <c r="AG1986" t="s">
        <v>252</v>
      </c>
      <c r="AH1986" t="s">
        <v>252</v>
      </c>
      <c r="AI1986" t="s">
        <v>252</v>
      </c>
    </row>
    <row r="1987" spans="1:37" x14ac:dyDescent="0.35">
      <c r="A1987">
        <v>88</v>
      </c>
      <c r="B1987" t="s">
        <v>371</v>
      </c>
      <c r="C1987" t="s">
        <v>246</v>
      </c>
      <c r="D1987" t="s">
        <v>474</v>
      </c>
      <c r="E1987" t="s">
        <v>372</v>
      </c>
      <c r="F1987" t="s">
        <v>248</v>
      </c>
      <c r="G1987" t="s">
        <v>249</v>
      </c>
      <c r="H1987" t="s">
        <v>250</v>
      </c>
      <c r="L1987" s="50">
        <v>1</v>
      </c>
      <c r="M1987" s="50">
        <v>0.2508111298084259</v>
      </c>
      <c r="N1987" s="50">
        <v>3.9870641231536865</v>
      </c>
      <c r="O1987" s="50">
        <v>37.211480000000002</v>
      </c>
      <c r="P1987" s="50">
        <v>37.832271575927734</v>
      </c>
      <c r="Q1987" s="50">
        <v>1.2436786890029907</v>
      </c>
      <c r="S1987" s="50">
        <v>28.219867706298828</v>
      </c>
      <c r="T1987" s="50">
        <v>1.2447599172592163</v>
      </c>
      <c r="U1987" s="50">
        <v>0.71866244077682495</v>
      </c>
      <c r="V1987" s="50">
        <v>0</v>
      </c>
      <c r="W1987" t="s">
        <v>210</v>
      </c>
      <c r="X1987" s="50">
        <v>3.9999999105930328E-2</v>
      </c>
      <c r="Y1987" t="s">
        <v>210</v>
      </c>
      <c r="Z1987">
        <v>3</v>
      </c>
      <c r="AA1987">
        <v>33</v>
      </c>
      <c r="AB1987" t="s">
        <v>273</v>
      </c>
      <c r="AC1987" t="s">
        <v>190</v>
      </c>
      <c r="AD1987" s="50">
        <v>0.61155911908418414</v>
      </c>
      <c r="AE1987" t="s">
        <v>274</v>
      </c>
      <c r="AF1987" t="s">
        <v>252</v>
      </c>
      <c r="AG1987" t="s">
        <v>274</v>
      </c>
      <c r="AH1987" t="s">
        <v>274</v>
      </c>
      <c r="AI1987" t="s">
        <v>252</v>
      </c>
    </row>
    <row r="1988" spans="1:37" x14ac:dyDescent="0.35">
      <c r="A1988">
        <v>89</v>
      </c>
      <c r="B1988" t="s">
        <v>373</v>
      </c>
      <c r="C1988" t="s">
        <v>246</v>
      </c>
      <c r="D1988" t="s">
        <v>474</v>
      </c>
      <c r="E1988" t="s">
        <v>366</v>
      </c>
      <c r="F1988" t="s">
        <v>248</v>
      </c>
      <c r="G1988" t="s">
        <v>249</v>
      </c>
      <c r="H1988" t="s">
        <v>250</v>
      </c>
      <c r="O1988" t="s">
        <v>403</v>
      </c>
      <c r="W1988" t="s">
        <v>210</v>
      </c>
      <c r="X1988" s="50">
        <v>0.2</v>
      </c>
      <c r="Y1988" t="s">
        <v>210</v>
      </c>
      <c r="Z1988">
        <v>3</v>
      </c>
      <c r="AA1988">
        <v>39</v>
      </c>
      <c r="AB1988" t="s">
        <v>251</v>
      </c>
      <c r="AC1988" t="s">
        <v>190</v>
      </c>
      <c r="AD1988" s="50">
        <v>0</v>
      </c>
      <c r="AE1988" t="s">
        <v>274</v>
      </c>
      <c r="AF1988" t="s">
        <v>274</v>
      </c>
      <c r="AG1988" t="s">
        <v>274</v>
      </c>
      <c r="AH1988" t="s">
        <v>252</v>
      </c>
      <c r="AI1988" t="s">
        <v>274</v>
      </c>
    </row>
    <row r="1989" spans="1:37" x14ac:dyDescent="0.35">
      <c r="A1989">
        <v>90</v>
      </c>
      <c r="B1989" t="s">
        <v>374</v>
      </c>
      <c r="C1989" t="s">
        <v>246</v>
      </c>
      <c r="D1989" t="s">
        <v>474</v>
      </c>
      <c r="E1989" t="s">
        <v>368</v>
      </c>
      <c r="F1989" t="s">
        <v>248</v>
      </c>
      <c r="G1989" t="s">
        <v>249</v>
      </c>
      <c r="H1989" t="s">
        <v>250</v>
      </c>
      <c r="L1989" s="50">
        <v>1</v>
      </c>
      <c r="M1989" s="50">
        <v>0.92929559946060181</v>
      </c>
      <c r="N1989" s="50">
        <v>1.0760838985443115</v>
      </c>
      <c r="O1989" s="50">
        <v>32.029015000000001</v>
      </c>
      <c r="P1989" s="50">
        <v>32.039840698242188</v>
      </c>
      <c r="Q1989" s="50">
        <v>4.0804382413625717E-2</v>
      </c>
      <c r="S1989" s="50">
        <v>22.427434921264648</v>
      </c>
      <c r="T1989" s="50">
        <v>6.5996080636978149E-2</v>
      </c>
      <c r="U1989" s="50">
        <v>3.8102857768535614E-2</v>
      </c>
      <c r="V1989" s="50">
        <v>0</v>
      </c>
      <c r="W1989" t="s">
        <v>210</v>
      </c>
      <c r="X1989" s="50">
        <v>0.63727992991503923</v>
      </c>
      <c r="Y1989" t="s">
        <v>210</v>
      </c>
      <c r="Z1989">
        <v>3</v>
      </c>
      <c r="AA1989">
        <v>24</v>
      </c>
      <c r="AB1989" t="s">
        <v>251</v>
      </c>
      <c r="AC1989" t="s">
        <v>190</v>
      </c>
      <c r="AD1989" s="50">
        <v>0.97384973004104192</v>
      </c>
      <c r="AE1989" t="s">
        <v>252</v>
      </c>
      <c r="AF1989" t="s">
        <v>252</v>
      </c>
      <c r="AG1989" t="s">
        <v>252</v>
      </c>
      <c r="AH1989" t="s">
        <v>252</v>
      </c>
      <c r="AI1989" t="s">
        <v>252</v>
      </c>
    </row>
    <row r="1990" spans="1:37" x14ac:dyDescent="0.35">
      <c r="A1990">
        <v>91</v>
      </c>
      <c r="B1990" t="s">
        <v>375</v>
      </c>
      <c r="C1990" t="s">
        <v>246</v>
      </c>
      <c r="D1990" t="s">
        <v>474</v>
      </c>
      <c r="E1990" t="s">
        <v>370</v>
      </c>
      <c r="F1990" t="s">
        <v>248</v>
      </c>
      <c r="G1990" t="s">
        <v>249</v>
      </c>
      <c r="H1990" t="s">
        <v>250</v>
      </c>
      <c r="L1990" s="50">
        <v>1</v>
      </c>
      <c r="M1990" s="50">
        <v>0.7576373815536499</v>
      </c>
      <c r="N1990" s="50">
        <v>1.3198926448822021</v>
      </c>
      <c r="O1990" s="50">
        <v>32.581276000000003</v>
      </c>
      <c r="P1990" s="50">
        <v>32.406322479248047</v>
      </c>
      <c r="Q1990" s="50">
        <v>0.24435277283191681</v>
      </c>
      <c r="S1990" s="50">
        <v>22.793914794921875</v>
      </c>
      <c r="T1990" s="50">
        <v>0.24979744851589203</v>
      </c>
      <c r="U1990" s="50">
        <v>0.14422062039375305</v>
      </c>
      <c r="V1990" s="50">
        <v>0</v>
      </c>
      <c r="W1990" t="s">
        <v>210</v>
      </c>
      <c r="X1990" s="50">
        <v>0.56423727959847159</v>
      </c>
      <c r="Y1990" t="s">
        <v>210</v>
      </c>
      <c r="Z1990">
        <v>3</v>
      </c>
      <c r="AA1990">
        <v>26</v>
      </c>
      <c r="AB1990" t="s">
        <v>251</v>
      </c>
      <c r="AC1990" t="s">
        <v>190</v>
      </c>
      <c r="AD1990" s="50">
        <v>0.94996800076972587</v>
      </c>
      <c r="AE1990" t="s">
        <v>252</v>
      </c>
      <c r="AF1990" t="s">
        <v>252</v>
      </c>
      <c r="AG1990" t="s">
        <v>252</v>
      </c>
      <c r="AH1990" t="s">
        <v>252</v>
      </c>
      <c r="AI1990" t="s">
        <v>252</v>
      </c>
    </row>
    <row r="1991" spans="1:37" x14ac:dyDescent="0.35">
      <c r="A1991">
        <v>92</v>
      </c>
      <c r="B1991" t="s">
        <v>376</v>
      </c>
      <c r="C1991" t="s">
        <v>246</v>
      </c>
      <c r="D1991" t="s">
        <v>474</v>
      </c>
      <c r="E1991" t="s">
        <v>372</v>
      </c>
      <c r="F1991" t="s">
        <v>248</v>
      </c>
      <c r="G1991" t="s">
        <v>249</v>
      </c>
      <c r="H1991" t="s">
        <v>250</v>
      </c>
      <c r="L1991" s="50">
        <v>1</v>
      </c>
      <c r="M1991" s="50">
        <v>0.2508111298084259</v>
      </c>
      <c r="N1991" s="50">
        <v>3.9870641231536865</v>
      </c>
      <c r="O1991" s="50">
        <v>37.0212</v>
      </c>
      <c r="P1991" s="50">
        <v>37.832271575927734</v>
      </c>
      <c r="Q1991" s="50">
        <v>1.2436786890029907</v>
      </c>
      <c r="S1991" s="50">
        <v>28.219867706298828</v>
      </c>
      <c r="T1991" s="50">
        <v>1.2447599172592163</v>
      </c>
      <c r="U1991" s="50">
        <v>0.71866244077682495</v>
      </c>
      <c r="V1991" s="50">
        <v>0</v>
      </c>
      <c r="W1991" t="s">
        <v>210</v>
      </c>
      <c r="X1991" s="50">
        <v>3.9999999105930328E-2</v>
      </c>
      <c r="Y1991" t="s">
        <v>210</v>
      </c>
      <c r="Z1991">
        <v>3</v>
      </c>
      <c r="AA1991">
        <v>34</v>
      </c>
      <c r="AB1991" t="s">
        <v>273</v>
      </c>
      <c r="AC1991" t="s">
        <v>190</v>
      </c>
      <c r="AD1991" s="50">
        <v>0.67156536847567783</v>
      </c>
      <c r="AE1991" t="s">
        <v>274</v>
      </c>
      <c r="AF1991" t="s">
        <v>252</v>
      </c>
      <c r="AG1991" t="s">
        <v>274</v>
      </c>
      <c r="AH1991" t="s">
        <v>274</v>
      </c>
      <c r="AI1991" t="s">
        <v>252</v>
      </c>
    </row>
    <row r="1992" spans="1:37" x14ac:dyDescent="0.35">
      <c r="A1992">
        <v>93</v>
      </c>
      <c r="B1992" t="s">
        <v>377</v>
      </c>
      <c r="C1992" t="s">
        <v>246</v>
      </c>
      <c r="D1992" t="s">
        <v>474</v>
      </c>
      <c r="E1992" t="s">
        <v>366</v>
      </c>
      <c r="F1992" t="s">
        <v>248</v>
      </c>
      <c r="G1992" t="s">
        <v>249</v>
      </c>
      <c r="H1992" t="s">
        <v>250</v>
      </c>
      <c r="O1992" t="s">
        <v>403</v>
      </c>
      <c r="W1992" t="s">
        <v>210</v>
      </c>
      <c r="X1992" s="50">
        <v>0.2</v>
      </c>
      <c r="Y1992" t="s">
        <v>210</v>
      </c>
      <c r="Z1992">
        <v>3</v>
      </c>
      <c r="AA1992">
        <v>39</v>
      </c>
      <c r="AB1992" t="s">
        <v>404</v>
      </c>
      <c r="AC1992" t="s">
        <v>190</v>
      </c>
      <c r="AD1992" s="50">
        <v>0</v>
      </c>
      <c r="AE1992" t="s">
        <v>274</v>
      </c>
      <c r="AF1992" t="s">
        <v>274</v>
      </c>
      <c r="AG1992" t="s">
        <v>274</v>
      </c>
      <c r="AH1992" t="s">
        <v>252</v>
      </c>
      <c r="AI1992" t="s">
        <v>274</v>
      </c>
    </row>
    <row r="1993" spans="1:37" x14ac:dyDescent="0.35">
      <c r="A1993">
        <v>94</v>
      </c>
      <c r="B1993" t="s">
        <v>378</v>
      </c>
      <c r="C1993" t="s">
        <v>246</v>
      </c>
      <c r="D1993" t="s">
        <v>474</v>
      </c>
      <c r="E1993" t="s">
        <v>368</v>
      </c>
      <c r="F1993" t="s">
        <v>248</v>
      </c>
      <c r="G1993" t="s">
        <v>249</v>
      </c>
      <c r="H1993" t="s">
        <v>250</v>
      </c>
      <c r="L1993" s="50">
        <v>1</v>
      </c>
      <c r="M1993" s="50">
        <v>0.92929559946060181</v>
      </c>
      <c r="N1993" s="50">
        <v>1.0760838985443115</v>
      </c>
      <c r="O1993" s="50">
        <v>32.084964999999997</v>
      </c>
      <c r="P1993" s="50">
        <v>32.039840698242188</v>
      </c>
      <c r="Q1993" s="50">
        <v>4.0804382413625717E-2</v>
      </c>
      <c r="S1993" s="50">
        <v>22.427434921264648</v>
      </c>
      <c r="T1993" s="50">
        <v>6.5996080636978149E-2</v>
      </c>
      <c r="U1993" s="50">
        <v>3.8102857768535614E-2</v>
      </c>
      <c r="V1993" s="50">
        <v>0</v>
      </c>
      <c r="W1993" t="s">
        <v>210</v>
      </c>
      <c r="X1993" s="50">
        <v>0.63727992991503923</v>
      </c>
      <c r="Y1993" t="s">
        <v>210</v>
      </c>
      <c r="Z1993">
        <v>3</v>
      </c>
      <c r="AA1993">
        <v>25</v>
      </c>
      <c r="AB1993" t="s">
        <v>251</v>
      </c>
      <c r="AC1993" t="s">
        <v>190</v>
      </c>
      <c r="AD1993" s="50">
        <v>0.97511976019141999</v>
      </c>
      <c r="AE1993" t="s">
        <v>252</v>
      </c>
      <c r="AF1993" t="s">
        <v>252</v>
      </c>
      <c r="AG1993" t="s">
        <v>252</v>
      </c>
      <c r="AH1993" t="s">
        <v>252</v>
      </c>
      <c r="AI1993" t="s">
        <v>252</v>
      </c>
    </row>
    <row r="1994" spans="1:37" x14ac:dyDescent="0.35">
      <c r="A1994">
        <v>95</v>
      </c>
      <c r="B1994" t="s">
        <v>379</v>
      </c>
      <c r="C1994" t="s">
        <v>246</v>
      </c>
      <c r="D1994" t="s">
        <v>474</v>
      </c>
      <c r="E1994" t="s">
        <v>370</v>
      </c>
      <c r="F1994" t="s">
        <v>248</v>
      </c>
      <c r="G1994" t="s">
        <v>249</v>
      </c>
      <c r="H1994" t="s">
        <v>250</v>
      </c>
      <c r="L1994" s="50">
        <v>1</v>
      </c>
      <c r="M1994" s="50">
        <v>0.7576373815536499</v>
      </c>
      <c r="N1994" s="50">
        <v>1.3198926448822021</v>
      </c>
      <c r="O1994" s="50">
        <v>32.127136</v>
      </c>
      <c r="P1994" s="50">
        <v>32.406322479248047</v>
      </c>
      <c r="Q1994" s="50">
        <v>0.24435277283191681</v>
      </c>
      <c r="S1994" s="50">
        <v>22.793914794921875</v>
      </c>
      <c r="T1994" s="50">
        <v>0.24979744851589203</v>
      </c>
      <c r="U1994" s="50">
        <v>0.14422062039375305</v>
      </c>
      <c r="V1994" s="50">
        <v>0</v>
      </c>
      <c r="W1994" t="s">
        <v>210</v>
      </c>
      <c r="X1994" s="50">
        <v>0.56423727959847159</v>
      </c>
      <c r="Y1994" t="s">
        <v>210</v>
      </c>
      <c r="Z1994">
        <v>3</v>
      </c>
      <c r="AA1994">
        <v>25</v>
      </c>
      <c r="AB1994" t="s">
        <v>251</v>
      </c>
      <c r="AC1994" t="s">
        <v>190</v>
      </c>
      <c r="AD1994" s="50">
        <v>0.98406409089731961</v>
      </c>
      <c r="AE1994" t="s">
        <v>252</v>
      </c>
      <c r="AF1994" t="s">
        <v>252</v>
      </c>
      <c r="AG1994" t="s">
        <v>252</v>
      </c>
      <c r="AH1994" t="s">
        <v>252</v>
      </c>
      <c r="AI1994" t="s">
        <v>252</v>
      </c>
    </row>
    <row r="1995" spans="1:37" x14ac:dyDescent="0.35">
      <c r="A1995">
        <v>96</v>
      </c>
      <c r="B1995" t="s">
        <v>380</v>
      </c>
      <c r="C1995" t="s">
        <v>246</v>
      </c>
      <c r="D1995" t="s">
        <v>474</v>
      </c>
      <c r="E1995" t="s">
        <v>372</v>
      </c>
      <c r="F1995" t="s">
        <v>248</v>
      </c>
      <c r="G1995" t="s">
        <v>249</v>
      </c>
      <c r="H1995" t="s">
        <v>250</v>
      </c>
      <c r="L1995" s="50">
        <v>1</v>
      </c>
      <c r="M1995" s="50">
        <v>0.2508111298084259</v>
      </c>
      <c r="N1995" s="50">
        <v>3.9870641231536865</v>
      </c>
      <c r="O1995" s="50">
        <v>39.264139999999998</v>
      </c>
      <c r="P1995" s="50">
        <v>37.832271575927734</v>
      </c>
      <c r="Q1995" s="50">
        <v>1.2436786890029907</v>
      </c>
      <c r="S1995" s="50">
        <v>28.219867706298828</v>
      </c>
      <c r="T1995" s="50">
        <v>1.2447599172592163</v>
      </c>
      <c r="U1995" s="50">
        <v>0.71866244077682495</v>
      </c>
      <c r="V1995" s="50">
        <v>0</v>
      </c>
      <c r="W1995" t="s">
        <v>210</v>
      </c>
      <c r="X1995" s="50">
        <v>3.9999999105930328E-2</v>
      </c>
      <c r="Y1995" t="s">
        <v>210</v>
      </c>
      <c r="Z1995">
        <v>3</v>
      </c>
      <c r="AA1995">
        <v>35</v>
      </c>
      <c r="AB1995" t="s">
        <v>273</v>
      </c>
      <c r="AC1995" t="s">
        <v>190</v>
      </c>
      <c r="AD1995" s="50">
        <v>0</v>
      </c>
      <c r="AE1995" t="s">
        <v>274</v>
      </c>
      <c r="AF1995" t="s">
        <v>252</v>
      </c>
      <c r="AG1995" t="s">
        <v>274</v>
      </c>
      <c r="AH1995" t="s">
        <v>274</v>
      </c>
      <c r="AI1995" t="s">
        <v>252</v>
      </c>
    </row>
    <row r="1996" spans="1:37" x14ac:dyDescent="0.35">
      <c r="A1996" t="s">
        <v>381</v>
      </c>
      <c r="B1996" t="s">
        <v>382</v>
      </c>
    </row>
    <row r="1997" spans="1:37" x14ac:dyDescent="0.35">
      <c r="A1997" t="s">
        <v>383</v>
      </c>
      <c r="B1997" t="s">
        <v>247</v>
      </c>
    </row>
    <row r="1998" spans="1:37" x14ac:dyDescent="0.35">
      <c r="A1998" t="s">
        <v>384</v>
      </c>
      <c r="B1998" t="s">
        <v>385</v>
      </c>
    </row>
    <row r="1999" spans="1:37" x14ac:dyDescent="0.35">
      <c r="A1999" t="s">
        <v>386</v>
      </c>
      <c r="B1999" t="s">
        <v>474</v>
      </c>
    </row>
    <row r="2000" spans="1:37" x14ac:dyDescent="0.35">
      <c r="A2000" s="73"/>
      <c r="B2000" s="73"/>
      <c r="C2000" s="73"/>
      <c r="D2000" s="73"/>
      <c r="E2000" s="73"/>
      <c r="F2000" s="73"/>
      <c r="G2000" s="73"/>
      <c r="H2000" s="73"/>
      <c r="I2000" s="73"/>
      <c r="J2000" s="73"/>
      <c r="K2000" s="73"/>
      <c r="L2000" s="73"/>
      <c r="M2000" s="73"/>
      <c r="N2000" s="73"/>
      <c r="O2000" s="73"/>
      <c r="P2000" s="73"/>
      <c r="Q2000" s="73"/>
      <c r="R2000" s="73"/>
      <c r="S2000" s="73"/>
      <c r="T2000" s="73"/>
      <c r="U2000" s="73"/>
      <c r="V2000" s="73"/>
      <c r="W2000" s="73"/>
      <c r="X2000" s="73"/>
      <c r="Y2000" s="73"/>
      <c r="Z2000" s="73"/>
      <c r="AA2000" s="73"/>
      <c r="AB2000" s="73"/>
      <c r="AC2000" s="73"/>
      <c r="AD2000" s="73"/>
      <c r="AE2000" s="73"/>
      <c r="AF2000" s="73"/>
      <c r="AG2000" s="73"/>
      <c r="AH2000" s="73"/>
      <c r="AI2000" s="73"/>
      <c r="AJ2000" s="73"/>
      <c r="AK2000" s="73"/>
    </row>
    <row r="2001" spans="1:36" x14ac:dyDescent="0.35">
      <c r="A2001" t="s">
        <v>174</v>
      </c>
      <c r="B2001" t="s">
        <v>175</v>
      </c>
    </row>
    <row r="2002" spans="1:36" x14ac:dyDescent="0.35">
      <c r="A2002" t="s">
        <v>186</v>
      </c>
      <c r="B2002" t="s">
        <v>187</v>
      </c>
    </row>
    <row r="2003" spans="1:36" x14ac:dyDescent="0.35">
      <c r="A2003" t="s">
        <v>188</v>
      </c>
      <c r="B2003" t="s">
        <v>475</v>
      </c>
    </row>
    <row r="2004" spans="1:36" x14ac:dyDescent="0.35">
      <c r="A2004" t="s">
        <v>191</v>
      </c>
      <c r="B2004" t="s">
        <v>476</v>
      </c>
    </row>
    <row r="2005" spans="1:36" x14ac:dyDescent="0.35">
      <c r="A2005" t="s">
        <v>193</v>
      </c>
      <c r="B2005" t="s">
        <v>477</v>
      </c>
    </row>
    <row r="2006" spans="1:36" x14ac:dyDescent="0.35">
      <c r="A2006" t="s">
        <v>195</v>
      </c>
      <c r="B2006" t="s">
        <v>478</v>
      </c>
    </row>
    <row r="2007" spans="1:36" x14ac:dyDescent="0.35">
      <c r="A2007" t="s">
        <v>197</v>
      </c>
      <c r="B2007" t="s">
        <v>198</v>
      </c>
    </row>
    <row r="2008" spans="1:36" x14ac:dyDescent="0.35">
      <c r="A2008" t="s">
        <v>199</v>
      </c>
      <c r="B2008" t="s">
        <v>200</v>
      </c>
    </row>
    <row r="2009" spans="1:36" x14ac:dyDescent="0.35">
      <c r="A2009" t="s">
        <v>201</v>
      </c>
      <c r="B2009" t="s">
        <v>202</v>
      </c>
    </row>
    <row r="2010" spans="1:36" x14ac:dyDescent="0.35">
      <c r="A2010" t="s">
        <v>203</v>
      </c>
      <c r="B2010" t="s">
        <v>204</v>
      </c>
    </row>
    <row r="2011" spans="1:36" x14ac:dyDescent="0.35">
      <c r="A2011" t="s">
        <v>205</v>
      </c>
      <c r="B2011" t="s">
        <v>206</v>
      </c>
    </row>
    <row r="2012" spans="1:36" x14ac:dyDescent="0.35">
      <c r="A2012" t="s">
        <v>207</v>
      </c>
      <c r="B2012" t="s">
        <v>208</v>
      </c>
    </row>
    <row r="2013" spans="1:36" x14ac:dyDescent="0.35">
      <c r="A2013" t="s">
        <v>209</v>
      </c>
      <c r="B2013" t="s">
        <v>210</v>
      </c>
    </row>
    <row r="2014" spans="1:36" x14ac:dyDescent="0.35">
      <c r="A2014" t="s">
        <v>211</v>
      </c>
      <c r="B2014" t="s">
        <v>212</v>
      </c>
    </row>
    <row r="2016" spans="1:36" x14ac:dyDescent="0.35">
      <c r="A2016" t="s">
        <v>213</v>
      </c>
      <c r="B2016" t="s">
        <v>214</v>
      </c>
      <c r="C2016" t="s">
        <v>215</v>
      </c>
      <c r="D2016" t="s">
        <v>216</v>
      </c>
      <c r="E2016" t="s">
        <v>217</v>
      </c>
      <c r="F2016" t="s">
        <v>218</v>
      </c>
      <c r="G2016" t="s">
        <v>219</v>
      </c>
      <c r="H2016" t="s">
        <v>220</v>
      </c>
      <c r="I2016" t="s">
        <v>221</v>
      </c>
      <c r="J2016" t="s">
        <v>222</v>
      </c>
      <c r="K2016" t="s">
        <v>223</v>
      </c>
      <c r="L2016" t="s">
        <v>112</v>
      </c>
      <c r="M2016" t="s">
        <v>224</v>
      </c>
      <c r="N2016" t="s">
        <v>225</v>
      </c>
      <c r="O2016" t="s">
        <v>45</v>
      </c>
      <c r="P2016" t="s">
        <v>226</v>
      </c>
      <c r="Q2016" t="s">
        <v>227</v>
      </c>
      <c r="R2016" t="s">
        <v>228</v>
      </c>
      <c r="S2016" t="s">
        <v>229</v>
      </c>
      <c r="T2016" t="s">
        <v>230</v>
      </c>
      <c r="U2016" t="s">
        <v>231</v>
      </c>
      <c r="V2016" t="s">
        <v>232</v>
      </c>
      <c r="W2016" t="s">
        <v>233</v>
      </c>
      <c r="X2016" t="s">
        <v>234</v>
      </c>
      <c r="Y2016" t="s">
        <v>235</v>
      </c>
      <c r="Z2016" t="s">
        <v>236</v>
      </c>
      <c r="AA2016" t="s">
        <v>237</v>
      </c>
      <c r="AB2016" t="s">
        <v>238</v>
      </c>
      <c r="AC2016" t="s">
        <v>239</v>
      </c>
      <c r="AD2016" t="s">
        <v>240</v>
      </c>
      <c r="AE2016" t="s">
        <v>241</v>
      </c>
      <c r="AF2016" t="s">
        <v>399</v>
      </c>
      <c r="AG2016" t="s">
        <v>242</v>
      </c>
      <c r="AH2016" t="s">
        <v>243</v>
      </c>
      <c r="AI2016" t="s">
        <v>401</v>
      </c>
      <c r="AJ2016" t="s">
        <v>400</v>
      </c>
    </row>
    <row r="2017" spans="1:36" x14ac:dyDescent="0.35">
      <c r="A2017">
        <v>1</v>
      </c>
      <c r="B2017" t="s">
        <v>245</v>
      </c>
      <c r="C2017" t="s">
        <v>246</v>
      </c>
      <c r="D2017" t="s">
        <v>479</v>
      </c>
      <c r="E2017" t="s">
        <v>247</v>
      </c>
      <c r="F2017" t="s">
        <v>248</v>
      </c>
      <c r="G2017" t="s">
        <v>249</v>
      </c>
      <c r="H2017" t="s">
        <v>250</v>
      </c>
      <c r="O2017" s="50">
        <v>9.4602649999999997</v>
      </c>
      <c r="P2017" s="50">
        <v>9.5199117660522461</v>
      </c>
      <c r="Q2017" s="50">
        <v>6.9035321474075317E-2</v>
      </c>
      <c r="W2017" t="s">
        <v>210</v>
      </c>
      <c r="X2017" s="50">
        <v>0.44254313481802676</v>
      </c>
      <c r="Y2017" t="s">
        <v>210</v>
      </c>
      <c r="Z2017">
        <v>3</v>
      </c>
      <c r="AA2017">
        <v>5</v>
      </c>
      <c r="AB2017" t="s">
        <v>251</v>
      </c>
      <c r="AC2017" t="s">
        <v>190</v>
      </c>
      <c r="AD2017" s="50">
        <v>0.9313462342180221</v>
      </c>
      <c r="AE2017" t="s">
        <v>252</v>
      </c>
      <c r="AF2017" t="s">
        <v>252</v>
      </c>
      <c r="AG2017" t="s">
        <v>252</v>
      </c>
      <c r="AH2017" t="s">
        <v>252</v>
      </c>
      <c r="AI2017" t="s">
        <v>252</v>
      </c>
      <c r="AJ2017" t="s">
        <v>252</v>
      </c>
    </row>
    <row r="2018" spans="1:36" x14ac:dyDescent="0.35">
      <c r="A2018">
        <v>2</v>
      </c>
      <c r="B2018" t="s">
        <v>253</v>
      </c>
      <c r="C2018" t="s">
        <v>246</v>
      </c>
      <c r="D2018" t="s">
        <v>479</v>
      </c>
      <c r="E2018" t="s">
        <v>254</v>
      </c>
      <c r="F2018" t="s">
        <v>248</v>
      </c>
      <c r="G2018" t="s">
        <v>249</v>
      </c>
      <c r="H2018" t="s">
        <v>250</v>
      </c>
      <c r="L2018" s="50">
        <v>1</v>
      </c>
      <c r="M2018" s="50">
        <v>0.91786456108093262</v>
      </c>
      <c r="N2018" s="50">
        <v>1.0894854068756104</v>
      </c>
      <c r="O2018" s="50">
        <v>21.265737999999999</v>
      </c>
      <c r="P2018" s="50">
        <v>21.294183731079102</v>
      </c>
      <c r="Q2018" s="50">
        <v>3.4409526735544205E-2</v>
      </c>
      <c r="S2018" s="50">
        <v>11.774271965026855</v>
      </c>
      <c r="T2018" s="50">
        <v>7.7135533094406128E-2</v>
      </c>
      <c r="U2018" s="50">
        <v>4.4534221291542053E-2</v>
      </c>
      <c r="V2018" s="50">
        <v>0</v>
      </c>
      <c r="W2018" t="s">
        <v>210</v>
      </c>
      <c r="X2018" s="50">
        <v>0.35509917229442367</v>
      </c>
      <c r="Y2018" t="s">
        <v>210</v>
      </c>
      <c r="Z2018">
        <v>3</v>
      </c>
      <c r="AA2018">
        <v>14</v>
      </c>
      <c r="AB2018" t="s">
        <v>251</v>
      </c>
      <c r="AC2018" t="s">
        <v>190</v>
      </c>
      <c r="AD2018" s="50">
        <v>0.97542396223863426</v>
      </c>
      <c r="AE2018" t="s">
        <v>252</v>
      </c>
      <c r="AF2018" t="s">
        <v>252</v>
      </c>
      <c r="AG2018" t="s">
        <v>252</v>
      </c>
      <c r="AH2018" t="s">
        <v>252</v>
      </c>
      <c r="AI2018" t="s">
        <v>252</v>
      </c>
      <c r="AJ2018" t="s">
        <v>252</v>
      </c>
    </row>
    <row r="2019" spans="1:36" x14ac:dyDescent="0.35">
      <c r="A2019">
        <v>3</v>
      </c>
      <c r="B2019" t="s">
        <v>255</v>
      </c>
      <c r="C2019" t="s">
        <v>246</v>
      </c>
      <c r="D2019" t="s">
        <v>479</v>
      </c>
      <c r="E2019" t="s">
        <v>256</v>
      </c>
      <c r="F2019" t="s">
        <v>248</v>
      </c>
      <c r="G2019" t="s">
        <v>249</v>
      </c>
      <c r="H2019" t="s">
        <v>250</v>
      </c>
      <c r="L2019" s="50">
        <v>1</v>
      </c>
      <c r="M2019" s="50">
        <v>0.90156739950180054</v>
      </c>
      <c r="N2019" s="50">
        <v>1.1091793775558472</v>
      </c>
      <c r="O2019" s="50">
        <v>23.615026</v>
      </c>
      <c r="P2019" s="50">
        <v>23.68243408203125</v>
      </c>
      <c r="Q2019" s="50">
        <v>6.2700897455215454E-2</v>
      </c>
      <c r="S2019" s="50">
        <v>14.162522315979004</v>
      </c>
      <c r="T2019" s="50">
        <v>9.325920045375824E-2</v>
      </c>
      <c r="U2019" s="50">
        <v>5.3843222558498383E-2</v>
      </c>
      <c r="V2019" s="50">
        <v>0</v>
      </c>
      <c r="W2019" t="s">
        <v>210</v>
      </c>
      <c r="X2019" s="50">
        <v>0.38221720797907932</v>
      </c>
      <c r="Y2019" t="s">
        <v>210</v>
      </c>
      <c r="Z2019">
        <v>3</v>
      </c>
      <c r="AA2019">
        <v>16</v>
      </c>
      <c r="AB2019" t="s">
        <v>251</v>
      </c>
      <c r="AC2019" t="s">
        <v>190</v>
      </c>
      <c r="AD2019" s="50">
        <v>0.97010947598984265</v>
      </c>
      <c r="AE2019" t="s">
        <v>252</v>
      </c>
      <c r="AF2019" t="s">
        <v>252</v>
      </c>
      <c r="AG2019" t="s">
        <v>252</v>
      </c>
      <c r="AH2019" t="s">
        <v>252</v>
      </c>
      <c r="AI2019" t="s">
        <v>252</v>
      </c>
      <c r="AJ2019" t="s">
        <v>252</v>
      </c>
    </row>
    <row r="2020" spans="1:36" x14ac:dyDescent="0.35">
      <c r="A2020">
        <v>4</v>
      </c>
      <c r="B2020" t="s">
        <v>257</v>
      </c>
      <c r="C2020" t="s">
        <v>246</v>
      </c>
      <c r="D2020" t="s">
        <v>479</v>
      </c>
      <c r="E2020" t="s">
        <v>258</v>
      </c>
      <c r="F2020" t="s">
        <v>248</v>
      </c>
      <c r="G2020" t="s">
        <v>249</v>
      </c>
      <c r="H2020" t="s">
        <v>250</v>
      </c>
      <c r="L2020" s="50">
        <v>1</v>
      </c>
      <c r="M2020" s="50">
        <v>0.89702719449996948</v>
      </c>
      <c r="N2020" s="50">
        <v>1.1147934198379517</v>
      </c>
      <c r="O2020" s="50">
        <v>24.555613999999998</v>
      </c>
      <c r="P2020" s="50">
        <v>24.634994506835938</v>
      </c>
      <c r="Q2020" s="50">
        <v>6.92787766456604E-2</v>
      </c>
      <c r="S2020" s="50">
        <v>15.115084648132324</v>
      </c>
      <c r="T2020" s="50">
        <v>9.7802989184856415E-2</v>
      </c>
      <c r="U2020" s="50">
        <v>5.6466583162546158E-2</v>
      </c>
      <c r="V2020" s="50">
        <v>0</v>
      </c>
      <c r="W2020" t="s">
        <v>210</v>
      </c>
      <c r="X2020" s="50">
        <v>0.47367965336525708</v>
      </c>
      <c r="Y2020" t="s">
        <v>210</v>
      </c>
      <c r="Z2020">
        <v>3</v>
      </c>
      <c r="AA2020">
        <v>17</v>
      </c>
      <c r="AB2020" t="s">
        <v>251</v>
      </c>
      <c r="AC2020" t="s">
        <v>190</v>
      </c>
      <c r="AD2020" s="50">
        <v>0.97431547007294661</v>
      </c>
      <c r="AE2020" t="s">
        <v>252</v>
      </c>
      <c r="AF2020" t="s">
        <v>252</v>
      </c>
      <c r="AG2020" t="s">
        <v>252</v>
      </c>
      <c r="AH2020" t="s">
        <v>252</v>
      </c>
      <c r="AI2020" t="s">
        <v>252</v>
      </c>
      <c r="AJ2020" t="s">
        <v>252</v>
      </c>
    </row>
    <row r="2021" spans="1:36" x14ac:dyDescent="0.35">
      <c r="A2021">
        <v>5</v>
      </c>
      <c r="B2021" t="s">
        <v>259</v>
      </c>
      <c r="C2021" t="s">
        <v>246</v>
      </c>
      <c r="D2021" t="s">
        <v>479</v>
      </c>
      <c r="E2021" t="s">
        <v>247</v>
      </c>
      <c r="F2021" t="s">
        <v>248</v>
      </c>
      <c r="G2021" t="s">
        <v>249</v>
      </c>
      <c r="H2021" t="s">
        <v>250</v>
      </c>
      <c r="O2021" s="50">
        <v>9.5955340000000007</v>
      </c>
      <c r="P2021" s="50">
        <v>9.5199117660522461</v>
      </c>
      <c r="Q2021" s="50">
        <v>6.9035321474075317E-2</v>
      </c>
      <c r="W2021" t="s">
        <v>210</v>
      </c>
      <c r="X2021" s="50">
        <v>0.44254313481802676</v>
      </c>
      <c r="Y2021" t="s">
        <v>210</v>
      </c>
      <c r="Z2021">
        <v>3</v>
      </c>
      <c r="AA2021">
        <v>5</v>
      </c>
      <c r="AB2021" t="s">
        <v>251</v>
      </c>
      <c r="AC2021" t="s">
        <v>190</v>
      </c>
      <c r="AD2021" s="50">
        <v>0.92412827505227313</v>
      </c>
      <c r="AE2021" t="s">
        <v>252</v>
      </c>
      <c r="AF2021" t="s">
        <v>252</v>
      </c>
      <c r="AG2021" t="s">
        <v>252</v>
      </c>
      <c r="AH2021" t="s">
        <v>252</v>
      </c>
      <c r="AI2021" t="s">
        <v>252</v>
      </c>
      <c r="AJ2021" t="s">
        <v>252</v>
      </c>
    </row>
    <row r="2022" spans="1:36" x14ac:dyDescent="0.35">
      <c r="A2022">
        <v>6</v>
      </c>
      <c r="B2022" t="s">
        <v>260</v>
      </c>
      <c r="C2022" t="s">
        <v>246</v>
      </c>
      <c r="D2022" t="s">
        <v>479</v>
      </c>
      <c r="E2022" t="s">
        <v>254</v>
      </c>
      <c r="F2022" t="s">
        <v>248</v>
      </c>
      <c r="G2022" t="s">
        <v>249</v>
      </c>
      <c r="H2022" t="s">
        <v>250</v>
      </c>
      <c r="L2022" s="50">
        <v>1</v>
      </c>
      <c r="M2022" s="50">
        <v>0.91786456108093262</v>
      </c>
      <c r="N2022" s="50">
        <v>1.0894854068756104</v>
      </c>
      <c r="O2022" s="50">
        <v>21.284382000000001</v>
      </c>
      <c r="P2022" s="50">
        <v>21.294183731079102</v>
      </c>
      <c r="Q2022" s="50">
        <v>3.4409526735544205E-2</v>
      </c>
      <c r="S2022" s="50">
        <v>11.774271965026855</v>
      </c>
      <c r="T2022" s="50">
        <v>7.7135533094406128E-2</v>
      </c>
      <c r="U2022" s="50">
        <v>4.4534221291542053E-2</v>
      </c>
      <c r="V2022" s="50">
        <v>0</v>
      </c>
      <c r="W2022" t="s">
        <v>210</v>
      </c>
      <c r="X2022" s="50">
        <v>0.35509917229442367</v>
      </c>
      <c r="Y2022" t="s">
        <v>210</v>
      </c>
      <c r="Z2022">
        <v>3</v>
      </c>
      <c r="AA2022">
        <v>15</v>
      </c>
      <c r="AB2022" t="s">
        <v>251</v>
      </c>
      <c r="AC2022" t="s">
        <v>190</v>
      </c>
      <c r="AD2022" s="50">
        <v>0.97034375906818848</v>
      </c>
      <c r="AE2022" t="s">
        <v>252</v>
      </c>
      <c r="AF2022" t="s">
        <v>252</v>
      </c>
      <c r="AG2022" t="s">
        <v>252</v>
      </c>
      <c r="AH2022" t="s">
        <v>252</v>
      </c>
      <c r="AI2022" t="s">
        <v>252</v>
      </c>
      <c r="AJ2022" t="s">
        <v>252</v>
      </c>
    </row>
    <row r="2023" spans="1:36" x14ac:dyDescent="0.35">
      <c r="A2023">
        <v>7</v>
      </c>
      <c r="B2023" t="s">
        <v>261</v>
      </c>
      <c r="C2023" t="s">
        <v>246</v>
      </c>
      <c r="D2023" t="s">
        <v>479</v>
      </c>
      <c r="E2023" t="s">
        <v>256</v>
      </c>
      <c r="F2023" t="s">
        <v>248</v>
      </c>
      <c r="G2023" t="s">
        <v>249</v>
      </c>
      <c r="H2023" t="s">
        <v>250</v>
      </c>
      <c r="L2023" s="50">
        <v>1</v>
      </c>
      <c r="M2023" s="50">
        <v>0.90156739950180054</v>
      </c>
      <c r="N2023" s="50">
        <v>1.1091793775558472</v>
      </c>
      <c r="O2023" s="50">
        <v>23.693256000000002</v>
      </c>
      <c r="P2023" s="50">
        <v>23.68243408203125</v>
      </c>
      <c r="Q2023" s="50">
        <v>6.2700897455215454E-2</v>
      </c>
      <c r="S2023" s="50">
        <v>14.162522315979004</v>
      </c>
      <c r="T2023" s="50">
        <v>9.325920045375824E-2</v>
      </c>
      <c r="U2023" s="50">
        <v>5.3843222558498383E-2</v>
      </c>
      <c r="V2023" s="50">
        <v>0</v>
      </c>
      <c r="W2023" t="s">
        <v>210</v>
      </c>
      <c r="X2023" s="50">
        <v>0.38221720797907932</v>
      </c>
      <c r="Y2023" t="s">
        <v>210</v>
      </c>
      <c r="Z2023">
        <v>3</v>
      </c>
      <c r="AA2023">
        <v>17</v>
      </c>
      <c r="AB2023" t="s">
        <v>251</v>
      </c>
      <c r="AC2023" t="s">
        <v>190</v>
      </c>
      <c r="AD2023" s="50">
        <v>0.97972563860968753</v>
      </c>
      <c r="AE2023" t="s">
        <v>252</v>
      </c>
      <c r="AF2023" t="s">
        <v>252</v>
      </c>
      <c r="AG2023" t="s">
        <v>252</v>
      </c>
      <c r="AH2023" t="s">
        <v>252</v>
      </c>
      <c r="AI2023" t="s">
        <v>252</v>
      </c>
      <c r="AJ2023" t="s">
        <v>252</v>
      </c>
    </row>
    <row r="2024" spans="1:36" x14ac:dyDescent="0.35">
      <c r="A2024">
        <v>8</v>
      </c>
      <c r="B2024" t="s">
        <v>262</v>
      </c>
      <c r="C2024" t="s">
        <v>246</v>
      </c>
      <c r="D2024" t="s">
        <v>479</v>
      </c>
      <c r="E2024" t="s">
        <v>258</v>
      </c>
      <c r="F2024" t="s">
        <v>248</v>
      </c>
      <c r="G2024" t="s">
        <v>249</v>
      </c>
      <c r="H2024" t="s">
        <v>250</v>
      </c>
      <c r="L2024" s="50">
        <v>1</v>
      </c>
      <c r="M2024" s="50">
        <v>0.89702719449996948</v>
      </c>
      <c r="N2024" s="50">
        <v>1.1147934198379517</v>
      </c>
      <c r="O2024" s="50">
        <v>24.666112999999999</v>
      </c>
      <c r="P2024" s="50">
        <v>24.634994506835938</v>
      </c>
      <c r="Q2024" s="50">
        <v>6.92787766456604E-2</v>
      </c>
      <c r="S2024" s="50">
        <v>15.115084648132324</v>
      </c>
      <c r="T2024" s="50">
        <v>9.7802989184856415E-2</v>
      </c>
      <c r="U2024" s="50">
        <v>5.6466583162546158E-2</v>
      </c>
      <c r="V2024" s="50">
        <v>0</v>
      </c>
      <c r="W2024" t="s">
        <v>210</v>
      </c>
      <c r="X2024" s="50">
        <v>0.47367965336525708</v>
      </c>
      <c r="Y2024" t="s">
        <v>210</v>
      </c>
      <c r="Z2024">
        <v>3</v>
      </c>
      <c r="AA2024">
        <v>17</v>
      </c>
      <c r="AB2024" t="s">
        <v>251</v>
      </c>
      <c r="AC2024" t="s">
        <v>190</v>
      </c>
      <c r="AD2024" s="50">
        <v>0.98259201229050241</v>
      </c>
      <c r="AE2024" t="s">
        <v>252</v>
      </c>
      <c r="AF2024" t="s">
        <v>252</v>
      </c>
      <c r="AG2024" t="s">
        <v>252</v>
      </c>
      <c r="AH2024" t="s">
        <v>252</v>
      </c>
      <c r="AI2024" t="s">
        <v>252</v>
      </c>
      <c r="AJ2024" t="s">
        <v>252</v>
      </c>
    </row>
    <row r="2025" spans="1:36" x14ac:dyDescent="0.35">
      <c r="A2025">
        <v>9</v>
      </c>
      <c r="B2025" t="s">
        <v>263</v>
      </c>
      <c r="C2025" t="s">
        <v>246</v>
      </c>
      <c r="D2025" t="s">
        <v>479</v>
      </c>
      <c r="E2025" t="s">
        <v>247</v>
      </c>
      <c r="F2025" t="s">
        <v>248</v>
      </c>
      <c r="G2025" t="s">
        <v>249</v>
      </c>
      <c r="H2025" t="s">
        <v>250</v>
      </c>
      <c r="O2025" s="50">
        <v>9.5039350000000002</v>
      </c>
      <c r="P2025" s="50">
        <v>9.5199117660522461</v>
      </c>
      <c r="Q2025" s="50">
        <v>6.9035321474075317E-2</v>
      </c>
      <c r="W2025" t="s">
        <v>210</v>
      </c>
      <c r="X2025" s="50">
        <v>0.44254313481802676</v>
      </c>
      <c r="Y2025" t="s">
        <v>210</v>
      </c>
      <c r="Z2025">
        <v>3</v>
      </c>
      <c r="AA2025">
        <v>5</v>
      </c>
      <c r="AB2025" t="s">
        <v>251</v>
      </c>
      <c r="AC2025" t="s">
        <v>190</v>
      </c>
      <c r="AD2025" s="50">
        <v>0.93932536787150878</v>
      </c>
      <c r="AE2025" t="s">
        <v>252</v>
      </c>
      <c r="AF2025" t="s">
        <v>252</v>
      </c>
      <c r="AG2025" t="s">
        <v>252</v>
      </c>
      <c r="AH2025" t="s">
        <v>252</v>
      </c>
      <c r="AI2025" t="s">
        <v>252</v>
      </c>
      <c r="AJ2025" t="s">
        <v>252</v>
      </c>
    </row>
    <row r="2026" spans="1:36" x14ac:dyDescent="0.35">
      <c r="A2026">
        <v>10</v>
      </c>
      <c r="B2026" t="s">
        <v>264</v>
      </c>
      <c r="C2026" t="s">
        <v>246</v>
      </c>
      <c r="D2026" t="s">
        <v>479</v>
      </c>
      <c r="E2026" t="s">
        <v>254</v>
      </c>
      <c r="F2026" t="s">
        <v>248</v>
      </c>
      <c r="G2026" t="s">
        <v>249</v>
      </c>
      <c r="H2026" t="s">
        <v>250</v>
      </c>
      <c r="L2026" s="50">
        <v>1</v>
      </c>
      <c r="M2026" s="50">
        <v>0.91786456108093262</v>
      </c>
      <c r="N2026" s="50">
        <v>1.0894854068756104</v>
      </c>
      <c r="O2026" s="50">
        <v>21.332429999999999</v>
      </c>
      <c r="P2026" s="50">
        <v>21.294183731079102</v>
      </c>
      <c r="Q2026" s="50">
        <v>3.4409526735544205E-2</v>
      </c>
      <c r="S2026" s="50">
        <v>11.774271965026855</v>
      </c>
      <c r="T2026" s="50">
        <v>7.7135533094406128E-2</v>
      </c>
      <c r="U2026" s="50">
        <v>4.4534221291542053E-2</v>
      </c>
      <c r="V2026" s="50">
        <v>0</v>
      </c>
      <c r="W2026" t="s">
        <v>210</v>
      </c>
      <c r="X2026" s="50">
        <v>0.35509917229442367</v>
      </c>
      <c r="Y2026" t="s">
        <v>210</v>
      </c>
      <c r="Z2026">
        <v>3</v>
      </c>
      <c r="AA2026">
        <v>15</v>
      </c>
      <c r="AB2026" t="s">
        <v>251</v>
      </c>
      <c r="AC2026" t="s">
        <v>190</v>
      </c>
      <c r="AD2026" s="50">
        <v>0.96879194564470761</v>
      </c>
      <c r="AE2026" t="s">
        <v>252</v>
      </c>
      <c r="AF2026" t="s">
        <v>252</v>
      </c>
      <c r="AG2026" t="s">
        <v>252</v>
      </c>
      <c r="AH2026" t="s">
        <v>252</v>
      </c>
      <c r="AI2026" t="s">
        <v>252</v>
      </c>
      <c r="AJ2026" t="s">
        <v>252</v>
      </c>
    </row>
    <row r="2027" spans="1:36" x14ac:dyDescent="0.35">
      <c r="A2027">
        <v>11</v>
      </c>
      <c r="B2027" t="s">
        <v>265</v>
      </c>
      <c r="C2027" t="s">
        <v>246</v>
      </c>
      <c r="D2027" t="s">
        <v>479</v>
      </c>
      <c r="E2027" t="s">
        <v>256</v>
      </c>
      <c r="F2027" t="s">
        <v>248</v>
      </c>
      <c r="G2027" t="s">
        <v>249</v>
      </c>
      <c r="H2027" t="s">
        <v>250</v>
      </c>
      <c r="L2027" s="50">
        <v>1</v>
      </c>
      <c r="M2027" s="50">
        <v>0.90156739950180054</v>
      </c>
      <c r="N2027" s="50">
        <v>1.1091793775558472</v>
      </c>
      <c r="O2027" s="50">
        <v>23.73902</v>
      </c>
      <c r="P2027" s="50">
        <v>23.68243408203125</v>
      </c>
      <c r="Q2027" s="50">
        <v>6.2700897455215454E-2</v>
      </c>
      <c r="S2027" s="50">
        <v>14.162522315979004</v>
      </c>
      <c r="T2027" s="50">
        <v>9.325920045375824E-2</v>
      </c>
      <c r="U2027" s="50">
        <v>5.3843222558498383E-2</v>
      </c>
      <c r="V2027" s="50">
        <v>0</v>
      </c>
      <c r="W2027" t="s">
        <v>210</v>
      </c>
      <c r="X2027" s="50">
        <v>0.38221720797907932</v>
      </c>
      <c r="Y2027" t="s">
        <v>210</v>
      </c>
      <c r="Z2027">
        <v>3</v>
      </c>
      <c r="AA2027">
        <v>18</v>
      </c>
      <c r="AB2027" t="s">
        <v>251</v>
      </c>
      <c r="AC2027" t="s">
        <v>190</v>
      </c>
      <c r="AD2027" s="50">
        <v>0.96787951691978147</v>
      </c>
      <c r="AE2027" t="s">
        <v>252</v>
      </c>
      <c r="AF2027" t="s">
        <v>252</v>
      </c>
      <c r="AG2027" t="s">
        <v>252</v>
      </c>
      <c r="AH2027" t="s">
        <v>252</v>
      </c>
      <c r="AI2027" t="s">
        <v>252</v>
      </c>
      <c r="AJ2027" t="s">
        <v>252</v>
      </c>
    </row>
    <row r="2028" spans="1:36" x14ac:dyDescent="0.35">
      <c r="A2028">
        <v>12</v>
      </c>
      <c r="B2028" t="s">
        <v>266</v>
      </c>
      <c r="C2028" t="s">
        <v>246</v>
      </c>
      <c r="D2028" t="s">
        <v>479</v>
      </c>
      <c r="E2028" t="s">
        <v>258</v>
      </c>
      <c r="F2028" t="s">
        <v>248</v>
      </c>
      <c r="G2028" t="s">
        <v>249</v>
      </c>
      <c r="H2028" t="s">
        <v>250</v>
      </c>
      <c r="L2028" s="50">
        <v>1</v>
      </c>
      <c r="M2028" s="50">
        <v>0.89702719449996948</v>
      </c>
      <c r="N2028" s="50">
        <v>1.1147934198379517</v>
      </c>
      <c r="O2028" s="50">
        <v>24.683260000000001</v>
      </c>
      <c r="P2028" s="50">
        <v>24.634994506835938</v>
      </c>
      <c r="Q2028" s="50">
        <v>6.92787766456604E-2</v>
      </c>
      <c r="S2028" s="50">
        <v>15.115084648132324</v>
      </c>
      <c r="T2028" s="50">
        <v>9.7802989184856415E-2</v>
      </c>
      <c r="U2028" s="50">
        <v>5.6466583162546158E-2</v>
      </c>
      <c r="V2028" s="50">
        <v>0</v>
      </c>
      <c r="W2028" t="s">
        <v>210</v>
      </c>
      <c r="X2028" s="50">
        <v>0.47367965336525708</v>
      </c>
      <c r="Y2028" t="s">
        <v>210</v>
      </c>
      <c r="Z2028">
        <v>3</v>
      </c>
      <c r="AA2028">
        <v>19</v>
      </c>
      <c r="AB2028" t="s">
        <v>251</v>
      </c>
      <c r="AC2028" t="s">
        <v>190</v>
      </c>
      <c r="AD2028" s="50">
        <v>0.97819758700481729</v>
      </c>
      <c r="AE2028" t="s">
        <v>252</v>
      </c>
      <c r="AF2028" t="s">
        <v>252</v>
      </c>
      <c r="AG2028" t="s">
        <v>252</v>
      </c>
      <c r="AH2028" t="s">
        <v>252</v>
      </c>
      <c r="AI2028" t="s">
        <v>252</v>
      </c>
      <c r="AJ2028" t="s">
        <v>252</v>
      </c>
    </row>
    <row r="2029" spans="1:36" x14ac:dyDescent="0.35">
      <c r="A2029">
        <v>13</v>
      </c>
      <c r="B2029" t="s">
        <v>267</v>
      </c>
      <c r="C2029" t="s">
        <v>246</v>
      </c>
      <c r="D2029" t="s">
        <v>479</v>
      </c>
      <c r="E2029" t="s">
        <v>268</v>
      </c>
      <c r="F2029" t="s">
        <v>248</v>
      </c>
      <c r="G2029" t="s">
        <v>249</v>
      </c>
      <c r="H2029" t="s">
        <v>250</v>
      </c>
      <c r="O2029" t="s">
        <v>403</v>
      </c>
      <c r="P2029" s="50">
        <v>36.707466125488281</v>
      </c>
      <c r="W2029" t="s">
        <v>210</v>
      </c>
      <c r="X2029" s="50">
        <v>3.9999999105930328E-2</v>
      </c>
      <c r="Y2029" t="s">
        <v>210</v>
      </c>
      <c r="Z2029">
        <v>3</v>
      </c>
      <c r="AA2029">
        <v>39</v>
      </c>
      <c r="AB2029" t="s">
        <v>404</v>
      </c>
      <c r="AC2029" t="s">
        <v>190</v>
      </c>
      <c r="AD2029" s="50">
        <v>0</v>
      </c>
      <c r="AE2029" t="s">
        <v>274</v>
      </c>
      <c r="AF2029" t="s">
        <v>274</v>
      </c>
      <c r="AG2029" t="s">
        <v>274</v>
      </c>
      <c r="AH2029" t="s">
        <v>252</v>
      </c>
      <c r="AI2029" t="s">
        <v>274</v>
      </c>
      <c r="AJ2029" t="s">
        <v>252</v>
      </c>
    </row>
    <row r="2030" spans="1:36" x14ac:dyDescent="0.35">
      <c r="A2030">
        <v>14</v>
      </c>
      <c r="B2030" t="s">
        <v>269</v>
      </c>
      <c r="C2030" t="s">
        <v>246</v>
      </c>
      <c r="D2030" t="s">
        <v>479</v>
      </c>
      <c r="E2030" t="s">
        <v>270</v>
      </c>
      <c r="F2030" t="s">
        <v>248</v>
      </c>
      <c r="G2030" t="s">
        <v>249</v>
      </c>
      <c r="H2030" t="s">
        <v>250</v>
      </c>
      <c r="L2030" s="50">
        <v>1</v>
      </c>
      <c r="M2030" s="50">
        <v>0.61632686853408813</v>
      </c>
      <c r="N2030" s="50">
        <v>1.6225155591964722</v>
      </c>
      <c r="O2030" s="50">
        <v>33.925800000000002</v>
      </c>
      <c r="P2030" s="50">
        <v>34.422389984130859</v>
      </c>
      <c r="Q2030" s="50">
        <v>0.43007811903953552</v>
      </c>
      <c r="S2030" s="50">
        <v>24.902475357055664</v>
      </c>
      <c r="T2030" s="50">
        <v>0.43558359146118164</v>
      </c>
      <c r="U2030" s="50">
        <v>0.25148430466651917</v>
      </c>
      <c r="V2030" s="50">
        <v>0</v>
      </c>
      <c r="W2030" t="s">
        <v>210</v>
      </c>
      <c r="X2030" s="50">
        <v>4.3233117550953715E-2</v>
      </c>
      <c r="Y2030" t="s">
        <v>210</v>
      </c>
      <c r="Z2030">
        <v>3</v>
      </c>
      <c r="AA2030">
        <v>31</v>
      </c>
      <c r="AB2030" t="s">
        <v>251</v>
      </c>
      <c r="AC2030" t="s">
        <v>190</v>
      </c>
      <c r="AD2030" s="50">
        <v>0.94167757541716357</v>
      </c>
      <c r="AE2030" t="s">
        <v>252</v>
      </c>
      <c r="AF2030" t="s">
        <v>252</v>
      </c>
      <c r="AG2030" t="s">
        <v>252</v>
      </c>
      <c r="AH2030" t="s">
        <v>252</v>
      </c>
      <c r="AI2030" t="s">
        <v>252</v>
      </c>
      <c r="AJ2030" t="s">
        <v>274</v>
      </c>
    </row>
    <row r="2031" spans="1:36" x14ac:dyDescent="0.35">
      <c r="A2031">
        <v>15</v>
      </c>
      <c r="B2031" t="s">
        <v>271</v>
      </c>
      <c r="C2031" t="s">
        <v>246</v>
      </c>
      <c r="D2031" t="s">
        <v>479</v>
      </c>
      <c r="E2031" t="s">
        <v>272</v>
      </c>
      <c r="F2031" t="s">
        <v>248</v>
      </c>
      <c r="G2031" t="s">
        <v>249</v>
      </c>
      <c r="H2031" t="s">
        <v>250</v>
      </c>
      <c r="L2031" s="50">
        <v>1</v>
      </c>
      <c r="M2031" s="50">
        <v>0.89183306694030762</v>
      </c>
      <c r="N2031" s="50">
        <v>1.1212860345840454</v>
      </c>
      <c r="O2031" s="50">
        <v>30.831624999999999</v>
      </c>
      <c r="P2031" s="50">
        <v>30.908203125</v>
      </c>
      <c r="Q2031" s="50">
        <v>7.6480098068714142E-2</v>
      </c>
      <c r="S2031" s="50">
        <v>21.388290405273438</v>
      </c>
      <c r="T2031" s="50">
        <v>0.1030295118689537</v>
      </c>
      <c r="U2031" s="50">
        <v>5.9484116733074188E-2</v>
      </c>
      <c r="V2031" s="50">
        <v>0</v>
      </c>
      <c r="W2031" t="s">
        <v>210</v>
      </c>
      <c r="X2031" s="50">
        <v>0.640288675979231</v>
      </c>
      <c r="Y2031" t="s">
        <v>210</v>
      </c>
      <c r="Z2031">
        <v>3</v>
      </c>
      <c r="AA2031">
        <v>24</v>
      </c>
      <c r="AB2031" t="s">
        <v>251</v>
      </c>
      <c r="AC2031" t="s">
        <v>190</v>
      </c>
      <c r="AD2031" s="50">
        <v>0.98393690547937762</v>
      </c>
      <c r="AE2031" t="s">
        <v>252</v>
      </c>
      <c r="AF2031" t="s">
        <v>252</v>
      </c>
      <c r="AG2031" t="s">
        <v>252</v>
      </c>
      <c r="AH2031" t="s">
        <v>252</v>
      </c>
      <c r="AI2031" t="s">
        <v>252</v>
      </c>
      <c r="AJ2031" t="s">
        <v>252</v>
      </c>
    </row>
    <row r="2032" spans="1:36" x14ac:dyDescent="0.35">
      <c r="A2032">
        <v>16</v>
      </c>
      <c r="B2032" t="s">
        <v>275</v>
      </c>
      <c r="C2032" t="s">
        <v>246</v>
      </c>
      <c r="D2032" t="s">
        <v>479</v>
      </c>
      <c r="E2032" t="s">
        <v>276</v>
      </c>
      <c r="F2032" t="s">
        <v>248</v>
      </c>
      <c r="G2032" t="s">
        <v>249</v>
      </c>
      <c r="H2032" t="s">
        <v>250</v>
      </c>
      <c r="O2032" t="s">
        <v>403</v>
      </c>
      <c r="P2032" s="50">
        <v>36.980770111083984</v>
      </c>
      <c r="W2032" t="s">
        <v>210</v>
      </c>
      <c r="X2032" s="50">
        <v>3.9999999105930328E-2</v>
      </c>
      <c r="Y2032" t="s">
        <v>210</v>
      </c>
      <c r="Z2032">
        <v>3</v>
      </c>
      <c r="AA2032">
        <v>39</v>
      </c>
      <c r="AB2032" t="s">
        <v>404</v>
      </c>
      <c r="AC2032" t="s">
        <v>190</v>
      </c>
      <c r="AD2032" s="50">
        <v>0</v>
      </c>
      <c r="AE2032" t="s">
        <v>274</v>
      </c>
      <c r="AF2032" t="s">
        <v>274</v>
      </c>
      <c r="AG2032" t="s">
        <v>274</v>
      </c>
      <c r="AH2032" t="s">
        <v>252</v>
      </c>
      <c r="AI2032" t="s">
        <v>274</v>
      </c>
      <c r="AJ2032" t="s">
        <v>252</v>
      </c>
    </row>
    <row r="2033" spans="1:36" x14ac:dyDescent="0.35">
      <c r="A2033">
        <v>17</v>
      </c>
      <c r="B2033" t="s">
        <v>277</v>
      </c>
      <c r="C2033" t="s">
        <v>246</v>
      </c>
      <c r="D2033" t="s">
        <v>479</v>
      </c>
      <c r="E2033" t="s">
        <v>268</v>
      </c>
      <c r="F2033" t="s">
        <v>248</v>
      </c>
      <c r="G2033" t="s">
        <v>249</v>
      </c>
      <c r="H2033" t="s">
        <v>250</v>
      </c>
      <c r="O2033" t="s">
        <v>403</v>
      </c>
      <c r="P2033" s="50">
        <v>36.707466125488281</v>
      </c>
      <c r="W2033" t="s">
        <v>210</v>
      </c>
      <c r="X2033" s="50">
        <v>3.9999999105930328E-2</v>
      </c>
      <c r="Y2033" t="s">
        <v>210</v>
      </c>
      <c r="Z2033">
        <v>3</v>
      </c>
      <c r="AA2033">
        <v>34</v>
      </c>
      <c r="AB2033" t="s">
        <v>404</v>
      </c>
      <c r="AC2033" t="s">
        <v>190</v>
      </c>
      <c r="AD2033" s="50">
        <v>0</v>
      </c>
      <c r="AE2033" t="s">
        <v>274</v>
      </c>
      <c r="AF2033" t="s">
        <v>252</v>
      </c>
      <c r="AG2033" t="s">
        <v>274</v>
      </c>
      <c r="AH2033" t="s">
        <v>252</v>
      </c>
      <c r="AI2033" t="s">
        <v>274</v>
      </c>
      <c r="AJ2033" t="s">
        <v>252</v>
      </c>
    </row>
    <row r="2034" spans="1:36" x14ac:dyDescent="0.35">
      <c r="A2034">
        <v>18</v>
      </c>
      <c r="B2034" t="s">
        <v>278</v>
      </c>
      <c r="C2034" t="s">
        <v>246</v>
      </c>
      <c r="D2034" t="s">
        <v>479</v>
      </c>
      <c r="E2034" t="s">
        <v>270</v>
      </c>
      <c r="F2034" t="s">
        <v>248</v>
      </c>
      <c r="G2034" t="s">
        <v>249</v>
      </c>
      <c r="H2034" t="s">
        <v>250</v>
      </c>
      <c r="L2034" s="50">
        <v>1</v>
      </c>
      <c r="M2034" s="50">
        <v>0.61632686853408813</v>
      </c>
      <c r="N2034" s="50">
        <v>1.6225155591964722</v>
      </c>
      <c r="O2034" s="50">
        <v>34.666423999999999</v>
      </c>
      <c r="P2034" s="50">
        <v>34.422389984130859</v>
      </c>
      <c r="Q2034" s="50">
        <v>0.43007811903953552</v>
      </c>
      <c r="S2034" s="50">
        <v>24.902475357055664</v>
      </c>
      <c r="T2034" s="50">
        <v>0.43558359146118164</v>
      </c>
      <c r="U2034" s="50">
        <v>0.25148430466651917</v>
      </c>
      <c r="V2034" s="50">
        <v>0</v>
      </c>
      <c r="W2034" t="s">
        <v>210</v>
      </c>
      <c r="X2034" s="50">
        <v>4.3233117550953715E-2</v>
      </c>
      <c r="Y2034" t="s">
        <v>210</v>
      </c>
      <c r="Z2034">
        <v>3</v>
      </c>
      <c r="AA2034">
        <v>31</v>
      </c>
      <c r="AB2034" t="s">
        <v>273</v>
      </c>
      <c r="AC2034" t="s">
        <v>190</v>
      </c>
      <c r="AD2034" s="50">
        <v>0.93523292387250134</v>
      </c>
      <c r="AE2034" t="s">
        <v>252</v>
      </c>
      <c r="AF2034" t="s">
        <v>252</v>
      </c>
      <c r="AG2034" t="s">
        <v>252</v>
      </c>
      <c r="AH2034" t="s">
        <v>252</v>
      </c>
      <c r="AI2034" t="s">
        <v>252</v>
      </c>
      <c r="AJ2034" t="s">
        <v>252</v>
      </c>
    </row>
    <row r="2035" spans="1:36" x14ac:dyDescent="0.35">
      <c r="A2035">
        <v>19</v>
      </c>
      <c r="B2035" t="s">
        <v>279</v>
      </c>
      <c r="C2035" t="s">
        <v>246</v>
      </c>
      <c r="D2035" t="s">
        <v>479</v>
      </c>
      <c r="E2035" t="s">
        <v>272</v>
      </c>
      <c r="F2035" t="s">
        <v>248</v>
      </c>
      <c r="G2035" t="s">
        <v>249</v>
      </c>
      <c r="H2035" t="s">
        <v>250</v>
      </c>
      <c r="L2035" s="50">
        <v>1</v>
      </c>
      <c r="M2035" s="50">
        <v>0.89183306694030762</v>
      </c>
      <c r="N2035" s="50">
        <v>1.1212860345840454</v>
      </c>
      <c r="O2035" s="50">
        <v>30.908397999999998</v>
      </c>
      <c r="P2035" s="50">
        <v>30.908203125</v>
      </c>
      <c r="Q2035" s="50">
        <v>7.6480098068714142E-2</v>
      </c>
      <c r="S2035" s="50">
        <v>21.388290405273438</v>
      </c>
      <c r="T2035" s="50">
        <v>0.1030295118689537</v>
      </c>
      <c r="U2035" s="50">
        <v>5.9484116733074188E-2</v>
      </c>
      <c r="V2035" s="50">
        <v>0</v>
      </c>
      <c r="W2035" t="s">
        <v>210</v>
      </c>
      <c r="X2035" s="50">
        <v>0.640288675979231</v>
      </c>
      <c r="Y2035" t="s">
        <v>210</v>
      </c>
      <c r="Z2035">
        <v>3</v>
      </c>
      <c r="AA2035">
        <v>24</v>
      </c>
      <c r="AB2035" t="s">
        <v>251</v>
      </c>
      <c r="AC2035" t="s">
        <v>190</v>
      </c>
      <c r="AD2035" s="50">
        <v>0.98342041548137771</v>
      </c>
      <c r="AE2035" t="s">
        <v>252</v>
      </c>
      <c r="AF2035" t="s">
        <v>252</v>
      </c>
      <c r="AG2035" t="s">
        <v>252</v>
      </c>
      <c r="AH2035" t="s">
        <v>252</v>
      </c>
      <c r="AI2035" t="s">
        <v>252</v>
      </c>
      <c r="AJ2035" t="s">
        <v>252</v>
      </c>
    </row>
    <row r="2036" spans="1:36" x14ac:dyDescent="0.35">
      <c r="A2036">
        <v>20</v>
      </c>
      <c r="B2036" t="s">
        <v>280</v>
      </c>
      <c r="C2036" t="s">
        <v>246</v>
      </c>
      <c r="D2036" t="s">
        <v>479</v>
      </c>
      <c r="E2036" t="s">
        <v>276</v>
      </c>
      <c r="F2036" t="s">
        <v>248</v>
      </c>
      <c r="G2036" t="s">
        <v>249</v>
      </c>
      <c r="H2036" t="s">
        <v>250</v>
      </c>
      <c r="L2036" s="50">
        <v>1</v>
      </c>
      <c r="O2036" s="50">
        <v>36.98077</v>
      </c>
      <c r="P2036" s="50">
        <v>36.980770111083984</v>
      </c>
      <c r="S2036" s="50">
        <v>27.460859298706055</v>
      </c>
      <c r="V2036" s="50">
        <v>0</v>
      </c>
      <c r="W2036" t="s">
        <v>210</v>
      </c>
      <c r="X2036" s="50">
        <v>3.9999999105930328E-2</v>
      </c>
      <c r="Y2036" t="s">
        <v>210</v>
      </c>
      <c r="Z2036">
        <v>3</v>
      </c>
      <c r="AA2036">
        <v>34</v>
      </c>
      <c r="AB2036" t="s">
        <v>273</v>
      </c>
      <c r="AC2036" t="s">
        <v>190</v>
      </c>
      <c r="AD2036" s="50">
        <v>0.69163452492181521</v>
      </c>
      <c r="AE2036" t="s">
        <v>274</v>
      </c>
      <c r="AF2036" t="s">
        <v>252</v>
      </c>
      <c r="AG2036" t="s">
        <v>274</v>
      </c>
      <c r="AH2036" t="s">
        <v>252</v>
      </c>
      <c r="AI2036" t="s">
        <v>252</v>
      </c>
      <c r="AJ2036" t="s">
        <v>252</v>
      </c>
    </row>
    <row r="2037" spans="1:36" x14ac:dyDescent="0.35">
      <c r="A2037">
        <v>21</v>
      </c>
      <c r="B2037" t="s">
        <v>281</v>
      </c>
      <c r="C2037" t="s">
        <v>246</v>
      </c>
      <c r="D2037" t="s">
        <v>479</v>
      </c>
      <c r="E2037" t="s">
        <v>268</v>
      </c>
      <c r="F2037" t="s">
        <v>248</v>
      </c>
      <c r="G2037" t="s">
        <v>249</v>
      </c>
      <c r="H2037" t="s">
        <v>250</v>
      </c>
      <c r="L2037" s="50">
        <v>1</v>
      </c>
      <c r="O2037" s="50">
        <v>36.707465999999997</v>
      </c>
      <c r="P2037" s="50">
        <v>36.707466125488281</v>
      </c>
      <c r="S2037" s="50">
        <v>27.187555313110352</v>
      </c>
      <c r="V2037" s="50">
        <v>0</v>
      </c>
      <c r="W2037" t="s">
        <v>210</v>
      </c>
      <c r="X2037" s="50">
        <v>3.9999999105930328E-2</v>
      </c>
      <c r="Y2037" t="s">
        <v>210</v>
      </c>
      <c r="Z2037">
        <v>3</v>
      </c>
      <c r="AA2037">
        <v>33</v>
      </c>
      <c r="AB2037" t="s">
        <v>273</v>
      </c>
      <c r="AC2037" t="s">
        <v>190</v>
      </c>
      <c r="AD2037" s="50">
        <v>0.79985589180084871</v>
      </c>
      <c r="AE2037" t="s">
        <v>274</v>
      </c>
      <c r="AF2037" t="s">
        <v>252</v>
      </c>
      <c r="AG2037" t="s">
        <v>274</v>
      </c>
      <c r="AH2037" t="s">
        <v>252</v>
      </c>
      <c r="AI2037" t="s">
        <v>252</v>
      </c>
      <c r="AJ2037" t="s">
        <v>252</v>
      </c>
    </row>
    <row r="2038" spans="1:36" x14ac:dyDescent="0.35">
      <c r="A2038">
        <v>22</v>
      </c>
      <c r="B2038" t="s">
        <v>282</v>
      </c>
      <c r="C2038" t="s">
        <v>246</v>
      </c>
      <c r="D2038" t="s">
        <v>479</v>
      </c>
      <c r="E2038" t="s">
        <v>270</v>
      </c>
      <c r="F2038" t="s">
        <v>248</v>
      </c>
      <c r="G2038" t="s">
        <v>249</v>
      </c>
      <c r="H2038" t="s">
        <v>250</v>
      </c>
      <c r="L2038" s="50">
        <v>1</v>
      </c>
      <c r="M2038" s="50">
        <v>0.61632686853408813</v>
      </c>
      <c r="N2038" s="50">
        <v>1.6225155591964722</v>
      </c>
      <c r="O2038" s="50">
        <v>34.674939999999999</v>
      </c>
      <c r="P2038" s="50">
        <v>34.422389984130859</v>
      </c>
      <c r="Q2038" s="50">
        <v>0.43007811903953552</v>
      </c>
      <c r="S2038" s="50">
        <v>24.902475357055664</v>
      </c>
      <c r="T2038" s="50">
        <v>0.43558359146118164</v>
      </c>
      <c r="U2038" s="50">
        <v>0.25148430466651917</v>
      </c>
      <c r="V2038" s="50">
        <v>0</v>
      </c>
      <c r="W2038" t="s">
        <v>210</v>
      </c>
      <c r="X2038" s="50">
        <v>4.3233117550953715E-2</v>
      </c>
      <c r="Y2038" t="s">
        <v>210</v>
      </c>
      <c r="Z2038">
        <v>3</v>
      </c>
      <c r="AA2038">
        <v>32</v>
      </c>
      <c r="AB2038" t="s">
        <v>273</v>
      </c>
      <c r="AC2038" t="s">
        <v>190</v>
      </c>
      <c r="AD2038" s="50">
        <v>0.92310597378406534</v>
      </c>
      <c r="AE2038" t="s">
        <v>252</v>
      </c>
      <c r="AF2038" t="s">
        <v>252</v>
      </c>
      <c r="AG2038" t="s">
        <v>252</v>
      </c>
      <c r="AH2038" t="s">
        <v>252</v>
      </c>
      <c r="AI2038" t="s">
        <v>252</v>
      </c>
      <c r="AJ2038" t="s">
        <v>252</v>
      </c>
    </row>
    <row r="2039" spans="1:36" x14ac:dyDescent="0.35">
      <c r="A2039">
        <v>23</v>
      </c>
      <c r="B2039" t="s">
        <v>283</v>
      </c>
      <c r="C2039" t="s">
        <v>246</v>
      </c>
      <c r="D2039" t="s">
        <v>479</v>
      </c>
      <c r="E2039" t="s">
        <v>272</v>
      </c>
      <c r="F2039" t="s">
        <v>248</v>
      </c>
      <c r="G2039" t="s">
        <v>249</v>
      </c>
      <c r="H2039" t="s">
        <v>250</v>
      </c>
      <c r="L2039" s="50">
        <v>1</v>
      </c>
      <c r="M2039" s="50">
        <v>0.89183306694030762</v>
      </c>
      <c r="N2039" s="50">
        <v>1.1212860345840454</v>
      </c>
      <c r="O2039" s="50">
        <v>30.984584999999999</v>
      </c>
      <c r="P2039" s="50">
        <v>30.908203125</v>
      </c>
      <c r="Q2039" s="50">
        <v>7.6480098068714142E-2</v>
      </c>
      <c r="S2039" s="50">
        <v>21.388290405273438</v>
      </c>
      <c r="T2039" s="50">
        <v>0.1030295118689537</v>
      </c>
      <c r="U2039" s="50">
        <v>5.9484116733074188E-2</v>
      </c>
      <c r="V2039" s="50">
        <v>0</v>
      </c>
      <c r="W2039" t="s">
        <v>210</v>
      </c>
      <c r="X2039" s="50">
        <v>0.640288675979231</v>
      </c>
      <c r="Y2039" t="s">
        <v>210</v>
      </c>
      <c r="Z2039">
        <v>3</v>
      </c>
      <c r="AA2039">
        <v>23</v>
      </c>
      <c r="AB2039" t="s">
        <v>251</v>
      </c>
      <c r="AC2039" t="s">
        <v>190</v>
      </c>
      <c r="AD2039" s="50">
        <v>0.96747850170270422</v>
      </c>
      <c r="AE2039" t="s">
        <v>252</v>
      </c>
      <c r="AF2039" t="s">
        <v>252</v>
      </c>
      <c r="AG2039" t="s">
        <v>252</v>
      </c>
      <c r="AH2039" t="s">
        <v>252</v>
      </c>
      <c r="AI2039" t="s">
        <v>252</v>
      </c>
      <c r="AJ2039" t="s">
        <v>252</v>
      </c>
    </row>
    <row r="2040" spans="1:36" x14ac:dyDescent="0.35">
      <c r="A2040">
        <v>24</v>
      </c>
      <c r="B2040" t="s">
        <v>284</v>
      </c>
      <c r="C2040" t="s">
        <v>246</v>
      </c>
      <c r="D2040" t="s">
        <v>479</v>
      </c>
      <c r="E2040" t="s">
        <v>276</v>
      </c>
      <c r="F2040" t="s">
        <v>248</v>
      </c>
      <c r="G2040" t="s">
        <v>249</v>
      </c>
      <c r="H2040" t="s">
        <v>250</v>
      </c>
      <c r="O2040" t="s">
        <v>403</v>
      </c>
      <c r="P2040" s="50">
        <v>36.980770111083984</v>
      </c>
      <c r="W2040" t="s">
        <v>210</v>
      </c>
      <c r="X2040" s="50">
        <v>3.9999999105930328E-2</v>
      </c>
      <c r="Y2040" t="s">
        <v>210</v>
      </c>
      <c r="Z2040">
        <v>3</v>
      </c>
      <c r="AA2040">
        <v>39</v>
      </c>
      <c r="AB2040" t="s">
        <v>404</v>
      </c>
      <c r="AC2040" t="s">
        <v>190</v>
      </c>
      <c r="AD2040" s="50">
        <v>0</v>
      </c>
      <c r="AE2040" t="s">
        <v>274</v>
      </c>
      <c r="AF2040" t="s">
        <v>274</v>
      </c>
      <c r="AG2040" t="s">
        <v>274</v>
      </c>
      <c r="AH2040" t="s">
        <v>252</v>
      </c>
      <c r="AI2040" t="s">
        <v>274</v>
      </c>
      <c r="AJ2040" t="s">
        <v>252</v>
      </c>
    </row>
    <row r="2041" spans="1:36" x14ac:dyDescent="0.35">
      <c r="A2041">
        <v>25</v>
      </c>
      <c r="B2041" t="s">
        <v>285</v>
      </c>
      <c r="C2041" t="s">
        <v>246</v>
      </c>
      <c r="D2041" t="s">
        <v>479</v>
      </c>
      <c r="E2041" t="s">
        <v>286</v>
      </c>
      <c r="F2041" t="s">
        <v>248</v>
      </c>
      <c r="G2041" t="s">
        <v>249</v>
      </c>
      <c r="H2041" t="s">
        <v>250</v>
      </c>
      <c r="L2041" s="50">
        <v>1</v>
      </c>
      <c r="M2041" s="50">
        <v>0.92432165145874023</v>
      </c>
      <c r="N2041" s="50">
        <v>1.0818744897842407</v>
      </c>
      <c r="O2041" s="50">
        <v>35.031695999999997</v>
      </c>
      <c r="P2041" s="50">
        <v>35.020160675048828</v>
      </c>
      <c r="Q2041" s="50">
        <v>1.5826459974050522E-2</v>
      </c>
      <c r="S2041" s="50">
        <v>25.500253677368164</v>
      </c>
      <c r="T2041" s="50">
        <v>7.0826210081577301E-2</v>
      </c>
      <c r="U2041" s="50">
        <v>4.0891531854867935E-2</v>
      </c>
      <c r="V2041" s="50">
        <v>0</v>
      </c>
      <c r="W2041" t="s">
        <v>210</v>
      </c>
      <c r="X2041" s="50">
        <v>0.39931577545266123</v>
      </c>
      <c r="Y2041" t="s">
        <v>210</v>
      </c>
      <c r="Z2041">
        <v>3</v>
      </c>
      <c r="AA2041">
        <v>29</v>
      </c>
      <c r="AB2041" t="s">
        <v>251</v>
      </c>
      <c r="AC2041" t="s">
        <v>190</v>
      </c>
      <c r="AD2041" s="50">
        <v>0.96482703825746563</v>
      </c>
      <c r="AE2041" t="s">
        <v>252</v>
      </c>
      <c r="AF2041" t="s">
        <v>252</v>
      </c>
      <c r="AG2041" t="s">
        <v>252</v>
      </c>
      <c r="AH2041" t="s">
        <v>252</v>
      </c>
      <c r="AI2041" t="s">
        <v>252</v>
      </c>
      <c r="AJ2041" t="s">
        <v>252</v>
      </c>
    </row>
    <row r="2042" spans="1:36" x14ac:dyDescent="0.35">
      <c r="A2042">
        <v>26</v>
      </c>
      <c r="B2042" t="s">
        <v>287</v>
      </c>
      <c r="C2042" t="s">
        <v>246</v>
      </c>
      <c r="D2042" t="s">
        <v>479</v>
      </c>
      <c r="E2042" t="s">
        <v>288</v>
      </c>
      <c r="F2042" t="s">
        <v>248</v>
      </c>
      <c r="G2042" t="s">
        <v>249</v>
      </c>
      <c r="H2042" t="s">
        <v>250</v>
      </c>
      <c r="L2042" s="50">
        <v>1</v>
      </c>
      <c r="M2042" s="50">
        <v>0.49850234389305115</v>
      </c>
      <c r="N2042" s="50">
        <v>2.0060086250305176</v>
      </c>
      <c r="O2042" s="50">
        <v>34.364685000000001</v>
      </c>
      <c r="P2042" s="50">
        <v>34.165103912353516</v>
      </c>
      <c r="Q2042" s="50">
        <v>0.62272250652313232</v>
      </c>
      <c r="S2042" s="50">
        <v>24.645193099975586</v>
      </c>
      <c r="T2042" s="50">
        <v>0.62653744220733643</v>
      </c>
      <c r="U2042" s="50">
        <v>0.36173158884048462</v>
      </c>
      <c r="V2042" s="50">
        <v>0</v>
      </c>
      <c r="W2042" t="s">
        <v>210</v>
      </c>
      <c r="X2042" s="50">
        <v>6.8574482081538893E-2</v>
      </c>
      <c r="Y2042" t="s">
        <v>210</v>
      </c>
      <c r="Z2042">
        <v>3</v>
      </c>
      <c r="AA2042">
        <v>29</v>
      </c>
      <c r="AB2042" t="s">
        <v>251</v>
      </c>
      <c r="AC2042" t="s">
        <v>190</v>
      </c>
      <c r="AD2042" s="50">
        <v>0.90429492622742635</v>
      </c>
      <c r="AE2042" t="s">
        <v>252</v>
      </c>
      <c r="AF2042" t="s">
        <v>252</v>
      </c>
      <c r="AG2042" t="s">
        <v>252</v>
      </c>
      <c r="AH2042" t="s">
        <v>274</v>
      </c>
      <c r="AI2042" t="s">
        <v>252</v>
      </c>
      <c r="AJ2042" t="s">
        <v>252</v>
      </c>
    </row>
    <row r="2043" spans="1:36" x14ac:dyDescent="0.35">
      <c r="A2043">
        <v>27</v>
      </c>
      <c r="B2043" t="s">
        <v>289</v>
      </c>
      <c r="C2043" t="s">
        <v>246</v>
      </c>
      <c r="D2043" t="s">
        <v>479</v>
      </c>
      <c r="E2043" t="s">
        <v>290</v>
      </c>
      <c r="F2043" t="s">
        <v>248</v>
      </c>
      <c r="G2043" t="s">
        <v>249</v>
      </c>
      <c r="H2043" t="s">
        <v>250</v>
      </c>
      <c r="L2043" s="50">
        <v>1</v>
      </c>
      <c r="M2043" s="50">
        <v>0.74843782186508179</v>
      </c>
      <c r="N2043" s="50">
        <v>1.3361164331436157</v>
      </c>
      <c r="O2043" s="50">
        <v>34.626002999999997</v>
      </c>
      <c r="P2043" s="50">
        <v>34.459396362304688</v>
      </c>
      <c r="Q2043" s="50">
        <v>0.25148940086364746</v>
      </c>
      <c r="S2043" s="50">
        <v>24.939481735229492</v>
      </c>
      <c r="T2043" s="50">
        <v>0.26079261302947998</v>
      </c>
      <c r="U2043" s="50">
        <v>0.15056869387626648</v>
      </c>
      <c r="V2043" s="50">
        <v>0</v>
      </c>
      <c r="W2043" t="s">
        <v>210</v>
      </c>
      <c r="X2043" s="50">
        <v>0.54837216047185633</v>
      </c>
      <c r="Y2043" t="s">
        <v>210</v>
      </c>
      <c r="Z2043">
        <v>3</v>
      </c>
      <c r="AA2043">
        <v>27</v>
      </c>
      <c r="AB2043" t="s">
        <v>251</v>
      </c>
      <c r="AC2043" t="s">
        <v>190</v>
      </c>
      <c r="AD2043" s="50">
        <v>0.96859732310892754</v>
      </c>
      <c r="AE2043" t="s">
        <v>252</v>
      </c>
      <c r="AF2043" t="s">
        <v>252</v>
      </c>
      <c r="AG2043" t="s">
        <v>252</v>
      </c>
      <c r="AH2043" t="s">
        <v>252</v>
      </c>
      <c r="AI2043" t="s">
        <v>252</v>
      </c>
      <c r="AJ2043" t="s">
        <v>252</v>
      </c>
    </row>
    <row r="2044" spans="1:36" x14ac:dyDescent="0.35">
      <c r="A2044">
        <v>28</v>
      </c>
      <c r="B2044" t="s">
        <v>291</v>
      </c>
      <c r="C2044" t="s">
        <v>246</v>
      </c>
      <c r="D2044" t="s">
        <v>479</v>
      </c>
      <c r="E2044" t="s">
        <v>292</v>
      </c>
      <c r="F2044" t="s">
        <v>248</v>
      </c>
      <c r="G2044" t="s">
        <v>249</v>
      </c>
      <c r="H2044" t="s">
        <v>250</v>
      </c>
      <c r="L2044" s="50">
        <v>1</v>
      </c>
      <c r="M2044" s="50">
        <v>0.79711347818374634</v>
      </c>
      <c r="N2044" s="50">
        <v>1.2545266151428223</v>
      </c>
      <c r="O2044" s="50">
        <v>35.17944</v>
      </c>
      <c r="P2044" s="50">
        <v>35.111568450927734</v>
      </c>
      <c r="Q2044" s="50">
        <v>0.19205324351787567</v>
      </c>
      <c r="S2044" s="50">
        <v>25.591653823852539</v>
      </c>
      <c r="T2044" s="50">
        <v>0.204084113240242</v>
      </c>
      <c r="U2044" s="50">
        <v>0.11782801896333694</v>
      </c>
      <c r="V2044" s="50">
        <v>0</v>
      </c>
      <c r="W2044" t="s">
        <v>210</v>
      </c>
      <c r="X2044" s="50">
        <v>9.0987839227428063E-2</v>
      </c>
      <c r="Y2044" t="s">
        <v>210</v>
      </c>
      <c r="Z2044">
        <v>3</v>
      </c>
      <c r="AA2044">
        <v>31</v>
      </c>
      <c r="AB2044" t="s">
        <v>251</v>
      </c>
      <c r="AC2044" t="s">
        <v>190</v>
      </c>
      <c r="AD2044" s="50">
        <v>0.94978907234947874</v>
      </c>
      <c r="AE2044" t="s">
        <v>252</v>
      </c>
      <c r="AF2044" t="s">
        <v>252</v>
      </c>
      <c r="AG2044" t="s">
        <v>252</v>
      </c>
      <c r="AH2044" t="s">
        <v>252</v>
      </c>
      <c r="AI2044" t="s">
        <v>252</v>
      </c>
      <c r="AJ2044" t="s">
        <v>252</v>
      </c>
    </row>
    <row r="2045" spans="1:36" x14ac:dyDescent="0.35">
      <c r="A2045">
        <v>29</v>
      </c>
      <c r="B2045" t="s">
        <v>293</v>
      </c>
      <c r="C2045" t="s">
        <v>246</v>
      </c>
      <c r="D2045" t="s">
        <v>479</v>
      </c>
      <c r="E2045" t="s">
        <v>286</v>
      </c>
      <c r="F2045" t="s">
        <v>248</v>
      </c>
      <c r="G2045" t="s">
        <v>249</v>
      </c>
      <c r="H2045" t="s">
        <v>250</v>
      </c>
      <c r="L2045" s="50">
        <v>1</v>
      </c>
      <c r="M2045" s="50">
        <v>0.92432165145874023</v>
      </c>
      <c r="N2045" s="50">
        <v>1.0818744897842407</v>
      </c>
      <c r="O2045" s="50">
        <v>35.026676000000002</v>
      </c>
      <c r="P2045" s="50">
        <v>35.020160675048828</v>
      </c>
      <c r="Q2045" s="50">
        <v>1.5826459974050522E-2</v>
      </c>
      <c r="S2045" s="50">
        <v>25.500253677368164</v>
      </c>
      <c r="T2045" s="50">
        <v>7.0826210081577301E-2</v>
      </c>
      <c r="U2045" s="50">
        <v>4.0891531854867935E-2</v>
      </c>
      <c r="V2045" s="50">
        <v>0</v>
      </c>
      <c r="W2045" t="s">
        <v>210</v>
      </c>
      <c r="X2045" s="50">
        <v>0.39931577545266123</v>
      </c>
      <c r="Y2045" t="s">
        <v>210</v>
      </c>
      <c r="Z2045">
        <v>3</v>
      </c>
      <c r="AA2045">
        <v>28</v>
      </c>
      <c r="AB2045" t="s">
        <v>251</v>
      </c>
      <c r="AC2045" t="s">
        <v>190</v>
      </c>
      <c r="AD2045" s="50">
        <v>0.96144313725725195</v>
      </c>
      <c r="AE2045" t="s">
        <v>252</v>
      </c>
      <c r="AF2045" t="s">
        <v>252</v>
      </c>
      <c r="AG2045" t="s">
        <v>252</v>
      </c>
      <c r="AH2045" t="s">
        <v>252</v>
      </c>
      <c r="AI2045" t="s">
        <v>252</v>
      </c>
      <c r="AJ2045" t="s">
        <v>252</v>
      </c>
    </row>
    <row r="2046" spans="1:36" x14ac:dyDescent="0.35">
      <c r="A2046">
        <v>30</v>
      </c>
      <c r="B2046" t="s">
        <v>294</v>
      </c>
      <c r="C2046" t="s">
        <v>246</v>
      </c>
      <c r="D2046" t="s">
        <v>479</v>
      </c>
      <c r="E2046" t="s">
        <v>288</v>
      </c>
      <c r="F2046" t="s">
        <v>248</v>
      </c>
      <c r="G2046" t="s">
        <v>249</v>
      </c>
      <c r="H2046" t="s">
        <v>250</v>
      </c>
      <c r="L2046" s="50">
        <v>1</v>
      </c>
      <c r="M2046" s="50">
        <v>0.49850234389305115</v>
      </c>
      <c r="N2046" s="50">
        <v>2.0060086250305176</v>
      </c>
      <c r="O2046" s="50">
        <v>34.66357</v>
      </c>
      <c r="P2046" s="50">
        <v>34.165103912353516</v>
      </c>
      <c r="Q2046" s="50">
        <v>0.62272250652313232</v>
      </c>
      <c r="S2046" s="50">
        <v>24.645193099975586</v>
      </c>
      <c r="T2046" s="50">
        <v>0.62653744220733643</v>
      </c>
      <c r="U2046" s="50">
        <v>0.36173158884048462</v>
      </c>
      <c r="V2046" s="50">
        <v>0</v>
      </c>
      <c r="W2046" t="s">
        <v>210</v>
      </c>
      <c r="X2046" s="50">
        <v>6.8574482081538893E-2</v>
      </c>
      <c r="Y2046" t="s">
        <v>210</v>
      </c>
      <c r="Z2046">
        <v>3</v>
      </c>
      <c r="AA2046">
        <v>30</v>
      </c>
      <c r="AB2046" t="s">
        <v>251</v>
      </c>
      <c r="AC2046" t="s">
        <v>190</v>
      </c>
      <c r="AD2046" s="50">
        <v>0.8976405016508936</v>
      </c>
      <c r="AE2046" t="s">
        <v>252</v>
      </c>
      <c r="AF2046" t="s">
        <v>252</v>
      </c>
      <c r="AG2046" t="s">
        <v>252</v>
      </c>
      <c r="AH2046" t="s">
        <v>274</v>
      </c>
      <c r="AI2046" t="s">
        <v>252</v>
      </c>
      <c r="AJ2046" t="s">
        <v>252</v>
      </c>
    </row>
    <row r="2047" spans="1:36" x14ac:dyDescent="0.35">
      <c r="A2047">
        <v>31</v>
      </c>
      <c r="B2047" t="s">
        <v>295</v>
      </c>
      <c r="C2047" t="s">
        <v>246</v>
      </c>
      <c r="D2047" t="s">
        <v>479</v>
      </c>
      <c r="E2047" t="s">
        <v>290</v>
      </c>
      <c r="F2047" t="s">
        <v>248</v>
      </c>
      <c r="G2047" t="s">
        <v>249</v>
      </c>
      <c r="H2047" t="s">
        <v>250</v>
      </c>
      <c r="L2047" s="50">
        <v>1</v>
      </c>
      <c r="M2047" s="50">
        <v>0.74843782186508179</v>
      </c>
      <c r="N2047" s="50">
        <v>1.3361164331436157</v>
      </c>
      <c r="O2047" s="50">
        <v>34.582070000000002</v>
      </c>
      <c r="P2047" s="50">
        <v>34.459396362304688</v>
      </c>
      <c r="Q2047" s="50">
        <v>0.25148940086364746</v>
      </c>
      <c r="S2047" s="50">
        <v>24.939481735229492</v>
      </c>
      <c r="T2047" s="50">
        <v>0.26079261302947998</v>
      </c>
      <c r="U2047" s="50">
        <v>0.15056869387626648</v>
      </c>
      <c r="V2047" s="50">
        <v>0</v>
      </c>
      <c r="W2047" t="s">
        <v>210</v>
      </c>
      <c r="X2047" s="50">
        <v>0.54837216047185633</v>
      </c>
      <c r="Y2047" t="s">
        <v>210</v>
      </c>
      <c r="Z2047">
        <v>3</v>
      </c>
      <c r="AA2047">
        <v>27</v>
      </c>
      <c r="AB2047" t="s">
        <v>251</v>
      </c>
      <c r="AC2047" t="s">
        <v>190</v>
      </c>
      <c r="AD2047" s="50">
        <v>0.97396965752564613</v>
      </c>
      <c r="AE2047" t="s">
        <v>252</v>
      </c>
      <c r="AF2047" t="s">
        <v>252</v>
      </c>
      <c r="AG2047" t="s">
        <v>252</v>
      </c>
      <c r="AH2047" t="s">
        <v>252</v>
      </c>
      <c r="AI2047" t="s">
        <v>252</v>
      </c>
      <c r="AJ2047" t="s">
        <v>252</v>
      </c>
    </row>
    <row r="2048" spans="1:36" x14ac:dyDescent="0.35">
      <c r="A2048">
        <v>32</v>
      </c>
      <c r="B2048" t="s">
        <v>296</v>
      </c>
      <c r="C2048" t="s">
        <v>246</v>
      </c>
      <c r="D2048" t="s">
        <v>479</v>
      </c>
      <c r="E2048" t="s">
        <v>292</v>
      </c>
      <c r="F2048" t="s">
        <v>248</v>
      </c>
      <c r="G2048" t="s">
        <v>249</v>
      </c>
      <c r="H2048" t="s">
        <v>250</v>
      </c>
      <c r="L2048" s="50">
        <v>1</v>
      </c>
      <c r="M2048" s="50">
        <v>0.79711347818374634</v>
      </c>
      <c r="N2048" s="50">
        <v>1.2545266151428223</v>
      </c>
      <c r="O2048" s="50">
        <v>35.260463999999999</v>
      </c>
      <c r="P2048" s="50">
        <v>35.111568450927734</v>
      </c>
      <c r="Q2048" s="50">
        <v>0.19205324351787567</v>
      </c>
      <c r="S2048" s="50">
        <v>25.591653823852539</v>
      </c>
      <c r="T2048" s="50">
        <v>0.204084113240242</v>
      </c>
      <c r="U2048" s="50">
        <v>0.11782801896333694</v>
      </c>
      <c r="V2048" s="50">
        <v>0</v>
      </c>
      <c r="W2048" t="s">
        <v>210</v>
      </c>
      <c r="X2048" s="50">
        <v>9.0987839227428063E-2</v>
      </c>
      <c r="Y2048" t="s">
        <v>210</v>
      </c>
      <c r="Z2048">
        <v>3</v>
      </c>
      <c r="AA2048">
        <v>30</v>
      </c>
      <c r="AB2048" t="s">
        <v>251</v>
      </c>
      <c r="AC2048" t="s">
        <v>190</v>
      </c>
      <c r="AD2048" s="50">
        <v>0.95647102211828794</v>
      </c>
      <c r="AE2048" t="s">
        <v>252</v>
      </c>
      <c r="AF2048" t="s">
        <v>252</v>
      </c>
      <c r="AG2048" t="s">
        <v>252</v>
      </c>
      <c r="AH2048" t="s">
        <v>252</v>
      </c>
      <c r="AI2048" t="s">
        <v>252</v>
      </c>
      <c r="AJ2048" t="s">
        <v>252</v>
      </c>
    </row>
    <row r="2049" spans="1:36" x14ac:dyDescent="0.35">
      <c r="A2049">
        <v>33</v>
      </c>
      <c r="B2049" t="s">
        <v>297</v>
      </c>
      <c r="C2049" t="s">
        <v>246</v>
      </c>
      <c r="D2049" t="s">
        <v>479</v>
      </c>
      <c r="E2049" t="s">
        <v>286</v>
      </c>
      <c r="F2049" t="s">
        <v>248</v>
      </c>
      <c r="G2049" t="s">
        <v>249</v>
      </c>
      <c r="H2049" t="s">
        <v>250</v>
      </c>
      <c r="L2049" s="50">
        <v>1</v>
      </c>
      <c r="M2049" s="50">
        <v>0.92432165145874023</v>
      </c>
      <c r="N2049" s="50">
        <v>1.0818744897842407</v>
      </c>
      <c r="O2049" s="50">
        <v>35.002119999999998</v>
      </c>
      <c r="P2049" s="50">
        <v>35.020160675048828</v>
      </c>
      <c r="Q2049" s="50">
        <v>1.5826459974050522E-2</v>
      </c>
      <c r="S2049" s="50">
        <v>25.500253677368164</v>
      </c>
      <c r="T2049" s="50">
        <v>7.0826210081577301E-2</v>
      </c>
      <c r="U2049" s="50">
        <v>4.0891531854867935E-2</v>
      </c>
      <c r="V2049" s="50">
        <v>0</v>
      </c>
      <c r="W2049" t="s">
        <v>210</v>
      </c>
      <c r="X2049" s="50">
        <v>0.39931577545266123</v>
      </c>
      <c r="Y2049" t="s">
        <v>210</v>
      </c>
      <c r="Z2049">
        <v>3</v>
      </c>
      <c r="AA2049">
        <v>29</v>
      </c>
      <c r="AB2049" t="s">
        <v>251</v>
      </c>
      <c r="AC2049" t="s">
        <v>190</v>
      </c>
      <c r="AD2049" s="50">
        <v>0.96255316974035332</v>
      </c>
      <c r="AE2049" t="s">
        <v>252</v>
      </c>
      <c r="AF2049" t="s">
        <v>252</v>
      </c>
      <c r="AG2049" t="s">
        <v>252</v>
      </c>
      <c r="AH2049" t="s">
        <v>252</v>
      </c>
      <c r="AI2049" t="s">
        <v>252</v>
      </c>
      <c r="AJ2049" t="s">
        <v>252</v>
      </c>
    </row>
    <row r="2050" spans="1:36" x14ac:dyDescent="0.35">
      <c r="A2050">
        <v>34</v>
      </c>
      <c r="B2050" t="s">
        <v>298</v>
      </c>
      <c r="C2050" t="s">
        <v>246</v>
      </c>
      <c r="D2050" t="s">
        <v>479</v>
      </c>
      <c r="E2050" t="s">
        <v>288</v>
      </c>
      <c r="F2050" t="s">
        <v>248</v>
      </c>
      <c r="G2050" t="s">
        <v>249</v>
      </c>
      <c r="H2050" t="s">
        <v>250</v>
      </c>
      <c r="L2050" s="50">
        <v>1</v>
      </c>
      <c r="M2050" s="50">
        <v>0.49850234389305115</v>
      </c>
      <c r="N2050" s="50">
        <v>2.0060086250305176</v>
      </c>
      <c r="O2050" s="50">
        <v>33.467059999999996</v>
      </c>
      <c r="P2050" s="50">
        <v>34.165103912353516</v>
      </c>
      <c r="Q2050" s="50">
        <v>0.62272250652313232</v>
      </c>
      <c r="S2050" s="50">
        <v>24.645193099975586</v>
      </c>
      <c r="T2050" s="50">
        <v>0.62653744220733643</v>
      </c>
      <c r="U2050" s="50">
        <v>0.36173158884048462</v>
      </c>
      <c r="V2050" s="50">
        <v>0</v>
      </c>
      <c r="W2050" t="s">
        <v>210</v>
      </c>
      <c r="X2050" s="50">
        <v>6.8574482081538893E-2</v>
      </c>
      <c r="Y2050" t="s">
        <v>210</v>
      </c>
      <c r="Z2050">
        <v>3</v>
      </c>
      <c r="AA2050">
        <v>30</v>
      </c>
      <c r="AB2050" t="s">
        <v>251</v>
      </c>
      <c r="AC2050" t="s">
        <v>190</v>
      </c>
      <c r="AD2050" s="50">
        <v>0.95357167536556098</v>
      </c>
      <c r="AE2050" t="s">
        <v>252</v>
      </c>
      <c r="AF2050" t="s">
        <v>252</v>
      </c>
      <c r="AG2050" t="s">
        <v>252</v>
      </c>
      <c r="AH2050" t="s">
        <v>274</v>
      </c>
      <c r="AI2050" t="s">
        <v>252</v>
      </c>
      <c r="AJ2050" t="s">
        <v>252</v>
      </c>
    </row>
    <row r="2051" spans="1:36" x14ac:dyDescent="0.35">
      <c r="A2051">
        <v>35</v>
      </c>
      <c r="B2051" t="s">
        <v>299</v>
      </c>
      <c r="C2051" t="s">
        <v>246</v>
      </c>
      <c r="D2051" t="s">
        <v>479</v>
      </c>
      <c r="E2051" t="s">
        <v>290</v>
      </c>
      <c r="F2051" t="s">
        <v>248</v>
      </c>
      <c r="G2051" t="s">
        <v>249</v>
      </c>
      <c r="H2051" t="s">
        <v>250</v>
      </c>
      <c r="L2051" s="50">
        <v>1</v>
      </c>
      <c r="M2051" s="50">
        <v>0.74843782186508179</v>
      </c>
      <c r="N2051" s="50">
        <v>1.3361164331436157</v>
      </c>
      <c r="O2051" s="50">
        <v>34.170110000000001</v>
      </c>
      <c r="P2051" s="50">
        <v>34.459396362304688</v>
      </c>
      <c r="Q2051" s="50">
        <v>0.25148940086364746</v>
      </c>
      <c r="S2051" s="50">
        <v>24.939481735229492</v>
      </c>
      <c r="T2051" s="50">
        <v>0.26079261302947998</v>
      </c>
      <c r="U2051" s="50">
        <v>0.15056869387626648</v>
      </c>
      <c r="V2051" s="50">
        <v>0</v>
      </c>
      <c r="W2051" t="s">
        <v>210</v>
      </c>
      <c r="X2051" s="50">
        <v>0.54837216047185633</v>
      </c>
      <c r="Y2051" t="s">
        <v>210</v>
      </c>
      <c r="Z2051">
        <v>3</v>
      </c>
      <c r="AA2051">
        <v>27</v>
      </c>
      <c r="AB2051" t="s">
        <v>251</v>
      </c>
      <c r="AC2051" t="s">
        <v>190</v>
      </c>
      <c r="AD2051" s="50">
        <v>0.95062337341813696</v>
      </c>
      <c r="AE2051" t="s">
        <v>252</v>
      </c>
      <c r="AF2051" t="s">
        <v>252</v>
      </c>
      <c r="AG2051" t="s">
        <v>252</v>
      </c>
      <c r="AH2051" t="s">
        <v>252</v>
      </c>
      <c r="AI2051" t="s">
        <v>252</v>
      </c>
      <c r="AJ2051" t="s">
        <v>252</v>
      </c>
    </row>
    <row r="2052" spans="1:36" x14ac:dyDescent="0.35">
      <c r="A2052">
        <v>36</v>
      </c>
      <c r="B2052" t="s">
        <v>300</v>
      </c>
      <c r="C2052" t="s">
        <v>246</v>
      </c>
      <c r="D2052" t="s">
        <v>479</v>
      </c>
      <c r="E2052" t="s">
        <v>292</v>
      </c>
      <c r="F2052" t="s">
        <v>248</v>
      </c>
      <c r="G2052" t="s">
        <v>249</v>
      </c>
      <c r="H2052" t="s">
        <v>250</v>
      </c>
      <c r="L2052" s="50">
        <v>1</v>
      </c>
      <c r="M2052" s="50">
        <v>0.79711347818374634</v>
      </c>
      <c r="N2052" s="50">
        <v>1.2545266151428223</v>
      </c>
      <c r="O2052" s="50">
        <v>34.89479</v>
      </c>
      <c r="P2052" s="50">
        <v>35.111568450927734</v>
      </c>
      <c r="Q2052" s="50">
        <v>0.19205324351787567</v>
      </c>
      <c r="S2052" s="50">
        <v>25.591653823852539</v>
      </c>
      <c r="T2052" s="50">
        <v>0.204084113240242</v>
      </c>
      <c r="U2052" s="50">
        <v>0.11782801896333694</v>
      </c>
      <c r="V2052" s="50">
        <v>0</v>
      </c>
      <c r="W2052" t="s">
        <v>210</v>
      </c>
      <c r="X2052" s="50">
        <v>9.0987839227428063E-2</v>
      </c>
      <c r="Y2052" t="s">
        <v>210</v>
      </c>
      <c r="Z2052">
        <v>3</v>
      </c>
      <c r="AA2052">
        <v>31</v>
      </c>
      <c r="AB2052" t="s">
        <v>273</v>
      </c>
      <c r="AC2052" t="s">
        <v>190</v>
      </c>
      <c r="AD2052" s="50">
        <v>0.94222547793567657</v>
      </c>
      <c r="AE2052" t="s">
        <v>252</v>
      </c>
      <c r="AF2052" t="s">
        <v>252</v>
      </c>
      <c r="AG2052" t="s">
        <v>252</v>
      </c>
      <c r="AH2052" t="s">
        <v>252</v>
      </c>
      <c r="AI2052" t="s">
        <v>252</v>
      </c>
      <c r="AJ2052" t="s">
        <v>252</v>
      </c>
    </row>
    <row r="2053" spans="1:36" x14ac:dyDescent="0.35">
      <c r="A2053">
        <v>37</v>
      </c>
      <c r="B2053" t="s">
        <v>301</v>
      </c>
      <c r="C2053" t="s">
        <v>246</v>
      </c>
      <c r="D2053" t="s">
        <v>479</v>
      </c>
      <c r="E2053" t="s">
        <v>302</v>
      </c>
      <c r="F2053" t="s">
        <v>248</v>
      </c>
      <c r="G2053" t="s">
        <v>249</v>
      </c>
      <c r="H2053" t="s">
        <v>250</v>
      </c>
      <c r="L2053" s="50">
        <v>1</v>
      </c>
      <c r="M2053" s="50">
        <v>0.72259122133255005</v>
      </c>
      <c r="N2053" s="50">
        <v>1.3839083909988403</v>
      </c>
      <c r="O2053" s="50">
        <v>33.749540000000003</v>
      </c>
      <c r="P2053" s="50">
        <v>33.5838623046875</v>
      </c>
      <c r="Q2053" s="50">
        <v>0.28415709733963013</v>
      </c>
      <c r="S2053" s="50">
        <v>24.063947677612305</v>
      </c>
      <c r="T2053" s="50">
        <v>0.29242286086082458</v>
      </c>
      <c r="U2053" s="50">
        <v>0.16883042454719543</v>
      </c>
      <c r="V2053" s="50">
        <v>0</v>
      </c>
      <c r="W2053" t="s">
        <v>210</v>
      </c>
      <c r="X2053" s="50">
        <v>8.42460115112207E-2</v>
      </c>
      <c r="Y2053" t="s">
        <v>210</v>
      </c>
      <c r="Z2053">
        <v>3</v>
      </c>
      <c r="AA2053">
        <v>30</v>
      </c>
      <c r="AB2053" t="s">
        <v>251</v>
      </c>
      <c r="AC2053" t="s">
        <v>190</v>
      </c>
      <c r="AD2053" s="50">
        <v>0.98282449069146238</v>
      </c>
      <c r="AE2053" t="s">
        <v>252</v>
      </c>
      <c r="AF2053" t="s">
        <v>252</v>
      </c>
      <c r="AG2053" t="s">
        <v>252</v>
      </c>
      <c r="AH2053" t="s">
        <v>252</v>
      </c>
      <c r="AI2053" t="s">
        <v>252</v>
      </c>
      <c r="AJ2053" t="s">
        <v>252</v>
      </c>
    </row>
    <row r="2054" spans="1:36" x14ac:dyDescent="0.35">
      <c r="A2054">
        <v>38</v>
      </c>
      <c r="B2054" t="s">
        <v>303</v>
      </c>
      <c r="C2054" t="s">
        <v>246</v>
      </c>
      <c r="D2054" t="s">
        <v>479</v>
      </c>
      <c r="E2054" t="s">
        <v>304</v>
      </c>
      <c r="F2054" t="s">
        <v>248</v>
      </c>
      <c r="G2054" t="s">
        <v>249</v>
      </c>
      <c r="H2054" t="s">
        <v>250</v>
      </c>
      <c r="O2054" t="s">
        <v>403</v>
      </c>
      <c r="W2054" t="s">
        <v>210</v>
      </c>
      <c r="X2054" s="50">
        <v>0.2</v>
      </c>
      <c r="Y2054" t="s">
        <v>210</v>
      </c>
      <c r="Z2054">
        <v>3</v>
      </c>
      <c r="AA2054">
        <v>39</v>
      </c>
      <c r="AB2054" t="s">
        <v>404</v>
      </c>
      <c r="AC2054" t="s">
        <v>190</v>
      </c>
      <c r="AD2054" s="50">
        <v>0</v>
      </c>
      <c r="AE2054" t="s">
        <v>274</v>
      </c>
      <c r="AF2054" t="s">
        <v>274</v>
      </c>
      <c r="AG2054" t="s">
        <v>274</v>
      </c>
      <c r="AH2054" t="s">
        <v>252</v>
      </c>
      <c r="AI2054" t="s">
        <v>274</v>
      </c>
      <c r="AJ2054" t="s">
        <v>252</v>
      </c>
    </row>
    <row r="2055" spans="1:36" x14ac:dyDescent="0.35">
      <c r="A2055">
        <v>39</v>
      </c>
      <c r="B2055" t="s">
        <v>305</v>
      </c>
      <c r="C2055" t="s">
        <v>246</v>
      </c>
      <c r="D2055" t="s">
        <v>479</v>
      </c>
      <c r="E2055" t="s">
        <v>306</v>
      </c>
      <c r="F2055" t="s">
        <v>248</v>
      </c>
      <c r="G2055" t="s">
        <v>249</v>
      </c>
      <c r="H2055" t="s">
        <v>250</v>
      </c>
      <c r="L2055" s="50">
        <v>1</v>
      </c>
      <c r="M2055" s="50">
        <v>0.90284425020217896</v>
      </c>
      <c r="N2055" s="50">
        <v>1.1076107025146484</v>
      </c>
      <c r="O2055" s="50">
        <v>27.533843999999998</v>
      </c>
      <c r="P2055" s="50">
        <v>27.532722473144531</v>
      </c>
      <c r="Q2055" s="50">
        <v>6.0790184885263443E-2</v>
      </c>
      <c r="S2055" s="50">
        <v>18.012811660766602</v>
      </c>
      <c r="T2055" s="50">
        <v>9.1985441744327545E-2</v>
      </c>
      <c r="U2055" s="50">
        <v>5.3107820451259613E-2</v>
      </c>
      <c r="V2055" s="50">
        <v>0</v>
      </c>
      <c r="W2055" t="s">
        <v>210</v>
      </c>
      <c r="X2055" s="50">
        <v>0.45709966783583555</v>
      </c>
      <c r="Y2055" t="s">
        <v>210</v>
      </c>
      <c r="Z2055">
        <v>3</v>
      </c>
      <c r="AA2055">
        <v>21</v>
      </c>
      <c r="AB2055" t="s">
        <v>251</v>
      </c>
      <c r="AC2055" t="s">
        <v>190</v>
      </c>
      <c r="AD2055" s="50">
        <v>0.98287848897761398</v>
      </c>
      <c r="AE2055" t="s">
        <v>252</v>
      </c>
      <c r="AF2055" t="s">
        <v>252</v>
      </c>
      <c r="AG2055" t="s">
        <v>252</v>
      </c>
      <c r="AH2055" t="s">
        <v>252</v>
      </c>
      <c r="AI2055" t="s">
        <v>252</v>
      </c>
      <c r="AJ2055" t="s">
        <v>252</v>
      </c>
    </row>
    <row r="2056" spans="1:36" x14ac:dyDescent="0.35">
      <c r="A2056">
        <v>40</v>
      </c>
      <c r="B2056" t="s">
        <v>307</v>
      </c>
      <c r="C2056" t="s">
        <v>246</v>
      </c>
      <c r="D2056" t="s">
        <v>479</v>
      </c>
      <c r="E2056" t="s">
        <v>308</v>
      </c>
      <c r="F2056" t="s">
        <v>248</v>
      </c>
      <c r="G2056" t="s">
        <v>249</v>
      </c>
      <c r="H2056" t="s">
        <v>250</v>
      </c>
      <c r="O2056" t="s">
        <v>403</v>
      </c>
      <c r="W2056" t="s">
        <v>210</v>
      </c>
      <c r="X2056" s="50">
        <v>0.2</v>
      </c>
      <c r="Y2056" t="s">
        <v>210</v>
      </c>
      <c r="Z2056">
        <v>3</v>
      </c>
      <c r="AA2056">
        <v>39</v>
      </c>
      <c r="AB2056" t="s">
        <v>404</v>
      </c>
      <c r="AC2056" t="s">
        <v>190</v>
      </c>
      <c r="AD2056" s="50">
        <v>0</v>
      </c>
      <c r="AE2056" t="s">
        <v>274</v>
      </c>
      <c r="AF2056" t="s">
        <v>274</v>
      </c>
      <c r="AG2056" t="s">
        <v>274</v>
      </c>
      <c r="AH2056" t="s">
        <v>252</v>
      </c>
      <c r="AI2056" t="s">
        <v>274</v>
      </c>
      <c r="AJ2056" t="s">
        <v>252</v>
      </c>
    </row>
    <row r="2057" spans="1:36" x14ac:dyDescent="0.35">
      <c r="A2057">
        <v>41</v>
      </c>
      <c r="B2057" t="s">
        <v>309</v>
      </c>
      <c r="C2057" t="s">
        <v>246</v>
      </c>
      <c r="D2057" t="s">
        <v>479</v>
      </c>
      <c r="E2057" t="s">
        <v>302</v>
      </c>
      <c r="F2057" t="s">
        <v>248</v>
      </c>
      <c r="G2057" t="s">
        <v>249</v>
      </c>
      <c r="H2057" t="s">
        <v>250</v>
      </c>
      <c r="L2057" s="50">
        <v>1</v>
      </c>
      <c r="M2057" s="50">
        <v>0.72259122133255005</v>
      </c>
      <c r="N2057" s="50">
        <v>1.3839083909988403</v>
      </c>
      <c r="O2057" s="50">
        <v>33.746291999999997</v>
      </c>
      <c r="P2057" s="50">
        <v>33.5838623046875</v>
      </c>
      <c r="Q2057" s="50">
        <v>0.28415709733963013</v>
      </c>
      <c r="S2057" s="50">
        <v>24.063947677612305</v>
      </c>
      <c r="T2057" s="50">
        <v>0.29242286086082458</v>
      </c>
      <c r="U2057" s="50">
        <v>0.16883042454719543</v>
      </c>
      <c r="V2057" s="50">
        <v>0</v>
      </c>
      <c r="W2057" t="s">
        <v>210</v>
      </c>
      <c r="X2057" s="50">
        <v>8.42460115112207E-2</v>
      </c>
      <c r="Y2057" t="s">
        <v>210</v>
      </c>
      <c r="Z2057">
        <v>3</v>
      </c>
      <c r="AA2057">
        <v>30</v>
      </c>
      <c r="AB2057" t="s">
        <v>251</v>
      </c>
      <c r="AC2057" t="s">
        <v>190</v>
      </c>
      <c r="AD2057" s="50">
        <v>0.9395238198270065</v>
      </c>
      <c r="AE2057" t="s">
        <v>252</v>
      </c>
      <c r="AF2057" t="s">
        <v>252</v>
      </c>
      <c r="AG2057" t="s">
        <v>252</v>
      </c>
      <c r="AH2057" t="s">
        <v>252</v>
      </c>
      <c r="AI2057" t="s">
        <v>252</v>
      </c>
      <c r="AJ2057" t="s">
        <v>252</v>
      </c>
    </row>
    <row r="2058" spans="1:36" x14ac:dyDescent="0.35">
      <c r="A2058">
        <v>42</v>
      </c>
      <c r="B2058" t="s">
        <v>310</v>
      </c>
      <c r="C2058" t="s">
        <v>246</v>
      </c>
      <c r="D2058" t="s">
        <v>479</v>
      </c>
      <c r="E2058" t="s">
        <v>304</v>
      </c>
      <c r="F2058" t="s">
        <v>248</v>
      </c>
      <c r="G2058" t="s">
        <v>249</v>
      </c>
      <c r="H2058" t="s">
        <v>250</v>
      </c>
      <c r="O2058" t="s">
        <v>403</v>
      </c>
      <c r="W2058" t="s">
        <v>210</v>
      </c>
      <c r="X2058" s="50">
        <v>0.2</v>
      </c>
      <c r="Y2058" t="s">
        <v>210</v>
      </c>
      <c r="Z2058">
        <v>3</v>
      </c>
      <c r="AA2058">
        <v>30</v>
      </c>
      <c r="AB2058" t="s">
        <v>251</v>
      </c>
      <c r="AC2058" t="s">
        <v>190</v>
      </c>
      <c r="AD2058" s="50">
        <v>0</v>
      </c>
      <c r="AE2058" t="s">
        <v>274</v>
      </c>
      <c r="AF2058" t="s">
        <v>252</v>
      </c>
      <c r="AG2058" t="s">
        <v>274</v>
      </c>
      <c r="AH2058" t="s">
        <v>252</v>
      </c>
      <c r="AI2058" t="s">
        <v>274</v>
      </c>
      <c r="AJ2058" t="s">
        <v>252</v>
      </c>
    </row>
    <row r="2059" spans="1:36" x14ac:dyDescent="0.35">
      <c r="A2059">
        <v>43</v>
      </c>
      <c r="B2059" t="s">
        <v>311</v>
      </c>
      <c r="C2059" t="s">
        <v>246</v>
      </c>
      <c r="D2059" t="s">
        <v>479</v>
      </c>
      <c r="E2059" t="s">
        <v>306</v>
      </c>
      <c r="F2059" t="s">
        <v>248</v>
      </c>
      <c r="G2059" t="s">
        <v>249</v>
      </c>
      <c r="H2059" t="s">
        <v>250</v>
      </c>
      <c r="L2059" s="50">
        <v>1</v>
      </c>
      <c r="M2059" s="50">
        <v>0.90284425020217896</v>
      </c>
      <c r="N2059" s="50">
        <v>1.1076107025146484</v>
      </c>
      <c r="O2059" s="50">
        <v>27.47138</v>
      </c>
      <c r="P2059" s="50">
        <v>27.532722473144531</v>
      </c>
      <c r="Q2059" s="50">
        <v>6.0790184885263443E-2</v>
      </c>
      <c r="S2059" s="50">
        <v>18.012811660766602</v>
      </c>
      <c r="T2059" s="50">
        <v>9.1985441744327545E-2</v>
      </c>
      <c r="U2059" s="50">
        <v>5.3107820451259613E-2</v>
      </c>
      <c r="V2059" s="50">
        <v>0</v>
      </c>
      <c r="W2059" t="s">
        <v>210</v>
      </c>
      <c r="X2059" s="50">
        <v>0.45709966783583555</v>
      </c>
      <c r="Y2059" t="s">
        <v>210</v>
      </c>
      <c r="Z2059">
        <v>3</v>
      </c>
      <c r="AA2059">
        <v>20</v>
      </c>
      <c r="AB2059" t="s">
        <v>251</v>
      </c>
      <c r="AC2059" t="s">
        <v>190</v>
      </c>
      <c r="AD2059" s="50">
        <v>0.98975831269496073</v>
      </c>
      <c r="AE2059" t="s">
        <v>252</v>
      </c>
      <c r="AF2059" t="s">
        <v>252</v>
      </c>
      <c r="AG2059" t="s">
        <v>252</v>
      </c>
      <c r="AH2059" t="s">
        <v>252</v>
      </c>
      <c r="AI2059" t="s">
        <v>252</v>
      </c>
      <c r="AJ2059" t="s">
        <v>252</v>
      </c>
    </row>
    <row r="2060" spans="1:36" x14ac:dyDescent="0.35">
      <c r="A2060">
        <v>44</v>
      </c>
      <c r="B2060" t="s">
        <v>312</v>
      </c>
      <c r="C2060" t="s">
        <v>246</v>
      </c>
      <c r="D2060" t="s">
        <v>479</v>
      </c>
      <c r="E2060" t="s">
        <v>308</v>
      </c>
      <c r="F2060" t="s">
        <v>248</v>
      </c>
      <c r="G2060" t="s">
        <v>249</v>
      </c>
      <c r="H2060" t="s">
        <v>250</v>
      </c>
      <c r="O2060" t="s">
        <v>403</v>
      </c>
      <c r="W2060" t="s">
        <v>210</v>
      </c>
      <c r="X2060" s="50">
        <v>0.2</v>
      </c>
      <c r="Y2060" t="s">
        <v>210</v>
      </c>
      <c r="Z2060">
        <v>3</v>
      </c>
      <c r="AA2060">
        <v>39</v>
      </c>
      <c r="AB2060" t="s">
        <v>251</v>
      </c>
      <c r="AC2060" t="s">
        <v>190</v>
      </c>
      <c r="AD2060" s="50">
        <v>0</v>
      </c>
      <c r="AE2060" t="s">
        <v>274</v>
      </c>
      <c r="AF2060" t="s">
        <v>274</v>
      </c>
      <c r="AG2060" t="s">
        <v>274</v>
      </c>
      <c r="AH2060" t="s">
        <v>252</v>
      </c>
      <c r="AI2060" t="s">
        <v>274</v>
      </c>
      <c r="AJ2060" t="s">
        <v>252</v>
      </c>
    </row>
    <row r="2061" spans="1:36" x14ac:dyDescent="0.35">
      <c r="A2061">
        <v>45</v>
      </c>
      <c r="B2061" t="s">
        <v>313</v>
      </c>
      <c r="C2061" t="s">
        <v>246</v>
      </c>
      <c r="D2061" t="s">
        <v>479</v>
      </c>
      <c r="E2061" t="s">
        <v>302</v>
      </c>
      <c r="F2061" t="s">
        <v>248</v>
      </c>
      <c r="G2061" t="s">
        <v>249</v>
      </c>
      <c r="H2061" t="s">
        <v>250</v>
      </c>
      <c r="L2061" s="50">
        <v>1</v>
      </c>
      <c r="M2061" s="50">
        <v>0.72259122133255005</v>
      </c>
      <c r="N2061" s="50">
        <v>1.3839083909988403</v>
      </c>
      <c r="O2061" s="50">
        <v>33.255749999999999</v>
      </c>
      <c r="P2061" s="50">
        <v>33.5838623046875</v>
      </c>
      <c r="Q2061" s="50">
        <v>0.28415709733963013</v>
      </c>
      <c r="S2061" s="50">
        <v>24.063947677612305</v>
      </c>
      <c r="T2061" s="50">
        <v>0.29242286086082458</v>
      </c>
      <c r="U2061" s="50">
        <v>0.16883042454719543</v>
      </c>
      <c r="V2061" s="50">
        <v>0</v>
      </c>
      <c r="W2061" t="s">
        <v>210</v>
      </c>
      <c r="X2061" s="50">
        <v>8.42460115112207E-2</v>
      </c>
      <c r="Y2061" t="s">
        <v>210</v>
      </c>
      <c r="Z2061">
        <v>3</v>
      </c>
      <c r="AA2061">
        <v>28</v>
      </c>
      <c r="AB2061" t="s">
        <v>251</v>
      </c>
      <c r="AC2061" t="s">
        <v>190</v>
      </c>
      <c r="AD2061" s="50">
        <v>0.97468806670974217</v>
      </c>
      <c r="AE2061" t="s">
        <v>252</v>
      </c>
      <c r="AF2061" t="s">
        <v>252</v>
      </c>
      <c r="AG2061" t="s">
        <v>252</v>
      </c>
      <c r="AH2061" t="s">
        <v>252</v>
      </c>
      <c r="AI2061" t="s">
        <v>252</v>
      </c>
      <c r="AJ2061" t="s">
        <v>274</v>
      </c>
    </row>
    <row r="2062" spans="1:36" x14ac:dyDescent="0.35">
      <c r="A2062">
        <v>46</v>
      </c>
      <c r="B2062" t="s">
        <v>314</v>
      </c>
      <c r="C2062" t="s">
        <v>246</v>
      </c>
      <c r="D2062" t="s">
        <v>479</v>
      </c>
      <c r="E2062" t="s">
        <v>304</v>
      </c>
      <c r="F2062" t="s">
        <v>248</v>
      </c>
      <c r="G2062" t="s">
        <v>249</v>
      </c>
      <c r="H2062" t="s">
        <v>250</v>
      </c>
      <c r="O2062" t="s">
        <v>403</v>
      </c>
      <c r="W2062" t="s">
        <v>210</v>
      </c>
      <c r="X2062" s="50">
        <v>0.2</v>
      </c>
      <c r="Y2062" t="s">
        <v>210</v>
      </c>
      <c r="Z2062">
        <v>3</v>
      </c>
      <c r="AA2062">
        <v>39</v>
      </c>
      <c r="AB2062" t="s">
        <v>404</v>
      </c>
      <c r="AC2062" t="s">
        <v>190</v>
      </c>
      <c r="AD2062" s="50">
        <v>0</v>
      </c>
      <c r="AE2062" t="s">
        <v>274</v>
      </c>
      <c r="AF2062" t="s">
        <v>274</v>
      </c>
      <c r="AG2062" t="s">
        <v>274</v>
      </c>
      <c r="AH2062" t="s">
        <v>252</v>
      </c>
      <c r="AI2062" t="s">
        <v>252</v>
      </c>
      <c r="AJ2062" t="s">
        <v>252</v>
      </c>
    </row>
    <row r="2063" spans="1:36" x14ac:dyDescent="0.35">
      <c r="A2063">
        <v>47</v>
      </c>
      <c r="B2063" t="s">
        <v>315</v>
      </c>
      <c r="C2063" t="s">
        <v>246</v>
      </c>
      <c r="D2063" t="s">
        <v>479</v>
      </c>
      <c r="E2063" t="s">
        <v>306</v>
      </c>
      <c r="F2063" t="s">
        <v>248</v>
      </c>
      <c r="G2063" t="s">
        <v>249</v>
      </c>
      <c r="H2063" t="s">
        <v>250</v>
      </c>
      <c r="L2063" s="50">
        <v>1</v>
      </c>
      <c r="M2063" s="50">
        <v>0.90284425020217896</v>
      </c>
      <c r="N2063" s="50">
        <v>1.1076107025146484</v>
      </c>
      <c r="O2063" s="50">
        <v>27.592945</v>
      </c>
      <c r="P2063" s="50">
        <v>27.532722473144531</v>
      </c>
      <c r="Q2063" s="50">
        <v>6.0790184885263443E-2</v>
      </c>
      <c r="S2063" s="50">
        <v>18.012811660766602</v>
      </c>
      <c r="T2063" s="50">
        <v>9.1985441744327545E-2</v>
      </c>
      <c r="U2063" s="50">
        <v>5.3107820451259613E-2</v>
      </c>
      <c r="V2063" s="50">
        <v>0</v>
      </c>
      <c r="W2063" t="s">
        <v>210</v>
      </c>
      <c r="X2063" s="50">
        <v>0.45709966783583555</v>
      </c>
      <c r="Y2063" t="s">
        <v>210</v>
      </c>
      <c r="Z2063">
        <v>3</v>
      </c>
      <c r="AA2063">
        <v>21</v>
      </c>
      <c r="AB2063" t="s">
        <v>251</v>
      </c>
      <c r="AC2063" t="s">
        <v>190</v>
      </c>
      <c r="AD2063" s="50">
        <v>0.97749217892445817</v>
      </c>
      <c r="AE2063" t="s">
        <v>252</v>
      </c>
      <c r="AF2063" t="s">
        <v>252</v>
      </c>
      <c r="AG2063" t="s">
        <v>252</v>
      </c>
      <c r="AH2063" t="s">
        <v>252</v>
      </c>
      <c r="AI2063" t="s">
        <v>252</v>
      </c>
      <c r="AJ2063" t="s">
        <v>252</v>
      </c>
    </row>
    <row r="2064" spans="1:36" x14ac:dyDescent="0.35">
      <c r="A2064">
        <v>48</v>
      </c>
      <c r="B2064" t="s">
        <v>316</v>
      </c>
      <c r="C2064" t="s">
        <v>246</v>
      </c>
      <c r="D2064" t="s">
        <v>479</v>
      </c>
      <c r="E2064" t="s">
        <v>308</v>
      </c>
      <c r="F2064" t="s">
        <v>248</v>
      </c>
      <c r="G2064" t="s">
        <v>249</v>
      </c>
      <c r="H2064" t="s">
        <v>250</v>
      </c>
      <c r="O2064" t="s">
        <v>403</v>
      </c>
      <c r="W2064" t="s">
        <v>210</v>
      </c>
      <c r="X2064" s="50">
        <v>0.2</v>
      </c>
      <c r="Y2064" t="s">
        <v>210</v>
      </c>
      <c r="Z2064">
        <v>3</v>
      </c>
      <c r="AA2064">
        <v>26</v>
      </c>
      <c r="AB2064" t="s">
        <v>404</v>
      </c>
      <c r="AC2064" t="s">
        <v>190</v>
      </c>
      <c r="AD2064" s="50">
        <v>0</v>
      </c>
      <c r="AE2064" t="s">
        <v>274</v>
      </c>
      <c r="AF2064" t="s">
        <v>252</v>
      </c>
      <c r="AG2064" t="s">
        <v>274</v>
      </c>
      <c r="AH2064" t="s">
        <v>252</v>
      </c>
      <c r="AI2064" t="s">
        <v>274</v>
      </c>
      <c r="AJ2064" t="s">
        <v>252</v>
      </c>
    </row>
    <row r="2065" spans="1:36" x14ac:dyDescent="0.35">
      <c r="A2065">
        <v>49</v>
      </c>
      <c r="B2065" t="s">
        <v>317</v>
      </c>
      <c r="C2065" t="s">
        <v>246</v>
      </c>
      <c r="D2065" t="s">
        <v>479</v>
      </c>
      <c r="E2065" t="s">
        <v>318</v>
      </c>
      <c r="F2065" t="s">
        <v>248</v>
      </c>
      <c r="G2065" t="s">
        <v>249</v>
      </c>
      <c r="H2065" t="s">
        <v>250</v>
      </c>
      <c r="L2065" s="50">
        <v>1</v>
      </c>
      <c r="M2065" s="50">
        <v>0.91452169418334961</v>
      </c>
      <c r="N2065" s="50">
        <v>1.0934677124023438</v>
      </c>
      <c r="O2065" s="50">
        <v>26.647580000000001</v>
      </c>
      <c r="P2065" s="50">
        <v>26.624242782592773</v>
      </c>
      <c r="Q2065" s="50">
        <v>4.1247926652431488E-2</v>
      </c>
      <c r="S2065" s="50">
        <v>17.104328155517578</v>
      </c>
      <c r="T2065" s="50">
        <v>8.041931688785553E-2</v>
      </c>
      <c r="U2065" s="50">
        <v>4.6430114656686783E-2</v>
      </c>
      <c r="V2065" s="50">
        <v>0</v>
      </c>
      <c r="W2065" t="s">
        <v>210</v>
      </c>
      <c r="X2065" s="50">
        <v>0.42563237743008331</v>
      </c>
      <c r="Y2065" t="s">
        <v>210</v>
      </c>
      <c r="Z2065">
        <v>3</v>
      </c>
      <c r="AA2065">
        <v>21</v>
      </c>
      <c r="AB2065" t="s">
        <v>251</v>
      </c>
      <c r="AC2065" t="s">
        <v>190</v>
      </c>
      <c r="AD2065" s="50">
        <v>0.98446831058877338</v>
      </c>
      <c r="AE2065" t="s">
        <v>252</v>
      </c>
      <c r="AF2065" t="s">
        <v>252</v>
      </c>
      <c r="AG2065" t="s">
        <v>252</v>
      </c>
      <c r="AH2065" t="s">
        <v>252</v>
      </c>
      <c r="AI2065" t="s">
        <v>252</v>
      </c>
      <c r="AJ2065" t="s">
        <v>252</v>
      </c>
    </row>
    <row r="2066" spans="1:36" x14ac:dyDescent="0.35">
      <c r="A2066">
        <v>50</v>
      </c>
      <c r="B2066" t="s">
        <v>319</v>
      </c>
      <c r="C2066" t="s">
        <v>246</v>
      </c>
      <c r="D2066" t="s">
        <v>479</v>
      </c>
      <c r="E2066" t="s">
        <v>320</v>
      </c>
      <c r="F2066" t="s">
        <v>248</v>
      </c>
      <c r="G2066" t="s">
        <v>249</v>
      </c>
      <c r="H2066" t="s">
        <v>250</v>
      </c>
      <c r="L2066" s="50">
        <v>1</v>
      </c>
      <c r="M2066" s="50">
        <v>0.84782081842422485</v>
      </c>
      <c r="N2066" s="50">
        <v>1.1794945001602173</v>
      </c>
      <c r="O2066" s="50">
        <v>29.194337999999998</v>
      </c>
      <c r="P2066" s="50">
        <v>29.042879104614258</v>
      </c>
      <c r="Q2066" s="50">
        <v>0.13156640529632568</v>
      </c>
      <c r="S2066" s="50">
        <v>19.522968292236328</v>
      </c>
      <c r="T2066" s="50">
        <v>0.14857858419418335</v>
      </c>
      <c r="U2066" s="50">
        <v>8.5781887173652649E-2</v>
      </c>
      <c r="V2066" s="50">
        <v>0</v>
      </c>
      <c r="W2066" t="s">
        <v>210</v>
      </c>
      <c r="X2066" s="50">
        <v>0.42513433243365745</v>
      </c>
      <c r="Y2066" t="s">
        <v>210</v>
      </c>
      <c r="Z2066">
        <v>3</v>
      </c>
      <c r="AA2066">
        <v>23</v>
      </c>
      <c r="AB2066" t="s">
        <v>251</v>
      </c>
      <c r="AC2066" t="s">
        <v>190</v>
      </c>
      <c r="AD2066" s="50">
        <v>0.97361508046812739</v>
      </c>
      <c r="AE2066" t="s">
        <v>252</v>
      </c>
      <c r="AF2066" t="s">
        <v>252</v>
      </c>
      <c r="AG2066" t="s">
        <v>252</v>
      </c>
      <c r="AH2066" t="s">
        <v>252</v>
      </c>
      <c r="AI2066" t="s">
        <v>252</v>
      </c>
      <c r="AJ2066" t="s">
        <v>252</v>
      </c>
    </row>
    <row r="2067" spans="1:36" x14ac:dyDescent="0.35">
      <c r="A2067">
        <v>51</v>
      </c>
      <c r="B2067" t="s">
        <v>321</v>
      </c>
      <c r="C2067" t="s">
        <v>246</v>
      </c>
      <c r="D2067" t="s">
        <v>479</v>
      </c>
      <c r="E2067" t="s">
        <v>322</v>
      </c>
      <c r="F2067" t="s">
        <v>248</v>
      </c>
      <c r="G2067" t="s">
        <v>249</v>
      </c>
      <c r="H2067" t="s">
        <v>250</v>
      </c>
      <c r="L2067" s="50">
        <v>1</v>
      </c>
      <c r="M2067" s="50">
        <v>0.90972954034805298</v>
      </c>
      <c r="N2067" s="50">
        <v>1.0992277860641479</v>
      </c>
      <c r="O2067" s="50">
        <v>29.256965999999998</v>
      </c>
      <c r="P2067" s="50">
        <v>29.204565048217773</v>
      </c>
      <c r="Q2067" s="50">
        <v>4.984254390001297E-2</v>
      </c>
      <c r="S2067" s="50">
        <v>19.684654235839844</v>
      </c>
      <c r="T2067" s="50">
        <v>8.5147835314273834E-2</v>
      </c>
      <c r="U2067" s="50">
        <v>4.9160126596689224E-2</v>
      </c>
      <c r="V2067" s="50">
        <v>0</v>
      </c>
      <c r="W2067" t="s">
        <v>210</v>
      </c>
      <c r="X2067" s="50">
        <v>0.45552103191373428</v>
      </c>
      <c r="Y2067" t="s">
        <v>210</v>
      </c>
      <c r="Z2067">
        <v>3</v>
      </c>
      <c r="AA2067">
        <v>23</v>
      </c>
      <c r="AB2067" t="s">
        <v>251</v>
      </c>
      <c r="AC2067" t="s">
        <v>190</v>
      </c>
      <c r="AD2067" s="50">
        <v>0.96788967166996509</v>
      </c>
      <c r="AE2067" t="s">
        <v>252</v>
      </c>
      <c r="AF2067" t="s">
        <v>252</v>
      </c>
      <c r="AG2067" t="s">
        <v>252</v>
      </c>
      <c r="AH2067" t="s">
        <v>252</v>
      </c>
      <c r="AI2067" t="s">
        <v>252</v>
      </c>
      <c r="AJ2067" t="s">
        <v>252</v>
      </c>
    </row>
    <row r="2068" spans="1:36" x14ac:dyDescent="0.35">
      <c r="A2068">
        <v>52</v>
      </c>
      <c r="B2068" t="s">
        <v>323</v>
      </c>
      <c r="C2068" t="s">
        <v>246</v>
      </c>
      <c r="D2068" t="s">
        <v>479</v>
      </c>
      <c r="E2068" t="s">
        <v>324</v>
      </c>
      <c r="F2068" t="s">
        <v>248</v>
      </c>
      <c r="G2068" t="s">
        <v>249</v>
      </c>
      <c r="H2068" t="s">
        <v>250</v>
      </c>
      <c r="L2068" s="50">
        <v>1</v>
      </c>
      <c r="M2068" s="50">
        <v>0.79820680618286133</v>
      </c>
      <c r="N2068" s="50">
        <v>1.2528082132339478</v>
      </c>
      <c r="O2068" s="50">
        <v>35.418106000000002</v>
      </c>
      <c r="P2068" s="50">
        <v>35.606109619140625</v>
      </c>
      <c r="Q2068" s="50">
        <v>0.19074183702468872</v>
      </c>
      <c r="S2068" s="50">
        <v>26.086198806762695</v>
      </c>
      <c r="T2068" s="50">
        <v>0.20285049080848694</v>
      </c>
      <c r="U2068" s="50">
        <v>0.11711578816175461</v>
      </c>
      <c r="V2068" s="50">
        <v>0</v>
      </c>
      <c r="W2068" t="s">
        <v>210</v>
      </c>
      <c r="X2068" s="50">
        <v>0.54287848724547327</v>
      </c>
      <c r="Y2068" t="s">
        <v>210</v>
      </c>
      <c r="Z2068">
        <v>3</v>
      </c>
      <c r="AA2068">
        <v>29</v>
      </c>
      <c r="AB2068" t="s">
        <v>251</v>
      </c>
      <c r="AC2068" t="s">
        <v>190</v>
      </c>
      <c r="AD2068" s="50">
        <v>0.96663338437916158</v>
      </c>
      <c r="AE2068" t="s">
        <v>252</v>
      </c>
      <c r="AF2068" t="s">
        <v>252</v>
      </c>
      <c r="AG2068" t="s">
        <v>252</v>
      </c>
      <c r="AH2068" t="s">
        <v>252</v>
      </c>
      <c r="AI2068" t="s">
        <v>252</v>
      </c>
      <c r="AJ2068" t="s">
        <v>252</v>
      </c>
    </row>
    <row r="2069" spans="1:36" x14ac:dyDescent="0.35">
      <c r="A2069">
        <v>53</v>
      </c>
      <c r="B2069" t="s">
        <v>325</v>
      </c>
      <c r="C2069" t="s">
        <v>246</v>
      </c>
      <c r="D2069" t="s">
        <v>479</v>
      </c>
      <c r="E2069" t="s">
        <v>318</v>
      </c>
      <c r="F2069" t="s">
        <v>248</v>
      </c>
      <c r="G2069" t="s">
        <v>249</v>
      </c>
      <c r="H2069" t="s">
        <v>250</v>
      </c>
      <c r="L2069" s="50">
        <v>1</v>
      </c>
      <c r="M2069" s="50">
        <v>0.91452169418334961</v>
      </c>
      <c r="N2069" s="50">
        <v>1.0934677124023438</v>
      </c>
      <c r="O2069" s="50">
        <v>26.648527000000001</v>
      </c>
      <c r="P2069" s="50">
        <v>26.624242782592773</v>
      </c>
      <c r="Q2069" s="50">
        <v>4.1247926652431488E-2</v>
      </c>
      <c r="S2069" s="50">
        <v>17.104328155517578</v>
      </c>
      <c r="T2069" s="50">
        <v>8.041931688785553E-2</v>
      </c>
      <c r="U2069" s="50">
        <v>4.6430114656686783E-2</v>
      </c>
      <c r="V2069" s="50">
        <v>0</v>
      </c>
      <c r="W2069" t="s">
        <v>210</v>
      </c>
      <c r="X2069" s="50">
        <v>0.42563237743008331</v>
      </c>
      <c r="Y2069" t="s">
        <v>210</v>
      </c>
      <c r="Z2069">
        <v>3</v>
      </c>
      <c r="AA2069">
        <v>20</v>
      </c>
      <c r="AB2069" t="s">
        <v>251</v>
      </c>
      <c r="AC2069" t="s">
        <v>190</v>
      </c>
      <c r="AD2069" s="50">
        <v>0.97857610952395613</v>
      </c>
      <c r="AE2069" t="s">
        <v>252</v>
      </c>
      <c r="AF2069" t="s">
        <v>252</v>
      </c>
      <c r="AG2069" t="s">
        <v>252</v>
      </c>
      <c r="AH2069" t="s">
        <v>252</v>
      </c>
      <c r="AI2069" t="s">
        <v>252</v>
      </c>
      <c r="AJ2069" t="s">
        <v>252</v>
      </c>
    </row>
    <row r="2070" spans="1:36" x14ac:dyDescent="0.35">
      <c r="A2070">
        <v>54</v>
      </c>
      <c r="B2070" t="s">
        <v>326</v>
      </c>
      <c r="C2070" t="s">
        <v>246</v>
      </c>
      <c r="D2070" t="s">
        <v>479</v>
      </c>
      <c r="E2070" t="s">
        <v>320</v>
      </c>
      <c r="F2070" t="s">
        <v>248</v>
      </c>
      <c r="G2070" t="s">
        <v>249</v>
      </c>
      <c r="H2070" t="s">
        <v>250</v>
      </c>
      <c r="L2070" s="50">
        <v>1</v>
      </c>
      <c r="M2070" s="50">
        <v>0.84782081842422485</v>
      </c>
      <c r="N2070" s="50">
        <v>1.1794945001602173</v>
      </c>
      <c r="O2070" s="50">
        <v>28.977391999999998</v>
      </c>
      <c r="P2070" s="50">
        <v>29.042879104614258</v>
      </c>
      <c r="Q2070" s="50">
        <v>0.13156640529632568</v>
      </c>
      <c r="S2070" s="50">
        <v>19.522968292236328</v>
      </c>
      <c r="T2070" s="50">
        <v>0.14857858419418335</v>
      </c>
      <c r="U2070" s="50">
        <v>8.5781887173652649E-2</v>
      </c>
      <c r="V2070" s="50">
        <v>0</v>
      </c>
      <c r="W2070" t="s">
        <v>210</v>
      </c>
      <c r="X2070" s="50">
        <v>0.42513433243365745</v>
      </c>
      <c r="Y2070" t="s">
        <v>210</v>
      </c>
      <c r="Z2070">
        <v>3</v>
      </c>
      <c r="AA2070">
        <v>22</v>
      </c>
      <c r="AB2070" t="s">
        <v>251</v>
      </c>
      <c r="AC2070" t="s">
        <v>190</v>
      </c>
      <c r="AD2070" s="50">
        <v>0.97747274774495141</v>
      </c>
      <c r="AE2070" t="s">
        <v>252</v>
      </c>
      <c r="AF2070" t="s">
        <v>252</v>
      </c>
      <c r="AG2070" t="s">
        <v>252</v>
      </c>
      <c r="AH2070" t="s">
        <v>252</v>
      </c>
      <c r="AI2070" t="s">
        <v>252</v>
      </c>
      <c r="AJ2070" t="s">
        <v>252</v>
      </c>
    </row>
    <row r="2071" spans="1:36" x14ac:dyDescent="0.35">
      <c r="A2071">
        <v>55</v>
      </c>
      <c r="B2071" t="s">
        <v>327</v>
      </c>
      <c r="C2071" t="s">
        <v>246</v>
      </c>
      <c r="D2071" t="s">
        <v>479</v>
      </c>
      <c r="E2071" t="s">
        <v>322</v>
      </c>
      <c r="F2071" t="s">
        <v>248</v>
      </c>
      <c r="G2071" t="s">
        <v>249</v>
      </c>
      <c r="H2071" t="s">
        <v>250</v>
      </c>
      <c r="L2071" s="50">
        <v>1</v>
      </c>
      <c r="M2071" s="50">
        <v>0.90972954034805298</v>
      </c>
      <c r="N2071" s="50">
        <v>1.0992277860641479</v>
      </c>
      <c r="O2071" s="50">
        <v>29.157751000000001</v>
      </c>
      <c r="P2071" s="50">
        <v>29.204565048217773</v>
      </c>
      <c r="Q2071" s="50">
        <v>4.984254390001297E-2</v>
      </c>
      <c r="S2071" s="50">
        <v>19.684654235839844</v>
      </c>
      <c r="T2071" s="50">
        <v>8.5147835314273834E-2</v>
      </c>
      <c r="U2071" s="50">
        <v>4.9160126596689224E-2</v>
      </c>
      <c r="V2071" s="50">
        <v>0</v>
      </c>
      <c r="W2071" t="s">
        <v>210</v>
      </c>
      <c r="X2071" s="50">
        <v>0.45552103191373428</v>
      </c>
      <c r="Y2071" t="s">
        <v>210</v>
      </c>
      <c r="Z2071">
        <v>3</v>
      </c>
      <c r="AA2071">
        <v>22</v>
      </c>
      <c r="AB2071" t="s">
        <v>251</v>
      </c>
      <c r="AC2071" t="s">
        <v>190</v>
      </c>
      <c r="AD2071" s="50">
        <v>0.96983353724847232</v>
      </c>
      <c r="AE2071" t="s">
        <v>252</v>
      </c>
      <c r="AF2071" t="s">
        <v>252</v>
      </c>
      <c r="AG2071" t="s">
        <v>252</v>
      </c>
      <c r="AH2071" t="s">
        <v>252</v>
      </c>
      <c r="AI2071" t="s">
        <v>252</v>
      </c>
      <c r="AJ2071" t="s">
        <v>252</v>
      </c>
    </row>
    <row r="2072" spans="1:36" x14ac:dyDescent="0.35">
      <c r="A2072">
        <v>56</v>
      </c>
      <c r="B2072" t="s">
        <v>328</v>
      </c>
      <c r="C2072" t="s">
        <v>246</v>
      </c>
      <c r="D2072" t="s">
        <v>479</v>
      </c>
      <c r="E2072" t="s">
        <v>324</v>
      </c>
      <c r="F2072" t="s">
        <v>248</v>
      </c>
      <c r="G2072" t="s">
        <v>249</v>
      </c>
      <c r="H2072" t="s">
        <v>250</v>
      </c>
      <c r="L2072" s="50">
        <v>1</v>
      </c>
      <c r="M2072" s="50">
        <v>0.79820680618286133</v>
      </c>
      <c r="N2072" s="50">
        <v>1.2528082132339478</v>
      </c>
      <c r="O2072" s="50">
        <v>35.799477000000003</v>
      </c>
      <c r="P2072" s="50">
        <v>35.606109619140625</v>
      </c>
      <c r="Q2072" s="50">
        <v>0.19074183702468872</v>
      </c>
      <c r="S2072" s="50">
        <v>26.086198806762695</v>
      </c>
      <c r="T2072" s="50">
        <v>0.20285049080848694</v>
      </c>
      <c r="U2072" s="50">
        <v>0.11711578816175461</v>
      </c>
      <c r="V2072" s="50">
        <v>0</v>
      </c>
      <c r="W2072" t="s">
        <v>210</v>
      </c>
      <c r="X2072" s="50">
        <v>0.54287848724547327</v>
      </c>
      <c r="Y2072" t="s">
        <v>210</v>
      </c>
      <c r="Z2072">
        <v>3</v>
      </c>
      <c r="AA2072">
        <v>29</v>
      </c>
      <c r="AB2072" t="s">
        <v>251</v>
      </c>
      <c r="AC2072" t="s">
        <v>190</v>
      </c>
      <c r="AD2072" s="50">
        <v>0.91452264558834606</v>
      </c>
      <c r="AE2072" t="s">
        <v>252</v>
      </c>
      <c r="AF2072" t="s">
        <v>252</v>
      </c>
      <c r="AG2072" t="s">
        <v>252</v>
      </c>
      <c r="AH2072" t="s">
        <v>252</v>
      </c>
      <c r="AI2072" t="s">
        <v>252</v>
      </c>
      <c r="AJ2072" t="s">
        <v>252</v>
      </c>
    </row>
    <row r="2073" spans="1:36" x14ac:dyDescent="0.35">
      <c r="A2073">
        <v>57</v>
      </c>
      <c r="B2073" t="s">
        <v>329</v>
      </c>
      <c r="C2073" t="s">
        <v>246</v>
      </c>
      <c r="D2073" t="s">
        <v>479</v>
      </c>
      <c r="E2073" t="s">
        <v>318</v>
      </c>
      <c r="F2073" t="s">
        <v>248</v>
      </c>
      <c r="G2073" t="s">
        <v>249</v>
      </c>
      <c r="H2073" t="s">
        <v>250</v>
      </c>
      <c r="L2073" s="50">
        <v>1</v>
      </c>
      <c r="M2073" s="50">
        <v>0.91452169418334961</v>
      </c>
      <c r="N2073" s="50">
        <v>1.0934677124023438</v>
      </c>
      <c r="O2073" s="50">
        <v>26.576613999999999</v>
      </c>
      <c r="P2073" s="50">
        <v>26.624242782592773</v>
      </c>
      <c r="Q2073" s="50">
        <v>4.1247926652431488E-2</v>
      </c>
      <c r="S2073" s="50">
        <v>17.104328155517578</v>
      </c>
      <c r="T2073" s="50">
        <v>8.041931688785553E-2</v>
      </c>
      <c r="U2073" s="50">
        <v>4.6430114656686783E-2</v>
      </c>
      <c r="V2073" s="50">
        <v>0</v>
      </c>
      <c r="W2073" t="s">
        <v>210</v>
      </c>
      <c r="X2073" s="50">
        <v>0.42563237743008331</v>
      </c>
      <c r="Y2073" t="s">
        <v>210</v>
      </c>
      <c r="Z2073">
        <v>3</v>
      </c>
      <c r="AA2073">
        <v>20</v>
      </c>
      <c r="AB2073" t="s">
        <v>251</v>
      </c>
      <c r="AC2073" t="s">
        <v>190</v>
      </c>
      <c r="AD2073" s="50">
        <v>0.97748287828155656</v>
      </c>
      <c r="AE2073" t="s">
        <v>252</v>
      </c>
      <c r="AF2073" t="s">
        <v>252</v>
      </c>
      <c r="AG2073" t="s">
        <v>252</v>
      </c>
      <c r="AH2073" t="s">
        <v>252</v>
      </c>
      <c r="AI2073" t="s">
        <v>252</v>
      </c>
      <c r="AJ2073" t="s">
        <v>252</v>
      </c>
    </row>
    <row r="2074" spans="1:36" x14ac:dyDescent="0.35">
      <c r="A2074">
        <v>58</v>
      </c>
      <c r="B2074" t="s">
        <v>330</v>
      </c>
      <c r="C2074" t="s">
        <v>246</v>
      </c>
      <c r="D2074" t="s">
        <v>479</v>
      </c>
      <c r="E2074" t="s">
        <v>320</v>
      </c>
      <c r="F2074" t="s">
        <v>248</v>
      </c>
      <c r="G2074" t="s">
        <v>249</v>
      </c>
      <c r="H2074" t="s">
        <v>250</v>
      </c>
      <c r="L2074" s="50">
        <v>1</v>
      </c>
      <c r="M2074" s="50">
        <v>0.84782081842422485</v>
      </c>
      <c r="N2074" s="50">
        <v>1.1794945001602173</v>
      </c>
      <c r="O2074" s="50">
        <v>28.956907000000001</v>
      </c>
      <c r="P2074" s="50">
        <v>29.042879104614258</v>
      </c>
      <c r="Q2074" s="50">
        <v>0.13156640529632568</v>
      </c>
      <c r="S2074" s="50">
        <v>19.522968292236328</v>
      </c>
      <c r="T2074" s="50">
        <v>0.14857858419418335</v>
      </c>
      <c r="U2074" s="50">
        <v>8.5781887173652649E-2</v>
      </c>
      <c r="V2074" s="50">
        <v>0</v>
      </c>
      <c r="W2074" t="s">
        <v>210</v>
      </c>
      <c r="X2074" s="50">
        <v>0.42513433243365745</v>
      </c>
      <c r="Y2074" t="s">
        <v>210</v>
      </c>
      <c r="Z2074">
        <v>3</v>
      </c>
      <c r="AA2074">
        <v>23</v>
      </c>
      <c r="AB2074" t="s">
        <v>251</v>
      </c>
      <c r="AC2074" t="s">
        <v>190</v>
      </c>
      <c r="AD2074" s="50">
        <v>0.97427457304953757</v>
      </c>
      <c r="AE2074" t="s">
        <v>252</v>
      </c>
      <c r="AF2074" t="s">
        <v>252</v>
      </c>
      <c r="AG2074" t="s">
        <v>252</v>
      </c>
      <c r="AH2074" t="s">
        <v>252</v>
      </c>
      <c r="AI2074" t="s">
        <v>252</v>
      </c>
      <c r="AJ2074" t="s">
        <v>252</v>
      </c>
    </row>
    <row r="2075" spans="1:36" x14ac:dyDescent="0.35">
      <c r="A2075">
        <v>59</v>
      </c>
      <c r="B2075" t="s">
        <v>331</v>
      </c>
      <c r="C2075" t="s">
        <v>246</v>
      </c>
      <c r="D2075" t="s">
        <v>479</v>
      </c>
      <c r="E2075" t="s">
        <v>322</v>
      </c>
      <c r="F2075" t="s">
        <v>248</v>
      </c>
      <c r="G2075" t="s">
        <v>249</v>
      </c>
      <c r="H2075" t="s">
        <v>250</v>
      </c>
      <c r="L2075" s="50">
        <v>1</v>
      </c>
      <c r="M2075" s="50">
        <v>0.90972954034805298</v>
      </c>
      <c r="N2075" s="50">
        <v>1.0992277860641479</v>
      </c>
      <c r="O2075" s="50">
        <v>29.198979999999999</v>
      </c>
      <c r="P2075" s="50">
        <v>29.204565048217773</v>
      </c>
      <c r="Q2075" s="50">
        <v>4.984254390001297E-2</v>
      </c>
      <c r="S2075" s="50">
        <v>19.684654235839844</v>
      </c>
      <c r="T2075" s="50">
        <v>8.5147835314273834E-2</v>
      </c>
      <c r="U2075" s="50">
        <v>4.9160126596689224E-2</v>
      </c>
      <c r="V2075" s="50">
        <v>0</v>
      </c>
      <c r="W2075" t="s">
        <v>210</v>
      </c>
      <c r="X2075" s="50">
        <v>0.45552103191373428</v>
      </c>
      <c r="Y2075" t="s">
        <v>210</v>
      </c>
      <c r="Z2075">
        <v>3</v>
      </c>
      <c r="AA2075">
        <v>22</v>
      </c>
      <c r="AB2075" t="s">
        <v>251</v>
      </c>
      <c r="AC2075" t="s">
        <v>190</v>
      </c>
      <c r="AD2075" s="50">
        <v>0.97259680503491075</v>
      </c>
      <c r="AE2075" t="s">
        <v>252</v>
      </c>
      <c r="AF2075" t="s">
        <v>252</v>
      </c>
      <c r="AG2075" t="s">
        <v>252</v>
      </c>
      <c r="AH2075" t="s">
        <v>252</v>
      </c>
      <c r="AI2075" t="s">
        <v>252</v>
      </c>
      <c r="AJ2075" t="s">
        <v>252</v>
      </c>
    </row>
    <row r="2076" spans="1:36" x14ac:dyDescent="0.35">
      <c r="A2076">
        <v>60</v>
      </c>
      <c r="B2076" t="s">
        <v>332</v>
      </c>
      <c r="C2076" t="s">
        <v>246</v>
      </c>
      <c r="D2076" t="s">
        <v>479</v>
      </c>
      <c r="E2076" t="s">
        <v>324</v>
      </c>
      <c r="F2076" t="s">
        <v>248</v>
      </c>
      <c r="G2076" t="s">
        <v>249</v>
      </c>
      <c r="H2076" t="s">
        <v>250</v>
      </c>
      <c r="L2076" s="50">
        <v>1</v>
      </c>
      <c r="M2076" s="50">
        <v>0.79820680618286133</v>
      </c>
      <c r="N2076" s="50">
        <v>1.2528082132339478</v>
      </c>
      <c r="O2076" s="50">
        <v>35.600746000000001</v>
      </c>
      <c r="P2076" s="50">
        <v>35.606109619140625</v>
      </c>
      <c r="Q2076" s="50">
        <v>0.19074183702468872</v>
      </c>
      <c r="S2076" s="50">
        <v>26.086198806762695</v>
      </c>
      <c r="T2076" s="50">
        <v>0.20285049080848694</v>
      </c>
      <c r="U2076" s="50">
        <v>0.11711578816175461</v>
      </c>
      <c r="V2076" s="50">
        <v>0</v>
      </c>
      <c r="W2076" t="s">
        <v>210</v>
      </c>
      <c r="X2076" s="50">
        <v>0.54287848724547327</v>
      </c>
      <c r="Y2076" t="s">
        <v>210</v>
      </c>
      <c r="Z2076">
        <v>3</v>
      </c>
      <c r="AA2076">
        <v>29</v>
      </c>
      <c r="AB2076" t="s">
        <v>251</v>
      </c>
      <c r="AC2076" t="s">
        <v>190</v>
      </c>
      <c r="AD2076" s="50">
        <v>0.95678189564297844</v>
      </c>
      <c r="AE2076" t="s">
        <v>252</v>
      </c>
      <c r="AF2076" t="s">
        <v>252</v>
      </c>
      <c r="AG2076" t="s">
        <v>252</v>
      </c>
      <c r="AH2076" t="s">
        <v>252</v>
      </c>
      <c r="AI2076" t="s">
        <v>252</v>
      </c>
      <c r="AJ2076" t="s">
        <v>252</v>
      </c>
    </row>
    <row r="2077" spans="1:36" x14ac:dyDescent="0.35">
      <c r="A2077">
        <v>61</v>
      </c>
      <c r="B2077" t="s">
        <v>333</v>
      </c>
      <c r="C2077" t="s">
        <v>246</v>
      </c>
      <c r="D2077" t="s">
        <v>479</v>
      </c>
      <c r="E2077" t="s">
        <v>334</v>
      </c>
      <c r="F2077" t="s">
        <v>248</v>
      </c>
      <c r="G2077" t="s">
        <v>249</v>
      </c>
      <c r="H2077" t="s">
        <v>250</v>
      </c>
      <c r="L2077" s="50">
        <v>1</v>
      </c>
      <c r="M2077" s="50">
        <v>0.89206641912460327</v>
      </c>
      <c r="N2077" s="50">
        <v>1.1209927797317505</v>
      </c>
      <c r="O2077" s="50">
        <v>27.27712</v>
      </c>
      <c r="P2077" s="50">
        <v>27.338212966918945</v>
      </c>
      <c r="Q2077" s="50">
        <v>7.6162606477737427E-2</v>
      </c>
      <c r="S2077" s="50">
        <v>17.818302154541016</v>
      </c>
      <c r="T2077" s="50">
        <v>0.10279405862092972</v>
      </c>
      <c r="U2077" s="50">
        <v>5.9348177164793015E-2</v>
      </c>
      <c r="V2077" s="50">
        <v>0</v>
      </c>
      <c r="W2077" t="s">
        <v>210</v>
      </c>
      <c r="X2077" s="50">
        <v>0.49502725814006659</v>
      </c>
      <c r="Y2077" t="s">
        <v>210</v>
      </c>
      <c r="Z2077">
        <v>3</v>
      </c>
      <c r="AA2077">
        <v>19</v>
      </c>
      <c r="AB2077" t="s">
        <v>251</v>
      </c>
      <c r="AC2077" t="s">
        <v>190</v>
      </c>
      <c r="AD2077" s="50">
        <v>0.9839400556400848</v>
      </c>
      <c r="AE2077" t="s">
        <v>252</v>
      </c>
      <c r="AF2077" t="s">
        <v>252</v>
      </c>
      <c r="AG2077" t="s">
        <v>252</v>
      </c>
      <c r="AH2077" t="s">
        <v>252</v>
      </c>
      <c r="AI2077" t="s">
        <v>252</v>
      </c>
      <c r="AJ2077" t="s">
        <v>252</v>
      </c>
    </row>
    <row r="2078" spans="1:36" x14ac:dyDescent="0.35">
      <c r="A2078">
        <v>62</v>
      </c>
      <c r="B2078" t="s">
        <v>335</v>
      </c>
      <c r="C2078" t="s">
        <v>246</v>
      </c>
      <c r="D2078" t="s">
        <v>479</v>
      </c>
      <c r="E2078" t="s">
        <v>336</v>
      </c>
      <c r="F2078" t="s">
        <v>248</v>
      </c>
      <c r="G2078" t="s">
        <v>249</v>
      </c>
      <c r="H2078" t="s">
        <v>250</v>
      </c>
      <c r="L2078" s="50">
        <v>1</v>
      </c>
      <c r="M2078" s="50">
        <v>0.92551040649414063</v>
      </c>
      <c r="N2078" s="50">
        <v>1.0804848670959473</v>
      </c>
      <c r="O2078" s="50">
        <v>27.365324000000001</v>
      </c>
      <c r="P2078" s="50">
        <v>27.367410659790039</v>
      </c>
      <c r="Q2078" s="50">
        <v>9.3786977231502533E-3</v>
      </c>
      <c r="S2078" s="50">
        <v>17.847499847412109</v>
      </c>
      <c r="T2078" s="50">
        <v>6.9669470191001892E-2</v>
      </c>
      <c r="U2078" s="50">
        <v>4.0223687887191772E-2</v>
      </c>
      <c r="V2078" s="50">
        <v>0</v>
      </c>
      <c r="W2078" t="s">
        <v>210</v>
      </c>
      <c r="X2078" s="50">
        <v>0.56236371952907649</v>
      </c>
      <c r="Y2078" t="s">
        <v>210</v>
      </c>
      <c r="Z2078">
        <v>3</v>
      </c>
      <c r="AA2078">
        <v>21</v>
      </c>
      <c r="AB2078" t="s">
        <v>251</v>
      </c>
      <c r="AC2078" t="s">
        <v>190</v>
      </c>
      <c r="AD2078" s="50">
        <v>0.97271914815309413</v>
      </c>
      <c r="AE2078" t="s">
        <v>252</v>
      </c>
      <c r="AF2078" t="s">
        <v>252</v>
      </c>
      <c r="AG2078" t="s">
        <v>252</v>
      </c>
      <c r="AH2078" t="s">
        <v>252</v>
      </c>
      <c r="AI2078" t="s">
        <v>252</v>
      </c>
      <c r="AJ2078" t="s">
        <v>252</v>
      </c>
    </row>
    <row r="2079" spans="1:36" x14ac:dyDescent="0.35">
      <c r="A2079">
        <v>63</v>
      </c>
      <c r="B2079" t="s">
        <v>337</v>
      </c>
      <c r="C2079" t="s">
        <v>246</v>
      </c>
      <c r="D2079" t="s">
        <v>479</v>
      </c>
      <c r="E2079" t="s">
        <v>338</v>
      </c>
      <c r="F2079" t="s">
        <v>248</v>
      </c>
      <c r="G2079" t="s">
        <v>249</v>
      </c>
      <c r="H2079" t="s">
        <v>250</v>
      </c>
      <c r="L2079" s="50">
        <v>1</v>
      </c>
      <c r="M2079" s="50">
        <v>0.91729652881622314</v>
      </c>
      <c r="N2079" s="50">
        <v>1.0901600122451782</v>
      </c>
      <c r="O2079" s="50">
        <v>28.665268000000001</v>
      </c>
      <c r="P2079" s="50">
        <v>28.666749954223633</v>
      </c>
      <c r="Q2079" s="50">
        <v>3.5640966147184372E-2</v>
      </c>
      <c r="S2079" s="50">
        <v>19.146839141845703</v>
      </c>
      <c r="T2079" s="50">
        <v>7.7692687511444092E-2</v>
      </c>
      <c r="U2079" s="50">
        <v>4.4855892658233643E-2</v>
      </c>
      <c r="V2079" s="50">
        <v>0</v>
      </c>
      <c r="W2079" t="s">
        <v>210</v>
      </c>
      <c r="X2079" s="50">
        <v>0.58867713990020953</v>
      </c>
      <c r="Y2079" t="s">
        <v>210</v>
      </c>
      <c r="Z2079">
        <v>3</v>
      </c>
      <c r="AA2079">
        <v>22</v>
      </c>
      <c r="AB2079" t="s">
        <v>251</v>
      </c>
      <c r="AC2079" t="s">
        <v>190</v>
      </c>
      <c r="AD2079" s="50">
        <v>0.98162514922083821</v>
      </c>
      <c r="AE2079" t="s">
        <v>252</v>
      </c>
      <c r="AF2079" t="s">
        <v>252</v>
      </c>
      <c r="AG2079" t="s">
        <v>252</v>
      </c>
      <c r="AH2079" t="s">
        <v>252</v>
      </c>
      <c r="AI2079" t="s">
        <v>252</v>
      </c>
      <c r="AJ2079" t="s">
        <v>252</v>
      </c>
    </row>
    <row r="2080" spans="1:36" x14ac:dyDescent="0.35">
      <c r="A2080">
        <v>64</v>
      </c>
      <c r="B2080" t="s">
        <v>339</v>
      </c>
      <c r="C2080" t="s">
        <v>246</v>
      </c>
      <c r="D2080" t="s">
        <v>479</v>
      </c>
      <c r="E2080" t="s">
        <v>340</v>
      </c>
      <c r="F2080" t="s">
        <v>248</v>
      </c>
      <c r="G2080" t="s">
        <v>249</v>
      </c>
      <c r="H2080" t="s">
        <v>250</v>
      </c>
      <c r="L2080" s="50">
        <v>1</v>
      </c>
      <c r="M2080" s="50">
        <v>0.92222338914871216</v>
      </c>
      <c r="N2080" s="50">
        <v>1.0843359231948853</v>
      </c>
      <c r="O2080" s="50">
        <v>30.689947</v>
      </c>
      <c r="P2080" s="50">
        <v>30.665990829467773</v>
      </c>
      <c r="Q2080" s="50">
        <v>2.3332284763455391E-2</v>
      </c>
      <c r="S2080" s="50">
        <v>21.146078109741211</v>
      </c>
      <c r="T2080" s="50">
        <v>7.2871603071689606E-2</v>
      </c>
      <c r="U2080" s="50">
        <v>4.2072441428899765E-2</v>
      </c>
      <c r="V2080" s="50">
        <v>0</v>
      </c>
      <c r="W2080" t="s">
        <v>210</v>
      </c>
      <c r="X2080" s="50">
        <v>0.6822420563180841</v>
      </c>
      <c r="Y2080" t="s">
        <v>210</v>
      </c>
      <c r="Z2080">
        <v>3</v>
      </c>
      <c r="AA2080">
        <v>23</v>
      </c>
      <c r="AB2080" t="s">
        <v>251</v>
      </c>
      <c r="AC2080" t="s">
        <v>190</v>
      </c>
      <c r="AD2080" s="50">
        <v>0.9827254399624874</v>
      </c>
      <c r="AE2080" t="s">
        <v>252</v>
      </c>
      <c r="AF2080" t="s">
        <v>252</v>
      </c>
      <c r="AG2080" t="s">
        <v>252</v>
      </c>
      <c r="AH2080" t="s">
        <v>252</v>
      </c>
      <c r="AI2080" t="s">
        <v>252</v>
      </c>
      <c r="AJ2080" t="s">
        <v>252</v>
      </c>
    </row>
    <row r="2081" spans="1:36" x14ac:dyDescent="0.35">
      <c r="A2081">
        <v>65</v>
      </c>
      <c r="B2081" t="s">
        <v>341</v>
      </c>
      <c r="C2081" t="s">
        <v>246</v>
      </c>
      <c r="D2081" t="s">
        <v>479</v>
      </c>
      <c r="E2081" t="s">
        <v>334</v>
      </c>
      <c r="F2081" t="s">
        <v>248</v>
      </c>
      <c r="G2081" t="s">
        <v>249</v>
      </c>
      <c r="H2081" t="s">
        <v>250</v>
      </c>
      <c r="L2081" s="50">
        <v>1</v>
      </c>
      <c r="M2081" s="50">
        <v>0.89206641912460327</v>
      </c>
      <c r="N2081" s="50">
        <v>1.1209927797317505</v>
      </c>
      <c r="O2081" s="50">
        <v>27.313974000000002</v>
      </c>
      <c r="P2081" s="50">
        <v>27.338212966918945</v>
      </c>
      <c r="Q2081" s="50">
        <v>7.6162606477737427E-2</v>
      </c>
      <c r="S2081" s="50">
        <v>17.818302154541016</v>
      </c>
      <c r="T2081" s="50">
        <v>0.10279405862092972</v>
      </c>
      <c r="U2081" s="50">
        <v>5.9348177164793015E-2</v>
      </c>
      <c r="V2081" s="50">
        <v>0</v>
      </c>
      <c r="W2081" t="s">
        <v>210</v>
      </c>
      <c r="X2081" s="50">
        <v>0.49502725814006659</v>
      </c>
      <c r="Y2081" t="s">
        <v>210</v>
      </c>
      <c r="Z2081">
        <v>3</v>
      </c>
      <c r="AA2081">
        <v>20</v>
      </c>
      <c r="AB2081" t="s">
        <v>251</v>
      </c>
      <c r="AC2081" t="s">
        <v>190</v>
      </c>
      <c r="AD2081" s="50">
        <v>0.98758388551511023</v>
      </c>
      <c r="AE2081" t="s">
        <v>252</v>
      </c>
      <c r="AF2081" t="s">
        <v>252</v>
      </c>
      <c r="AG2081" t="s">
        <v>252</v>
      </c>
      <c r="AH2081" t="s">
        <v>252</v>
      </c>
      <c r="AI2081" t="s">
        <v>252</v>
      </c>
      <c r="AJ2081" t="s">
        <v>252</v>
      </c>
    </row>
    <row r="2082" spans="1:36" x14ac:dyDescent="0.35">
      <c r="A2082">
        <v>66</v>
      </c>
      <c r="B2082" t="s">
        <v>342</v>
      </c>
      <c r="C2082" t="s">
        <v>246</v>
      </c>
      <c r="D2082" t="s">
        <v>479</v>
      </c>
      <c r="E2082" t="s">
        <v>336</v>
      </c>
      <c r="F2082" t="s">
        <v>248</v>
      </c>
      <c r="G2082" t="s">
        <v>249</v>
      </c>
      <c r="H2082" t="s">
        <v>250</v>
      </c>
      <c r="L2082" s="50">
        <v>1</v>
      </c>
      <c r="M2082" s="50">
        <v>0.92551040649414063</v>
      </c>
      <c r="N2082" s="50">
        <v>1.0804848670959473</v>
      </c>
      <c r="O2082" s="50">
        <v>27.359251</v>
      </c>
      <c r="P2082" s="50">
        <v>27.367410659790039</v>
      </c>
      <c r="Q2082" s="50">
        <v>9.3786977231502533E-3</v>
      </c>
      <c r="S2082" s="50">
        <v>17.847499847412109</v>
      </c>
      <c r="T2082" s="50">
        <v>6.9669470191001892E-2</v>
      </c>
      <c r="U2082" s="50">
        <v>4.0223687887191772E-2</v>
      </c>
      <c r="V2082" s="50">
        <v>0</v>
      </c>
      <c r="W2082" t="s">
        <v>210</v>
      </c>
      <c r="X2082" s="50">
        <v>0.56236371952907649</v>
      </c>
      <c r="Y2082" t="s">
        <v>210</v>
      </c>
      <c r="Z2082">
        <v>3</v>
      </c>
      <c r="AA2082">
        <v>20</v>
      </c>
      <c r="AB2082" t="s">
        <v>251</v>
      </c>
      <c r="AC2082" t="s">
        <v>190</v>
      </c>
      <c r="AD2082" s="50">
        <v>0.97693090988446785</v>
      </c>
      <c r="AE2082" t="s">
        <v>252</v>
      </c>
      <c r="AF2082" t="s">
        <v>252</v>
      </c>
      <c r="AG2082" t="s">
        <v>252</v>
      </c>
      <c r="AH2082" t="s">
        <v>252</v>
      </c>
      <c r="AI2082" t="s">
        <v>252</v>
      </c>
      <c r="AJ2082" t="s">
        <v>252</v>
      </c>
    </row>
    <row r="2083" spans="1:36" x14ac:dyDescent="0.35">
      <c r="A2083">
        <v>67</v>
      </c>
      <c r="B2083" t="s">
        <v>343</v>
      </c>
      <c r="C2083" t="s">
        <v>246</v>
      </c>
      <c r="D2083" t="s">
        <v>479</v>
      </c>
      <c r="E2083" t="s">
        <v>338</v>
      </c>
      <c r="F2083" t="s">
        <v>248</v>
      </c>
      <c r="G2083" t="s">
        <v>249</v>
      </c>
      <c r="H2083" t="s">
        <v>250</v>
      </c>
      <c r="L2083" s="50">
        <v>1</v>
      </c>
      <c r="M2083" s="50">
        <v>0.91729652881622314</v>
      </c>
      <c r="N2083" s="50">
        <v>1.0901600122451782</v>
      </c>
      <c r="O2083" s="50">
        <v>28.703109999999999</v>
      </c>
      <c r="P2083" s="50">
        <v>28.666749954223633</v>
      </c>
      <c r="Q2083" s="50">
        <v>3.5640966147184372E-2</v>
      </c>
      <c r="S2083" s="50">
        <v>19.146839141845703</v>
      </c>
      <c r="T2083" s="50">
        <v>7.7692687511444092E-2</v>
      </c>
      <c r="U2083" s="50">
        <v>4.4855892658233643E-2</v>
      </c>
      <c r="V2083" s="50">
        <v>0</v>
      </c>
      <c r="W2083" t="s">
        <v>210</v>
      </c>
      <c r="X2083" s="50">
        <v>0.58867713990020953</v>
      </c>
      <c r="Y2083" t="s">
        <v>210</v>
      </c>
      <c r="Z2083">
        <v>3</v>
      </c>
      <c r="AA2083">
        <v>22</v>
      </c>
      <c r="AB2083" t="s">
        <v>251</v>
      </c>
      <c r="AC2083" t="s">
        <v>190</v>
      </c>
      <c r="AD2083" s="50">
        <v>0.9551948104653224</v>
      </c>
      <c r="AE2083" t="s">
        <v>252</v>
      </c>
      <c r="AF2083" t="s">
        <v>252</v>
      </c>
      <c r="AG2083" t="s">
        <v>252</v>
      </c>
      <c r="AH2083" t="s">
        <v>252</v>
      </c>
      <c r="AI2083" t="s">
        <v>252</v>
      </c>
      <c r="AJ2083" t="s">
        <v>252</v>
      </c>
    </row>
    <row r="2084" spans="1:36" x14ac:dyDescent="0.35">
      <c r="A2084">
        <v>68</v>
      </c>
      <c r="B2084" t="s">
        <v>344</v>
      </c>
      <c r="C2084" t="s">
        <v>246</v>
      </c>
      <c r="D2084" t="s">
        <v>479</v>
      </c>
      <c r="E2084" t="s">
        <v>340</v>
      </c>
      <c r="F2084" t="s">
        <v>248</v>
      </c>
      <c r="G2084" t="s">
        <v>249</v>
      </c>
      <c r="H2084" t="s">
        <v>250</v>
      </c>
      <c r="L2084" s="50">
        <v>1</v>
      </c>
      <c r="M2084" s="50">
        <v>0.92222338914871216</v>
      </c>
      <c r="N2084" s="50">
        <v>1.0843359231948853</v>
      </c>
      <c r="O2084" s="50">
        <v>30.643336999999999</v>
      </c>
      <c r="P2084" s="50">
        <v>30.665990829467773</v>
      </c>
      <c r="Q2084" s="50">
        <v>2.3332284763455391E-2</v>
      </c>
      <c r="S2084" s="50">
        <v>21.146078109741211</v>
      </c>
      <c r="T2084" s="50">
        <v>7.2871603071689606E-2</v>
      </c>
      <c r="U2084" s="50">
        <v>4.2072441428899765E-2</v>
      </c>
      <c r="V2084" s="50">
        <v>0</v>
      </c>
      <c r="W2084" t="s">
        <v>210</v>
      </c>
      <c r="X2084" s="50">
        <v>0.6822420563180841</v>
      </c>
      <c r="Y2084" t="s">
        <v>210</v>
      </c>
      <c r="Z2084">
        <v>3</v>
      </c>
      <c r="AA2084">
        <v>24</v>
      </c>
      <c r="AB2084" t="s">
        <v>251</v>
      </c>
      <c r="AC2084" t="s">
        <v>190</v>
      </c>
      <c r="AD2084" s="50">
        <v>0.96552797369304599</v>
      </c>
      <c r="AE2084" t="s">
        <v>252</v>
      </c>
      <c r="AF2084" t="s">
        <v>252</v>
      </c>
      <c r="AG2084" t="s">
        <v>252</v>
      </c>
      <c r="AH2084" t="s">
        <v>252</v>
      </c>
      <c r="AI2084" t="s">
        <v>252</v>
      </c>
      <c r="AJ2084" t="s">
        <v>252</v>
      </c>
    </row>
    <row r="2085" spans="1:36" x14ac:dyDescent="0.35">
      <c r="A2085">
        <v>69</v>
      </c>
      <c r="B2085" t="s">
        <v>345</v>
      </c>
      <c r="C2085" t="s">
        <v>246</v>
      </c>
      <c r="D2085" t="s">
        <v>479</v>
      </c>
      <c r="E2085" t="s">
        <v>334</v>
      </c>
      <c r="F2085" t="s">
        <v>248</v>
      </c>
      <c r="G2085" t="s">
        <v>249</v>
      </c>
      <c r="H2085" t="s">
        <v>250</v>
      </c>
      <c r="L2085" s="50">
        <v>1</v>
      </c>
      <c r="M2085" s="50">
        <v>0.89206641912460327</v>
      </c>
      <c r="N2085" s="50">
        <v>1.1209927797317505</v>
      </c>
      <c r="O2085" s="50">
        <v>27.423546000000002</v>
      </c>
      <c r="P2085" s="50">
        <v>27.338212966918945</v>
      </c>
      <c r="Q2085" s="50">
        <v>7.6162606477737427E-2</v>
      </c>
      <c r="S2085" s="50">
        <v>17.818302154541016</v>
      </c>
      <c r="T2085" s="50">
        <v>0.10279405862092972</v>
      </c>
      <c r="U2085" s="50">
        <v>5.9348177164793015E-2</v>
      </c>
      <c r="V2085" s="50">
        <v>0</v>
      </c>
      <c r="W2085" t="s">
        <v>210</v>
      </c>
      <c r="X2085" s="50">
        <v>0.49502725814006659</v>
      </c>
      <c r="Y2085" t="s">
        <v>210</v>
      </c>
      <c r="Z2085">
        <v>3</v>
      </c>
      <c r="AA2085">
        <v>21</v>
      </c>
      <c r="AB2085" t="s">
        <v>251</v>
      </c>
      <c r="AC2085" t="s">
        <v>190</v>
      </c>
      <c r="AD2085" s="50">
        <v>0.969189242602429</v>
      </c>
      <c r="AE2085" t="s">
        <v>252</v>
      </c>
      <c r="AF2085" t="s">
        <v>252</v>
      </c>
      <c r="AG2085" t="s">
        <v>252</v>
      </c>
      <c r="AH2085" t="s">
        <v>252</v>
      </c>
      <c r="AI2085" t="s">
        <v>252</v>
      </c>
      <c r="AJ2085" t="s">
        <v>252</v>
      </c>
    </row>
    <row r="2086" spans="1:36" x14ac:dyDescent="0.35">
      <c r="A2086">
        <v>70</v>
      </c>
      <c r="B2086" t="s">
        <v>346</v>
      </c>
      <c r="C2086" t="s">
        <v>246</v>
      </c>
      <c r="D2086" t="s">
        <v>479</v>
      </c>
      <c r="E2086" t="s">
        <v>336</v>
      </c>
      <c r="F2086" t="s">
        <v>248</v>
      </c>
      <c r="G2086" t="s">
        <v>249</v>
      </c>
      <c r="H2086" t="s">
        <v>250</v>
      </c>
      <c r="L2086" s="50">
        <v>1</v>
      </c>
      <c r="M2086" s="50">
        <v>0.92551040649414063</v>
      </c>
      <c r="N2086" s="50">
        <v>1.0804848670959473</v>
      </c>
      <c r="O2086" s="50">
        <v>27.377656999999999</v>
      </c>
      <c r="P2086" s="50">
        <v>27.367410659790039</v>
      </c>
      <c r="Q2086" s="50">
        <v>9.3786977231502533E-3</v>
      </c>
      <c r="S2086" s="50">
        <v>17.847499847412109</v>
      </c>
      <c r="T2086" s="50">
        <v>6.9669470191001892E-2</v>
      </c>
      <c r="U2086" s="50">
        <v>4.0223687887191772E-2</v>
      </c>
      <c r="V2086" s="50">
        <v>0</v>
      </c>
      <c r="W2086" t="s">
        <v>210</v>
      </c>
      <c r="X2086" s="50">
        <v>0.56236371952907649</v>
      </c>
      <c r="Y2086" t="s">
        <v>210</v>
      </c>
      <c r="Z2086">
        <v>3</v>
      </c>
      <c r="AA2086">
        <v>21</v>
      </c>
      <c r="AB2086" t="s">
        <v>251</v>
      </c>
      <c r="AC2086" t="s">
        <v>190</v>
      </c>
      <c r="AD2086" s="50">
        <v>0.94980711993749412</v>
      </c>
      <c r="AE2086" t="s">
        <v>252</v>
      </c>
      <c r="AF2086" t="s">
        <v>252</v>
      </c>
      <c r="AG2086" t="s">
        <v>252</v>
      </c>
      <c r="AH2086" t="s">
        <v>252</v>
      </c>
      <c r="AI2086" t="s">
        <v>252</v>
      </c>
      <c r="AJ2086" t="s">
        <v>252</v>
      </c>
    </row>
    <row r="2087" spans="1:36" x14ac:dyDescent="0.35">
      <c r="A2087">
        <v>71</v>
      </c>
      <c r="B2087" t="s">
        <v>347</v>
      </c>
      <c r="C2087" t="s">
        <v>246</v>
      </c>
      <c r="D2087" t="s">
        <v>479</v>
      </c>
      <c r="E2087" t="s">
        <v>338</v>
      </c>
      <c r="F2087" t="s">
        <v>248</v>
      </c>
      <c r="G2087" t="s">
        <v>249</v>
      </c>
      <c r="H2087" t="s">
        <v>250</v>
      </c>
      <c r="L2087" s="50">
        <v>1</v>
      </c>
      <c r="M2087" s="50">
        <v>0.91729652881622314</v>
      </c>
      <c r="N2087" s="50">
        <v>1.0901600122451782</v>
      </c>
      <c r="O2087" s="50">
        <v>28.631874</v>
      </c>
      <c r="P2087" s="50">
        <v>28.666749954223633</v>
      </c>
      <c r="Q2087" s="50">
        <v>3.5640966147184372E-2</v>
      </c>
      <c r="S2087" s="50">
        <v>19.146839141845703</v>
      </c>
      <c r="T2087" s="50">
        <v>7.7692687511444092E-2</v>
      </c>
      <c r="U2087" s="50">
        <v>4.4855892658233643E-2</v>
      </c>
      <c r="V2087" s="50">
        <v>0</v>
      </c>
      <c r="W2087" t="s">
        <v>210</v>
      </c>
      <c r="X2087" s="50">
        <v>0.58867713990020953</v>
      </c>
      <c r="Y2087" t="s">
        <v>210</v>
      </c>
      <c r="Z2087">
        <v>3</v>
      </c>
      <c r="AA2087">
        <v>21</v>
      </c>
      <c r="AB2087" t="s">
        <v>251</v>
      </c>
      <c r="AC2087" t="s">
        <v>190</v>
      </c>
      <c r="AD2087" s="50">
        <v>0.99016635357701255</v>
      </c>
      <c r="AE2087" t="s">
        <v>252</v>
      </c>
      <c r="AF2087" t="s">
        <v>252</v>
      </c>
      <c r="AG2087" t="s">
        <v>252</v>
      </c>
      <c r="AH2087" t="s">
        <v>252</v>
      </c>
      <c r="AI2087" t="s">
        <v>252</v>
      </c>
      <c r="AJ2087" t="s">
        <v>252</v>
      </c>
    </row>
    <row r="2088" spans="1:36" x14ac:dyDescent="0.35">
      <c r="A2088">
        <v>72</v>
      </c>
      <c r="B2088" t="s">
        <v>348</v>
      </c>
      <c r="C2088" t="s">
        <v>246</v>
      </c>
      <c r="D2088" t="s">
        <v>479</v>
      </c>
      <c r="E2088" t="s">
        <v>340</v>
      </c>
      <c r="F2088" t="s">
        <v>248</v>
      </c>
      <c r="G2088" t="s">
        <v>249</v>
      </c>
      <c r="H2088" t="s">
        <v>250</v>
      </c>
      <c r="L2088" s="50">
        <v>1</v>
      </c>
      <c r="M2088" s="50">
        <v>0.92222338914871216</v>
      </c>
      <c r="N2088" s="50">
        <v>1.0843359231948853</v>
      </c>
      <c r="O2088" s="50">
        <v>30.664686</v>
      </c>
      <c r="P2088" s="50">
        <v>30.665990829467773</v>
      </c>
      <c r="Q2088" s="50">
        <v>2.3332284763455391E-2</v>
      </c>
      <c r="S2088" s="50">
        <v>21.146078109741211</v>
      </c>
      <c r="T2088" s="50">
        <v>7.2871603071689606E-2</v>
      </c>
      <c r="U2088" s="50">
        <v>4.2072441428899765E-2</v>
      </c>
      <c r="V2088" s="50">
        <v>0</v>
      </c>
      <c r="W2088" t="s">
        <v>210</v>
      </c>
      <c r="X2088" s="50">
        <v>0.6822420563180841</v>
      </c>
      <c r="Y2088" t="s">
        <v>210</v>
      </c>
      <c r="Z2088">
        <v>3</v>
      </c>
      <c r="AA2088">
        <v>24</v>
      </c>
      <c r="AB2088" t="s">
        <v>251</v>
      </c>
      <c r="AC2088" t="s">
        <v>190</v>
      </c>
      <c r="AD2088" s="50">
        <v>0.97315121553662942</v>
      </c>
      <c r="AE2088" t="s">
        <v>252</v>
      </c>
      <c r="AF2088" t="s">
        <v>252</v>
      </c>
      <c r="AG2088" t="s">
        <v>252</v>
      </c>
      <c r="AH2088" t="s">
        <v>252</v>
      </c>
      <c r="AI2088" t="s">
        <v>252</v>
      </c>
      <c r="AJ2088" t="s">
        <v>252</v>
      </c>
    </row>
    <row r="2089" spans="1:36" x14ac:dyDescent="0.35">
      <c r="A2089">
        <v>73</v>
      </c>
      <c r="B2089" t="s">
        <v>349</v>
      </c>
      <c r="C2089" t="s">
        <v>246</v>
      </c>
      <c r="D2089" t="s">
        <v>479</v>
      </c>
      <c r="E2089" t="s">
        <v>350</v>
      </c>
      <c r="F2089" t="s">
        <v>248</v>
      </c>
      <c r="G2089" t="s">
        <v>249</v>
      </c>
      <c r="H2089" t="s">
        <v>250</v>
      </c>
      <c r="L2089" s="50">
        <v>1</v>
      </c>
      <c r="M2089" s="50">
        <v>0.8891834020614624</v>
      </c>
      <c r="N2089" s="50">
        <v>1.1246273517608643</v>
      </c>
      <c r="O2089" s="50">
        <v>29.906932999999999</v>
      </c>
      <c r="P2089" s="50">
        <v>29.995901107788086</v>
      </c>
      <c r="Q2089" s="50">
        <v>8.0051161348819733E-2</v>
      </c>
      <c r="S2089" s="50">
        <v>20.475990295410156</v>
      </c>
      <c r="T2089" s="50">
        <v>0.10570744425058365</v>
      </c>
      <c r="U2089" s="50">
        <v>6.1030220240354538E-2</v>
      </c>
      <c r="V2089" s="50">
        <v>0</v>
      </c>
      <c r="W2089" t="s">
        <v>210</v>
      </c>
      <c r="X2089" s="50">
        <v>0.35295016696715314</v>
      </c>
      <c r="Y2089" t="s">
        <v>210</v>
      </c>
      <c r="Z2089">
        <v>3</v>
      </c>
      <c r="AA2089">
        <v>25</v>
      </c>
      <c r="AB2089" t="s">
        <v>251</v>
      </c>
      <c r="AC2089" t="s">
        <v>190</v>
      </c>
      <c r="AD2089" s="50">
        <v>0.97708238484568721</v>
      </c>
      <c r="AE2089" t="s">
        <v>252</v>
      </c>
      <c r="AF2089" t="s">
        <v>252</v>
      </c>
      <c r="AG2089" t="s">
        <v>252</v>
      </c>
      <c r="AH2089" t="s">
        <v>252</v>
      </c>
      <c r="AI2089" t="s">
        <v>252</v>
      </c>
      <c r="AJ2089" t="s">
        <v>252</v>
      </c>
    </row>
    <row r="2090" spans="1:36" x14ac:dyDescent="0.35">
      <c r="A2090">
        <v>74</v>
      </c>
      <c r="B2090" t="s">
        <v>351</v>
      </c>
      <c r="C2090" t="s">
        <v>246</v>
      </c>
      <c r="D2090" t="s">
        <v>479</v>
      </c>
      <c r="E2090" t="s">
        <v>352</v>
      </c>
      <c r="F2090" t="s">
        <v>248</v>
      </c>
      <c r="G2090" t="s">
        <v>249</v>
      </c>
      <c r="H2090" t="s">
        <v>250</v>
      </c>
      <c r="L2090" s="50">
        <v>1</v>
      </c>
      <c r="M2090" s="50">
        <v>0.92028206586837769</v>
      </c>
      <c r="N2090" s="50">
        <v>1.0866233110427856</v>
      </c>
      <c r="O2090" s="50">
        <v>24.094118000000002</v>
      </c>
      <c r="P2090" s="50">
        <v>24.067014694213867</v>
      </c>
      <c r="Q2090" s="50">
        <v>2.8712434694170952E-2</v>
      </c>
      <c r="S2090" s="50">
        <v>14.547102928161621</v>
      </c>
      <c r="T2090" s="50">
        <v>7.4768170714378357E-2</v>
      </c>
      <c r="U2090" s="50">
        <v>4.3167423456907272E-2</v>
      </c>
      <c r="V2090" s="50">
        <v>0</v>
      </c>
      <c r="W2090" t="s">
        <v>210</v>
      </c>
      <c r="X2090" s="50">
        <v>0.49191203626035118</v>
      </c>
      <c r="Y2090" t="s">
        <v>210</v>
      </c>
      <c r="Z2090">
        <v>3</v>
      </c>
      <c r="AA2090">
        <v>18</v>
      </c>
      <c r="AB2090" t="s">
        <v>251</v>
      </c>
      <c r="AC2090" t="s">
        <v>190</v>
      </c>
      <c r="AD2090" s="50">
        <v>0.95809734716208672</v>
      </c>
      <c r="AE2090" t="s">
        <v>252</v>
      </c>
      <c r="AF2090" t="s">
        <v>252</v>
      </c>
      <c r="AG2090" t="s">
        <v>252</v>
      </c>
      <c r="AH2090" t="s">
        <v>252</v>
      </c>
      <c r="AI2090" t="s">
        <v>252</v>
      </c>
      <c r="AJ2090" t="s">
        <v>252</v>
      </c>
    </row>
    <row r="2091" spans="1:36" x14ac:dyDescent="0.35">
      <c r="A2091">
        <v>75</v>
      </c>
      <c r="B2091" t="s">
        <v>353</v>
      </c>
      <c r="C2091" t="s">
        <v>246</v>
      </c>
      <c r="D2091" t="s">
        <v>479</v>
      </c>
      <c r="E2091" t="s">
        <v>354</v>
      </c>
      <c r="F2091" t="s">
        <v>248</v>
      </c>
      <c r="G2091" t="s">
        <v>249</v>
      </c>
      <c r="H2091" t="s">
        <v>250</v>
      </c>
      <c r="L2091" s="50">
        <v>1</v>
      </c>
      <c r="M2091" s="50">
        <v>0.8989989161491394</v>
      </c>
      <c r="N2091" s="50">
        <v>1.1123484373092651</v>
      </c>
      <c r="O2091" s="50">
        <v>25.976731999999998</v>
      </c>
      <c r="P2091" s="50">
        <v>26.052488327026367</v>
      </c>
      <c r="Q2091" s="50">
        <v>6.6459909081459045E-2</v>
      </c>
      <c r="S2091" s="50">
        <v>16.532575607299805</v>
      </c>
      <c r="T2091" s="50">
        <v>9.5826901495456696E-2</v>
      </c>
      <c r="U2091" s="50">
        <v>5.5325686931610107E-2</v>
      </c>
      <c r="V2091" s="50">
        <v>0</v>
      </c>
      <c r="W2091" t="s">
        <v>210</v>
      </c>
      <c r="X2091" s="50">
        <v>0.12785616138777134</v>
      </c>
      <c r="Y2091" t="s">
        <v>210</v>
      </c>
      <c r="Z2091">
        <v>3</v>
      </c>
      <c r="AA2091">
        <v>21</v>
      </c>
      <c r="AB2091" t="s">
        <v>251</v>
      </c>
      <c r="AC2091" t="s">
        <v>190</v>
      </c>
      <c r="AD2091" s="50">
        <v>0.95799983233115749</v>
      </c>
      <c r="AE2091" t="s">
        <v>252</v>
      </c>
      <c r="AF2091" t="s">
        <v>252</v>
      </c>
      <c r="AG2091" t="s">
        <v>252</v>
      </c>
      <c r="AH2091" t="s">
        <v>252</v>
      </c>
      <c r="AI2091" t="s">
        <v>252</v>
      </c>
      <c r="AJ2091" t="s">
        <v>252</v>
      </c>
    </row>
    <row r="2092" spans="1:36" x14ac:dyDescent="0.35">
      <c r="A2092">
        <v>76</v>
      </c>
      <c r="B2092" t="s">
        <v>355</v>
      </c>
      <c r="C2092" t="s">
        <v>246</v>
      </c>
      <c r="D2092" t="s">
        <v>479</v>
      </c>
      <c r="E2092" t="s">
        <v>356</v>
      </c>
      <c r="F2092" t="s">
        <v>248</v>
      </c>
      <c r="G2092" t="s">
        <v>249</v>
      </c>
      <c r="H2092" t="s">
        <v>250</v>
      </c>
      <c r="L2092" s="50">
        <v>1</v>
      </c>
      <c r="M2092" s="50">
        <v>0.8428003191947937</v>
      </c>
      <c r="N2092" s="50">
        <v>1.1865206956863403</v>
      </c>
      <c r="O2092" s="50">
        <v>32.13984</v>
      </c>
      <c r="P2092" s="50">
        <v>32.255138397216797</v>
      </c>
      <c r="Q2092" s="50">
        <v>0.13757441937923431</v>
      </c>
      <c r="S2092" s="50">
        <v>22.735225677490234</v>
      </c>
      <c r="T2092" s="50">
        <v>0.15392398834228516</v>
      </c>
      <c r="U2092" s="50">
        <v>8.886805921792984E-2</v>
      </c>
      <c r="V2092" s="50">
        <v>0</v>
      </c>
      <c r="W2092" t="s">
        <v>210</v>
      </c>
      <c r="X2092" s="50">
        <v>0.39275993017143118</v>
      </c>
      <c r="Y2092" t="s">
        <v>210</v>
      </c>
      <c r="Z2092">
        <v>3</v>
      </c>
      <c r="AA2092">
        <v>25</v>
      </c>
      <c r="AB2092" t="s">
        <v>251</v>
      </c>
      <c r="AC2092" t="s">
        <v>190</v>
      </c>
      <c r="AD2092" s="50">
        <v>0.95570417502324023</v>
      </c>
      <c r="AE2092" t="s">
        <v>252</v>
      </c>
      <c r="AF2092" t="s">
        <v>252</v>
      </c>
      <c r="AG2092" t="s">
        <v>252</v>
      </c>
      <c r="AH2092" t="s">
        <v>252</v>
      </c>
      <c r="AI2092" t="s">
        <v>252</v>
      </c>
      <c r="AJ2092" t="s">
        <v>252</v>
      </c>
    </row>
    <row r="2093" spans="1:36" x14ac:dyDescent="0.35">
      <c r="A2093">
        <v>77</v>
      </c>
      <c r="B2093" t="s">
        <v>357</v>
      </c>
      <c r="C2093" t="s">
        <v>246</v>
      </c>
      <c r="D2093" t="s">
        <v>479</v>
      </c>
      <c r="E2093" t="s">
        <v>350</v>
      </c>
      <c r="F2093" t="s">
        <v>248</v>
      </c>
      <c r="G2093" t="s">
        <v>249</v>
      </c>
      <c r="H2093" t="s">
        <v>250</v>
      </c>
      <c r="L2093" s="50">
        <v>1</v>
      </c>
      <c r="M2093" s="50">
        <v>0.8891834020614624</v>
      </c>
      <c r="N2093" s="50">
        <v>1.1246273517608643</v>
      </c>
      <c r="O2093" s="50">
        <v>30.018667000000001</v>
      </c>
      <c r="P2093" s="50">
        <v>29.995901107788086</v>
      </c>
      <c r="Q2093" s="50">
        <v>8.0051161348819733E-2</v>
      </c>
      <c r="S2093" s="50">
        <v>20.475990295410156</v>
      </c>
      <c r="T2093" s="50">
        <v>0.10570744425058365</v>
      </c>
      <c r="U2093" s="50">
        <v>6.1030220240354538E-2</v>
      </c>
      <c r="V2093" s="50">
        <v>0</v>
      </c>
      <c r="W2093" t="s">
        <v>210</v>
      </c>
      <c r="X2093" s="50">
        <v>0.35295016696715314</v>
      </c>
      <c r="Y2093" t="s">
        <v>210</v>
      </c>
      <c r="Z2093">
        <v>3</v>
      </c>
      <c r="AA2093">
        <v>24</v>
      </c>
      <c r="AB2093" t="s">
        <v>251</v>
      </c>
      <c r="AC2093" t="s">
        <v>190</v>
      </c>
      <c r="AD2093" s="50">
        <v>0.97075574278809496</v>
      </c>
      <c r="AE2093" t="s">
        <v>252</v>
      </c>
      <c r="AF2093" t="s">
        <v>252</v>
      </c>
      <c r="AG2093" t="s">
        <v>252</v>
      </c>
      <c r="AH2093" t="s">
        <v>252</v>
      </c>
      <c r="AI2093" t="s">
        <v>252</v>
      </c>
      <c r="AJ2093" t="s">
        <v>252</v>
      </c>
    </row>
    <row r="2094" spans="1:36" x14ac:dyDescent="0.35">
      <c r="A2094">
        <v>78</v>
      </c>
      <c r="B2094" t="s">
        <v>358</v>
      </c>
      <c r="C2094" t="s">
        <v>246</v>
      </c>
      <c r="D2094" t="s">
        <v>479</v>
      </c>
      <c r="E2094" t="s">
        <v>352</v>
      </c>
      <c r="F2094" t="s">
        <v>248</v>
      </c>
      <c r="G2094" t="s">
        <v>249</v>
      </c>
      <c r="H2094" t="s">
        <v>250</v>
      </c>
      <c r="L2094" s="50">
        <v>1</v>
      </c>
      <c r="M2094" s="50">
        <v>0.92028206586837769</v>
      </c>
      <c r="N2094" s="50">
        <v>1.0866233110427856</v>
      </c>
      <c r="O2094" s="50">
        <v>24.036926000000001</v>
      </c>
      <c r="P2094" s="50">
        <v>24.067014694213867</v>
      </c>
      <c r="Q2094" s="50">
        <v>2.8712434694170952E-2</v>
      </c>
      <c r="S2094" s="50">
        <v>14.547102928161621</v>
      </c>
      <c r="T2094" s="50">
        <v>7.4768170714378357E-2</v>
      </c>
      <c r="U2094" s="50">
        <v>4.3167423456907272E-2</v>
      </c>
      <c r="V2094" s="50">
        <v>0</v>
      </c>
      <c r="W2094" t="s">
        <v>210</v>
      </c>
      <c r="X2094" s="50">
        <v>0.49191203626035118</v>
      </c>
      <c r="Y2094" t="s">
        <v>210</v>
      </c>
      <c r="Z2094">
        <v>3</v>
      </c>
      <c r="AA2094">
        <v>17</v>
      </c>
      <c r="AB2094" t="s">
        <v>251</v>
      </c>
      <c r="AC2094" t="s">
        <v>190</v>
      </c>
      <c r="AD2094" s="50">
        <v>0.97489862435015151</v>
      </c>
      <c r="AE2094" t="s">
        <v>252</v>
      </c>
      <c r="AF2094" t="s">
        <v>252</v>
      </c>
      <c r="AG2094" t="s">
        <v>252</v>
      </c>
      <c r="AH2094" t="s">
        <v>252</v>
      </c>
      <c r="AI2094" t="s">
        <v>252</v>
      </c>
      <c r="AJ2094" t="s">
        <v>252</v>
      </c>
    </row>
    <row r="2095" spans="1:36" x14ac:dyDescent="0.35">
      <c r="A2095">
        <v>79</v>
      </c>
      <c r="B2095" t="s">
        <v>359</v>
      </c>
      <c r="C2095" t="s">
        <v>246</v>
      </c>
      <c r="D2095" t="s">
        <v>479</v>
      </c>
      <c r="E2095" t="s">
        <v>354</v>
      </c>
      <c r="F2095" t="s">
        <v>248</v>
      </c>
      <c r="G2095" t="s">
        <v>249</v>
      </c>
      <c r="H2095" t="s">
        <v>250</v>
      </c>
      <c r="L2095" s="50">
        <v>1</v>
      </c>
      <c r="M2095" s="50">
        <v>0.8989989161491394</v>
      </c>
      <c r="N2095" s="50">
        <v>1.1123484373092651</v>
      </c>
      <c r="O2095" s="50">
        <v>26.100985999999999</v>
      </c>
      <c r="P2095" s="50">
        <v>26.052488327026367</v>
      </c>
      <c r="Q2095" s="50">
        <v>6.6459909081459045E-2</v>
      </c>
      <c r="S2095" s="50">
        <v>16.532575607299805</v>
      </c>
      <c r="T2095" s="50">
        <v>9.5826901495456696E-2</v>
      </c>
      <c r="U2095" s="50">
        <v>5.5325686931610107E-2</v>
      </c>
      <c r="V2095" s="50">
        <v>0</v>
      </c>
      <c r="W2095" t="s">
        <v>210</v>
      </c>
      <c r="X2095" s="50">
        <v>0.12785616138777134</v>
      </c>
      <c r="Y2095" t="s">
        <v>210</v>
      </c>
      <c r="Z2095">
        <v>3</v>
      </c>
      <c r="AA2095">
        <v>21</v>
      </c>
      <c r="AB2095" t="s">
        <v>251</v>
      </c>
      <c r="AC2095" t="s">
        <v>190</v>
      </c>
      <c r="AD2095" s="50">
        <v>0.91259600656843065</v>
      </c>
      <c r="AE2095" t="s">
        <v>252</v>
      </c>
      <c r="AF2095" t="s">
        <v>252</v>
      </c>
      <c r="AG2095" t="s">
        <v>252</v>
      </c>
      <c r="AH2095" t="s">
        <v>252</v>
      </c>
      <c r="AI2095" t="s">
        <v>252</v>
      </c>
      <c r="AJ2095" t="s">
        <v>252</v>
      </c>
    </row>
    <row r="2096" spans="1:36" x14ac:dyDescent="0.35">
      <c r="A2096">
        <v>80</v>
      </c>
      <c r="B2096" t="s">
        <v>360</v>
      </c>
      <c r="C2096" t="s">
        <v>246</v>
      </c>
      <c r="D2096" t="s">
        <v>479</v>
      </c>
      <c r="E2096" t="s">
        <v>356</v>
      </c>
      <c r="F2096" t="s">
        <v>248</v>
      </c>
      <c r="G2096" t="s">
        <v>249</v>
      </c>
      <c r="H2096" t="s">
        <v>250</v>
      </c>
      <c r="L2096" s="50">
        <v>1</v>
      </c>
      <c r="M2096" s="50">
        <v>0.8428003191947937</v>
      </c>
      <c r="N2096" s="50">
        <v>1.1865206956863403</v>
      </c>
      <c r="O2096" s="50">
        <v>32.407425000000003</v>
      </c>
      <c r="P2096" s="50">
        <v>32.255138397216797</v>
      </c>
      <c r="Q2096" s="50">
        <v>0.13757441937923431</v>
      </c>
      <c r="S2096" s="50">
        <v>22.735225677490234</v>
      </c>
      <c r="T2096" s="50">
        <v>0.15392398834228516</v>
      </c>
      <c r="U2096" s="50">
        <v>8.886805921792984E-2</v>
      </c>
      <c r="V2096" s="50">
        <v>0</v>
      </c>
      <c r="W2096" t="s">
        <v>210</v>
      </c>
      <c r="X2096" s="50">
        <v>0.39275993017143118</v>
      </c>
      <c r="Y2096" t="s">
        <v>210</v>
      </c>
      <c r="Z2096">
        <v>3</v>
      </c>
      <c r="AA2096">
        <v>25</v>
      </c>
      <c r="AB2096" t="s">
        <v>251</v>
      </c>
      <c r="AC2096" t="s">
        <v>190</v>
      </c>
      <c r="AD2096" s="50">
        <v>0.89928457845202392</v>
      </c>
      <c r="AE2096" t="s">
        <v>252</v>
      </c>
      <c r="AF2096" t="s">
        <v>252</v>
      </c>
      <c r="AG2096" t="s">
        <v>252</v>
      </c>
      <c r="AH2096" t="s">
        <v>252</v>
      </c>
      <c r="AI2096" t="s">
        <v>252</v>
      </c>
      <c r="AJ2096" t="s">
        <v>252</v>
      </c>
    </row>
    <row r="2097" spans="1:36" x14ac:dyDescent="0.35">
      <c r="A2097">
        <v>81</v>
      </c>
      <c r="B2097" t="s">
        <v>361</v>
      </c>
      <c r="C2097" t="s">
        <v>246</v>
      </c>
      <c r="D2097" t="s">
        <v>479</v>
      </c>
      <c r="E2097" t="s">
        <v>350</v>
      </c>
      <c r="F2097" t="s">
        <v>248</v>
      </c>
      <c r="G2097" t="s">
        <v>249</v>
      </c>
      <c r="H2097" t="s">
        <v>250</v>
      </c>
      <c r="L2097" s="50">
        <v>1</v>
      </c>
      <c r="M2097" s="50">
        <v>0.8891834020614624</v>
      </c>
      <c r="N2097" s="50">
        <v>1.1246273517608643</v>
      </c>
      <c r="O2097" s="50">
        <v>30.062103</v>
      </c>
      <c r="P2097" s="50">
        <v>29.995901107788086</v>
      </c>
      <c r="Q2097" s="50">
        <v>8.0051161348819733E-2</v>
      </c>
      <c r="S2097" s="50">
        <v>20.475990295410156</v>
      </c>
      <c r="T2097" s="50">
        <v>0.10570744425058365</v>
      </c>
      <c r="U2097" s="50">
        <v>6.1030220240354538E-2</v>
      </c>
      <c r="V2097" s="50">
        <v>0</v>
      </c>
      <c r="W2097" t="s">
        <v>210</v>
      </c>
      <c r="X2097" s="50">
        <v>0.35295016696715314</v>
      </c>
      <c r="Y2097" t="s">
        <v>210</v>
      </c>
      <c r="Z2097">
        <v>3</v>
      </c>
      <c r="AA2097">
        <v>25</v>
      </c>
      <c r="AB2097" t="s">
        <v>251</v>
      </c>
      <c r="AC2097" t="s">
        <v>190</v>
      </c>
      <c r="AD2097" s="50">
        <v>0.947092230488357</v>
      </c>
      <c r="AE2097" t="s">
        <v>252</v>
      </c>
      <c r="AF2097" t="s">
        <v>252</v>
      </c>
      <c r="AG2097" t="s">
        <v>252</v>
      </c>
      <c r="AH2097" t="s">
        <v>252</v>
      </c>
      <c r="AI2097" t="s">
        <v>252</v>
      </c>
      <c r="AJ2097" t="s">
        <v>252</v>
      </c>
    </row>
    <row r="2098" spans="1:36" x14ac:dyDescent="0.35">
      <c r="A2098">
        <v>82</v>
      </c>
      <c r="B2098" t="s">
        <v>362</v>
      </c>
      <c r="C2098" t="s">
        <v>246</v>
      </c>
      <c r="D2098" t="s">
        <v>479</v>
      </c>
      <c r="E2098" t="s">
        <v>352</v>
      </c>
      <c r="F2098" t="s">
        <v>248</v>
      </c>
      <c r="G2098" t="s">
        <v>249</v>
      </c>
      <c r="H2098" t="s">
        <v>250</v>
      </c>
      <c r="L2098" s="50">
        <v>1</v>
      </c>
      <c r="M2098" s="50">
        <v>0.92028206586837769</v>
      </c>
      <c r="N2098" s="50">
        <v>1.0866233110427856</v>
      </c>
      <c r="O2098" s="50">
        <v>24.069997999999998</v>
      </c>
      <c r="P2098" s="50">
        <v>24.067014694213867</v>
      </c>
      <c r="Q2098" s="50">
        <v>2.8712434694170952E-2</v>
      </c>
      <c r="S2098" s="50">
        <v>14.547102928161621</v>
      </c>
      <c r="T2098" s="50">
        <v>7.4768170714378357E-2</v>
      </c>
      <c r="U2098" s="50">
        <v>4.3167423456907272E-2</v>
      </c>
      <c r="V2098" s="50">
        <v>0</v>
      </c>
      <c r="W2098" t="s">
        <v>210</v>
      </c>
      <c r="X2098" s="50">
        <v>0.49191203626035118</v>
      </c>
      <c r="Y2098" t="s">
        <v>210</v>
      </c>
      <c r="Z2098">
        <v>3</v>
      </c>
      <c r="AA2098">
        <v>17</v>
      </c>
      <c r="AB2098" t="s">
        <v>251</v>
      </c>
      <c r="AC2098" t="s">
        <v>190</v>
      </c>
      <c r="AD2098" s="50">
        <v>0.96443609266734853</v>
      </c>
      <c r="AE2098" t="s">
        <v>252</v>
      </c>
      <c r="AF2098" t="s">
        <v>252</v>
      </c>
      <c r="AG2098" t="s">
        <v>252</v>
      </c>
      <c r="AH2098" t="s">
        <v>252</v>
      </c>
      <c r="AI2098" t="s">
        <v>252</v>
      </c>
      <c r="AJ2098" t="s">
        <v>252</v>
      </c>
    </row>
    <row r="2099" spans="1:36" x14ac:dyDescent="0.35">
      <c r="A2099">
        <v>83</v>
      </c>
      <c r="B2099" t="s">
        <v>363</v>
      </c>
      <c r="C2099" t="s">
        <v>246</v>
      </c>
      <c r="D2099" t="s">
        <v>479</v>
      </c>
      <c r="E2099" t="s">
        <v>354</v>
      </c>
      <c r="F2099" t="s">
        <v>248</v>
      </c>
      <c r="G2099" t="s">
        <v>249</v>
      </c>
      <c r="H2099" t="s">
        <v>250</v>
      </c>
      <c r="L2099" s="50">
        <v>1</v>
      </c>
      <c r="M2099" s="50">
        <v>0.8989989161491394</v>
      </c>
      <c r="N2099" s="50">
        <v>1.1123484373092651</v>
      </c>
      <c r="O2099" s="50">
        <v>26.079742</v>
      </c>
      <c r="P2099" s="50">
        <v>26.052488327026367</v>
      </c>
      <c r="Q2099" s="50">
        <v>6.6459909081459045E-2</v>
      </c>
      <c r="S2099" s="50">
        <v>16.532575607299805</v>
      </c>
      <c r="T2099" s="50">
        <v>9.5826901495456696E-2</v>
      </c>
      <c r="U2099" s="50">
        <v>5.5325686931610107E-2</v>
      </c>
      <c r="V2099" s="50">
        <v>0</v>
      </c>
      <c r="W2099" t="s">
        <v>210</v>
      </c>
      <c r="X2099" s="50">
        <v>0.12785616138777134</v>
      </c>
      <c r="Y2099" t="s">
        <v>210</v>
      </c>
      <c r="Z2099">
        <v>3</v>
      </c>
      <c r="AA2099">
        <v>21</v>
      </c>
      <c r="AB2099" t="s">
        <v>251</v>
      </c>
      <c r="AC2099" t="s">
        <v>190</v>
      </c>
      <c r="AD2099" s="50">
        <v>0.91938807357276742</v>
      </c>
      <c r="AE2099" t="s">
        <v>252</v>
      </c>
      <c r="AF2099" t="s">
        <v>252</v>
      </c>
      <c r="AG2099" t="s">
        <v>252</v>
      </c>
      <c r="AH2099" t="s">
        <v>252</v>
      </c>
      <c r="AI2099" t="s">
        <v>252</v>
      </c>
      <c r="AJ2099" t="s">
        <v>252</v>
      </c>
    </row>
    <row r="2100" spans="1:36" x14ac:dyDescent="0.35">
      <c r="A2100">
        <v>84</v>
      </c>
      <c r="B2100" t="s">
        <v>364</v>
      </c>
      <c r="C2100" t="s">
        <v>246</v>
      </c>
      <c r="D2100" t="s">
        <v>479</v>
      </c>
      <c r="E2100" t="s">
        <v>356</v>
      </c>
      <c r="F2100" t="s">
        <v>248</v>
      </c>
      <c r="G2100" t="s">
        <v>249</v>
      </c>
      <c r="H2100" t="s">
        <v>250</v>
      </c>
      <c r="L2100" s="50">
        <v>1</v>
      </c>
      <c r="M2100" s="50">
        <v>0.8428003191947937</v>
      </c>
      <c r="N2100" s="50">
        <v>1.1865206956863403</v>
      </c>
      <c r="O2100" s="50">
        <v>32.218147000000002</v>
      </c>
      <c r="P2100" s="50">
        <v>32.255138397216797</v>
      </c>
      <c r="Q2100" s="50">
        <v>0.13757441937923431</v>
      </c>
      <c r="S2100" s="50">
        <v>22.735225677490234</v>
      </c>
      <c r="T2100" s="50">
        <v>0.15392398834228516</v>
      </c>
      <c r="U2100" s="50">
        <v>8.886805921792984E-2</v>
      </c>
      <c r="V2100" s="50">
        <v>0</v>
      </c>
      <c r="W2100" t="s">
        <v>210</v>
      </c>
      <c r="X2100" s="50">
        <v>0.39275993017143118</v>
      </c>
      <c r="Y2100" t="s">
        <v>210</v>
      </c>
      <c r="Z2100">
        <v>3</v>
      </c>
      <c r="AA2100">
        <v>26</v>
      </c>
      <c r="AB2100" t="s">
        <v>251</v>
      </c>
      <c r="AC2100" t="s">
        <v>190</v>
      </c>
      <c r="AD2100" s="50">
        <v>0.94946204179679372</v>
      </c>
      <c r="AE2100" t="s">
        <v>252</v>
      </c>
      <c r="AF2100" t="s">
        <v>252</v>
      </c>
      <c r="AG2100" t="s">
        <v>252</v>
      </c>
      <c r="AH2100" t="s">
        <v>252</v>
      </c>
      <c r="AI2100" t="s">
        <v>252</v>
      </c>
      <c r="AJ2100" t="s">
        <v>252</v>
      </c>
    </row>
    <row r="2101" spans="1:36" x14ac:dyDescent="0.35">
      <c r="A2101">
        <v>85</v>
      </c>
      <c r="B2101" t="s">
        <v>365</v>
      </c>
      <c r="C2101" t="s">
        <v>246</v>
      </c>
      <c r="D2101" t="s">
        <v>479</v>
      </c>
      <c r="E2101" t="s">
        <v>366</v>
      </c>
      <c r="F2101" t="s">
        <v>248</v>
      </c>
      <c r="G2101" t="s">
        <v>249</v>
      </c>
      <c r="H2101" t="s">
        <v>250</v>
      </c>
      <c r="O2101" t="s">
        <v>403</v>
      </c>
      <c r="W2101" t="s">
        <v>210</v>
      </c>
      <c r="X2101" s="50">
        <v>0.2</v>
      </c>
      <c r="Y2101" t="s">
        <v>210</v>
      </c>
      <c r="Z2101">
        <v>3</v>
      </c>
      <c r="AA2101">
        <v>39</v>
      </c>
      <c r="AB2101" t="s">
        <v>404</v>
      </c>
      <c r="AC2101" t="s">
        <v>190</v>
      </c>
      <c r="AD2101" s="50">
        <v>0</v>
      </c>
      <c r="AE2101" t="s">
        <v>274</v>
      </c>
      <c r="AF2101" t="s">
        <v>274</v>
      </c>
      <c r="AG2101" t="s">
        <v>274</v>
      </c>
      <c r="AH2101" t="s">
        <v>252</v>
      </c>
      <c r="AI2101" t="s">
        <v>274</v>
      </c>
      <c r="AJ2101" t="s">
        <v>252</v>
      </c>
    </row>
    <row r="2102" spans="1:36" x14ac:dyDescent="0.35">
      <c r="A2102">
        <v>86</v>
      </c>
      <c r="B2102" t="s">
        <v>367</v>
      </c>
      <c r="C2102" t="s">
        <v>246</v>
      </c>
      <c r="D2102" t="s">
        <v>479</v>
      </c>
      <c r="E2102" t="s">
        <v>368</v>
      </c>
      <c r="F2102" t="s">
        <v>248</v>
      </c>
      <c r="G2102" t="s">
        <v>249</v>
      </c>
      <c r="H2102" t="s">
        <v>250</v>
      </c>
      <c r="L2102" s="50">
        <v>1</v>
      </c>
      <c r="M2102" s="50">
        <v>0.89356350898742676</v>
      </c>
      <c r="N2102" s="50">
        <v>1.1191146373748779</v>
      </c>
      <c r="O2102" s="50">
        <v>31.127562999999999</v>
      </c>
      <c r="P2102" s="50">
        <v>31.0421142578125</v>
      </c>
      <c r="Q2102" s="50">
        <v>7.4113130569458008E-2</v>
      </c>
      <c r="S2102" s="50">
        <v>21.522201538085938</v>
      </c>
      <c r="T2102" s="50">
        <v>0.10128489881753922</v>
      </c>
      <c r="U2102" s="50">
        <v>5.8476865291595459E-2</v>
      </c>
      <c r="V2102" s="50">
        <v>0</v>
      </c>
      <c r="W2102" t="s">
        <v>210</v>
      </c>
      <c r="X2102" s="50">
        <v>0.65585864582967546</v>
      </c>
      <c r="Y2102" t="s">
        <v>210</v>
      </c>
      <c r="Z2102">
        <v>3</v>
      </c>
      <c r="AA2102">
        <v>24</v>
      </c>
      <c r="AB2102" t="s">
        <v>251</v>
      </c>
      <c r="AC2102" t="s">
        <v>190</v>
      </c>
      <c r="AD2102" s="50">
        <v>0.97289629453610083</v>
      </c>
      <c r="AE2102" t="s">
        <v>252</v>
      </c>
      <c r="AF2102" t="s">
        <v>252</v>
      </c>
      <c r="AG2102" t="s">
        <v>252</v>
      </c>
      <c r="AH2102" t="s">
        <v>252</v>
      </c>
      <c r="AI2102" t="s">
        <v>252</v>
      </c>
      <c r="AJ2102" t="s">
        <v>252</v>
      </c>
    </row>
    <row r="2103" spans="1:36" x14ac:dyDescent="0.35">
      <c r="A2103">
        <v>87</v>
      </c>
      <c r="B2103" t="s">
        <v>369</v>
      </c>
      <c r="C2103" t="s">
        <v>246</v>
      </c>
      <c r="D2103" t="s">
        <v>479</v>
      </c>
      <c r="E2103" t="s">
        <v>370</v>
      </c>
      <c r="F2103" t="s">
        <v>248</v>
      </c>
      <c r="G2103" t="s">
        <v>249</v>
      </c>
      <c r="H2103" t="s">
        <v>250</v>
      </c>
      <c r="L2103" s="50">
        <v>1</v>
      </c>
      <c r="M2103" s="50">
        <v>0.86670082807540894</v>
      </c>
      <c r="N2103" s="50">
        <v>1.1538006067276001</v>
      </c>
      <c r="O2103" s="50">
        <v>30.624220000000001</v>
      </c>
      <c r="P2103" s="50">
        <v>30.683982849121094</v>
      </c>
      <c r="Q2103" s="50">
        <v>0.1086844801902771</v>
      </c>
      <c r="S2103" s="50">
        <v>21.164072036743164</v>
      </c>
      <c r="T2103" s="50">
        <v>0.1287563294172287</v>
      </c>
      <c r="U2103" s="50">
        <v>7.4337497353553772E-2</v>
      </c>
      <c r="V2103" s="50">
        <v>0</v>
      </c>
      <c r="W2103" t="s">
        <v>210</v>
      </c>
      <c r="X2103" s="50">
        <v>0.65602525693906644</v>
      </c>
      <c r="Y2103" t="s">
        <v>210</v>
      </c>
      <c r="Z2103">
        <v>3</v>
      </c>
      <c r="AA2103">
        <v>23</v>
      </c>
      <c r="AB2103" t="s">
        <v>251</v>
      </c>
      <c r="AC2103" t="s">
        <v>190</v>
      </c>
      <c r="AD2103" s="50">
        <v>0.9799010876267511</v>
      </c>
      <c r="AE2103" t="s">
        <v>252</v>
      </c>
      <c r="AF2103" t="s">
        <v>252</v>
      </c>
      <c r="AG2103" t="s">
        <v>252</v>
      </c>
      <c r="AH2103" t="s">
        <v>252</v>
      </c>
      <c r="AI2103" t="s">
        <v>252</v>
      </c>
      <c r="AJ2103" t="s">
        <v>252</v>
      </c>
    </row>
    <row r="2104" spans="1:36" x14ac:dyDescent="0.35">
      <c r="A2104">
        <v>88</v>
      </c>
      <c r="B2104" t="s">
        <v>371</v>
      </c>
      <c r="C2104" t="s">
        <v>246</v>
      </c>
      <c r="D2104" t="s">
        <v>479</v>
      </c>
      <c r="E2104" t="s">
        <v>372</v>
      </c>
      <c r="F2104" t="s">
        <v>248</v>
      </c>
      <c r="G2104" t="s">
        <v>249</v>
      </c>
      <c r="H2104" t="s">
        <v>250</v>
      </c>
      <c r="L2104" s="50">
        <v>1</v>
      </c>
      <c r="M2104" s="50">
        <v>0.4213319718837738</v>
      </c>
      <c r="N2104" s="50">
        <v>2.3734254837036133</v>
      </c>
      <c r="O2104" s="50">
        <v>37.058726999999998</v>
      </c>
      <c r="P2104" s="50">
        <v>36.668930053710938</v>
      </c>
      <c r="Q2104" s="50">
        <v>0.5512537956237793</v>
      </c>
      <c r="S2104" s="50">
        <v>27.149021148681641</v>
      </c>
      <c r="T2104" s="50">
        <v>0.55555975437164307</v>
      </c>
      <c r="U2104" s="50">
        <v>0.39182776212692261</v>
      </c>
      <c r="V2104" s="50">
        <v>0</v>
      </c>
      <c r="W2104" t="s">
        <v>210</v>
      </c>
      <c r="X2104" s="50">
        <v>3.9999999105930328E-2</v>
      </c>
      <c r="Y2104" t="s">
        <v>210</v>
      </c>
      <c r="Z2104">
        <v>3</v>
      </c>
      <c r="AA2104">
        <v>34</v>
      </c>
      <c r="AB2104" t="s">
        <v>273</v>
      </c>
      <c r="AC2104" t="s">
        <v>190</v>
      </c>
      <c r="AD2104" s="50">
        <v>0.57458074551683758</v>
      </c>
      <c r="AE2104" t="s">
        <v>274</v>
      </c>
      <c r="AF2104" t="s">
        <v>252</v>
      </c>
      <c r="AG2104" t="s">
        <v>274</v>
      </c>
      <c r="AH2104" t="s">
        <v>274</v>
      </c>
      <c r="AI2104" t="s">
        <v>252</v>
      </c>
      <c r="AJ2104" t="s">
        <v>252</v>
      </c>
    </row>
    <row r="2105" spans="1:36" x14ac:dyDescent="0.35">
      <c r="A2105">
        <v>89</v>
      </c>
      <c r="B2105" t="s">
        <v>373</v>
      </c>
      <c r="C2105" t="s">
        <v>246</v>
      </c>
      <c r="D2105" t="s">
        <v>479</v>
      </c>
      <c r="E2105" t="s">
        <v>366</v>
      </c>
      <c r="F2105" t="s">
        <v>248</v>
      </c>
      <c r="G2105" t="s">
        <v>249</v>
      </c>
      <c r="H2105" t="s">
        <v>250</v>
      </c>
      <c r="O2105" t="s">
        <v>403</v>
      </c>
      <c r="W2105" t="s">
        <v>210</v>
      </c>
      <c r="X2105" s="50">
        <v>0.2</v>
      </c>
      <c r="Y2105" t="s">
        <v>210</v>
      </c>
      <c r="Z2105">
        <v>3</v>
      </c>
      <c r="AA2105">
        <v>39</v>
      </c>
      <c r="AB2105" t="s">
        <v>404</v>
      </c>
      <c r="AC2105" t="s">
        <v>190</v>
      </c>
      <c r="AD2105" s="50">
        <v>0</v>
      </c>
      <c r="AE2105" t="s">
        <v>274</v>
      </c>
      <c r="AF2105" t="s">
        <v>274</v>
      </c>
      <c r="AG2105" t="s">
        <v>274</v>
      </c>
      <c r="AH2105" t="s">
        <v>252</v>
      </c>
      <c r="AI2105" t="s">
        <v>274</v>
      </c>
      <c r="AJ2105" t="s">
        <v>252</v>
      </c>
    </row>
    <row r="2106" spans="1:36" x14ac:dyDescent="0.35">
      <c r="A2106">
        <v>90</v>
      </c>
      <c r="B2106" t="s">
        <v>374</v>
      </c>
      <c r="C2106" t="s">
        <v>246</v>
      </c>
      <c r="D2106" t="s">
        <v>479</v>
      </c>
      <c r="E2106" t="s">
        <v>368</v>
      </c>
      <c r="F2106" t="s">
        <v>248</v>
      </c>
      <c r="G2106" t="s">
        <v>249</v>
      </c>
      <c r="H2106" t="s">
        <v>250</v>
      </c>
      <c r="L2106" s="50">
        <v>1</v>
      </c>
      <c r="M2106" s="50">
        <v>0.89356350898742676</v>
      </c>
      <c r="N2106" s="50">
        <v>1.1191146373748779</v>
      </c>
      <c r="O2106" s="50">
        <v>31.003450000000001</v>
      </c>
      <c r="P2106" s="50">
        <v>31.0421142578125</v>
      </c>
      <c r="Q2106" s="50">
        <v>7.4113130569458008E-2</v>
      </c>
      <c r="S2106" s="50">
        <v>21.522201538085938</v>
      </c>
      <c r="T2106" s="50">
        <v>0.10128489881753922</v>
      </c>
      <c r="U2106" s="50">
        <v>5.8476865291595459E-2</v>
      </c>
      <c r="V2106" s="50">
        <v>0</v>
      </c>
      <c r="W2106" t="s">
        <v>210</v>
      </c>
      <c r="X2106" s="50">
        <v>0.65585864582967546</v>
      </c>
      <c r="Y2106" t="s">
        <v>210</v>
      </c>
      <c r="Z2106">
        <v>3</v>
      </c>
      <c r="AA2106">
        <v>23</v>
      </c>
      <c r="AB2106" t="s">
        <v>251</v>
      </c>
      <c r="AC2106" t="s">
        <v>190</v>
      </c>
      <c r="AD2106" s="50">
        <v>0.97666857569150234</v>
      </c>
      <c r="AE2106" t="s">
        <v>252</v>
      </c>
      <c r="AF2106" t="s">
        <v>252</v>
      </c>
      <c r="AG2106" t="s">
        <v>252</v>
      </c>
      <c r="AH2106" t="s">
        <v>252</v>
      </c>
      <c r="AI2106" t="s">
        <v>252</v>
      </c>
      <c r="AJ2106" t="s">
        <v>252</v>
      </c>
    </row>
    <row r="2107" spans="1:36" x14ac:dyDescent="0.35">
      <c r="A2107">
        <v>91</v>
      </c>
      <c r="B2107" t="s">
        <v>375</v>
      </c>
      <c r="C2107" t="s">
        <v>246</v>
      </c>
      <c r="D2107" t="s">
        <v>479</v>
      </c>
      <c r="E2107" t="s">
        <v>370</v>
      </c>
      <c r="F2107" t="s">
        <v>248</v>
      </c>
      <c r="G2107" t="s">
        <v>249</v>
      </c>
      <c r="H2107" t="s">
        <v>250</v>
      </c>
      <c r="L2107" s="50">
        <v>1</v>
      </c>
      <c r="M2107" s="50">
        <v>0.86670082807540894</v>
      </c>
      <c r="N2107" s="50">
        <v>1.1538006067276001</v>
      </c>
      <c r="O2107" s="50">
        <v>30.809435000000001</v>
      </c>
      <c r="P2107" s="50">
        <v>30.683982849121094</v>
      </c>
      <c r="Q2107" s="50">
        <v>0.1086844801902771</v>
      </c>
      <c r="S2107" s="50">
        <v>21.164072036743164</v>
      </c>
      <c r="T2107" s="50">
        <v>0.1287563294172287</v>
      </c>
      <c r="U2107" s="50">
        <v>7.4337497353553772E-2</v>
      </c>
      <c r="V2107" s="50">
        <v>0</v>
      </c>
      <c r="W2107" t="s">
        <v>210</v>
      </c>
      <c r="X2107" s="50">
        <v>0.65602525693906644</v>
      </c>
      <c r="Y2107" t="s">
        <v>210</v>
      </c>
      <c r="Z2107">
        <v>3</v>
      </c>
      <c r="AA2107">
        <v>23</v>
      </c>
      <c r="AB2107" t="s">
        <v>251</v>
      </c>
      <c r="AC2107" t="s">
        <v>190</v>
      </c>
      <c r="AD2107" s="50">
        <v>0.96115576729889929</v>
      </c>
      <c r="AE2107" t="s">
        <v>252</v>
      </c>
      <c r="AF2107" t="s">
        <v>252</v>
      </c>
      <c r="AG2107" t="s">
        <v>252</v>
      </c>
      <c r="AH2107" t="s">
        <v>252</v>
      </c>
      <c r="AI2107" t="s">
        <v>252</v>
      </c>
      <c r="AJ2107" t="s">
        <v>252</v>
      </c>
    </row>
    <row r="2108" spans="1:36" x14ac:dyDescent="0.35">
      <c r="A2108">
        <v>92</v>
      </c>
      <c r="B2108" t="s">
        <v>376</v>
      </c>
      <c r="C2108" t="s">
        <v>246</v>
      </c>
      <c r="D2108" t="s">
        <v>479</v>
      </c>
      <c r="E2108" t="s">
        <v>372</v>
      </c>
      <c r="F2108" t="s">
        <v>248</v>
      </c>
      <c r="G2108" t="s">
        <v>249</v>
      </c>
      <c r="H2108" t="s">
        <v>250</v>
      </c>
      <c r="L2108" s="50">
        <v>1</v>
      </c>
      <c r="M2108" s="50">
        <v>0.4213319718837738</v>
      </c>
      <c r="N2108" s="50">
        <v>2.3734254837036133</v>
      </c>
      <c r="O2108" s="50">
        <v>36.279136999999999</v>
      </c>
      <c r="P2108" s="50">
        <v>36.668930053710938</v>
      </c>
      <c r="Q2108" s="50">
        <v>0.5512537956237793</v>
      </c>
      <c r="S2108" s="50">
        <v>27.149021148681641</v>
      </c>
      <c r="T2108" s="50">
        <v>0.55555975437164307</v>
      </c>
      <c r="U2108" s="50">
        <v>0.39182776212692261</v>
      </c>
      <c r="V2108" s="50">
        <v>0</v>
      </c>
      <c r="W2108" t="s">
        <v>210</v>
      </c>
      <c r="X2108" s="50">
        <v>3.9999999105930328E-2</v>
      </c>
      <c r="Y2108" t="s">
        <v>210</v>
      </c>
      <c r="Z2108">
        <v>3</v>
      </c>
      <c r="AA2108">
        <v>33</v>
      </c>
      <c r="AB2108" t="s">
        <v>273</v>
      </c>
      <c r="AC2108" t="s">
        <v>190</v>
      </c>
      <c r="AD2108" s="50">
        <v>0.82340690559911622</v>
      </c>
      <c r="AE2108" t="s">
        <v>252</v>
      </c>
      <c r="AF2108" t="s">
        <v>252</v>
      </c>
      <c r="AG2108" t="s">
        <v>274</v>
      </c>
      <c r="AH2108" t="s">
        <v>274</v>
      </c>
      <c r="AI2108" t="s">
        <v>252</v>
      </c>
      <c r="AJ2108" t="s">
        <v>252</v>
      </c>
    </row>
    <row r="2109" spans="1:36" x14ac:dyDescent="0.35">
      <c r="A2109">
        <v>93</v>
      </c>
      <c r="B2109" t="s">
        <v>377</v>
      </c>
      <c r="C2109" t="s">
        <v>246</v>
      </c>
      <c r="D2109" t="s">
        <v>479</v>
      </c>
      <c r="E2109" t="s">
        <v>366</v>
      </c>
      <c r="F2109" t="s">
        <v>248</v>
      </c>
      <c r="G2109" t="s">
        <v>249</v>
      </c>
      <c r="H2109" t="s">
        <v>250</v>
      </c>
      <c r="O2109" t="s">
        <v>403</v>
      </c>
      <c r="W2109" t="s">
        <v>210</v>
      </c>
      <c r="X2109" s="50">
        <v>0.2</v>
      </c>
      <c r="Y2109" t="s">
        <v>210</v>
      </c>
      <c r="Z2109">
        <v>3</v>
      </c>
      <c r="AA2109">
        <v>39</v>
      </c>
      <c r="AB2109" t="s">
        <v>404</v>
      </c>
      <c r="AC2109" t="s">
        <v>190</v>
      </c>
      <c r="AD2109" s="50">
        <v>0</v>
      </c>
      <c r="AE2109" t="s">
        <v>274</v>
      </c>
      <c r="AF2109" t="s">
        <v>274</v>
      </c>
      <c r="AG2109" t="s">
        <v>274</v>
      </c>
      <c r="AH2109" t="s">
        <v>252</v>
      </c>
      <c r="AI2109" t="s">
        <v>274</v>
      </c>
      <c r="AJ2109" t="s">
        <v>252</v>
      </c>
    </row>
    <row r="2110" spans="1:36" x14ac:dyDescent="0.35">
      <c r="A2110">
        <v>94</v>
      </c>
      <c r="B2110" t="s">
        <v>378</v>
      </c>
      <c r="C2110" t="s">
        <v>246</v>
      </c>
      <c r="D2110" t="s">
        <v>479</v>
      </c>
      <c r="E2110" t="s">
        <v>368</v>
      </c>
      <c r="F2110" t="s">
        <v>248</v>
      </c>
      <c r="G2110" t="s">
        <v>249</v>
      </c>
      <c r="H2110" t="s">
        <v>250</v>
      </c>
      <c r="L2110" s="50">
        <v>1</v>
      </c>
      <c r="M2110" s="50">
        <v>0.89356350898742676</v>
      </c>
      <c r="N2110" s="50">
        <v>1.1191146373748779</v>
      </c>
      <c r="O2110" s="50">
        <v>30.995327</v>
      </c>
      <c r="P2110" s="50">
        <v>31.0421142578125</v>
      </c>
      <c r="Q2110" s="50">
        <v>7.4113130569458008E-2</v>
      </c>
      <c r="S2110" s="50">
        <v>21.522201538085938</v>
      </c>
      <c r="T2110" s="50">
        <v>0.10128489881753922</v>
      </c>
      <c r="U2110" s="50">
        <v>5.8476865291595459E-2</v>
      </c>
      <c r="V2110" s="50">
        <v>0</v>
      </c>
      <c r="W2110" t="s">
        <v>210</v>
      </c>
      <c r="X2110" s="50">
        <v>0.65585864582967546</v>
      </c>
      <c r="Y2110" t="s">
        <v>210</v>
      </c>
      <c r="Z2110">
        <v>3</v>
      </c>
      <c r="AA2110">
        <v>24</v>
      </c>
      <c r="AB2110" t="s">
        <v>251</v>
      </c>
      <c r="AC2110" t="s">
        <v>190</v>
      </c>
      <c r="AD2110" s="50">
        <v>0.97751616614881365</v>
      </c>
      <c r="AE2110" t="s">
        <v>252</v>
      </c>
      <c r="AF2110" t="s">
        <v>252</v>
      </c>
      <c r="AG2110" t="s">
        <v>252</v>
      </c>
      <c r="AH2110" t="s">
        <v>252</v>
      </c>
      <c r="AI2110" t="s">
        <v>252</v>
      </c>
      <c r="AJ2110" t="s">
        <v>252</v>
      </c>
    </row>
    <row r="2111" spans="1:36" x14ac:dyDescent="0.35">
      <c r="A2111">
        <v>95</v>
      </c>
      <c r="B2111" t="s">
        <v>379</v>
      </c>
      <c r="C2111" t="s">
        <v>246</v>
      </c>
      <c r="D2111" t="s">
        <v>479</v>
      </c>
      <c r="E2111" t="s">
        <v>370</v>
      </c>
      <c r="F2111" t="s">
        <v>248</v>
      </c>
      <c r="G2111" t="s">
        <v>249</v>
      </c>
      <c r="H2111" t="s">
        <v>250</v>
      </c>
      <c r="L2111" s="50">
        <v>1</v>
      </c>
      <c r="M2111" s="50">
        <v>0.86670082807540894</v>
      </c>
      <c r="N2111" s="50">
        <v>1.1538006067276001</v>
      </c>
      <c r="O2111" s="50">
        <v>30.618296000000001</v>
      </c>
      <c r="P2111" s="50">
        <v>30.683982849121094</v>
      </c>
      <c r="Q2111" s="50">
        <v>0.1086844801902771</v>
      </c>
      <c r="S2111" s="50">
        <v>21.164072036743164</v>
      </c>
      <c r="T2111" s="50">
        <v>0.1287563294172287</v>
      </c>
      <c r="U2111" s="50">
        <v>7.4337497353553772E-2</v>
      </c>
      <c r="V2111" s="50">
        <v>0</v>
      </c>
      <c r="W2111" t="s">
        <v>210</v>
      </c>
      <c r="X2111" s="50">
        <v>0.65602525693906644</v>
      </c>
      <c r="Y2111" t="s">
        <v>210</v>
      </c>
      <c r="Z2111">
        <v>3</v>
      </c>
      <c r="AA2111">
        <v>23</v>
      </c>
      <c r="AB2111" t="s">
        <v>251</v>
      </c>
      <c r="AC2111" t="s">
        <v>190</v>
      </c>
      <c r="AD2111" s="50">
        <v>0.95654583264857529</v>
      </c>
      <c r="AE2111" t="s">
        <v>252</v>
      </c>
      <c r="AF2111" t="s">
        <v>252</v>
      </c>
      <c r="AG2111" t="s">
        <v>252</v>
      </c>
      <c r="AH2111" t="s">
        <v>252</v>
      </c>
      <c r="AI2111" t="s">
        <v>252</v>
      </c>
      <c r="AJ2111" t="s">
        <v>252</v>
      </c>
    </row>
    <row r="2112" spans="1:36" x14ac:dyDescent="0.35">
      <c r="A2112">
        <v>96</v>
      </c>
      <c r="B2112" t="s">
        <v>380</v>
      </c>
      <c r="C2112" t="s">
        <v>246</v>
      </c>
      <c r="D2112" t="s">
        <v>479</v>
      </c>
      <c r="E2112" t="s">
        <v>372</v>
      </c>
      <c r="F2112" t="s">
        <v>248</v>
      </c>
      <c r="G2112" t="s">
        <v>249</v>
      </c>
      <c r="H2112" t="s">
        <v>250</v>
      </c>
      <c r="O2112" t="s">
        <v>403</v>
      </c>
      <c r="P2112" s="50">
        <v>36.668930053710938</v>
      </c>
      <c r="Q2112" s="50">
        <v>0.5512537956237793</v>
      </c>
      <c r="W2112" t="s">
        <v>210</v>
      </c>
      <c r="X2112" s="50">
        <v>3.9999999105930328E-2</v>
      </c>
      <c r="Y2112" t="s">
        <v>210</v>
      </c>
      <c r="Z2112">
        <v>3</v>
      </c>
      <c r="AA2112">
        <v>27</v>
      </c>
      <c r="AB2112" t="s">
        <v>404</v>
      </c>
      <c r="AC2112" t="s">
        <v>190</v>
      </c>
      <c r="AD2112" s="50">
        <v>0</v>
      </c>
      <c r="AE2112" t="s">
        <v>274</v>
      </c>
      <c r="AF2112" t="s">
        <v>252</v>
      </c>
      <c r="AG2112" t="s">
        <v>274</v>
      </c>
      <c r="AH2112" t="s">
        <v>252</v>
      </c>
      <c r="AI2112" t="s">
        <v>252</v>
      </c>
      <c r="AJ2112" t="s">
        <v>252</v>
      </c>
    </row>
    <row r="2113" spans="1:37" x14ac:dyDescent="0.35">
      <c r="A2113" t="s">
        <v>381</v>
      </c>
      <c r="B2113" t="s">
        <v>382</v>
      </c>
    </row>
    <row r="2114" spans="1:37" x14ac:dyDescent="0.35">
      <c r="A2114" t="s">
        <v>383</v>
      </c>
      <c r="B2114" t="s">
        <v>247</v>
      </c>
    </row>
    <row r="2115" spans="1:37" x14ac:dyDescent="0.35">
      <c r="A2115" t="s">
        <v>384</v>
      </c>
      <c r="B2115" t="s">
        <v>385</v>
      </c>
    </row>
    <row r="2116" spans="1:37" x14ac:dyDescent="0.35">
      <c r="A2116" t="s">
        <v>386</v>
      </c>
      <c r="B2116" t="s">
        <v>479</v>
      </c>
    </row>
    <row r="2117" spans="1:37" x14ac:dyDescent="0.35">
      <c r="A2117" s="73"/>
      <c r="B2117" s="73"/>
      <c r="C2117" s="73"/>
      <c r="D2117" s="73"/>
      <c r="E2117" s="73"/>
      <c r="F2117" s="73"/>
      <c r="G2117" s="73"/>
      <c r="H2117" s="73"/>
      <c r="I2117" s="73"/>
      <c r="J2117" s="73"/>
      <c r="K2117" s="73"/>
      <c r="L2117" s="73"/>
      <c r="M2117" s="73"/>
      <c r="N2117" s="73"/>
      <c r="O2117" s="73"/>
      <c r="P2117" s="73"/>
      <c r="Q2117" s="73"/>
      <c r="R2117" s="73"/>
      <c r="S2117" s="73"/>
      <c r="T2117" s="73"/>
      <c r="U2117" s="73"/>
      <c r="V2117" s="73"/>
      <c r="W2117" s="73"/>
      <c r="X2117" s="73"/>
      <c r="Y2117" s="73"/>
      <c r="Z2117" s="73"/>
      <c r="AA2117" s="73"/>
      <c r="AB2117" s="73"/>
      <c r="AC2117" s="73"/>
      <c r="AD2117" s="73"/>
      <c r="AE2117" s="73"/>
      <c r="AF2117" s="73"/>
      <c r="AG2117" s="73"/>
      <c r="AH2117" s="73"/>
      <c r="AI2117" s="73"/>
      <c r="AJ2117" s="73"/>
      <c r="AK2117" s="73"/>
    </row>
    <row r="2118" spans="1:37" x14ac:dyDescent="0.35">
      <c r="A2118" t="s">
        <v>174</v>
      </c>
      <c r="B2118" t="s">
        <v>175</v>
      </c>
    </row>
    <row r="2119" spans="1:37" x14ac:dyDescent="0.35">
      <c r="A2119" t="s">
        <v>186</v>
      </c>
      <c r="B2119" t="s">
        <v>187</v>
      </c>
    </row>
    <row r="2120" spans="1:37" x14ac:dyDescent="0.35">
      <c r="A2120" t="s">
        <v>188</v>
      </c>
      <c r="B2120" t="s">
        <v>480</v>
      </c>
    </row>
    <row r="2121" spans="1:37" x14ac:dyDescent="0.35">
      <c r="A2121" t="s">
        <v>191</v>
      </c>
      <c r="B2121" t="s">
        <v>481</v>
      </c>
    </row>
    <row r="2122" spans="1:37" x14ac:dyDescent="0.35">
      <c r="A2122" t="s">
        <v>193</v>
      </c>
      <c r="B2122" t="s">
        <v>482</v>
      </c>
    </row>
    <row r="2123" spans="1:37" x14ac:dyDescent="0.35">
      <c r="A2123" t="s">
        <v>195</v>
      </c>
      <c r="B2123" t="s">
        <v>483</v>
      </c>
    </row>
    <row r="2124" spans="1:37" x14ac:dyDescent="0.35">
      <c r="A2124" t="s">
        <v>197</v>
      </c>
      <c r="B2124" t="s">
        <v>198</v>
      </c>
    </row>
    <row r="2125" spans="1:37" x14ac:dyDescent="0.35">
      <c r="A2125" t="s">
        <v>199</v>
      </c>
      <c r="B2125" t="s">
        <v>200</v>
      </c>
    </row>
    <row r="2126" spans="1:37" x14ac:dyDescent="0.35">
      <c r="A2126" t="s">
        <v>201</v>
      </c>
      <c r="B2126" t="s">
        <v>202</v>
      </c>
    </row>
    <row r="2127" spans="1:37" x14ac:dyDescent="0.35">
      <c r="A2127" t="s">
        <v>203</v>
      </c>
      <c r="B2127" t="s">
        <v>204</v>
      </c>
    </row>
    <row r="2128" spans="1:37" x14ac:dyDescent="0.35">
      <c r="A2128" t="s">
        <v>205</v>
      </c>
      <c r="B2128" t="s">
        <v>206</v>
      </c>
    </row>
    <row r="2129" spans="1:35" x14ac:dyDescent="0.35">
      <c r="A2129" t="s">
        <v>207</v>
      </c>
      <c r="B2129" t="s">
        <v>208</v>
      </c>
    </row>
    <row r="2130" spans="1:35" x14ac:dyDescent="0.35">
      <c r="A2130" t="s">
        <v>209</v>
      </c>
      <c r="B2130" t="s">
        <v>210</v>
      </c>
    </row>
    <row r="2131" spans="1:35" x14ac:dyDescent="0.35">
      <c r="A2131" t="s">
        <v>211</v>
      </c>
      <c r="B2131" t="s">
        <v>212</v>
      </c>
    </row>
    <row r="2133" spans="1:35" x14ac:dyDescent="0.35">
      <c r="A2133" t="s">
        <v>213</v>
      </c>
      <c r="B2133" t="s">
        <v>214</v>
      </c>
      <c r="C2133" t="s">
        <v>215</v>
      </c>
      <c r="D2133" t="s">
        <v>216</v>
      </c>
      <c r="E2133" t="s">
        <v>217</v>
      </c>
      <c r="F2133" t="s">
        <v>218</v>
      </c>
      <c r="G2133" t="s">
        <v>219</v>
      </c>
      <c r="H2133" t="s">
        <v>220</v>
      </c>
      <c r="I2133" t="s">
        <v>221</v>
      </c>
      <c r="J2133" t="s">
        <v>222</v>
      </c>
      <c r="K2133" t="s">
        <v>223</v>
      </c>
      <c r="L2133" t="s">
        <v>112</v>
      </c>
      <c r="M2133" t="s">
        <v>224</v>
      </c>
      <c r="N2133" t="s">
        <v>225</v>
      </c>
      <c r="O2133" t="s">
        <v>45</v>
      </c>
      <c r="P2133" t="s">
        <v>226</v>
      </c>
      <c r="Q2133" t="s">
        <v>227</v>
      </c>
      <c r="R2133" t="s">
        <v>228</v>
      </c>
      <c r="S2133" t="s">
        <v>229</v>
      </c>
      <c r="T2133" t="s">
        <v>230</v>
      </c>
      <c r="U2133" t="s">
        <v>231</v>
      </c>
      <c r="V2133" t="s">
        <v>232</v>
      </c>
      <c r="W2133" t="s">
        <v>233</v>
      </c>
      <c r="X2133" t="s">
        <v>234</v>
      </c>
      <c r="Y2133" t="s">
        <v>235</v>
      </c>
      <c r="Z2133" t="s">
        <v>236</v>
      </c>
      <c r="AA2133" t="s">
        <v>237</v>
      </c>
      <c r="AB2133" t="s">
        <v>238</v>
      </c>
      <c r="AC2133" t="s">
        <v>239</v>
      </c>
      <c r="AD2133" t="s">
        <v>240</v>
      </c>
      <c r="AE2133" t="s">
        <v>241</v>
      </c>
      <c r="AF2133" t="s">
        <v>399</v>
      </c>
      <c r="AG2133" t="s">
        <v>242</v>
      </c>
      <c r="AH2133" t="s">
        <v>243</v>
      </c>
      <c r="AI2133" t="s">
        <v>401</v>
      </c>
    </row>
    <row r="2134" spans="1:35" x14ac:dyDescent="0.35">
      <c r="A2134">
        <v>1</v>
      </c>
      <c r="B2134" t="s">
        <v>245</v>
      </c>
      <c r="C2134" t="s">
        <v>246</v>
      </c>
      <c r="D2134" t="s">
        <v>484</v>
      </c>
      <c r="E2134" t="s">
        <v>247</v>
      </c>
      <c r="F2134" t="s">
        <v>248</v>
      </c>
      <c r="G2134" t="s">
        <v>249</v>
      </c>
      <c r="H2134" t="s">
        <v>250</v>
      </c>
      <c r="O2134" s="50">
        <v>9.4246859999999995</v>
      </c>
      <c r="P2134" s="50">
        <v>9.4860944747924805</v>
      </c>
      <c r="Q2134" s="50">
        <v>6.1351854354143143E-2</v>
      </c>
      <c r="W2134" t="s">
        <v>210</v>
      </c>
      <c r="X2134" s="50">
        <v>0.46834163505774001</v>
      </c>
      <c r="Y2134" t="s">
        <v>210</v>
      </c>
      <c r="Z2134">
        <v>3</v>
      </c>
      <c r="AA2134">
        <v>4</v>
      </c>
      <c r="AB2134" t="s">
        <v>251</v>
      </c>
      <c r="AC2134" t="s">
        <v>190</v>
      </c>
      <c r="AD2134" s="50">
        <v>0.90771501123107301</v>
      </c>
      <c r="AE2134" t="s">
        <v>252</v>
      </c>
      <c r="AF2134" t="s">
        <v>252</v>
      </c>
      <c r="AG2134" t="s">
        <v>252</v>
      </c>
      <c r="AH2134" t="s">
        <v>252</v>
      </c>
      <c r="AI2134" t="s">
        <v>252</v>
      </c>
    </row>
    <row r="2135" spans="1:35" x14ac:dyDescent="0.35">
      <c r="A2135">
        <v>2</v>
      </c>
      <c r="B2135" t="s">
        <v>253</v>
      </c>
      <c r="C2135" t="s">
        <v>246</v>
      </c>
      <c r="D2135" t="s">
        <v>484</v>
      </c>
      <c r="E2135" t="s">
        <v>254</v>
      </c>
      <c r="F2135" t="s">
        <v>248</v>
      </c>
      <c r="G2135" t="s">
        <v>249</v>
      </c>
      <c r="H2135" t="s">
        <v>250</v>
      </c>
      <c r="L2135" s="50">
        <v>1</v>
      </c>
      <c r="M2135" s="50">
        <v>0.93354141712188721</v>
      </c>
      <c r="N2135" s="50">
        <v>1.0711897611618042</v>
      </c>
      <c r="O2135" s="50">
        <v>21.800965999999999</v>
      </c>
      <c r="P2135" s="50">
        <v>21.798673629760742</v>
      </c>
      <c r="Q2135" s="50">
        <v>8.1702303141355515E-3</v>
      </c>
      <c r="S2135" s="50">
        <v>12.312577247619629</v>
      </c>
      <c r="T2135" s="50">
        <v>6.1893478035926819E-2</v>
      </c>
      <c r="U2135" s="50">
        <v>3.5734217613935471E-2</v>
      </c>
      <c r="V2135" s="50">
        <v>0</v>
      </c>
      <c r="W2135" t="s">
        <v>210</v>
      </c>
      <c r="X2135" s="50">
        <v>0.41537101799455806</v>
      </c>
      <c r="Y2135" t="s">
        <v>210</v>
      </c>
      <c r="Z2135">
        <v>3</v>
      </c>
      <c r="AA2135">
        <v>15</v>
      </c>
      <c r="AB2135" t="s">
        <v>251</v>
      </c>
      <c r="AC2135" t="s">
        <v>190</v>
      </c>
      <c r="AD2135" s="50">
        <v>0.96737550847172471</v>
      </c>
      <c r="AE2135" t="s">
        <v>252</v>
      </c>
      <c r="AF2135" t="s">
        <v>252</v>
      </c>
      <c r="AG2135" t="s">
        <v>252</v>
      </c>
      <c r="AH2135" t="s">
        <v>252</v>
      </c>
      <c r="AI2135" t="s">
        <v>252</v>
      </c>
    </row>
    <row r="2136" spans="1:35" x14ac:dyDescent="0.35">
      <c r="A2136">
        <v>3</v>
      </c>
      <c r="B2136" t="s">
        <v>255</v>
      </c>
      <c r="C2136" t="s">
        <v>246</v>
      </c>
      <c r="D2136" t="s">
        <v>484</v>
      </c>
      <c r="E2136" t="s">
        <v>256</v>
      </c>
      <c r="F2136" t="s">
        <v>248</v>
      </c>
      <c r="G2136" t="s">
        <v>249</v>
      </c>
      <c r="H2136" t="s">
        <v>250</v>
      </c>
      <c r="L2136" s="50">
        <v>1</v>
      </c>
      <c r="M2136" s="50">
        <v>0.92589056491851807</v>
      </c>
      <c r="N2136" s="50">
        <v>1.0800412893295288</v>
      </c>
      <c r="O2136" s="50">
        <v>23.631049999999998</v>
      </c>
      <c r="P2136" s="50">
        <v>23.668020248413086</v>
      </c>
      <c r="Q2136" s="50">
        <v>3.22246253490448E-2</v>
      </c>
      <c r="S2136" s="50">
        <v>14.181923866271973</v>
      </c>
      <c r="T2136" s="50">
        <v>6.9299906492233276E-2</v>
      </c>
      <c r="U2136" s="50">
        <v>4.0010318160057068E-2</v>
      </c>
      <c r="V2136" s="50">
        <v>0</v>
      </c>
      <c r="W2136" t="s">
        <v>210</v>
      </c>
      <c r="X2136" s="50">
        <v>0.39835649486163172</v>
      </c>
      <c r="Y2136" t="s">
        <v>210</v>
      </c>
      <c r="Z2136">
        <v>3</v>
      </c>
      <c r="AA2136">
        <v>17</v>
      </c>
      <c r="AB2136" t="s">
        <v>251</v>
      </c>
      <c r="AC2136" t="s">
        <v>190</v>
      </c>
      <c r="AD2136" s="50">
        <v>0.97354205539425176</v>
      </c>
      <c r="AE2136" t="s">
        <v>252</v>
      </c>
      <c r="AF2136" t="s">
        <v>252</v>
      </c>
      <c r="AG2136" t="s">
        <v>252</v>
      </c>
      <c r="AH2136" t="s">
        <v>252</v>
      </c>
      <c r="AI2136" t="s">
        <v>252</v>
      </c>
    </row>
    <row r="2137" spans="1:35" x14ac:dyDescent="0.35">
      <c r="A2137">
        <v>4</v>
      </c>
      <c r="B2137" t="s">
        <v>257</v>
      </c>
      <c r="C2137" t="s">
        <v>246</v>
      </c>
      <c r="D2137" t="s">
        <v>484</v>
      </c>
      <c r="E2137" t="s">
        <v>258</v>
      </c>
      <c r="F2137" t="s">
        <v>248</v>
      </c>
      <c r="G2137" t="s">
        <v>249</v>
      </c>
      <c r="H2137" t="s">
        <v>250</v>
      </c>
      <c r="L2137" s="50">
        <v>1</v>
      </c>
      <c r="M2137" s="50">
        <v>0.93076026439666748</v>
      </c>
      <c r="N2137" s="50">
        <v>1.0743905305862427</v>
      </c>
      <c r="O2137" s="50">
        <v>24.281998000000002</v>
      </c>
      <c r="P2137" s="50">
        <v>24.296503067016602</v>
      </c>
      <c r="Q2137" s="50">
        <v>2.0158305764198303E-2</v>
      </c>
      <c r="S2137" s="50">
        <v>14.810410499572754</v>
      </c>
      <c r="T2137" s="50">
        <v>6.4578689634799957E-2</v>
      </c>
      <c r="U2137" s="50">
        <v>3.7284523248672485E-2</v>
      </c>
      <c r="V2137" s="50">
        <v>0</v>
      </c>
      <c r="W2137" t="s">
        <v>210</v>
      </c>
      <c r="X2137" s="50">
        <v>0.49868569038692845</v>
      </c>
      <c r="Y2137" t="s">
        <v>210</v>
      </c>
      <c r="Z2137">
        <v>3</v>
      </c>
      <c r="AA2137">
        <v>17</v>
      </c>
      <c r="AB2137" t="s">
        <v>251</v>
      </c>
      <c r="AC2137" t="s">
        <v>190</v>
      </c>
      <c r="AD2137" s="50">
        <v>0.97622500401087309</v>
      </c>
      <c r="AE2137" t="s">
        <v>252</v>
      </c>
      <c r="AF2137" t="s">
        <v>252</v>
      </c>
      <c r="AG2137" t="s">
        <v>252</v>
      </c>
      <c r="AH2137" t="s">
        <v>252</v>
      </c>
      <c r="AI2137" t="s">
        <v>252</v>
      </c>
    </row>
    <row r="2138" spans="1:35" x14ac:dyDescent="0.35">
      <c r="A2138">
        <v>5</v>
      </c>
      <c r="B2138" t="s">
        <v>259</v>
      </c>
      <c r="C2138" t="s">
        <v>246</v>
      </c>
      <c r="D2138" t="s">
        <v>484</v>
      </c>
      <c r="E2138" t="s">
        <v>247</v>
      </c>
      <c r="F2138" t="s">
        <v>248</v>
      </c>
      <c r="G2138" t="s">
        <v>249</v>
      </c>
      <c r="H2138" t="s">
        <v>250</v>
      </c>
      <c r="O2138" s="50">
        <v>9.54739</v>
      </c>
      <c r="P2138" s="50">
        <v>9.4860944747924805</v>
      </c>
      <c r="Q2138" s="50">
        <v>6.1351854354143143E-2</v>
      </c>
      <c r="W2138" t="s">
        <v>210</v>
      </c>
      <c r="X2138" s="50">
        <v>0.46834163505774001</v>
      </c>
      <c r="Y2138" t="s">
        <v>210</v>
      </c>
      <c r="Z2138">
        <v>3</v>
      </c>
      <c r="AA2138">
        <v>5</v>
      </c>
      <c r="AB2138" t="s">
        <v>251</v>
      </c>
      <c r="AC2138" t="s">
        <v>190</v>
      </c>
      <c r="AD2138" s="50">
        <v>0.94960457694049372</v>
      </c>
      <c r="AE2138" t="s">
        <v>252</v>
      </c>
      <c r="AF2138" t="s">
        <v>252</v>
      </c>
      <c r="AG2138" t="s">
        <v>252</v>
      </c>
      <c r="AH2138" t="s">
        <v>252</v>
      </c>
      <c r="AI2138" t="s">
        <v>252</v>
      </c>
    </row>
    <row r="2139" spans="1:35" x14ac:dyDescent="0.35">
      <c r="A2139">
        <v>6</v>
      </c>
      <c r="B2139" t="s">
        <v>260</v>
      </c>
      <c r="C2139" t="s">
        <v>246</v>
      </c>
      <c r="D2139" t="s">
        <v>484</v>
      </c>
      <c r="E2139" t="s">
        <v>254</v>
      </c>
      <c r="F2139" t="s">
        <v>248</v>
      </c>
      <c r="G2139" t="s">
        <v>249</v>
      </c>
      <c r="H2139" t="s">
        <v>250</v>
      </c>
      <c r="L2139" s="50">
        <v>1</v>
      </c>
      <c r="M2139" s="50">
        <v>0.93354141712188721</v>
      </c>
      <c r="N2139" s="50">
        <v>1.0711897611618042</v>
      </c>
      <c r="O2139" s="50">
        <v>21.80545</v>
      </c>
      <c r="P2139" s="50">
        <v>21.798673629760742</v>
      </c>
      <c r="Q2139" s="50">
        <v>8.1702303141355515E-3</v>
      </c>
      <c r="S2139" s="50">
        <v>12.312577247619629</v>
      </c>
      <c r="T2139" s="50">
        <v>6.1893478035926819E-2</v>
      </c>
      <c r="U2139" s="50">
        <v>3.5734217613935471E-2</v>
      </c>
      <c r="V2139" s="50">
        <v>0</v>
      </c>
      <c r="W2139" t="s">
        <v>210</v>
      </c>
      <c r="X2139" s="50">
        <v>0.41537101799455806</v>
      </c>
      <c r="Y2139" t="s">
        <v>210</v>
      </c>
      <c r="Z2139">
        <v>3</v>
      </c>
      <c r="AA2139">
        <v>15</v>
      </c>
      <c r="AB2139" t="s">
        <v>251</v>
      </c>
      <c r="AC2139" t="s">
        <v>190</v>
      </c>
      <c r="AD2139" s="50">
        <v>0.97102405688130788</v>
      </c>
      <c r="AE2139" t="s">
        <v>252</v>
      </c>
      <c r="AF2139" t="s">
        <v>252</v>
      </c>
      <c r="AG2139" t="s">
        <v>252</v>
      </c>
      <c r="AH2139" t="s">
        <v>252</v>
      </c>
      <c r="AI2139" t="s">
        <v>252</v>
      </c>
    </row>
    <row r="2140" spans="1:35" x14ac:dyDescent="0.35">
      <c r="A2140">
        <v>7</v>
      </c>
      <c r="B2140" t="s">
        <v>261</v>
      </c>
      <c r="C2140" t="s">
        <v>246</v>
      </c>
      <c r="D2140" t="s">
        <v>484</v>
      </c>
      <c r="E2140" t="s">
        <v>256</v>
      </c>
      <c r="F2140" t="s">
        <v>248</v>
      </c>
      <c r="G2140" t="s">
        <v>249</v>
      </c>
      <c r="H2140" t="s">
        <v>250</v>
      </c>
      <c r="L2140" s="50">
        <v>1</v>
      </c>
      <c r="M2140" s="50">
        <v>0.92589056491851807</v>
      </c>
      <c r="N2140" s="50">
        <v>1.0800412893295288</v>
      </c>
      <c r="O2140" s="50">
        <v>23.682836999999999</v>
      </c>
      <c r="P2140" s="50">
        <v>23.668020248413086</v>
      </c>
      <c r="Q2140" s="50">
        <v>3.22246253490448E-2</v>
      </c>
      <c r="S2140" s="50">
        <v>14.181923866271973</v>
      </c>
      <c r="T2140" s="50">
        <v>6.9299906492233276E-2</v>
      </c>
      <c r="U2140" s="50">
        <v>4.0010318160057068E-2</v>
      </c>
      <c r="V2140" s="50">
        <v>0</v>
      </c>
      <c r="W2140" t="s">
        <v>210</v>
      </c>
      <c r="X2140" s="50">
        <v>0.39835649486163172</v>
      </c>
      <c r="Y2140" t="s">
        <v>210</v>
      </c>
      <c r="Z2140">
        <v>3</v>
      </c>
      <c r="AA2140">
        <v>17</v>
      </c>
      <c r="AB2140" t="s">
        <v>251</v>
      </c>
      <c r="AC2140" t="s">
        <v>190</v>
      </c>
      <c r="AD2140" s="50">
        <v>0.97979995438063872</v>
      </c>
      <c r="AE2140" t="s">
        <v>252</v>
      </c>
      <c r="AF2140" t="s">
        <v>252</v>
      </c>
      <c r="AG2140" t="s">
        <v>252</v>
      </c>
      <c r="AH2140" t="s">
        <v>252</v>
      </c>
      <c r="AI2140" t="s">
        <v>252</v>
      </c>
    </row>
    <row r="2141" spans="1:35" x14ac:dyDescent="0.35">
      <c r="A2141">
        <v>8</v>
      </c>
      <c r="B2141" t="s">
        <v>262</v>
      </c>
      <c r="C2141" t="s">
        <v>246</v>
      </c>
      <c r="D2141" t="s">
        <v>484</v>
      </c>
      <c r="E2141" t="s">
        <v>258</v>
      </c>
      <c r="F2141" t="s">
        <v>248</v>
      </c>
      <c r="G2141" t="s">
        <v>249</v>
      </c>
      <c r="H2141" t="s">
        <v>250</v>
      </c>
      <c r="L2141" s="50">
        <v>1</v>
      </c>
      <c r="M2141" s="50">
        <v>0.93076026439666748</v>
      </c>
      <c r="N2141" s="50">
        <v>1.0743905305862427</v>
      </c>
      <c r="O2141" s="50">
        <v>24.319523</v>
      </c>
      <c r="P2141" s="50">
        <v>24.296503067016602</v>
      </c>
      <c r="Q2141" s="50">
        <v>2.0158305764198303E-2</v>
      </c>
      <c r="S2141" s="50">
        <v>14.810410499572754</v>
      </c>
      <c r="T2141" s="50">
        <v>6.4578689634799957E-2</v>
      </c>
      <c r="U2141" s="50">
        <v>3.7284523248672485E-2</v>
      </c>
      <c r="V2141" s="50">
        <v>0</v>
      </c>
      <c r="W2141" t="s">
        <v>210</v>
      </c>
      <c r="X2141" s="50">
        <v>0.49868569038692845</v>
      </c>
      <c r="Y2141" t="s">
        <v>210</v>
      </c>
      <c r="Z2141">
        <v>3</v>
      </c>
      <c r="AA2141">
        <v>18</v>
      </c>
      <c r="AB2141" t="s">
        <v>251</v>
      </c>
      <c r="AC2141" t="s">
        <v>190</v>
      </c>
      <c r="AD2141" s="50">
        <v>0.97170104144735114</v>
      </c>
      <c r="AE2141" t="s">
        <v>252</v>
      </c>
      <c r="AF2141" t="s">
        <v>252</v>
      </c>
      <c r="AG2141" t="s">
        <v>252</v>
      </c>
      <c r="AH2141" t="s">
        <v>252</v>
      </c>
      <c r="AI2141" t="s">
        <v>252</v>
      </c>
    </row>
    <row r="2142" spans="1:35" x14ac:dyDescent="0.35">
      <c r="A2142">
        <v>9</v>
      </c>
      <c r="B2142" t="s">
        <v>263</v>
      </c>
      <c r="C2142" t="s">
        <v>246</v>
      </c>
      <c r="D2142" t="s">
        <v>484</v>
      </c>
      <c r="E2142" t="s">
        <v>247</v>
      </c>
      <c r="F2142" t="s">
        <v>248</v>
      </c>
      <c r="G2142" t="s">
        <v>249</v>
      </c>
      <c r="H2142" t="s">
        <v>250</v>
      </c>
      <c r="O2142" s="50">
        <v>9.4862079999999995</v>
      </c>
      <c r="P2142" s="50">
        <v>9.4860944747924805</v>
      </c>
      <c r="Q2142" s="50">
        <v>6.1351854354143143E-2</v>
      </c>
      <c r="W2142" t="s">
        <v>210</v>
      </c>
      <c r="X2142" s="50">
        <v>0.46834163505774001</v>
      </c>
      <c r="Y2142" t="s">
        <v>210</v>
      </c>
      <c r="Z2142">
        <v>3</v>
      </c>
      <c r="AA2142">
        <v>4</v>
      </c>
      <c r="AB2142" t="s">
        <v>251</v>
      </c>
      <c r="AC2142" t="s">
        <v>190</v>
      </c>
      <c r="AD2142" s="50">
        <v>0.90371205665226095</v>
      </c>
      <c r="AE2142" t="s">
        <v>252</v>
      </c>
      <c r="AF2142" t="s">
        <v>252</v>
      </c>
      <c r="AG2142" t="s">
        <v>252</v>
      </c>
      <c r="AH2142" t="s">
        <v>252</v>
      </c>
      <c r="AI2142" t="s">
        <v>252</v>
      </c>
    </row>
    <row r="2143" spans="1:35" x14ac:dyDescent="0.35">
      <c r="A2143">
        <v>10</v>
      </c>
      <c r="B2143" t="s">
        <v>264</v>
      </c>
      <c r="C2143" t="s">
        <v>246</v>
      </c>
      <c r="D2143" t="s">
        <v>484</v>
      </c>
      <c r="E2143" t="s">
        <v>254</v>
      </c>
      <c r="F2143" t="s">
        <v>248</v>
      </c>
      <c r="G2143" t="s">
        <v>249</v>
      </c>
      <c r="H2143" t="s">
        <v>250</v>
      </c>
      <c r="L2143" s="50">
        <v>1</v>
      </c>
      <c r="M2143" s="50">
        <v>0.93354141712188721</v>
      </c>
      <c r="N2143" s="50">
        <v>1.0711897611618042</v>
      </c>
      <c r="O2143" s="50">
        <v>21.7896</v>
      </c>
      <c r="P2143" s="50">
        <v>21.798673629760742</v>
      </c>
      <c r="Q2143" s="50">
        <v>8.1702303141355515E-3</v>
      </c>
      <c r="S2143" s="50">
        <v>12.312577247619629</v>
      </c>
      <c r="T2143" s="50">
        <v>6.1893478035926819E-2</v>
      </c>
      <c r="U2143" s="50">
        <v>3.5734217613935471E-2</v>
      </c>
      <c r="V2143" s="50">
        <v>0</v>
      </c>
      <c r="W2143" t="s">
        <v>210</v>
      </c>
      <c r="X2143" s="50">
        <v>0.41537101799455806</v>
      </c>
      <c r="Y2143" t="s">
        <v>210</v>
      </c>
      <c r="Z2143">
        <v>3</v>
      </c>
      <c r="AA2143">
        <v>15</v>
      </c>
      <c r="AB2143" t="s">
        <v>251</v>
      </c>
      <c r="AC2143" t="s">
        <v>190</v>
      </c>
      <c r="AD2143" s="50">
        <v>0.9768151903559652</v>
      </c>
      <c r="AE2143" t="s">
        <v>252</v>
      </c>
      <c r="AF2143" t="s">
        <v>252</v>
      </c>
      <c r="AG2143" t="s">
        <v>252</v>
      </c>
      <c r="AH2143" t="s">
        <v>252</v>
      </c>
      <c r="AI2143" t="s">
        <v>252</v>
      </c>
    </row>
    <row r="2144" spans="1:35" x14ac:dyDescent="0.35">
      <c r="A2144">
        <v>11</v>
      </c>
      <c r="B2144" t="s">
        <v>265</v>
      </c>
      <c r="C2144" t="s">
        <v>246</v>
      </c>
      <c r="D2144" t="s">
        <v>484</v>
      </c>
      <c r="E2144" t="s">
        <v>256</v>
      </c>
      <c r="F2144" t="s">
        <v>248</v>
      </c>
      <c r="G2144" t="s">
        <v>249</v>
      </c>
      <c r="H2144" t="s">
        <v>250</v>
      </c>
      <c r="L2144" s="50">
        <v>1</v>
      </c>
      <c r="M2144" s="50">
        <v>0.92589056491851807</v>
      </c>
      <c r="N2144" s="50">
        <v>1.0800412893295288</v>
      </c>
      <c r="O2144" s="50">
        <v>23.690168</v>
      </c>
      <c r="P2144" s="50">
        <v>23.668020248413086</v>
      </c>
      <c r="Q2144" s="50">
        <v>3.22246253490448E-2</v>
      </c>
      <c r="S2144" s="50">
        <v>14.181923866271973</v>
      </c>
      <c r="T2144" s="50">
        <v>6.9299906492233276E-2</v>
      </c>
      <c r="U2144" s="50">
        <v>4.0010318160057068E-2</v>
      </c>
      <c r="V2144" s="50">
        <v>0</v>
      </c>
      <c r="W2144" t="s">
        <v>210</v>
      </c>
      <c r="X2144" s="50">
        <v>0.39835649486163172</v>
      </c>
      <c r="Y2144" t="s">
        <v>210</v>
      </c>
      <c r="Z2144">
        <v>3</v>
      </c>
      <c r="AA2144">
        <v>17</v>
      </c>
      <c r="AB2144" t="s">
        <v>251</v>
      </c>
      <c r="AC2144" t="s">
        <v>190</v>
      </c>
      <c r="AD2144" s="50">
        <v>0.98124668284588323</v>
      </c>
      <c r="AE2144" t="s">
        <v>252</v>
      </c>
      <c r="AF2144" t="s">
        <v>252</v>
      </c>
      <c r="AG2144" t="s">
        <v>252</v>
      </c>
      <c r="AH2144" t="s">
        <v>252</v>
      </c>
      <c r="AI2144" t="s">
        <v>252</v>
      </c>
    </row>
    <row r="2145" spans="1:35" x14ac:dyDescent="0.35">
      <c r="A2145">
        <v>12</v>
      </c>
      <c r="B2145" t="s">
        <v>266</v>
      </c>
      <c r="C2145" t="s">
        <v>246</v>
      </c>
      <c r="D2145" t="s">
        <v>484</v>
      </c>
      <c r="E2145" t="s">
        <v>258</v>
      </c>
      <c r="F2145" t="s">
        <v>248</v>
      </c>
      <c r="G2145" t="s">
        <v>249</v>
      </c>
      <c r="H2145" t="s">
        <v>250</v>
      </c>
      <c r="L2145" s="50">
        <v>1</v>
      </c>
      <c r="M2145" s="50">
        <v>0.93076026439666748</v>
      </c>
      <c r="N2145" s="50">
        <v>1.0743905305862427</v>
      </c>
      <c r="O2145" s="50">
        <v>24.287994000000001</v>
      </c>
      <c r="P2145" s="50">
        <v>24.296503067016602</v>
      </c>
      <c r="Q2145" s="50">
        <v>2.0158305764198303E-2</v>
      </c>
      <c r="S2145" s="50">
        <v>14.810410499572754</v>
      </c>
      <c r="T2145" s="50">
        <v>6.4578689634799957E-2</v>
      </c>
      <c r="U2145" s="50">
        <v>3.7284523248672485E-2</v>
      </c>
      <c r="V2145" s="50">
        <v>0</v>
      </c>
      <c r="W2145" t="s">
        <v>210</v>
      </c>
      <c r="X2145" s="50">
        <v>0.49868569038692845</v>
      </c>
      <c r="Y2145" t="s">
        <v>210</v>
      </c>
      <c r="Z2145">
        <v>3</v>
      </c>
      <c r="AA2145">
        <v>19</v>
      </c>
      <c r="AB2145" t="s">
        <v>251</v>
      </c>
      <c r="AC2145" t="s">
        <v>190</v>
      </c>
      <c r="AD2145" s="50">
        <v>0.97370589241454686</v>
      </c>
      <c r="AE2145" t="s">
        <v>252</v>
      </c>
      <c r="AF2145" t="s">
        <v>252</v>
      </c>
      <c r="AG2145" t="s">
        <v>252</v>
      </c>
      <c r="AH2145" t="s">
        <v>252</v>
      </c>
      <c r="AI2145" t="s">
        <v>252</v>
      </c>
    </row>
    <row r="2146" spans="1:35" x14ac:dyDescent="0.35">
      <c r="A2146">
        <v>13</v>
      </c>
      <c r="B2146" t="s">
        <v>267</v>
      </c>
      <c r="C2146" t="s">
        <v>246</v>
      </c>
      <c r="D2146" t="s">
        <v>484</v>
      </c>
      <c r="E2146" t="s">
        <v>268</v>
      </c>
      <c r="F2146" t="s">
        <v>248</v>
      </c>
      <c r="G2146" t="s">
        <v>249</v>
      </c>
      <c r="H2146" t="s">
        <v>250</v>
      </c>
      <c r="L2146" s="50">
        <v>1</v>
      </c>
      <c r="M2146" s="50">
        <v>0.93216335773468018</v>
      </c>
      <c r="N2146" s="50">
        <v>1.0727733373641968</v>
      </c>
      <c r="O2146" s="50">
        <v>25.146864000000001</v>
      </c>
      <c r="P2146" s="50">
        <v>25.164222717285156</v>
      </c>
      <c r="Q2146" s="50">
        <v>1.5267584472894669E-2</v>
      </c>
      <c r="S2146" s="50">
        <v>15.678127288818359</v>
      </c>
      <c r="T2146" s="50">
        <v>6.3223011791706085E-2</v>
      </c>
      <c r="U2146" s="50">
        <v>3.6501821130514145E-2</v>
      </c>
      <c r="V2146" s="50">
        <v>0</v>
      </c>
      <c r="W2146" t="s">
        <v>210</v>
      </c>
      <c r="X2146" s="50">
        <v>0.4159703778011874</v>
      </c>
      <c r="Y2146" t="s">
        <v>210</v>
      </c>
      <c r="Z2146">
        <v>3</v>
      </c>
      <c r="AA2146">
        <v>19</v>
      </c>
      <c r="AB2146" t="s">
        <v>251</v>
      </c>
      <c r="AC2146" t="s">
        <v>190</v>
      </c>
      <c r="AD2146" s="50">
        <v>0.96384963939101576</v>
      </c>
      <c r="AE2146" t="s">
        <v>252</v>
      </c>
      <c r="AF2146" t="s">
        <v>252</v>
      </c>
      <c r="AG2146" t="s">
        <v>252</v>
      </c>
      <c r="AH2146" t="s">
        <v>252</v>
      </c>
      <c r="AI2146" t="s">
        <v>252</v>
      </c>
    </row>
    <row r="2147" spans="1:35" x14ac:dyDescent="0.35">
      <c r="A2147">
        <v>14</v>
      </c>
      <c r="B2147" t="s">
        <v>269</v>
      </c>
      <c r="C2147" t="s">
        <v>246</v>
      </c>
      <c r="D2147" t="s">
        <v>484</v>
      </c>
      <c r="E2147" t="s">
        <v>270</v>
      </c>
      <c r="F2147" t="s">
        <v>248</v>
      </c>
      <c r="G2147" t="s">
        <v>249</v>
      </c>
      <c r="H2147" t="s">
        <v>250</v>
      </c>
      <c r="L2147" s="50">
        <v>1</v>
      </c>
      <c r="M2147" s="50">
        <v>0.93251365423202515</v>
      </c>
      <c r="N2147" s="50">
        <v>1.0723704099655151</v>
      </c>
      <c r="O2147" s="50">
        <v>26.340805</v>
      </c>
      <c r="P2147" s="50">
        <v>26.356725692749023</v>
      </c>
      <c r="Q2147" s="50">
        <v>1.3800548389554024E-2</v>
      </c>
      <c r="S2147" s="50">
        <v>16.870630264282227</v>
      </c>
      <c r="T2147" s="50">
        <v>6.28848597407341E-2</v>
      </c>
      <c r="U2147" s="50">
        <v>3.6306589841842651E-2</v>
      </c>
      <c r="V2147" s="50">
        <v>0</v>
      </c>
      <c r="W2147" t="s">
        <v>210</v>
      </c>
      <c r="X2147" s="50">
        <v>0.3635612207803991</v>
      </c>
      <c r="Y2147" t="s">
        <v>210</v>
      </c>
      <c r="Z2147">
        <v>3</v>
      </c>
      <c r="AA2147">
        <v>19</v>
      </c>
      <c r="AB2147" t="s">
        <v>251</v>
      </c>
      <c r="AC2147" t="s">
        <v>190</v>
      </c>
      <c r="AD2147" s="50">
        <v>0.97890741458197028</v>
      </c>
      <c r="AE2147" t="s">
        <v>252</v>
      </c>
      <c r="AF2147" t="s">
        <v>252</v>
      </c>
      <c r="AG2147" t="s">
        <v>252</v>
      </c>
      <c r="AH2147" t="s">
        <v>252</v>
      </c>
      <c r="AI2147" t="s">
        <v>252</v>
      </c>
    </row>
    <row r="2148" spans="1:35" x14ac:dyDescent="0.35">
      <c r="A2148">
        <v>15</v>
      </c>
      <c r="B2148" t="s">
        <v>271</v>
      </c>
      <c r="C2148" t="s">
        <v>246</v>
      </c>
      <c r="D2148" t="s">
        <v>484</v>
      </c>
      <c r="E2148" t="s">
        <v>272</v>
      </c>
      <c r="F2148" t="s">
        <v>248</v>
      </c>
      <c r="G2148" t="s">
        <v>249</v>
      </c>
      <c r="H2148" t="s">
        <v>250</v>
      </c>
      <c r="L2148" s="50">
        <v>1</v>
      </c>
      <c r="M2148" s="50">
        <v>0.92337381839752197</v>
      </c>
      <c r="N2148" s="50">
        <v>1.0829849243164063</v>
      </c>
      <c r="O2148" s="50">
        <v>27.768698000000001</v>
      </c>
      <c r="P2148" s="50">
        <v>27.810707092285156</v>
      </c>
      <c r="Q2148" s="50">
        <v>3.7201497703790665E-2</v>
      </c>
      <c r="S2148" s="50">
        <v>18.324613571166992</v>
      </c>
      <c r="T2148" s="50">
        <v>7.1749575436115265E-2</v>
      </c>
      <c r="U2148" s="50">
        <v>4.1424635797739029E-2</v>
      </c>
      <c r="V2148" s="50">
        <v>0</v>
      </c>
      <c r="W2148" t="s">
        <v>210</v>
      </c>
      <c r="X2148" s="50">
        <v>0.65694597881211547</v>
      </c>
      <c r="Y2148" t="s">
        <v>210</v>
      </c>
      <c r="Z2148">
        <v>3</v>
      </c>
      <c r="AA2148">
        <v>20</v>
      </c>
      <c r="AB2148" t="s">
        <v>251</v>
      </c>
      <c r="AC2148" t="s">
        <v>190</v>
      </c>
      <c r="AD2148" s="50">
        <v>0.98619036103398061</v>
      </c>
      <c r="AE2148" t="s">
        <v>252</v>
      </c>
      <c r="AF2148" t="s">
        <v>252</v>
      </c>
      <c r="AG2148" t="s">
        <v>252</v>
      </c>
      <c r="AH2148" t="s">
        <v>252</v>
      </c>
      <c r="AI2148" t="s">
        <v>252</v>
      </c>
    </row>
    <row r="2149" spans="1:35" x14ac:dyDescent="0.35">
      <c r="A2149">
        <v>16</v>
      </c>
      <c r="B2149" t="s">
        <v>275</v>
      </c>
      <c r="C2149" t="s">
        <v>246</v>
      </c>
      <c r="D2149" t="s">
        <v>484</v>
      </c>
      <c r="E2149" t="s">
        <v>276</v>
      </c>
      <c r="F2149" t="s">
        <v>248</v>
      </c>
      <c r="G2149" t="s">
        <v>249</v>
      </c>
      <c r="H2149" t="s">
        <v>250</v>
      </c>
      <c r="L2149" s="50">
        <v>1</v>
      </c>
      <c r="M2149" s="50">
        <v>0.92735457420349121</v>
      </c>
      <c r="N2149" s="50">
        <v>1.078336238861084</v>
      </c>
      <c r="O2149" s="50">
        <v>24.424406000000001</v>
      </c>
      <c r="P2149" s="50">
        <v>24.431236267089844</v>
      </c>
      <c r="Q2149" s="50">
        <v>2.9040684923529625E-2</v>
      </c>
      <c r="S2149" s="50">
        <v>14.945141792297363</v>
      </c>
      <c r="T2149" s="50">
        <v>6.7877918481826782E-2</v>
      </c>
      <c r="U2149" s="50">
        <v>3.9189331233501434E-2</v>
      </c>
      <c r="V2149" s="50">
        <v>0</v>
      </c>
      <c r="W2149" t="s">
        <v>210</v>
      </c>
      <c r="X2149" s="50">
        <v>0.29714555945328053</v>
      </c>
      <c r="Y2149" t="s">
        <v>210</v>
      </c>
      <c r="Z2149">
        <v>3</v>
      </c>
      <c r="AA2149">
        <v>19</v>
      </c>
      <c r="AB2149" t="s">
        <v>251</v>
      </c>
      <c r="AC2149" t="s">
        <v>190</v>
      </c>
      <c r="AD2149" s="50">
        <v>0.95060572864243176</v>
      </c>
      <c r="AE2149" t="s">
        <v>252</v>
      </c>
      <c r="AF2149" t="s">
        <v>252</v>
      </c>
      <c r="AG2149" t="s">
        <v>252</v>
      </c>
      <c r="AH2149" t="s">
        <v>252</v>
      </c>
      <c r="AI2149" t="s">
        <v>252</v>
      </c>
    </row>
    <row r="2150" spans="1:35" x14ac:dyDescent="0.35">
      <c r="A2150">
        <v>17</v>
      </c>
      <c r="B2150" t="s">
        <v>277</v>
      </c>
      <c r="C2150" t="s">
        <v>246</v>
      </c>
      <c r="D2150" t="s">
        <v>484</v>
      </c>
      <c r="E2150" t="s">
        <v>268</v>
      </c>
      <c r="F2150" t="s">
        <v>248</v>
      </c>
      <c r="G2150" t="s">
        <v>249</v>
      </c>
      <c r="H2150" t="s">
        <v>250</v>
      </c>
      <c r="L2150" s="50">
        <v>1</v>
      </c>
      <c r="M2150" s="50">
        <v>0.93216335773468018</v>
      </c>
      <c r="N2150" s="50">
        <v>1.0727733373641968</v>
      </c>
      <c r="O2150" s="50">
        <v>25.170233</v>
      </c>
      <c r="P2150" s="50">
        <v>25.164222717285156</v>
      </c>
      <c r="Q2150" s="50">
        <v>1.5267584472894669E-2</v>
      </c>
      <c r="S2150" s="50">
        <v>15.678127288818359</v>
      </c>
      <c r="T2150" s="50">
        <v>6.3223011791706085E-2</v>
      </c>
      <c r="U2150" s="50">
        <v>3.6501821130514145E-2</v>
      </c>
      <c r="V2150" s="50">
        <v>0</v>
      </c>
      <c r="W2150" t="s">
        <v>210</v>
      </c>
      <c r="X2150" s="50">
        <v>0.4159703778011874</v>
      </c>
      <c r="Y2150" t="s">
        <v>210</v>
      </c>
      <c r="Z2150">
        <v>3</v>
      </c>
      <c r="AA2150">
        <v>19</v>
      </c>
      <c r="AB2150" t="s">
        <v>251</v>
      </c>
      <c r="AC2150" t="s">
        <v>190</v>
      </c>
      <c r="AD2150" s="50">
        <v>0.96329205727761302</v>
      </c>
      <c r="AE2150" t="s">
        <v>252</v>
      </c>
      <c r="AF2150" t="s">
        <v>252</v>
      </c>
      <c r="AG2150" t="s">
        <v>252</v>
      </c>
      <c r="AH2150" t="s">
        <v>252</v>
      </c>
      <c r="AI2150" t="s">
        <v>252</v>
      </c>
    </row>
    <row r="2151" spans="1:35" x14ac:dyDescent="0.35">
      <c r="A2151">
        <v>18</v>
      </c>
      <c r="B2151" t="s">
        <v>278</v>
      </c>
      <c r="C2151" t="s">
        <v>246</v>
      </c>
      <c r="D2151" t="s">
        <v>484</v>
      </c>
      <c r="E2151" t="s">
        <v>270</v>
      </c>
      <c r="F2151" t="s">
        <v>248</v>
      </c>
      <c r="G2151" t="s">
        <v>249</v>
      </c>
      <c r="H2151" t="s">
        <v>250</v>
      </c>
      <c r="L2151" s="50">
        <v>1</v>
      </c>
      <c r="M2151" s="50">
        <v>0.93251365423202515</v>
      </c>
      <c r="N2151" s="50">
        <v>1.0723704099655151</v>
      </c>
      <c r="O2151" s="50">
        <v>26.365304999999999</v>
      </c>
      <c r="P2151" s="50">
        <v>26.356725692749023</v>
      </c>
      <c r="Q2151" s="50">
        <v>1.3800548389554024E-2</v>
      </c>
      <c r="S2151" s="50">
        <v>16.870630264282227</v>
      </c>
      <c r="T2151" s="50">
        <v>6.28848597407341E-2</v>
      </c>
      <c r="U2151" s="50">
        <v>3.6306589841842651E-2</v>
      </c>
      <c r="V2151" s="50">
        <v>0</v>
      </c>
      <c r="W2151" t="s">
        <v>210</v>
      </c>
      <c r="X2151" s="50">
        <v>0.3635612207803991</v>
      </c>
      <c r="Y2151" t="s">
        <v>210</v>
      </c>
      <c r="Z2151">
        <v>3</v>
      </c>
      <c r="AA2151">
        <v>20</v>
      </c>
      <c r="AB2151" t="s">
        <v>251</v>
      </c>
      <c r="AC2151" t="s">
        <v>190</v>
      </c>
      <c r="AD2151" s="50">
        <v>0.97836518947968398</v>
      </c>
      <c r="AE2151" t="s">
        <v>252</v>
      </c>
      <c r="AF2151" t="s">
        <v>252</v>
      </c>
      <c r="AG2151" t="s">
        <v>252</v>
      </c>
      <c r="AH2151" t="s">
        <v>252</v>
      </c>
      <c r="AI2151" t="s">
        <v>252</v>
      </c>
    </row>
    <row r="2152" spans="1:35" x14ac:dyDescent="0.35">
      <c r="A2152">
        <v>19</v>
      </c>
      <c r="B2152" t="s">
        <v>279</v>
      </c>
      <c r="C2152" t="s">
        <v>246</v>
      </c>
      <c r="D2152" t="s">
        <v>484</v>
      </c>
      <c r="E2152" t="s">
        <v>272</v>
      </c>
      <c r="F2152" t="s">
        <v>248</v>
      </c>
      <c r="G2152" t="s">
        <v>249</v>
      </c>
      <c r="H2152" t="s">
        <v>250</v>
      </c>
      <c r="L2152" s="50">
        <v>1</v>
      </c>
      <c r="M2152" s="50">
        <v>0.92337381839752197</v>
      </c>
      <c r="N2152" s="50">
        <v>1.0829849243164063</v>
      </c>
      <c r="O2152" s="50">
        <v>27.823945999999999</v>
      </c>
      <c r="P2152" s="50">
        <v>27.810707092285156</v>
      </c>
      <c r="Q2152" s="50">
        <v>3.7201497703790665E-2</v>
      </c>
      <c r="S2152" s="50">
        <v>18.324613571166992</v>
      </c>
      <c r="T2152" s="50">
        <v>7.1749575436115265E-2</v>
      </c>
      <c r="U2152" s="50">
        <v>4.1424635797739029E-2</v>
      </c>
      <c r="V2152" s="50">
        <v>0</v>
      </c>
      <c r="W2152" t="s">
        <v>210</v>
      </c>
      <c r="X2152" s="50">
        <v>0.65694597881211547</v>
      </c>
      <c r="Y2152" t="s">
        <v>210</v>
      </c>
      <c r="Z2152">
        <v>3</v>
      </c>
      <c r="AA2152">
        <v>20</v>
      </c>
      <c r="AB2152" t="s">
        <v>251</v>
      </c>
      <c r="AC2152" t="s">
        <v>190</v>
      </c>
      <c r="AD2152" s="50">
        <v>0.97379551126019759</v>
      </c>
      <c r="AE2152" t="s">
        <v>252</v>
      </c>
      <c r="AF2152" t="s">
        <v>252</v>
      </c>
      <c r="AG2152" t="s">
        <v>252</v>
      </c>
      <c r="AH2152" t="s">
        <v>252</v>
      </c>
      <c r="AI2152" t="s">
        <v>252</v>
      </c>
    </row>
    <row r="2153" spans="1:35" x14ac:dyDescent="0.35">
      <c r="A2153">
        <v>20</v>
      </c>
      <c r="B2153" t="s">
        <v>280</v>
      </c>
      <c r="C2153" t="s">
        <v>246</v>
      </c>
      <c r="D2153" t="s">
        <v>484</v>
      </c>
      <c r="E2153" t="s">
        <v>276</v>
      </c>
      <c r="F2153" t="s">
        <v>248</v>
      </c>
      <c r="G2153" t="s">
        <v>249</v>
      </c>
      <c r="H2153" t="s">
        <v>250</v>
      </c>
      <c r="L2153" s="50">
        <v>1</v>
      </c>
      <c r="M2153" s="50">
        <v>0.92735457420349121</v>
      </c>
      <c r="N2153" s="50">
        <v>1.078336238861084</v>
      </c>
      <c r="O2153" s="50">
        <v>24.463083000000001</v>
      </c>
      <c r="P2153" s="50">
        <v>24.431236267089844</v>
      </c>
      <c r="Q2153" s="50">
        <v>2.9040684923529625E-2</v>
      </c>
      <c r="S2153" s="50">
        <v>14.945141792297363</v>
      </c>
      <c r="T2153" s="50">
        <v>6.7877918481826782E-2</v>
      </c>
      <c r="U2153" s="50">
        <v>3.9189331233501434E-2</v>
      </c>
      <c r="V2153" s="50">
        <v>0</v>
      </c>
      <c r="W2153" t="s">
        <v>210</v>
      </c>
      <c r="X2153" s="50">
        <v>0.29714555945328053</v>
      </c>
      <c r="Y2153" t="s">
        <v>210</v>
      </c>
      <c r="Z2153">
        <v>3</v>
      </c>
      <c r="AA2153">
        <v>18</v>
      </c>
      <c r="AB2153" t="s">
        <v>251</v>
      </c>
      <c r="AC2153" t="s">
        <v>190</v>
      </c>
      <c r="AD2153" s="50">
        <v>0.95678177390766006</v>
      </c>
      <c r="AE2153" t="s">
        <v>252</v>
      </c>
      <c r="AF2153" t="s">
        <v>252</v>
      </c>
      <c r="AG2153" t="s">
        <v>252</v>
      </c>
      <c r="AH2153" t="s">
        <v>252</v>
      </c>
      <c r="AI2153" t="s">
        <v>252</v>
      </c>
    </row>
    <row r="2154" spans="1:35" x14ac:dyDescent="0.35">
      <c r="A2154">
        <v>21</v>
      </c>
      <c r="B2154" t="s">
        <v>281</v>
      </c>
      <c r="C2154" t="s">
        <v>246</v>
      </c>
      <c r="D2154" t="s">
        <v>484</v>
      </c>
      <c r="E2154" t="s">
        <v>268</v>
      </c>
      <c r="F2154" t="s">
        <v>248</v>
      </c>
      <c r="G2154" t="s">
        <v>249</v>
      </c>
      <c r="H2154" t="s">
        <v>250</v>
      </c>
      <c r="L2154" s="50">
        <v>1</v>
      </c>
      <c r="M2154" s="50">
        <v>0.93216335773468018</v>
      </c>
      <c r="N2154" s="50">
        <v>1.0727733373641968</v>
      </c>
      <c r="O2154" s="50">
        <v>25.17557</v>
      </c>
      <c r="P2154" s="50">
        <v>25.164222717285156</v>
      </c>
      <c r="Q2154" s="50">
        <v>1.5267584472894669E-2</v>
      </c>
      <c r="S2154" s="50">
        <v>15.678127288818359</v>
      </c>
      <c r="T2154" s="50">
        <v>6.3223011791706085E-2</v>
      </c>
      <c r="U2154" s="50">
        <v>3.6501821130514145E-2</v>
      </c>
      <c r="V2154" s="50">
        <v>0</v>
      </c>
      <c r="W2154" t="s">
        <v>210</v>
      </c>
      <c r="X2154" s="50">
        <v>0.4159703778011874</v>
      </c>
      <c r="Y2154" t="s">
        <v>210</v>
      </c>
      <c r="Z2154">
        <v>3</v>
      </c>
      <c r="AA2154">
        <v>19</v>
      </c>
      <c r="AB2154" t="s">
        <v>251</v>
      </c>
      <c r="AC2154" t="s">
        <v>190</v>
      </c>
      <c r="AD2154" s="50">
        <v>0.96463022312305646</v>
      </c>
      <c r="AE2154" t="s">
        <v>252</v>
      </c>
      <c r="AF2154" t="s">
        <v>252</v>
      </c>
      <c r="AG2154" t="s">
        <v>252</v>
      </c>
      <c r="AH2154" t="s">
        <v>252</v>
      </c>
      <c r="AI2154" t="s">
        <v>252</v>
      </c>
    </row>
    <row r="2155" spans="1:35" x14ac:dyDescent="0.35">
      <c r="A2155">
        <v>22</v>
      </c>
      <c r="B2155" t="s">
        <v>282</v>
      </c>
      <c r="C2155" t="s">
        <v>246</v>
      </c>
      <c r="D2155" t="s">
        <v>484</v>
      </c>
      <c r="E2155" t="s">
        <v>270</v>
      </c>
      <c r="F2155" t="s">
        <v>248</v>
      </c>
      <c r="G2155" t="s">
        <v>249</v>
      </c>
      <c r="H2155" t="s">
        <v>250</v>
      </c>
      <c r="L2155" s="50">
        <v>1</v>
      </c>
      <c r="M2155" s="50">
        <v>0.93251365423202515</v>
      </c>
      <c r="N2155" s="50">
        <v>1.0723704099655151</v>
      </c>
      <c r="O2155" s="50">
        <v>26.364063000000002</v>
      </c>
      <c r="P2155" s="50">
        <v>26.356725692749023</v>
      </c>
      <c r="Q2155" s="50">
        <v>1.3800548389554024E-2</v>
      </c>
      <c r="S2155" s="50">
        <v>16.870630264282227</v>
      </c>
      <c r="T2155" s="50">
        <v>6.28848597407341E-2</v>
      </c>
      <c r="U2155" s="50">
        <v>3.6306589841842651E-2</v>
      </c>
      <c r="V2155" s="50">
        <v>0</v>
      </c>
      <c r="W2155" t="s">
        <v>210</v>
      </c>
      <c r="X2155" s="50">
        <v>0.3635612207803991</v>
      </c>
      <c r="Y2155" t="s">
        <v>210</v>
      </c>
      <c r="Z2155">
        <v>3</v>
      </c>
      <c r="AA2155">
        <v>20</v>
      </c>
      <c r="AB2155" t="s">
        <v>251</v>
      </c>
      <c r="AC2155" t="s">
        <v>190</v>
      </c>
      <c r="AD2155" s="50">
        <v>0.97120812373317689</v>
      </c>
      <c r="AE2155" t="s">
        <v>252</v>
      </c>
      <c r="AF2155" t="s">
        <v>252</v>
      </c>
      <c r="AG2155" t="s">
        <v>252</v>
      </c>
      <c r="AH2155" t="s">
        <v>252</v>
      </c>
      <c r="AI2155" t="s">
        <v>252</v>
      </c>
    </row>
    <row r="2156" spans="1:35" x14ac:dyDescent="0.35">
      <c r="A2156">
        <v>23</v>
      </c>
      <c r="B2156" t="s">
        <v>283</v>
      </c>
      <c r="C2156" t="s">
        <v>246</v>
      </c>
      <c r="D2156" t="s">
        <v>484</v>
      </c>
      <c r="E2156" t="s">
        <v>272</v>
      </c>
      <c r="F2156" t="s">
        <v>248</v>
      </c>
      <c r="G2156" t="s">
        <v>249</v>
      </c>
      <c r="H2156" t="s">
        <v>250</v>
      </c>
      <c r="L2156" s="50">
        <v>1</v>
      </c>
      <c r="M2156" s="50">
        <v>0.92337381839752197</v>
      </c>
      <c r="N2156" s="50">
        <v>1.0829849243164063</v>
      </c>
      <c r="O2156" s="50">
        <v>27.839479999999998</v>
      </c>
      <c r="P2156" s="50">
        <v>27.810707092285156</v>
      </c>
      <c r="Q2156" s="50">
        <v>3.7201497703790665E-2</v>
      </c>
      <c r="S2156" s="50">
        <v>18.324613571166992</v>
      </c>
      <c r="T2156" s="50">
        <v>7.1749575436115265E-2</v>
      </c>
      <c r="U2156" s="50">
        <v>4.1424635797739029E-2</v>
      </c>
      <c r="V2156" s="50">
        <v>0</v>
      </c>
      <c r="W2156" t="s">
        <v>210</v>
      </c>
      <c r="X2156" s="50">
        <v>0.65694597881211547</v>
      </c>
      <c r="Y2156" t="s">
        <v>210</v>
      </c>
      <c r="Z2156">
        <v>3</v>
      </c>
      <c r="AA2156">
        <v>21</v>
      </c>
      <c r="AB2156" t="s">
        <v>251</v>
      </c>
      <c r="AC2156" t="s">
        <v>190</v>
      </c>
      <c r="AD2156" s="50">
        <v>0.95304606363582256</v>
      </c>
      <c r="AE2156" t="s">
        <v>252</v>
      </c>
      <c r="AF2156" t="s">
        <v>252</v>
      </c>
      <c r="AG2156" t="s">
        <v>252</v>
      </c>
      <c r="AH2156" t="s">
        <v>252</v>
      </c>
      <c r="AI2156" t="s">
        <v>252</v>
      </c>
    </row>
    <row r="2157" spans="1:35" x14ac:dyDescent="0.35">
      <c r="A2157">
        <v>24</v>
      </c>
      <c r="B2157" t="s">
        <v>284</v>
      </c>
      <c r="C2157" t="s">
        <v>246</v>
      </c>
      <c r="D2157" t="s">
        <v>484</v>
      </c>
      <c r="E2157" t="s">
        <v>276</v>
      </c>
      <c r="F2157" t="s">
        <v>248</v>
      </c>
      <c r="G2157" t="s">
        <v>249</v>
      </c>
      <c r="H2157" t="s">
        <v>250</v>
      </c>
      <c r="L2157" s="50">
        <v>1</v>
      </c>
      <c r="M2157" s="50">
        <v>0.92735457420349121</v>
      </c>
      <c r="N2157" s="50">
        <v>1.078336238861084</v>
      </c>
      <c r="O2157" s="50">
        <v>24.406220000000001</v>
      </c>
      <c r="P2157" s="50">
        <v>24.431236267089844</v>
      </c>
      <c r="Q2157" s="50">
        <v>2.9040684923529625E-2</v>
      </c>
      <c r="S2157" s="50">
        <v>14.945141792297363</v>
      </c>
      <c r="T2157" s="50">
        <v>6.7877918481826782E-2</v>
      </c>
      <c r="U2157" s="50">
        <v>3.9189331233501434E-2</v>
      </c>
      <c r="V2157" s="50">
        <v>0</v>
      </c>
      <c r="W2157" t="s">
        <v>210</v>
      </c>
      <c r="X2157" s="50">
        <v>0.29714555945328053</v>
      </c>
      <c r="Y2157" t="s">
        <v>210</v>
      </c>
      <c r="Z2157">
        <v>3</v>
      </c>
      <c r="AA2157">
        <v>19</v>
      </c>
      <c r="AB2157" t="s">
        <v>251</v>
      </c>
      <c r="AC2157" t="s">
        <v>190</v>
      </c>
      <c r="AD2157" s="50">
        <v>0.95958384964608423</v>
      </c>
      <c r="AE2157" t="s">
        <v>252</v>
      </c>
      <c r="AF2157" t="s">
        <v>252</v>
      </c>
      <c r="AG2157" t="s">
        <v>252</v>
      </c>
      <c r="AH2157" t="s">
        <v>252</v>
      </c>
      <c r="AI2157" t="s">
        <v>252</v>
      </c>
    </row>
    <row r="2158" spans="1:35" x14ac:dyDescent="0.35">
      <c r="A2158">
        <v>25</v>
      </c>
      <c r="B2158" t="s">
        <v>285</v>
      </c>
      <c r="C2158" t="s">
        <v>246</v>
      </c>
      <c r="D2158" t="s">
        <v>484</v>
      </c>
      <c r="E2158" t="s">
        <v>286</v>
      </c>
      <c r="F2158" t="s">
        <v>248</v>
      </c>
      <c r="G2158" t="s">
        <v>249</v>
      </c>
      <c r="H2158" t="s">
        <v>250</v>
      </c>
      <c r="L2158" s="50">
        <v>1</v>
      </c>
      <c r="M2158" s="50">
        <v>0.93362051248550415</v>
      </c>
      <c r="N2158" s="50">
        <v>1.0710990428924561</v>
      </c>
      <c r="O2158" s="50">
        <v>26.210242999999998</v>
      </c>
      <c r="P2158" s="50">
        <v>26.20979118347168</v>
      </c>
      <c r="Q2158" s="50">
        <v>7.5708865188062191E-3</v>
      </c>
      <c r="S2158" s="50">
        <v>16.723695755004883</v>
      </c>
      <c r="T2158" s="50">
        <v>6.1817217618227005E-2</v>
      </c>
      <c r="U2158" s="50">
        <v>3.5690188407897949E-2</v>
      </c>
      <c r="V2158" s="50">
        <v>0</v>
      </c>
      <c r="W2158" t="s">
        <v>210</v>
      </c>
      <c r="X2158" s="50">
        <v>0.37087213788293349</v>
      </c>
      <c r="Y2158" t="s">
        <v>210</v>
      </c>
      <c r="Z2158">
        <v>3</v>
      </c>
      <c r="AA2158">
        <v>20</v>
      </c>
      <c r="AB2158" t="s">
        <v>251</v>
      </c>
      <c r="AC2158" t="s">
        <v>190</v>
      </c>
      <c r="AD2158" s="50">
        <v>0.93922392013416345</v>
      </c>
      <c r="AE2158" t="s">
        <v>252</v>
      </c>
      <c r="AF2158" t="s">
        <v>252</v>
      </c>
      <c r="AG2158" t="s">
        <v>252</v>
      </c>
      <c r="AH2158" t="s">
        <v>252</v>
      </c>
      <c r="AI2158" t="s">
        <v>252</v>
      </c>
    </row>
    <row r="2159" spans="1:35" x14ac:dyDescent="0.35">
      <c r="A2159">
        <v>26</v>
      </c>
      <c r="B2159" t="s">
        <v>287</v>
      </c>
      <c r="C2159" t="s">
        <v>246</v>
      </c>
      <c r="D2159" t="s">
        <v>484</v>
      </c>
      <c r="E2159" t="s">
        <v>288</v>
      </c>
      <c r="F2159" t="s">
        <v>248</v>
      </c>
      <c r="G2159" t="s">
        <v>249</v>
      </c>
      <c r="H2159" t="s">
        <v>250</v>
      </c>
      <c r="L2159" s="50">
        <v>1</v>
      </c>
      <c r="M2159" s="50">
        <v>0.88238126039505005</v>
      </c>
      <c r="N2159" s="50">
        <v>1.1332969665527344</v>
      </c>
      <c r="O2159" s="50">
        <v>28.364964000000001</v>
      </c>
      <c r="P2159" s="50">
        <v>28.256607055664063</v>
      </c>
      <c r="Q2159" s="50">
        <v>9.4440214335918427E-2</v>
      </c>
      <c r="S2159" s="50">
        <v>18.770513534545898</v>
      </c>
      <c r="T2159" s="50">
        <v>0.11261884123086929</v>
      </c>
      <c r="U2159" s="50">
        <v>6.5020516514778137E-2</v>
      </c>
      <c r="V2159" s="50">
        <v>0</v>
      </c>
      <c r="W2159" t="s">
        <v>210</v>
      </c>
      <c r="X2159" s="50">
        <v>0.54022629103810615</v>
      </c>
      <c r="Y2159" t="s">
        <v>210</v>
      </c>
      <c r="Z2159">
        <v>3</v>
      </c>
      <c r="AA2159">
        <v>22</v>
      </c>
      <c r="AB2159" t="s">
        <v>251</v>
      </c>
      <c r="AC2159" t="s">
        <v>190</v>
      </c>
      <c r="AD2159" s="50">
        <v>0.96312739770163835</v>
      </c>
      <c r="AE2159" t="s">
        <v>252</v>
      </c>
      <c r="AF2159" t="s">
        <v>252</v>
      </c>
      <c r="AG2159" t="s">
        <v>252</v>
      </c>
      <c r="AH2159" t="s">
        <v>252</v>
      </c>
      <c r="AI2159" t="s">
        <v>252</v>
      </c>
    </row>
    <row r="2160" spans="1:35" x14ac:dyDescent="0.35">
      <c r="A2160">
        <v>27</v>
      </c>
      <c r="B2160" t="s">
        <v>289</v>
      </c>
      <c r="C2160" t="s">
        <v>246</v>
      </c>
      <c r="D2160" t="s">
        <v>484</v>
      </c>
      <c r="E2160" t="s">
        <v>290</v>
      </c>
      <c r="F2160" t="s">
        <v>248</v>
      </c>
      <c r="G2160" t="s">
        <v>249</v>
      </c>
      <c r="H2160" t="s">
        <v>250</v>
      </c>
      <c r="L2160" s="50">
        <v>1</v>
      </c>
      <c r="M2160" s="50">
        <v>0.93323105573654175</v>
      </c>
      <c r="N2160" s="50">
        <v>1.0715459585189819</v>
      </c>
      <c r="O2160" s="50">
        <v>25.666250000000002</v>
      </c>
      <c r="P2160" s="50">
        <v>25.670846939086914</v>
      </c>
      <c r="Q2160" s="50">
        <v>1.0192517191171646E-2</v>
      </c>
      <c r="S2160" s="50">
        <v>16.184751510620117</v>
      </c>
      <c r="T2160" s="50">
        <v>6.2192745506763458E-2</v>
      </c>
      <c r="U2160" s="50">
        <v>3.5906996577978134E-2</v>
      </c>
      <c r="V2160" s="50">
        <v>0</v>
      </c>
      <c r="W2160" t="s">
        <v>210</v>
      </c>
      <c r="X2160" s="50">
        <v>0.5859723344228922</v>
      </c>
      <c r="Y2160" t="s">
        <v>210</v>
      </c>
      <c r="Z2160">
        <v>3</v>
      </c>
      <c r="AA2160">
        <v>19</v>
      </c>
      <c r="AB2160" t="s">
        <v>251</v>
      </c>
      <c r="AC2160" t="s">
        <v>190</v>
      </c>
      <c r="AD2160" s="50">
        <v>0.96767000565736705</v>
      </c>
      <c r="AE2160" t="s">
        <v>252</v>
      </c>
      <c r="AF2160" t="s">
        <v>252</v>
      </c>
      <c r="AG2160" t="s">
        <v>252</v>
      </c>
      <c r="AH2160" t="s">
        <v>252</v>
      </c>
      <c r="AI2160" t="s">
        <v>252</v>
      </c>
    </row>
    <row r="2161" spans="1:35" x14ac:dyDescent="0.35">
      <c r="A2161">
        <v>28</v>
      </c>
      <c r="B2161" t="s">
        <v>291</v>
      </c>
      <c r="C2161" t="s">
        <v>246</v>
      </c>
      <c r="D2161" t="s">
        <v>484</v>
      </c>
      <c r="E2161" t="s">
        <v>292</v>
      </c>
      <c r="F2161" t="s">
        <v>248</v>
      </c>
      <c r="G2161" t="s">
        <v>249</v>
      </c>
      <c r="H2161" t="s">
        <v>250</v>
      </c>
      <c r="L2161" s="50">
        <v>1</v>
      </c>
      <c r="M2161" s="50">
        <v>0.9206233024597168</v>
      </c>
      <c r="N2161" s="50">
        <v>1.0862206220626831</v>
      </c>
      <c r="O2161" s="50">
        <v>28.124504000000002</v>
      </c>
      <c r="P2161" s="50">
        <v>28.1441650390625</v>
      </c>
      <c r="Q2161" s="50">
        <v>4.214797168970108E-2</v>
      </c>
      <c r="S2161" s="50">
        <v>18.658071517944336</v>
      </c>
      <c r="T2161" s="50">
        <v>7.4434548616409302E-2</v>
      </c>
      <c r="U2161" s="50">
        <v>4.2974803596735001E-2</v>
      </c>
      <c r="V2161" s="50">
        <v>0</v>
      </c>
      <c r="W2161" t="s">
        <v>210</v>
      </c>
      <c r="X2161" s="50">
        <v>0.47247341526172459</v>
      </c>
      <c r="Y2161" t="s">
        <v>210</v>
      </c>
      <c r="Z2161">
        <v>3</v>
      </c>
      <c r="AA2161">
        <v>22</v>
      </c>
      <c r="AB2161" t="s">
        <v>251</v>
      </c>
      <c r="AC2161" t="s">
        <v>190</v>
      </c>
      <c r="AD2161" s="50">
        <v>0.96809126766774645</v>
      </c>
      <c r="AE2161" t="s">
        <v>252</v>
      </c>
      <c r="AF2161" t="s">
        <v>252</v>
      </c>
      <c r="AG2161" t="s">
        <v>252</v>
      </c>
      <c r="AH2161" t="s">
        <v>252</v>
      </c>
      <c r="AI2161" t="s">
        <v>252</v>
      </c>
    </row>
    <row r="2162" spans="1:35" x14ac:dyDescent="0.35">
      <c r="A2162">
        <v>29</v>
      </c>
      <c r="B2162" t="s">
        <v>293</v>
      </c>
      <c r="C2162" t="s">
        <v>246</v>
      </c>
      <c r="D2162" t="s">
        <v>484</v>
      </c>
      <c r="E2162" t="s">
        <v>286</v>
      </c>
      <c r="F2162" t="s">
        <v>248</v>
      </c>
      <c r="G2162" t="s">
        <v>249</v>
      </c>
      <c r="H2162" t="s">
        <v>250</v>
      </c>
      <c r="L2162" s="50">
        <v>1</v>
      </c>
      <c r="M2162" s="50">
        <v>0.93362051248550415</v>
      </c>
      <c r="N2162" s="50">
        <v>1.0710990428924561</v>
      </c>
      <c r="O2162" s="50">
        <v>26.202003000000001</v>
      </c>
      <c r="P2162" s="50">
        <v>26.20979118347168</v>
      </c>
      <c r="Q2162" s="50">
        <v>7.5708865188062191E-3</v>
      </c>
      <c r="S2162" s="50">
        <v>16.723695755004883</v>
      </c>
      <c r="T2162" s="50">
        <v>6.1817217618227005E-2</v>
      </c>
      <c r="U2162" s="50">
        <v>3.5690188407897949E-2</v>
      </c>
      <c r="V2162" s="50">
        <v>0</v>
      </c>
      <c r="W2162" t="s">
        <v>210</v>
      </c>
      <c r="X2162" s="50">
        <v>0.37087213788293349</v>
      </c>
      <c r="Y2162" t="s">
        <v>210</v>
      </c>
      <c r="Z2162">
        <v>3</v>
      </c>
      <c r="AA2162">
        <v>20</v>
      </c>
      <c r="AB2162" t="s">
        <v>251</v>
      </c>
      <c r="AC2162" t="s">
        <v>190</v>
      </c>
      <c r="AD2162" s="50">
        <v>0.96485768894458179</v>
      </c>
      <c r="AE2162" t="s">
        <v>252</v>
      </c>
      <c r="AF2162" t="s">
        <v>252</v>
      </c>
      <c r="AG2162" t="s">
        <v>252</v>
      </c>
      <c r="AH2162" t="s">
        <v>252</v>
      </c>
      <c r="AI2162" t="s">
        <v>252</v>
      </c>
    </row>
    <row r="2163" spans="1:35" x14ac:dyDescent="0.35">
      <c r="A2163">
        <v>30</v>
      </c>
      <c r="B2163" t="s">
        <v>294</v>
      </c>
      <c r="C2163" t="s">
        <v>246</v>
      </c>
      <c r="D2163" t="s">
        <v>484</v>
      </c>
      <c r="E2163" t="s">
        <v>288</v>
      </c>
      <c r="F2163" t="s">
        <v>248</v>
      </c>
      <c r="G2163" t="s">
        <v>249</v>
      </c>
      <c r="H2163" t="s">
        <v>250</v>
      </c>
      <c r="L2163" s="50">
        <v>1</v>
      </c>
      <c r="M2163" s="50">
        <v>0.88238126039505005</v>
      </c>
      <c r="N2163" s="50">
        <v>1.1332969665527344</v>
      </c>
      <c r="O2163" s="50">
        <v>28.191790000000001</v>
      </c>
      <c r="P2163" s="50">
        <v>28.256607055664063</v>
      </c>
      <c r="Q2163" s="50">
        <v>9.4440214335918427E-2</v>
      </c>
      <c r="S2163" s="50">
        <v>18.770513534545898</v>
      </c>
      <c r="T2163" s="50">
        <v>0.11261884123086929</v>
      </c>
      <c r="U2163" s="50">
        <v>6.5020516514778137E-2</v>
      </c>
      <c r="V2163" s="50">
        <v>0</v>
      </c>
      <c r="W2163" t="s">
        <v>210</v>
      </c>
      <c r="X2163" s="50">
        <v>0.54022629103810615</v>
      </c>
      <c r="Y2163" t="s">
        <v>210</v>
      </c>
      <c r="Z2163">
        <v>3</v>
      </c>
      <c r="AA2163">
        <v>20</v>
      </c>
      <c r="AB2163" t="s">
        <v>251</v>
      </c>
      <c r="AC2163" t="s">
        <v>190</v>
      </c>
      <c r="AD2163" s="50">
        <v>0.9725747094738576</v>
      </c>
      <c r="AE2163" t="s">
        <v>252</v>
      </c>
      <c r="AF2163" t="s">
        <v>252</v>
      </c>
      <c r="AG2163" t="s">
        <v>252</v>
      </c>
      <c r="AH2163" t="s">
        <v>252</v>
      </c>
      <c r="AI2163" t="s">
        <v>252</v>
      </c>
    </row>
    <row r="2164" spans="1:35" x14ac:dyDescent="0.35">
      <c r="A2164">
        <v>31</v>
      </c>
      <c r="B2164" t="s">
        <v>295</v>
      </c>
      <c r="C2164" t="s">
        <v>246</v>
      </c>
      <c r="D2164" t="s">
        <v>484</v>
      </c>
      <c r="E2164" t="s">
        <v>290</v>
      </c>
      <c r="F2164" t="s">
        <v>248</v>
      </c>
      <c r="G2164" t="s">
        <v>249</v>
      </c>
      <c r="H2164" t="s">
        <v>250</v>
      </c>
      <c r="L2164" s="50">
        <v>1</v>
      </c>
      <c r="M2164" s="50">
        <v>0.93323105573654175</v>
      </c>
      <c r="N2164" s="50">
        <v>1.0715459585189819</v>
      </c>
      <c r="O2164" s="50">
        <v>25.663761000000001</v>
      </c>
      <c r="P2164" s="50">
        <v>25.670846939086914</v>
      </c>
      <c r="Q2164" s="50">
        <v>1.0192517191171646E-2</v>
      </c>
      <c r="S2164" s="50">
        <v>16.184751510620117</v>
      </c>
      <c r="T2164" s="50">
        <v>6.2192745506763458E-2</v>
      </c>
      <c r="U2164" s="50">
        <v>3.5906996577978134E-2</v>
      </c>
      <c r="V2164" s="50">
        <v>0</v>
      </c>
      <c r="W2164" t="s">
        <v>210</v>
      </c>
      <c r="X2164" s="50">
        <v>0.5859723344228922</v>
      </c>
      <c r="Y2164" t="s">
        <v>210</v>
      </c>
      <c r="Z2164">
        <v>3</v>
      </c>
      <c r="AA2164">
        <v>19</v>
      </c>
      <c r="AB2164" t="s">
        <v>251</v>
      </c>
      <c r="AC2164" t="s">
        <v>190</v>
      </c>
      <c r="AD2164" s="50">
        <v>0.97184203964805205</v>
      </c>
      <c r="AE2164" t="s">
        <v>252</v>
      </c>
      <c r="AF2164" t="s">
        <v>252</v>
      </c>
      <c r="AG2164" t="s">
        <v>252</v>
      </c>
      <c r="AH2164" t="s">
        <v>252</v>
      </c>
      <c r="AI2164" t="s">
        <v>252</v>
      </c>
    </row>
    <row r="2165" spans="1:35" x14ac:dyDescent="0.35">
      <c r="A2165">
        <v>32</v>
      </c>
      <c r="B2165" t="s">
        <v>296</v>
      </c>
      <c r="C2165" t="s">
        <v>246</v>
      </c>
      <c r="D2165" t="s">
        <v>484</v>
      </c>
      <c r="E2165" t="s">
        <v>292</v>
      </c>
      <c r="F2165" t="s">
        <v>248</v>
      </c>
      <c r="G2165" t="s">
        <v>249</v>
      </c>
      <c r="H2165" t="s">
        <v>250</v>
      </c>
      <c r="L2165" s="50">
        <v>1</v>
      </c>
      <c r="M2165" s="50">
        <v>0.9206233024597168</v>
      </c>
      <c r="N2165" s="50">
        <v>1.0862206220626831</v>
      </c>
      <c r="O2165" s="50">
        <v>28.192553</v>
      </c>
      <c r="P2165" s="50">
        <v>28.1441650390625</v>
      </c>
      <c r="Q2165" s="50">
        <v>4.214797168970108E-2</v>
      </c>
      <c r="S2165" s="50">
        <v>18.658071517944336</v>
      </c>
      <c r="T2165" s="50">
        <v>7.4434548616409302E-2</v>
      </c>
      <c r="U2165" s="50">
        <v>4.2974803596735001E-2</v>
      </c>
      <c r="V2165" s="50">
        <v>0</v>
      </c>
      <c r="W2165" t="s">
        <v>210</v>
      </c>
      <c r="X2165" s="50">
        <v>0.47247341526172459</v>
      </c>
      <c r="Y2165" t="s">
        <v>210</v>
      </c>
      <c r="Z2165">
        <v>3</v>
      </c>
      <c r="AA2165">
        <v>22</v>
      </c>
      <c r="AB2165" t="s">
        <v>251</v>
      </c>
      <c r="AC2165" t="s">
        <v>190</v>
      </c>
      <c r="AD2165" s="50">
        <v>0.9739727274413863</v>
      </c>
      <c r="AE2165" t="s">
        <v>252</v>
      </c>
      <c r="AF2165" t="s">
        <v>252</v>
      </c>
      <c r="AG2165" t="s">
        <v>252</v>
      </c>
      <c r="AH2165" t="s">
        <v>252</v>
      </c>
      <c r="AI2165" t="s">
        <v>252</v>
      </c>
    </row>
    <row r="2166" spans="1:35" x14ac:dyDescent="0.35">
      <c r="A2166">
        <v>33</v>
      </c>
      <c r="B2166" t="s">
        <v>297</v>
      </c>
      <c r="C2166" t="s">
        <v>246</v>
      </c>
      <c r="D2166" t="s">
        <v>484</v>
      </c>
      <c r="E2166" t="s">
        <v>286</v>
      </c>
      <c r="F2166" t="s">
        <v>248</v>
      </c>
      <c r="G2166" t="s">
        <v>249</v>
      </c>
      <c r="H2166" t="s">
        <v>250</v>
      </c>
      <c r="L2166" s="50">
        <v>1</v>
      </c>
      <c r="M2166" s="50">
        <v>0.93362051248550415</v>
      </c>
      <c r="N2166" s="50">
        <v>1.0710990428924561</v>
      </c>
      <c r="O2166" s="50">
        <v>26.217124999999999</v>
      </c>
      <c r="P2166" s="50">
        <v>26.20979118347168</v>
      </c>
      <c r="Q2166" s="50">
        <v>7.5708865188062191E-3</v>
      </c>
      <c r="S2166" s="50">
        <v>16.723695755004883</v>
      </c>
      <c r="T2166" s="50">
        <v>6.1817217618227005E-2</v>
      </c>
      <c r="U2166" s="50">
        <v>3.5690188407897949E-2</v>
      </c>
      <c r="V2166" s="50">
        <v>0</v>
      </c>
      <c r="W2166" t="s">
        <v>210</v>
      </c>
      <c r="X2166" s="50">
        <v>0.37087213788293349</v>
      </c>
      <c r="Y2166" t="s">
        <v>210</v>
      </c>
      <c r="Z2166">
        <v>3</v>
      </c>
      <c r="AA2166">
        <v>20</v>
      </c>
      <c r="AB2166" t="s">
        <v>251</v>
      </c>
      <c r="AC2166" t="s">
        <v>190</v>
      </c>
      <c r="AD2166" s="50">
        <v>0.94182130944068498</v>
      </c>
      <c r="AE2166" t="s">
        <v>252</v>
      </c>
      <c r="AF2166" t="s">
        <v>252</v>
      </c>
      <c r="AG2166" t="s">
        <v>252</v>
      </c>
      <c r="AH2166" t="s">
        <v>252</v>
      </c>
      <c r="AI2166" t="s">
        <v>252</v>
      </c>
    </row>
    <row r="2167" spans="1:35" x14ac:dyDescent="0.35">
      <c r="A2167">
        <v>34</v>
      </c>
      <c r="B2167" t="s">
        <v>298</v>
      </c>
      <c r="C2167" t="s">
        <v>246</v>
      </c>
      <c r="D2167" t="s">
        <v>484</v>
      </c>
      <c r="E2167" t="s">
        <v>288</v>
      </c>
      <c r="F2167" t="s">
        <v>248</v>
      </c>
      <c r="G2167" t="s">
        <v>249</v>
      </c>
      <c r="H2167" t="s">
        <v>250</v>
      </c>
      <c r="L2167" s="50">
        <v>1</v>
      </c>
      <c r="M2167" s="50">
        <v>0.88238126039505005</v>
      </c>
      <c r="N2167" s="50">
        <v>1.1332969665527344</v>
      </c>
      <c r="O2167" s="50">
        <v>28.213069999999998</v>
      </c>
      <c r="P2167" s="50">
        <v>28.256607055664063</v>
      </c>
      <c r="Q2167" s="50">
        <v>9.4440214335918427E-2</v>
      </c>
      <c r="S2167" s="50">
        <v>18.770513534545898</v>
      </c>
      <c r="T2167" s="50">
        <v>0.11261884123086929</v>
      </c>
      <c r="U2167" s="50">
        <v>6.5020516514778137E-2</v>
      </c>
      <c r="V2167" s="50">
        <v>0</v>
      </c>
      <c r="W2167" t="s">
        <v>210</v>
      </c>
      <c r="X2167" s="50">
        <v>0.54022629103810615</v>
      </c>
      <c r="Y2167" t="s">
        <v>210</v>
      </c>
      <c r="Z2167">
        <v>3</v>
      </c>
      <c r="AA2167">
        <v>21</v>
      </c>
      <c r="AB2167" t="s">
        <v>251</v>
      </c>
      <c r="AC2167" t="s">
        <v>190</v>
      </c>
      <c r="AD2167" s="50">
        <v>0.96588820624423577</v>
      </c>
      <c r="AE2167" t="s">
        <v>252</v>
      </c>
      <c r="AF2167" t="s">
        <v>252</v>
      </c>
      <c r="AG2167" t="s">
        <v>252</v>
      </c>
      <c r="AH2167" t="s">
        <v>252</v>
      </c>
      <c r="AI2167" t="s">
        <v>252</v>
      </c>
    </row>
    <row r="2168" spans="1:35" x14ac:dyDescent="0.35">
      <c r="A2168">
        <v>35</v>
      </c>
      <c r="B2168" t="s">
        <v>299</v>
      </c>
      <c r="C2168" t="s">
        <v>246</v>
      </c>
      <c r="D2168" t="s">
        <v>484</v>
      </c>
      <c r="E2168" t="s">
        <v>290</v>
      </c>
      <c r="F2168" t="s">
        <v>248</v>
      </c>
      <c r="G2168" t="s">
        <v>249</v>
      </c>
      <c r="H2168" t="s">
        <v>250</v>
      </c>
      <c r="L2168" s="50">
        <v>1</v>
      </c>
      <c r="M2168" s="50">
        <v>0.93323105573654175</v>
      </c>
      <c r="N2168" s="50">
        <v>1.0715459585189819</v>
      </c>
      <c r="O2168" s="50">
        <v>25.682528000000001</v>
      </c>
      <c r="P2168" s="50">
        <v>25.670846939086914</v>
      </c>
      <c r="Q2168" s="50">
        <v>1.0192517191171646E-2</v>
      </c>
      <c r="S2168" s="50">
        <v>16.184751510620117</v>
      </c>
      <c r="T2168" s="50">
        <v>6.2192745506763458E-2</v>
      </c>
      <c r="U2168" s="50">
        <v>3.5906996577978134E-2</v>
      </c>
      <c r="V2168" s="50">
        <v>0</v>
      </c>
      <c r="W2168" t="s">
        <v>210</v>
      </c>
      <c r="X2168" s="50">
        <v>0.5859723344228922</v>
      </c>
      <c r="Y2168" t="s">
        <v>210</v>
      </c>
      <c r="Z2168">
        <v>3</v>
      </c>
      <c r="AA2168">
        <v>20</v>
      </c>
      <c r="AB2168" t="s">
        <v>251</v>
      </c>
      <c r="AC2168" t="s">
        <v>190</v>
      </c>
      <c r="AD2168" s="50">
        <v>0.9588583747219066</v>
      </c>
      <c r="AE2168" t="s">
        <v>252</v>
      </c>
      <c r="AF2168" t="s">
        <v>252</v>
      </c>
      <c r="AG2168" t="s">
        <v>252</v>
      </c>
      <c r="AH2168" t="s">
        <v>252</v>
      </c>
      <c r="AI2168" t="s">
        <v>252</v>
      </c>
    </row>
    <row r="2169" spans="1:35" x14ac:dyDescent="0.35">
      <c r="A2169">
        <v>36</v>
      </c>
      <c r="B2169" t="s">
        <v>300</v>
      </c>
      <c r="C2169" t="s">
        <v>246</v>
      </c>
      <c r="D2169" t="s">
        <v>484</v>
      </c>
      <c r="E2169" t="s">
        <v>292</v>
      </c>
      <c r="F2169" t="s">
        <v>248</v>
      </c>
      <c r="G2169" t="s">
        <v>249</v>
      </c>
      <c r="H2169" t="s">
        <v>250</v>
      </c>
      <c r="L2169" s="50">
        <v>1</v>
      </c>
      <c r="M2169" s="50">
        <v>0.9206233024597168</v>
      </c>
      <c r="N2169" s="50">
        <v>1.0862206220626831</v>
      </c>
      <c r="O2169" s="50">
        <v>28.115442000000002</v>
      </c>
      <c r="P2169" s="50">
        <v>28.1441650390625</v>
      </c>
      <c r="Q2169" s="50">
        <v>4.214797168970108E-2</v>
      </c>
      <c r="S2169" s="50">
        <v>18.658071517944336</v>
      </c>
      <c r="T2169" s="50">
        <v>7.4434548616409302E-2</v>
      </c>
      <c r="U2169" s="50">
        <v>4.2974803596735001E-2</v>
      </c>
      <c r="V2169" s="50">
        <v>0</v>
      </c>
      <c r="W2169" t="s">
        <v>210</v>
      </c>
      <c r="X2169" s="50">
        <v>0.47247341526172459</v>
      </c>
      <c r="Y2169" t="s">
        <v>210</v>
      </c>
      <c r="Z2169">
        <v>3</v>
      </c>
      <c r="AA2169">
        <v>22</v>
      </c>
      <c r="AB2169" t="s">
        <v>251</v>
      </c>
      <c r="AC2169" t="s">
        <v>190</v>
      </c>
      <c r="AD2169" s="50">
        <v>0.95703695343988227</v>
      </c>
      <c r="AE2169" t="s">
        <v>252</v>
      </c>
      <c r="AF2169" t="s">
        <v>252</v>
      </c>
      <c r="AG2169" t="s">
        <v>252</v>
      </c>
      <c r="AH2169" t="s">
        <v>252</v>
      </c>
      <c r="AI2169" t="s">
        <v>252</v>
      </c>
    </row>
    <row r="2170" spans="1:35" x14ac:dyDescent="0.35">
      <c r="A2170">
        <v>37</v>
      </c>
      <c r="B2170" t="s">
        <v>301</v>
      </c>
      <c r="C2170" t="s">
        <v>246</v>
      </c>
      <c r="D2170" t="s">
        <v>484</v>
      </c>
      <c r="E2170" t="s">
        <v>302</v>
      </c>
      <c r="F2170" t="s">
        <v>248</v>
      </c>
      <c r="G2170" t="s">
        <v>249</v>
      </c>
      <c r="H2170" t="s">
        <v>250</v>
      </c>
      <c r="L2170" s="50">
        <v>1</v>
      </c>
      <c r="M2170" s="50">
        <v>0.930899977684021</v>
      </c>
      <c r="N2170" s="50">
        <v>1.0742292404174805</v>
      </c>
      <c r="O2170" s="50">
        <v>27.779001000000001</v>
      </c>
      <c r="P2170" s="50">
        <v>27.756317138671875</v>
      </c>
      <c r="Q2170" s="50">
        <v>1.9721360877156258E-2</v>
      </c>
      <c r="S2170" s="50">
        <v>18.270223617553711</v>
      </c>
      <c r="T2170" s="50">
        <v>6.4443632960319519E-2</v>
      </c>
      <c r="U2170" s="50">
        <v>3.7206549197435379E-2</v>
      </c>
      <c r="V2170" s="50">
        <v>0</v>
      </c>
      <c r="W2170" t="s">
        <v>210</v>
      </c>
      <c r="X2170" s="50">
        <v>0.70107524180172165</v>
      </c>
      <c r="Y2170" t="s">
        <v>210</v>
      </c>
      <c r="Z2170">
        <v>3</v>
      </c>
      <c r="AA2170">
        <v>21</v>
      </c>
      <c r="AB2170" t="s">
        <v>251</v>
      </c>
      <c r="AC2170" t="s">
        <v>190</v>
      </c>
      <c r="AD2170" s="50">
        <v>0.9700390098860896</v>
      </c>
      <c r="AE2170" t="s">
        <v>252</v>
      </c>
      <c r="AF2170" t="s">
        <v>252</v>
      </c>
      <c r="AG2170" t="s">
        <v>252</v>
      </c>
      <c r="AH2170" t="s">
        <v>252</v>
      </c>
      <c r="AI2170" t="s">
        <v>252</v>
      </c>
    </row>
    <row r="2171" spans="1:35" x14ac:dyDescent="0.35">
      <c r="A2171">
        <v>38</v>
      </c>
      <c r="B2171" t="s">
        <v>303</v>
      </c>
      <c r="C2171" t="s">
        <v>246</v>
      </c>
      <c r="D2171" t="s">
        <v>484</v>
      </c>
      <c r="E2171" t="s">
        <v>304</v>
      </c>
      <c r="F2171" t="s">
        <v>248</v>
      </c>
      <c r="G2171" t="s">
        <v>249</v>
      </c>
      <c r="H2171" t="s">
        <v>250</v>
      </c>
      <c r="L2171" s="50">
        <v>1</v>
      </c>
      <c r="M2171" s="50">
        <v>0.92926871776580811</v>
      </c>
      <c r="N2171" s="50">
        <v>1.0761150121688843</v>
      </c>
      <c r="O2171" s="50">
        <v>27.405937000000002</v>
      </c>
      <c r="P2171" s="50">
        <v>27.383392333984375</v>
      </c>
      <c r="Q2171" s="50">
        <v>2.439003624022007E-2</v>
      </c>
      <c r="S2171" s="50">
        <v>17.897296905517578</v>
      </c>
      <c r="T2171" s="50">
        <v>6.6022150218486786E-2</v>
      </c>
      <c r="U2171" s="50">
        <v>3.8117904216051102E-2</v>
      </c>
      <c r="V2171" s="50">
        <v>0</v>
      </c>
      <c r="W2171" t="s">
        <v>210</v>
      </c>
      <c r="X2171" s="50">
        <v>0.3550444284411422</v>
      </c>
      <c r="Y2171" t="s">
        <v>210</v>
      </c>
      <c r="Z2171">
        <v>3</v>
      </c>
      <c r="AA2171">
        <v>22</v>
      </c>
      <c r="AB2171" t="s">
        <v>251</v>
      </c>
      <c r="AC2171" t="s">
        <v>190</v>
      </c>
      <c r="AD2171" s="50">
        <v>0.96514167459708977</v>
      </c>
      <c r="AE2171" t="s">
        <v>252</v>
      </c>
      <c r="AF2171" t="s">
        <v>252</v>
      </c>
      <c r="AG2171" t="s">
        <v>252</v>
      </c>
      <c r="AH2171" t="s">
        <v>252</v>
      </c>
      <c r="AI2171" t="s">
        <v>252</v>
      </c>
    </row>
    <row r="2172" spans="1:35" x14ac:dyDescent="0.35">
      <c r="A2172">
        <v>39</v>
      </c>
      <c r="B2172" t="s">
        <v>305</v>
      </c>
      <c r="C2172" t="s">
        <v>246</v>
      </c>
      <c r="D2172" t="s">
        <v>484</v>
      </c>
      <c r="E2172" t="s">
        <v>306</v>
      </c>
      <c r="F2172" t="s">
        <v>248</v>
      </c>
      <c r="G2172" t="s">
        <v>249</v>
      </c>
      <c r="H2172" t="s">
        <v>250</v>
      </c>
      <c r="L2172" s="50">
        <v>1</v>
      </c>
      <c r="M2172" s="50">
        <v>0.92009121179580688</v>
      </c>
      <c r="N2172" s="50">
        <v>1.0868487358093262</v>
      </c>
      <c r="O2172" s="50">
        <v>29.070425</v>
      </c>
      <c r="P2172" s="50">
        <v>29.102849960327148</v>
      </c>
      <c r="Q2172" s="50">
        <v>4.3060194700956345E-2</v>
      </c>
      <c r="S2172" s="50">
        <v>19.616754531860352</v>
      </c>
      <c r="T2172" s="50">
        <v>7.495485246181488E-2</v>
      </c>
      <c r="U2172" s="50">
        <v>4.3275207281112671E-2</v>
      </c>
      <c r="V2172" s="50">
        <v>0</v>
      </c>
      <c r="W2172" t="s">
        <v>210</v>
      </c>
      <c r="X2172" s="50">
        <v>0.49518038244172108</v>
      </c>
      <c r="Y2172" t="s">
        <v>210</v>
      </c>
      <c r="Z2172">
        <v>3</v>
      </c>
      <c r="AA2172">
        <v>22</v>
      </c>
      <c r="AB2172" t="s">
        <v>251</v>
      </c>
      <c r="AC2172" t="s">
        <v>190</v>
      </c>
      <c r="AD2172" s="50">
        <v>0.97668301663712265</v>
      </c>
      <c r="AE2172" t="s">
        <v>252</v>
      </c>
      <c r="AF2172" t="s">
        <v>252</v>
      </c>
      <c r="AG2172" t="s">
        <v>252</v>
      </c>
      <c r="AH2172" t="s">
        <v>252</v>
      </c>
      <c r="AI2172" t="s">
        <v>252</v>
      </c>
    </row>
    <row r="2173" spans="1:35" x14ac:dyDescent="0.35">
      <c r="A2173">
        <v>40</v>
      </c>
      <c r="B2173" t="s">
        <v>307</v>
      </c>
      <c r="C2173" t="s">
        <v>246</v>
      </c>
      <c r="D2173" t="s">
        <v>484</v>
      </c>
      <c r="E2173" t="s">
        <v>308</v>
      </c>
      <c r="F2173" t="s">
        <v>248</v>
      </c>
      <c r="G2173" t="s">
        <v>249</v>
      </c>
      <c r="H2173" t="s">
        <v>250</v>
      </c>
      <c r="L2173" s="50">
        <v>1</v>
      </c>
      <c r="M2173" s="50">
        <v>0.93403315544128418</v>
      </c>
      <c r="N2173" s="50">
        <v>1.0706257820129395</v>
      </c>
      <c r="O2173" s="50">
        <v>32.98583</v>
      </c>
      <c r="P2173" s="50">
        <v>32.986171722412109</v>
      </c>
      <c r="Q2173" s="50">
        <v>2.8822361491620541E-3</v>
      </c>
      <c r="S2173" s="50">
        <v>23.500078201293945</v>
      </c>
      <c r="T2173" s="50">
        <v>6.1419520527124405E-2</v>
      </c>
      <c r="U2173" s="50">
        <v>3.5460576415061951E-2</v>
      </c>
      <c r="V2173" s="50">
        <v>0</v>
      </c>
      <c r="W2173" t="s">
        <v>210</v>
      </c>
      <c r="X2173" s="50">
        <v>0.41348551000397998</v>
      </c>
      <c r="Y2173" t="s">
        <v>210</v>
      </c>
      <c r="Z2173">
        <v>3</v>
      </c>
      <c r="AA2173">
        <v>26</v>
      </c>
      <c r="AB2173" t="s">
        <v>251</v>
      </c>
      <c r="AC2173" t="s">
        <v>190</v>
      </c>
      <c r="AD2173" s="50">
        <v>0.93818538322956091</v>
      </c>
      <c r="AE2173" t="s">
        <v>252</v>
      </c>
      <c r="AF2173" t="s">
        <v>252</v>
      </c>
      <c r="AG2173" t="s">
        <v>252</v>
      </c>
      <c r="AH2173" t="s">
        <v>252</v>
      </c>
      <c r="AI2173" t="s">
        <v>252</v>
      </c>
    </row>
    <row r="2174" spans="1:35" x14ac:dyDescent="0.35">
      <c r="A2174">
        <v>41</v>
      </c>
      <c r="B2174" t="s">
        <v>309</v>
      </c>
      <c r="C2174" t="s">
        <v>246</v>
      </c>
      <c r="D2174" t="s">
        <v>484</v>
      </c>
      <c r="E2174" t="s">
        <v>302</v>
      </c>
      <c r="F2174" t="s">
        <v>248</v>
      </c>
      <c r="G2174" t="s">
        <v>249</v>
      </c>
      <c r="H2174" t="s">
        <v>250</v>
      </c>
      <c r="L2174" s="50">
        <v>1</v>
      </c>
      <c r="M2174" s="50">
        <v>0.930899977684021</v>
      </c>
      <c r="N2174" s="50">
        <v>1.0742292404174805</v>
      </c>
      <c r="O2174" s="50">
        <v>27.746722999999999</v>
      </c>
      <c r="P2174" s="50">
        <v>27.756317138671875</v>
      </c>
      <c r="Q2174" s="50">
        <v>1.9721360877156258E-2</v>
      </c>
      <c r="S2174" s="50">
        <v>18.270223617553711</v>
      </c>
      <c r="T2174" s="50">
        <v>6.4443632960319519E-2</v>
      </c>
      <c r="U2174" s="50">
        <v>3.7206549197435379E-2</v>
      </c>
      <c r="V2174" s="50">
        <v>0</v>
      </c>
      <c r="W2174" t="s">
        <v>210</v>
      </c>
      <c r="X2174" s="50">
        <v>0.70107524180172165</v>
      </c>
      <c r="Y2174" t="s">
        <v>210</v>
      </c>
      <c r="Z2174">
        <v>3</v>
      </c>
      <c r="AA2174">
        <v>21</v>
      </c>
      <c r="AB2174" t="s">
        <v>251</v>
      </c>
      <c r="AC2174" t="s">
        <v>190</v>
      </c>
      <c r="AD2174" s="50">
        <v>0.97143027632312962</v>
      </c>
      <c r="AE2174" t="s">
        <v>252</v>
      </c>
      <c r="AF2174" t="s">
        <v>252</v>
      </c>
      <c r="AG2174" t="s">
        <v>252</v>
      </c>
      <c r="AH2174" t="s">
        <v>252</v>
      </c>
      <c r="AI2174" t="s">
        <v>252</v>
      </c>
    </row>
    <row r="2175" spans="1:35" x14ac:dyDescent="0.35">
      <c r="A2175">
        <v>42</v>
      </c>
      <c r="B2175" t="s">
        <v>310</v>
      </c>
      <c r="C2175" t="s">
        <v>246</v>
      </c>
      <c r="D2175" t="s">
        <v>484</v>
      </c>
      <c r="E2175" t="s">
        <v>304</v>
      </c>
      <c r="F2175" t="s">
        <v>248</v>
      </c>
      <c r="G2175" t="s">
        <v>249</v>
      </c>
      <c r="H2175" t="s">
        <v>250</v>
      </c>
      <c r="L2175" s="50">
        <v>1</v>
      </c>
      <c r="M2175" s="50">
        <v>0.92926871776580811</v>
      </c>
      <c r="N2175" s="50">
        <v>1.0761150121688843</v>
      </c>
      <c r="O2175" s="50">
        <v>27.386734000000001</v>
      </c>
      <c r="P2175" s="50">
        <v>27.383392333984375</v>
      </c>
      <c r="Q2175" s="50">
        <v>2.439003624022007E-2</v>
      </c>
      <c r="S2175" s="50">
        <v>17.897296905517578</v>
      </c>
      <c r="T2175" s="50">
        <v>6.6022150218486786E-2</v>
      </c>
      <c r="U2175" s="50">
        <v>3.8117904216051102E-2</v>
      </c>
      <c r="V2175" s="50">
        <v>0</v>
      </c>
      <c r="W2175" t="s">
        <v>210</v>
      </c>
      <c r="X2175" s="50">
        <v>0.3550444284411422</v>
      </c>
      <c r="Y2175" t="s">
        <v>210</v>
      </c>
      <c r="Z2175">
        <v>3</v>
      </c>
      <c r="AA2175">
        <v>22</v>
      </c>
      <c r="AB2175" t="s">
        <v>251</v>
      </c>
      <c r="AC2175" t="s">
        <v>190</v>
      </c>
      <c r="AD2175" s="50">
        <v>0.95383675515903454</v>
      </c>
      <c r="AE2175" t="s">
        <v>252</v>
      </c>
      <c r="AF2175" t="s">
        <v>252</v>
      </c>
      <c r="AG2175" t="s">
        <v>252</v>
      </c>
      <c r="AH2175" t="s">
        <v>252</v>
      </c>
      <c r="AI2175" t="s">
        <v>252</v>
      </c>
    </row>
    <row r="2176" spans="1:35" x14ac:dyDescent="0.35">
      <c r="A2176">
        <v>43</v>
      </c>
      <c r="B2176" t="s">
        <v>311</v>
      </c>
      <c r="C2176" t="s">
        <v>246</v>
      </c>
      <c r="D2176" t="s">
        <v>484</v>
      </c>
      <c r="E2176" t="s">
        <v>306</v>
      </c>
      <c r="F2176" t="s">
        <v>248</v>
      </c>
      <c r="G2176" t="s">
        <v>249</v>
      </c>
      <c r="H2176" t="s">
        <v>250</v>
      </c>
      <c r="L2176" s="50">
        <v>1</v>
      </c>
      <c r="M2176" s="50">
        <v>0.92009121179580688</v>
      </c>
      <c r="N2176" s="50">
        <v>1.0868487358093262</v>
      </c>
      <c r="O2176" s="50">
        <v>29.086417999999998</v>
      </c>
      <c r="P2176" s="50">
        <v>29.102849960327148</v>
      </c>
      <c r="Q2176" s="50">
        <v>4.3060194700956345E-2</v>
      </c>
      <c r="S2176" s="50">
        <v>19.616754531860352</v>
      </c>
      <c r="T2176" s="50">
        <v>7.495485246181488E-2</v>
      </c>
      <c r="U2176" s="50">
        <v>4.3275207281112671E-2</v>
      </c>
      <c r="V2176" s="50">
        <v>0</v>
      </c>
      <c r="W2176" t="s">
        <v>210</v>
      </c>
      <c r="X2176" s="50">
        <v>0.49518038244172108</v>
      </c>
      <c r="Y2176" t="s">
        <v>210</v>
      </c>
      <c r="Z2176">
        <v>3</v>
      </c>
      <c r="AA2176">
        <v>22</v>
      </c>
      <c r="AB2176" t="s">
        <v>251</v>
      </c>
      <c r="AC2176" t="s">
        <v>190</v>
      </c>
      <c r="AD2176" s="50">
        <v>0.97685598032762844</v>
      </c>
      <c r="AE2176" t="s">
        <v>252</v>
      </c>
      <c r="AF2176" t="s">
        <v>252</v>
      </c>
      <c r="AG2176" t="s">
        <v>252</v>
      </c>
      <c r="AH2176" t="s">
        <v>252</v>
      </c>
      <c r="AI2176" t="s">
        <v>252</v>
      </c>
    </row>
    <row r="2177" spans="1:35" x14ac:dyDescent="0.35">
      <c r="A2177">
        <v>44</v>
      </c>
      <c r="B2177" t="s">
        <v>312</v>
      </c>
      <c r="C2177" t="s">
        <v>246</v>
      </c>
      <c r="D2177" t="s">
        <v>484</v>
      </c>
      <c r="E2177" t="s">
        <v>308</v>
      </c>
      <c r="F2177" t="s">
        <v>248</v>
      </c>
      <c r="G2177" t="s">
        <v>249</v>
      </c>
      <c r="H2177" t="s">
        <v>250</v>
      </c>
      <c r="L2177" s="50">
        <v>1</v>
      </c>
      <c r="M2177" s="50">
        <v>0.93403315544128418</v>
      </c>
      <c r="N2177" s="50">
        <v>1.0706257820129395</v>
      </c>
      <c r="O2177" s="50">
        <v>32.98348</v>
      </c>
      <c r="P2177" s="50">
        <v>32.986171722412109</v>
      </c>
      <c r="Q2177" s="50">
        <v>2.8822361491620541E-3</v>
      </c>
      <c r="S2177" s="50">
        <v>23.500078201293945</v>
      </c>
      <c r="T2177" s="50">
        <v>6.1419520527124405E-2</v>
      </c>
      <c r="U2177" s="50">
        <v>3.5460576415061951E-2</v>
      </c>
      <c r="V2177" s="50">
        <v>0</v>
      </c>
      <c r="W2177" t="s">
        <v>210</v>
      </c>
      <c r="X2177" s="50">
        <v>0.41348551000397998</v>
      </c>
      <c r="Y2177" t="s">
        <v>210</v>
      </c>
      <c r="Z2177">
        <v>3</v>
      </c>
      <c r="AA2177">
        <v>26</v>
      </c>
      <c r="AB2177" t="s">
        <v>251</v>
      </c>
      <c r="AC2177" t="s">
        <v>190</v>
      </c>
      <c r="AD2177" s="50">
        <v>0.95978775727025845</v>
      </c>
      <c r="AE2177" t="s">
        <v>252</v>
      </c>
      <c r="AF2177" t="s">
        <v>252</v>
      </c>
      <c r="AG2177" t="s">
        <v>252</v>
      </c>
      <c r="AH2177" t="s">
        <v>252</v>
      </c>
      <c r="AI2177" t="s">
        <v>252</v>
      </c>
    </row>
    <row r="2178" spans="1:35" x14ac:dyDescent="0.35">
      <c r="A2178">
        <v>45</v>
      </c>
      <c r="B2178" t="s">
        <v>313</v>
      </c>
      <c r="C2178" t="s">
        <v>246</v>
      </c>
      <c r="D2178" t="s">
        <v>484</v>
      </c>
      <c r="E2178" t="s">
        <v>302</v>
      </c>
      <c r="F2178" t="s">
        <v>248</v>
      </c>
      <c r="G2178" t="s">
        <v>249</v>
      </c>
      <c r="H2178" t="s">
        <v>250</v>
      </c>
      <c r="L2178" s="50">
        <v>1</v>
      </c>
      <c r="M2178" s="50">
        <v>0.930899977684021</v>
      </c>
      <c r="N2178" s="50">
        <v>1.0742292404174805</v>
      </c>
      <c r="O2178" s="50">
        <v>27.743230000000001</v>
      </c>
      <c r="P2178" s="50">
        <v>27.756317138671875</v>
      </c>
      <c r="Q2178" s="50">
        <v>1.9721360877156258E-2</v>
      </c>
      <c r="S2178" s="50">
        <v>18.270223617553711</v>
      </c>
      <c r="T2178" s="50">
        <v>6.4443632960319519E-2</v>
      </c>
      <c r="U2178" s="50">
        <v>3.7206549197435379E-2</v>
      </c>
      <c r="V2178" s="50">
        <v>0</v>
      </c>
      <c r="W2178" t="s">
        <v>210</v>
      </c>
      <c r="X2178" s="50">
        <v>0.70107524180172165</v>
      </c>
      <c r="Y2178" t="s">
        <v>210</v>
      </c>
      <c r="Z2178">
        <v>3</v>
      </c>
      <c r="AA2178">
        <v>21</v>
      </c>
      <c r="AB2178" t="s">
        <v>251</v>
      </c>
      <c r="AC2178" t="s">
        <v>190</v>
      </c>
      <c r="AD2178" s="50">
        <v>0.96128749333654184</v>
      </c>
      <c r="AE2178" t="s">
        <v>252</v>
      </c>
      <c r="AF2178" t="s">
        <v>252</v>
      </c>
      <c r="AG2178" t="s">
        <v>252</v>
      </c>
      <c r="AH2178" t="s">
        <v>252</v>
      </c>
      <c r="AI2178" t="s">
        <v>252</v>
      </c>
    </row>
    <row r="2179" spans="1:35" x14ac:dyDescent="0.35">
      <c r="A2179">
        <v>46</v>
      </c>
      <c r="B2179" t="s">
        <v>314</v>
      </c>
      <c r="C2179" t="s">
        <v>246</v>
      </c>
      <c r="D2179" t="s">
        <v>484</v>
      </c>
      <c r="E2179" t="s">
        <v>304</v>
      </c>
      <c r="F2179" t="s">
        <v>248</v>
      </c>
      <c r="G2179" t="s">
        <v>249</v>
      </c>
      <c r="H2179" t="s">
        <v>250</v>
      </c>
      <c r="L2179" s="50">
        <v>1</v>
      </c>
      <c r="M2179" s="50">
        <v>0.92926871776580811</v>
      </c>
      <c r="N2179" s="50">
        <v>1.0761150121688843</v>
      </c>
      <c r="O2179" s="50">
        <v>27.357502</v>
      </c>
      <c r="P2179" s="50">
        <v>27.383392333984375</v>
      </c>
      <c r="Q2179" s="50">
        <v>2.439003624022007E-2</v>
      </c>
      <c r="S2179" s="50">
        <v>17.897296905517578</v>
      </c>
      <c r="T2179" s="50">
        <v>6.6022150218486786E-2</v>
      </c>
      <c r="U2179" s="50">
        <v>3.8117904216051102E-2</v>
      </c>
      <c r="V2179" s="50">
        <v>0</v>
      </c>
      <c r="W2179" t="s">
        <v>210</v>
      </c>
      <c r="X2179" s="50">
        <v>0.3550444284411422</v>
      </c>
      <c r="Y2179" t="s">
        <v>210</v>
      </c>
      <c r="Z2179">
        <v>3</v>
      </c>
      <c r="AA2179">
        <v>21</v>
      </c>
      <c r="AB2179" t="s">
        <v>251</v>
      </c>
      <c r="AC2179" t="s">
        <v>190</v>
      </c>
      <c r="AD2179" s="50">
        <v>0.95971936635901922</v>
      </c>
      <c r="AE2179" t="s">
        <v>252</v>
      </c>
      <c r="AF2179" t="s">
        <v>252</v>
      </c>
      <c r="AG2179" t="s">
        <v>252</v>
      </c>
      <c r="AH2179" t="s">
        <v>252</v>
      </c>
      <c r="AI2179" t="s">
        <v>252</v>
      </c>
    </row>
    <row r="2180" spans="1:35" x14ac:dyDescent="0.35">
      <c r="A2180">
        <v>47</v>
      </c>
      <c r="B2180" t="s">
        <v>315</v>
      </c>
      <c r="C2180" t="s">
        <v>246</v>
      </c>
      <c r="D2180" t="s">
        <v>484</v>
      </c>
      <c r="E2180" t="s">
        <v>306</v>
      </c>
      <c r="F2180" t="s">
        <v>248</v>
      </c>
      <c r="G2180" t="s">
        <v>249</v>
      </c>
      <c r="H2180" t="s">
        <v>250</v>
      </c>
      <c r="L2180" s="50">
        <v>1</v>
      </c>
      <c r="M2180" s="50">
        <v>0.92009121179580688</v>
      </c>
      <c r="N2180" s="50">
        <v>1.0868487358093262</v>
      </c>
      <c r="O2180" s="50">
        <v>29.151706999999998</v>
      </c>
      <c r="P2180" s="50">
        <v>29.102849960327148</v>
      </c>
      <c r="Q2180" s="50">
        <v>4.3060194700956345E-2</v>
      </c>
      <c r="S2180" s="50">
        <v>19.616754531860352</v>
      </c>
      <c r="T2180" s="50">
        <v>7.495485246181488E-2</v>
      </c>
      <c r="U2180" s="50">
        <v>4.3275207281112671E-2</v>
      </c>
      <c r="V2180" s="50">
        <v>0</v>
      </c>
      <c r="W2180" t="s">
        <v>210</v>
      </c>
      <c r="X2180" s="50">
        <v>0.49518038244172108</v>
      </c>
      <c r="Y2180" t="s">
        <v>210</v>
      </c>
      <c r="Z2180">
        <v>3</v>
      </c>
      <c r="AA2180">
        <v>23</v>
      </c>
      <c r="AB2180" t="s">
        <v>251</v>
      </c>
      <c r="AC2180" t="s">
        <v>190</v>
      </c>
      <c r="AD2180" s="50">
        <v>0.96902562627409283</v>
      </c>
      <c r="AE2180" t="s">
        <v>252</v>
      </c>
      <c r="AF2180" t="s">
        <v>252</v>
      </c>
      <c r="AG2180" t="s">
        <v>252</v>
      </c>
      <c r="AH2180" t="s">
        <v>252</v>
      </c>
      <c r="AI2180" t="s">
        <v>252</v>
      </c>
    </row>
    <row r="2181" spans="1:35" x14ac:dyDescent="0.35">
      <c r="A2181">
        <v>48</v>
      </c>
      <c r="B2181" t="s">
        <v>316</v>
      </c>
      <c r="C2181" t="s">
        <v>246</v>
      </c>
      <c r="D2181" t="s">
        <v>484</v>
      </c>
      <c r="E2181" t="s">
        <v>308</v>
      </c>
      <c r="F2181" t="s">
        <v>248</v>
      </c>
      <c r="G2181" t="s">
        <v>249</v>
      </c>
      <c r="H2181" t="s">
        <v>250</v>
      </c>
      <c r="L2181" s="50">
        <v>1</v>
      </c>
      <c r="M2181" s="50">
        <v>0.93403315544128418</v>
      </c>
      <c r="N2181" s="50">
        <v>1.0706257820129395</v>
      </c>
      <c r="O2181" s="50">
        <v>32.989212000000002</v>
      </c>
      <c r="P2181" s="50">
        <v>32.986171722412109</v>
      </c>
      <c r="Q2181" s="50">
        <v>2.8822361491620541E-3</v>
      </c>
      <c r="S2181" s="50">
        <v>23.500078201293945</v>
      </c>
      <c r="T2181" s="50">
        <v>6.1419520527124405E-2</v>
      </c>
      <c r="U2181" s="50">
        <v>3.5460576415061951E-2</v>
      </c>
      <c r="V2181" s="50">
        <v>0</v>
      </c>
      <c r="W2181" t="s">
        <v>210</v>
      </c>
      <c r="X2181" s="50">
        <v>0.41348551000397998</v>
      </c>
      <c r="Y2181" t="s">
        <v>210</v>
      </c>
      <c r="Z2181">
        <v>3</v>
      </c>
      <c r="AA2181">
        <v>27</v>
      </c>
      <c r="AB2181" t="s">
        <v>251</v>
      </c>
      <c r="AC2181" t="s">
        <v>190</v>
      </c>
      <c r="AD2181" s="50">
        <v>0.96485858830613491</v>
      </c>
      <c r="AE2181" t="s">
        <v>252</v>
      </c>
      <c r="AF2181" t="s">
        <v>252</v>
      </c>
      <c r="AG2181" t="s">
        <v>252</v>
      </c>
      <c r="AH2181" t="s">
        <v>252</v>
      </c>
      <c r="AI2181" t="s">
        <v>252</v>
      </c>
    </row>
    <row r="2182" spans="1:35" x14ac:dyDescent="0.35">
      <c r="A2182">
        <v>49</v>
      </c>
      <c r="B2182" t="s">
        <v>317</v>
      </c>
      <c r="C2182" t="s">
        <v>246</v>
      </c>
      <c r="D2182" t="s">
        <v>484</v>
      </c>
      <c r="E2182" t="s">
        <v>318</v>
      </c>
      <c r="F2182" t="s">
        <v>248</v>
      </c>
      <c r="G2182" t="s">
        <v>249</v>
      </c>
      <c r="H2182" t="s">
        <v>250</v>
      </c>
      <c r="L2182" s="50">
        <v>1</v>
      </c>
      <c r="M2182" s="50">
        <v>0.93079632520675659</v>
      </c>
      <c r="N2182" s="50">
        <v>1.0743489265441895</v>
      </c>
      <c r="O2182" s="50">
        <v>26.431208000000002</v>
      </c>
      <c r="P2182" s="50">
        <v>26.412528991699219</v>
      </c>
      <c r="Q2182" s="50">
        <v>2.0046360790729523E-2</v>
      </c>
      <c r="S2182" s="50">
        <v>16.926435470581055</v>
      </c>
      <c r="T2182" s="50">
        <v>6.4543835818767548E-2</v>
      </c>
      <c r="U2182" s="50">
        <v>3.7264399230480194E-2</v>
      </c>
      <c r="V2182" s="50">
        <v>0</v>
      </c>
      <c r="W2182" t="s">
        <v>210</v>
      </c>
      <c r="X2182" s="50">
        <v>0.40171715980056272</v>
      </c>
      <c r="Y2182" t="s">
        <v>210</v>
      </c>
      <c r="Z2182">
        <v>3</v>
      </c>
      <c r="AA2182">
        <v>21</v>
      </c>
      <c r="AB2182" t="s">
        <v>251</v>
      </c>
      <c r="AC2182" t="s">
        <v>190</v>
      </c>
      <c r="AD2182" s="50">
        <v>0.96926070380878648</v>
      </c>
      <c r="AE2182" t="s">
        <v>252</v>
      </c>
      <c r="AF2182" t="s">
        <v>252</v>
      </c>
      <c r="AG2182" t="s">
        <v>252</v>
      </c>
      <c r="AH2182" t="s">
        <v>252</v>
      </c>
      <c r="AI2182" t="s">
        <v>252</v>
      </c>
    </row>
    <row r="2183" spans="1:35" x14ac:dyDescent="0.35">
      <c r="A2183">
        <v>50</v>
      </c>
      <c r="B2183" t="s">
        <v>319</v>
      </c>
      <c r="C2183" t="s">
        <v>246</v>
      </c>
      <c r="D2183" t="s">
        <v>484</v>
      </c>
      <c r="E2183" t="s">
        <v>320</v>
      </c>
      <c r="F2183" t="s">
        <v>248</v>
      </c>
      <c r="G2183" t="s">
        <v>249</v>
      </c>
      <c r="H2183" t="s">
        <v>250</v>
      </c>
      <c r="L2183" s="50">
        <v>1</v>
      </c>
      <c r="M2183" s="50">
        <v>0.92487585544586182</v>
      </c>
      <c r="N2183" s="50">
        <v>1.0812262296676636</v>
      </c>
      <c r="O2183" s="50">
        <v>28.993096999999999</v>
      </c>
      <c r="P2183" s="50">
        <v>28.953851699829102</v>
      </c>
      <c r="Q2183" s="50">
        <v>3.4295432269573212E-2</v>
      </c>
      <c r="S2183" s="50">
        <v>19.467758178710938</v>
      </c>
      <c r="T2183" s="50">
        <v>7.0286743342876434E-2</v>
      </c>
      <c r="U2183" s="50">
        <v>4.058007150888443E-2</v>
      </c>
      <c r="V2183" s="50">
        <v>0</v>
      </c>
      <c r="W2183" t="s">
        <v>210</v>
      </c>
      <c r="X2183" s="50">
        <v>0.42969962415962409</v>
      </c>
      <c r="Y2183" t="s">
        <v>210</v>
      </c>
      <c r="Z2183">
        <v>3</v>
      </c>
      <c r="AA2183">
        <v>22</v>
      </c>
      <c r="AB2183" t="s">
        <v>251</v>
      </c>
      <c r="AC2183" t="s">
        <v>190</v>
      </c>
      <c r="AD2183" s="50">
        <v>0.96930346024567504</v>
      </c>
      <c r="AE2183" t="s">
        <v>252</v>
      </c>
      <c r="AF2183" t="s">
        <v>252</v>
      </c>
      <c r="AG2183" t="s">
        <v>252</v>
      </c>
      <c r="AH2183" t="s">
        <v>252</v>
      </c>
      <c r="AI2183" t="s">
        <v>252</v>
      </c>
    </row>
    <row r="2184" spans="1:35" x14ac:dyDescent="0.35">
      <c r="A2184">
        <v>51</v>
      </c>
      <c r="B2184" t="s">
        <v>321</v>
      </c>
      <c r="C2184" t="s">
        <v>246</v>
      </c>
      <c r="D2184" t="s">
        <v>484</v>
      </c>
      <c r="E2184" t="s">
        <v>322</v>
      </c>
      <c r="F2184" t="s">
        <v>248</v>
      </c>
      <c r="G2184" t="s">
        <v>249</v>
      </c>
      <c r="H2184" t="s">
        <v>250</v>
      </c>
      <c r="L2184" s="50">
        <v>1</v>
      </c>
      <c r="M2184" s="50">
        <v>0.90786749124526978</v>
      </c>
      <c r="N2184" s="50">
        <v>1.1014823913574219</v>
      </c>
      <c r="O2184" s="50">
        <v>30.436066</v>
      </c>
      <c r="P2184" s="50">
        <v>30.419187545776367</v>
      </c>
      <c r="Q2184" s="50">
        <v>6.1672858893871307E-2</v>
      </c>
      <c r="S2184" s="50">
        <v>20.93309211730957</v>
      </c>
      <c r="T2184" s="50">
        <v>8.699190616607666E-2</v>
      </c>
      <c r="U2184" s="50">
        <v>5.0224799662828445E-2</v>
      </c>
      <c r="V2184" s="50">
        <v>0</v>
      </c>
      <c r="W2184" t="s">
        <v>210</v>
      </c>
      <c r="X2184" s="50">
        <v>0.47447461706810024</v>
      </c>
      <c r="Y2184" t="s">
        <v>210</v>
      </c>
      <c r="Z2184">
        <v>3</v>
      </c>
      <c r="AA2184">
        <v>24</v>
      </c>
      <c r="AB2184" t="s">
        <v>251</v>
      </c>
      <c r="AC2184" t="s">
        <v>190</v>
      </c>
      <c r="AD2184" s="50">
        <v>0.97260471887537847</v>
      </c>
      <c r="AE2184" t="s">
        <v>252</v>
      </c>
      <c r="AF2184" t="s">
        <v>252</v>
      </c>
      <c r="AG2184" t="s">
        <v>252</v>
      </c>
      <c r="AH2184" t="s">
        <v>252</v>
      </c>
      <c r="AI2184" t="s">
        <v>252</v>
      </c>
    </row>
    <row r="2185" spans="1:35" x14ac:dyDescent="0.35">
      <c r="A2185">
        <v>52</v>
      </c>
      <c r="B2185" t="s">
        <v>323</v>
      </c>
      <c r="C2185" t="s">
        <v>246</v>
      </c>
      <c r="D2185" t="s">
        <v>484</v>
      </c>
      <c r="E2185" t="s">
        <v>324</v>
      </c>
      <c r="F2185" t="s">
        <v>248</v>
      </c>
      <c r="G2185" t="s">
        <v>249</v>
      </c>
      <c r="H2185" t="s">
        <v>250</v>
      </c>
      <c r="L2185" s="50">
        <v>1</v>
      </c>
      <c r="M2185" s="50">
        <v>0.89304769039154053</v>
      </c>
      <c r="N2185" s="50">
        <v>1.1197609901428223</v>
      </c>
      <c r="O2185" s="50">
        <v>26.558178000000002</v>
      </c>
      <c r="P2185" s="50">
        <v>26.571197509765625</v>
      </c>
      <c r="Q2185" s="50">
        <v>8.1241145730018616E-2</v>
      </c>
      <c r="S2185" s="50">
        <v>17.085103988647461</v>
      </c>
      <c r="T2185" s="50">
        <v>0.10180458426475525</v>
      </c>
      <c r="U2185" s="50">
        <v>5.877690389752388E-2</v>
      </c>
      <c r="V2185" s="50">
        <v>0</v>
      </c>
      <c r="W2185" t="s">
        <v>210</v>
      </c>
      <c r="X2185" s="50">
        <v>0.74006988609310365</v>
      </c>
      <c r="Y2185" t="s">
        <v>210</v>
      </c>
      <c r="Z2185">
        <v>3</v>
      </c>
      <c r="AA2185">
        <v>20</v>
      </c>
      <c r="AB2185" t="s">
        <v>251</v>
      </c>
      <c r="AC2185" t="s">
        <v>190</v>
      </c>
      <c r="AD2185" s="50">
        <v>0.98786230476587855</v>
      </c>
      <c r="AE2185" t="s">
        <v>252</v>
      </c>
      <c r="AF2185" t="s">
        <v>252</v>
      </c>
      <c r="AG2185" t="s">
        <v>252</v>
      </c>
      <c r="AH2185" t="s">
        <v>252</v>
      </c>
      <c r="AI2185" t="s">
        <v>252</v>
      </c>
    </row>
    <row r="2186" spans="1:35" x14ac:dyDescent="0.35">
      <c r="A2186">
        <v>53</v>
      </c>
      <c r="B2186" t="s">
        <v>325</v>
      </c>
      <c r="C2186" t="s">
        <v>246</v>
      </c>
      <c r="D2186" t="s">
        <v>484</v>
      </c>
      <c r="E2186" t="s">
        <v>318</v>
      </c>
      <c r="F2186" t="s">
        <v>248</v>
      </c>
      <c r="G2186" t="s">
        <v>249</v>
      </c>
      <c r="H2186" t="s">
        <v>250</v>
      </c>
      <c r="L2186" s="50">
        <v>1</v>
      </c>
      <c r="M2186" s="50">
        <v>0.93079632520675659</v>
      </c>
      <c r="N2186" s="50">
        <v>1.0743489265441895</v>
      </c>
      <c r="O2186" s="50">
        <v>26.415030999999999</v>
      </c>
      <c r="P2186" s="50">
        <v>26.412528991699219</v>
      </c>
      <c r="Q2186" s="50">
        <v>2.0046360790729523E-2</v>
      </c>
      <c r="S2186" s="50">
        <v>16.926435470581055</v>
      </c>
      <c r="T2186" s="50">
        <v>6.4543835818767548E-2</v>
      </c>
      <c r="U2186" s="50">
        <v>3.7264399230480194E-2</v>
      </c>
      <c r="V2186" s="50">
        <v>0</v>
      </c>
      <c r="W2186" t="s">
        <v>210</v>
      </c>
      <c r="X2186" s="50">
        <v>0.40171715980056272</v>
      </c>
      <c r="Y2186" t="s">
        <v>210</v>
      </c>
      <c r="Z2186">
        <v>3</v>
      </c>
      <c r="AA2186">
        <v>20</v>
      </c>
      <c r="AB2186" t="s">
        <v>251</v>
      </c>
      <c r="AC2186" t="s">
        <v>190</v>
      </c>
      <c r="AD2186" s="50">
        <v>0.98174394416486932</v>
      </c>
      <c r="AE2186" t="s">
        <v>252</v>
      </c>
      <c r="AF2186" t="s">
        <v>252</v>
      </c>
      <c r="AG2186" t="s">
        <v>252</v>
      </c>
      <c r="AH2186" t="s">
        <v>252</v>
      </c>
      <c r="AI2186" t="s">
        <v>252</v>
      </c>
    </row>
    <row r="2187" spans="1:35" x14ac:dyDescent="0.35">
      <c r="A2187">
        <v>54</v>
      </c>
      <c r="B2187" t="s">
        <v>326</v>
      </c>
      <c r="C2187" t="s">
        <v>246</v>
      </c>
      <c r="D2187" t="s">
        <v>484</v>
      </c>
      <c r="E2187" t="s">
        <v>320</v>
      </c>
      <c r="F2187" t="s">
        <v>248</v>
      </c>
      <c r="G2187" t="s">
        <v>249</v>
      </c>
      <c r="H2187" t="s">
        <v>250</v>
      </c>
      <c r="L2187" s="50">
        <v>1</v>
      </c>
      <c r="M2187" s="50">
        <v>0.92487585544586182</v>
      </c>
      <c r="N2187" s="50">
        <v>1.0812262296676636</v>
      </c>
      <c r="O2187" s="50">
        <v>28.929642000000001</v>
      </c>
      <c r="P2187" s="50">
        <v>28.953851699829102</v>
      </c>
      <c r="Q2187" s="50">
        <v>3.4295432269573212E-2</v>
      </c>
      <c r="S2187" s="50">
        <v>19.467758178710938</v>
      </c>
      <c r="T2187" s="50">
        <v>7.0286743342876434E-2</v>
      </c>
      <c r="U2187" s="50">
        <v>4.058007150888443E-2</v>
      </c>
      <c r="V2187" s="50">
        <v>0</v>
      </c>
      <c r="W2187" t="s">
        <v>210</v>
      </c>
      <c r="X2187" s="50">
        <v>0.42969962415962409</v>
      </c>
      <c r="Y2187" t="s">
        <v>210</v>
      </c>
      <c r="Z2187">
        <v>3</v>
      </c>
      <c r="AA2187">
        <v>23</v>
      </c>
      <c r="AB2187" t="s">
        <v>251</v>
      </c>
      <c r="AC2187" t="s">
        <v>190</v>
      </c>
      <c r="AD2187" s="50">
        <v>0.97210190733819768</v>
      </c>
      <c r="AE2187" t="s">
        <v>252</v>
      </c>
      <c r="AF2187" t="s">
        <v>252</v>
      </c>
      <c r="AG2187" t="s">
        <v>252</v>
      </c>
      <c r="AH2187" t="s">
        <v>252</v>
      </c>
      <c r="AI2187" t="s">
        <v>252</v>
      </c>
    </row>
    <row r="2188" spans="1:35" x14ac:dyDescent="0.35">
      <c r="A2188">
        <v>55</v>
      </c>
      <c r="B2188" t="s">
        <v>327</v>
      </c>
      <c r="C2188" t="s">
        <v>246</v>
      </c>
      <c r="D2188" t="s">
        <v>484</v>
      </c>
      <c r="E2188" t="s">
        <v>322</v>
      </c>
      <c r="F2188" t="s">
        <v>248</v>
      </c>
      <c r="G2188" t="s">
        <v>249</v>
      </c>
      <c r="H2188" t="s">
        <v>250</v>
      </c>
      <c r="L2188" s="50">
        <v>1</v>
      </c>
      <c r="M2188" s="50">
        <v>0.90786749124526978</v>
      </c>
      <c r="N2188" s="50">
        <v>1.1014823913574219</v>
      </c>
      <c r="O2188" s="50">
        <v>30.350832</v>
      </c>
      <c r="P2188" s="50">
        <v>30.419187545776367</v>
      </c>
      <c r="Q2188" s="50">
        <v>6.1672858893871307E-2</v>
      </c>
      <c r="S2188" s="50">
        <v>20.93309211730957</v>
      </c>
      <c r="T2188" s="50">
        <v>8.699190616607666E-2</v>
      </c>
      <c r="U2188" s="50">
        <v>5.0224799662828445E-2</v>
      </c>
      <c r="V2188" s="50">
        <v>0</v>
      </c>
      <c r="W2188" t="s">
        <v>210</v>
      </c>
      <c r="X2188" s="50">
        <v>0.47447461706810024</v>
      </c>
      <c r="Y2188" t="s">
        <v>210</v>
      </c>
      <c r="Z2188">
        <v>3</v>
      </c>
      <c r="AA2188">
        <v>23</v>
      </c>
      <c r="AB2188" t="s">
        <v>251</v>
      </c>
      <c r="AC2188" t="s">
        <v>190</v>
      </c>
      <c r="AD2188" s="50">
        <v>0.95392859750853165</v>
      </c>
      <c r="AE2188" t="s">
        <v>252</v>
      </c>
      <c r="AF2188" t="s">
        <v>252</v>
      </c>
      <c r="AG2188" t="s">
        <v>252</v>
      </c>
      <c r="AH2188" t="s">
        <v>252</v>
      </c>
      <c r="AI2188" t="s">
        <v>252</v>
      </c>
    </row>
    <row r="2189" spans="1:35" x14ac:dyDescent="0.35">
      <c r="A2189">
        <v>56</v>
      </c>
      <c r="B2189" t="s">
        <v>328</v>
      </c>
      <c r="C2189" t="s">
        <v>246</v>
      </c>
      <c r="D2189" t="s">
        <v>484</v>
      </c>
      <c r="E2189" t="s">
        <v>324</v>
      </c>
      <c r="F2189" t="s">
        <v>248</v>
      </c>
      <c r="G2189" t="s">
        <v>249</v>
      </c>
      <c r="H2189" t="s">
        <v>250</v>
      </c>
      <c r="L2189" s="50">
        <v>1</v>
      </c>
      <c r="M2189" s="50">
        <v>0.89304769039154053</v>
      </c>
      <c r="N2189" s="50">
        <v>1.1197609901428223</v>
      </c>
      <c r="O2189" s="50">
        <v>26.658162999999998</v>
      </c>
      <c r="P2189" s="50">
        <v>26.571197509765625</v>
      </c>
      <c r="Q2189" s="50">
        <v>8.1241145730018616E-2</v>
      </c>
      <c r="S2189" s="50">
        <v>17.085103988647461</v>
      </c>
      <c r="T2189" s="50">
        <v>0.10180458426475525</v>
      </c>
      <c r="U2189" s="50">
        <v>5.877690389752388E-2</v>
      </c>
      <c r="V2189" s="50">
        <v>0</v>
      </c>
      <c r="W2189" t="s">
        <v>210</v>
      </c>
      <c r="X2189" s="50">
        <v>0.74006988609310365</v>
      </c>
      <c r="Y2189" t="s">
        <v>210</v>
      </c>
      <c r="Z2189">
        <v>3</v>
      </c>
      <c r="AA2189">
        <v>19</v>
      </c>
      <c r="AB2189" t="s">
        <v>251</v>
      </c>
      <c r="AC2189" t="s">
        <v>190</v>
      </c>
      <c r="AD2189" s="50">
        <v>0.98933693483635876</v>
      </c>
      <c r="AE2189" t="s">
        <v>252</v>
      </c>
      <c r="AF2189" t="s">
        <v>252</v>
      </c>
      <c r="AG2189" t="s">
        <v>252</v>
      </c>
      <c r="AH2189" t="s">
        <v>252</v>
      </c>
      <c r="AI2189" t="s">
        <v>252</v>
      </c>
    </row>
    <row r="2190" spans="1:35" x14ac:dyDescent="0.35">
      <c r="A2190">
        <v>57</v>
      </c>
      <c r="B2190" t="s">
        <v>329</v>
      </c>
      <c r="C2190" t="s">
        <v>246</v>
      </c>
      <c r="D2190" t="s">
        <v>484</v>
      </c>
      <c r="E2190" t="s">
        <v>318</v>
      </c>
      <c r="F2190" t="s">
        <v>248</v>
      </c>
      <c r="G2190" t="s">
        <v>249</v>
      </c>
      <c r="H2190" t="s">
        <v>250</v>
      </c>
      <c r="L2190" s="50">
        <v>1</v>
      </c>
      <c r="M2190" s="50">
        <v>0.93079632520675659</v>
      </c>
      <c r="N2190" s="50">
        <v>1.0743489265441895</v>
      </c>
      <c r="O2190" s="50">
        <v>26.391349999999999</v>
      </c>
      <c r="P2190" s="50">
        <v>26.412528991699219</v>
      </c>
      <c r="Q2190" s="50">
        <v>2.0046360790729523E-2</v>
      </c>
      <c r="S2190" s="50">
        <v>16.926435470581055</v>
      </c>
      <c r="T2190" s="50">
        <v>6.4543835818767548E-2</v>
      </c>
      <c r="U2190" s="50">
        <v>3.7264399230480194E-2</v>
      </c>
      <c r="V2190" s="50">
        <v>0</v>
      </c>
      <c r="W2190" t="s">
        <v>210</v>
      </c>
      <c r="X2190" s="50">
        <v>0.40171715980056272</v>
      </c>
      <c r="Y2190" t="s">
        <v>210</v>
      </c>
      <c r="Z2190">
        <v>3</v>
      </c>
      <c r="AA2190">
        <v>20</v>
      </c>
      <c r="AB2190" t="s">
        <v>251</v>
      </c>
      <c r="AC2190" t="s">
        <v>190</v>
      </c>
      <c r="AD2190" s="50">
        <v>0.97196886924410408</v>
      </c>
      <c r="AE2190" t="s">
        <v>252</v>
      </c>
      <c r="AF2190" t="s">
        <v>252</v>
      </c>
      <c r="AG2190" t="s">
        <v>252</v>
      </c>
      <c r="AH2190" t="s">
        <v>252</v>
      </c>
      <c r="AI2190" t="s">
        <v>252</v>
      </c>
    </row>
    <row r="2191" spans="1:35" x14ac:dyDescent="0.35">
      <c r="A2191">
        <v>58</v>
      </c>
      <c r="B2191" t="s">
        <v>330</v>
      </c>
      <c r="C2191" t="s">
        <v>246</v>
      </c>
      <c r="D2191" t="s">
        <v>484</v>
      </c>
      <c r="E2191" t="s">
        <v>320</v>
      </c>
      <c r="F2191" t="s">
        <v>248</v>
      </c>
      <c r="G2191" t="s">
        <v>249</v>
      </c>
      <c r="H2191" t="s">
        <v>250</v>
      </c>
      <c r="L2191" s="50">
        <v>1</v>
      </c>
      <c r="M2191" s="50">
        <v>0.92487585544586182</v>
      </c>
      <c r="N2191" s="50">
        <v>1.0812262296676636</v>
      </c>
      <c r="O2191" s="50">
        <v>28.938818000000001</v>
      </c>
      <c r="P2191" s="50">
        <v>28.953851699829102</v>
      </c>
      <c r="Q2191" s="50">
        <v>3.4295432269573212E-2</v>
      </c>
      <c r="S2191" s="50">
        <v>19.467758178710938</v>
      </c>
      <c r="T2191" s="50">
        <v>7.0286743342876434E-2</v>
      </c>
      <c r="U2191" s="50">
        <v>4.058007150888443E-2</v>
      </c>
      <c r="V2191" s="50">
        <v>0</v>
      </c>
      <c r="W2191" t="s">
        <v>210</v>
      </c>
      <c r="X2191" s="50">
        <v>0.42969962415962409</v>
      </c>
      <c r="Y2191" t="s">
        <v>210</v>
      </c>
      <c r="Z2191">
        <v>3</v>
      </c>
      <c r="AA2191">
        <v>22</v>
      </c>
      <c r="AB2191" t="s">
        <v>251</v>
      </c>
      <c r="AC2191" t="s">
        <v>190</v>
      </c>
      <c r="AD2191" s="50">
        <v>0.97504309166379921</v>
      </c>
      <c r="AE2191" t="s">
        <v>252</v>
      </c>
      <c r="AF2191" t="s">
        <v>252</v>
      </c>
      <c r="AG2191" t="s">
        <v>252</v>
      </c>
      <c r="AH2191" t="s">
        <v>252</v>
      </c>
      <c r="AI2191" t="s">
        <v>252</v>
      </c>
    </row>
    <row r="2192" spans="1:35" x14ac:dyDescent="0.35">
      <c r="A2192">
        <v>59</v>
      </c>
      <c r="B2192" t="s">
        <v>331</v>
      </c>
      <c r="C2192" t="s">
        <v>246</v>
      </c>
      <c r="D2192" t="s">
        <v>484</v>
      </c>
      <c r="E2192" t="s">
        <v>322</v>
      </c>
      <c r="F2192" t="s">
        <v>248</v>
      </c>
      <c r="G2192" t="s">
        <v>249</v>
      </c>
      <c r="H2192" t="s">
        <v>250</v>
      </c>
      <c r="L2192" s="50">
        <v>1</v>
      </c>
      <c r="M2192" s="50">
        <v>0.90786749124526978</v>
      </c>
      <c r="N2192" s="50">
        <v>1.1014823913574219</v>
      </c>
      <c r="O2192" s="50">
        <v>30.470662999999998</v>
      </c>
      <c r="P2192" s="50">
        <v>30.419187545776367</v>
      </c>
      <c r="Q2192" s="50">
        <v>6.1672858893871307E-2</v>
      </c>
      <c r="S2192" s="50">
        <v>20.93309211730957</v>
      </c>
      <c r="T2192" s="50">
        <v>8.699190616607666E-2</v>
      </c>
      <c r="U2192" s="50">
        <v>5.0224799662828445E-2</v>
      </c>
      <c r="V2192" s="50">
        <v>0</v>
      </c>
      <c r="W2192" t="s">
        <v>210</v>
      </c>
      <c r="X2192" s="50">
        <v>0.47447461706810024</v>
      </c>
      <c r="Y2192" t="s">
        <v>210</v>
      </c>
      <c r="Z2192">
        <v>3</v>
      </c>
      <c r="AA2192">
        <v>24</v>
      </c>
      <c r="AB2192" t="s">
        <v>251</v>
      </c>
      <c r="AC2192" t="s">
        <v>190</v>
      </c>
      <c r="AD2192" s="50">
        <v>0.9435908508868921</v>
      </c>
      <c r="AE2192" t="s">
        <v>252</v>
      </c>
      <c r="AF2192" t="s">
        <v>252</v>
      </c>
      <c r="AG2192" t="s">
        <v>252</v>
      </c>
      <c r="AH2192" t="s">
        <v>252</v>
      </c>
      <c r="AI2192" t="s">
        <v>252</v>
      </c>
    </row>
    <row r="2193" spans="1:35" x14ac:dyDescent="0.35">
      <c r="A2193">
        <v>60</v>
      </c>
      <c r="B2193" t="s">
        <v>332</v>
      </c>
      <c r="C2193" t="s">
        <v>246</v>
      </c>
      <c r="D2193" t="s">
        <v>484</v>
      </c>
      <c r="E2193" t="s">
        <v>324</v>
      </c>
      <c r="F2193" t="s">
        <v>248</v>
      </c>
      <c r="G2193" t="s">
        <v>249</v>
      </c>
      <c r="H2193" t="s">
        <v>250</v>
      </c>
      <c r="L2193" s="50">
        <v>1</v>
      </c>
      <c r="M2193" s="50">
        <v>0.89304769039154053</v>
      </c>
      <c r="N2193" s="50">
        <v>1.1197609901428223</v>
      </c>
      <c r="O2193" s="50">
        <v>26.497253000000001</v>
      </c>
      <c r="P2193" s="50">
        <v>26.571197509765625</v>
      </c>
      <c r="Q2193" s="50">
        <v>8.1241145730018616E-2</v>
      </c>
      <c r="S2193" s="50">
        <v>17.085103988647461</v>
      </c>
      <c r="T2193" s="50">
        <v>0.10180458426475525</v>
      </c>
      <c r="U2193" s="50">
        <v>5.877690389752388E-2</v>
      </c>
      <c r="V2193" s="50">
        <v>0</v>
      </c>
      <c r="W2193" t="s">
        <v>210</v>
      </c>
      <c r="X2193" s="50">
        <v>0.74006988609310365</v>
      </c>
      <c r="Y2193" t="s">
        <v>210</v>
      </c>
      <c r="Z2193">
        <v>3</v>
      </c>
      <c r="AA2193">
        <v>21</v>
      </c>
      <c r="AB2193" t="s">
        <v>251</v>
      </c>
      <c r="AC2193" t="s">
        <v>190</v>
      </c>
      <c r="AD2193" s="50">
        <v>0.97742495657170325</v>
      </c>
      <c r="AE2193" t="s">
        <v>252</v>
      </c>
      <c r="AF2193" t="s">
        <v>252</v>
      </c>
      <c r="AG2193" t="s">
        <v>252</v>
      </c>
      <c r="AH2193" t="s">
        <v>252</v>
      </c>
      <c r="AI2193" t="s">
        <v>252</v>
      </c>
    </row>
    <row r="2194" spans="1:35" x14ac:dyDescent="0.35">
      <c r="A2194">
        <v>61</v>
      </c>
      <c r="B2194" t="s">
        <v>333</v>
      </c>
      <c r="C2194" t="s">
        <v>246</v>
      </c>
      <c r="D2194" t="s">
        <v>484</v>
      </c>
      <c r="E2194" t="s">
        <v>334</v>
      </c>
      <c r="F2194" t="s">
        <v>248</v>
      </c>
      <c r="G2194" t="s">
        <v>249</v>
      </c>
      <c r="H2194" t="s">
        <v>250</v>
      </c>
      <c r="L2194" s="50">
        <v>1</v>
      </c>
      <c r="M2194" s="50">
        <v>0.92883473634719849</v>
      </c>
      <c r="N2194" s="50">
        <v>1.0766177177429199</v>
      </c>
      <c r="O2194" s="50">
        <v>27.977530000000002</v>
      </c>
      <c r="P2194" s="50">
        <v>27.999631881713867</v>
      </c>
      <c r="Q2194" s="50">
        <v>2.5506079196929932E-2</v>
      </c>
      <c r="S2194" s="50">
        <v>18.51353645324707</v>
      </c>
      <c r="T2194" s="50">
        <v>6.6442534327507019E-2</v>
      </c>
      <c r="U2194" s="50">
        <v>3.8360614329576492E-2</v>
      </c>
      <c r="V2194" s="50">
        <v>0</v>
      </c>
      <c r="W2194" t="s">
        <v>210</v>
      </c>
      <c r="X2194" s="50">
        <v>0.5606431671054396</v>
      </c>
      <c r="Y2194" t="s">
        <v>210</v>
      </c>
      <c r="Z2194">
        <v>3</v>
      </c>
      <c r="AA2194">
        <v>21</v>
      </c>
      <c r="AB2194" t="s">
        <v>251</v>
      </c>
      <c r="AC2194" t="s">
        <v>190</v>
      </c>
      <c r="AD2194" s="50">
        <v>0.97986794709079095</v>
      </c>
      <c r="AE2194" t="s">
        <v>252</v>
      </c>
      <c r="AF2194" t="s">
        <v>252</v>
      </c>
      <c r="AG2194" t="s">
        <v>252</v>
      </c>
      <c r="AH2194" t="s">
        <v>252</v>
      </c>
      <c r="AI2194" t="s">
        <v>252</v>
      </c>
    </row>
    <row r="2195" spans="1:35" x14ac:dyDescent="0.35">
      <c r="A2195">
        <v>62</v>
      </c>
      <c r="B2195" t="s">
        <v>335</v>
      </c>
      <c r="C2195" t="s">
        <v>246</v>
      </c>
      <c r="D2195" t="s">
        <v>484</v>
      </c>
      <c r="E2195" t="s">
        <v>336</v>
      </c>
      <c r="F2195" t="s">
        <v>248</v>
      </c>
      <c r="G2195" t="s">
        <v>249</v>
      </c>
      <c r="H2195" t="s">
        <v>250</v>
      </c>
      <c r="L2195" s="50">
        <v>1</v>
      </c>
      <c r="M2195" s="50">
        <v>0.9322625994682312</v>
      </c>
      <c r="N2195" s="50">
        <v>1.0726591348648071</v>
      </c>
      <c r="O2195" s="50">
        <v>29.124247</v>
      </c>
      <c r="P2195" s="50">
        <v>29.117498397827148</v>
      </c>
      <c r="Q2195" s="50">
        <v>1.4865703880786896E-2</v>
      </c>
      <c r="S2195" s="50">
        <v>19.631404876708984</v>
      </c>
      <c r="T2195" s="50">
        <v>6.3127167522907257E-2</v>
      </c>
      <c r="U2195" s="50">
        <v>3.6446485668420792E-2</v>
      </c>
      <c r="V2195" s="50">
        <v>0</v>
      </c>
      <c r="W2195" t="s">
        <v>210</v>
      </c>
      <c r="X2195" s="50">
        <v>0.57561861738169773</v>
      </c>
      <c r="Y2195" t="s">
        <v>210</v>
      </c>
      <c r="Z2195">
        <v>3</v>
      </c>
      <c r="AA2195">
        <v>22</v>
      </c>
      <c r="AB2195" t="s">
        <v>251</v>
      </c>
      <c r="AC2195" t="s">
        <v>190</v>
      </c>
      <c r="AD2195" s="50">
        <v>0.97325372352870254</v>
      </c>
      <c r="AE2195" t="s">
        <v>252</v>
      </c>
      <c r="AF2195" t="s">
        <v>252</v>
      </c>
      <c r="AG2195" t="s">
        <v>252</v>
      </c>
      <c r="AH2195" t="s">
        <v>252</v>
      </c>
      <c r="AI2195" t="s">
        <v>252</v>
      </c>
    </row>
    <row r="2196" spans="1:35" x14ac:dyDescent="0.35">
      <c r="A2196">
        <v>63</v>
      </c>
      <c r="B2196" t="s">
        <v>337</v>
      </c>
      <c r="C2196" t="s">
        <v>246</v>
      </c>
      <c r="D2196" t="s">
        <v>484</v>
      </c>
      <c r="E2196" t="s">
        <v>338</v>
      </c>
      <c r="F2196" t="s">
        <v>248</v>
      </c>
      <c r="G2196" t="s">
        <v>249</v>
      </c>
      <c r="H2196" t="s">
        <v>250</v>
      </c>
      <c r="L2196" s="50">
        <v>1</v>
      </c>
      <c r="M2196" s="50">
        <v>0.92174661159515381</v>
      </c>
      <c r="N2196" s="50">
        <v>1.0848968029022217</v>
      </c>
      <c r="O2196" s="50">
        <v>30.026465999999999</v>
      </c>
      <c r="P2196" s="50">
        <v>30.070451736450195</v>
      </c>
      <c r="Q2196" s="50">
        <v>4.0177982300519943E-2</v>
      </c>
      <c r="S2196" s="50">
        <v>20.584356307983398</v>
      </c>
      <c r="T2196" s="50">
        <v>7.333703339099884E-2</v>
      </c>
      <c r="U2196" s="50">
        <v>4.234115406870842E-2</v>
      </c>
      <c r="V2196" s="50">
        <v>0</v>
      </c>
      <c r="W2196" t="s">
        <v>210</v>
      </c>
      <c r="X2196" s="50">
        <v>0.61290936282530062</v>
      </c>
      <c r="Y2196" t="s">
        <v>210</v>
      </c>
      <c r="Z2196">
        <v>3</v>
      </c>
      <c r="AA2196">
        <v>24</v>
      </c>
      <c r="AB2196" t="s">
        <v>251</v>
      </c>
      <c r="AC2196" t="s">
        <v>190</v>
      </c>
      <c r="AD2196" s="50">
        <v>0.97479985604839936</v>
      </c>
      <c r="AE2196" t="s">
        <v>252</v>
      </c>
      <c r="AF2196" t="s">
        <v>252</v>
      </c>
      <c r="AG2196" t="s">
        <v>252</v>
      </c>
      <c r="AH2196" t="s">
        <v>252</v>
      </c>
      <c r="AI2196" t="s">
        <v>252</v>
      </c>
    </row>
    <row r="2197" spans="1:35" x14ac:dyDescent="0.35">
      <c r="A2197">
        <v>64</v>
      </c>
      <c r="B2197" t="s">
        <v>339</v>
      </c>
      <c r="C2197" t="s">
        <v>246</v>
      </c>
      <c r="D2197" t="s">
        <v>484</v>
      </c>
      <c r="E2197" t="s">
        <v>340</v>
      </c>
      <c r="F2197" t="s">
        <v>248</v>
      </c>
      <c r="G2197" t="s">
        <v>249</v>
      </c>
      <c r="H2197" t="s">
        <v>250</v>
      </c>
      <c r="L2197" s="50">
        <v>1</v>
      </c>
      <c r="M2197" s="50">
        <v>0.92002058029174805</v>
      </c>
      <c r="N2197" s="50">
        <v>1.0869321823120117</v>
      </c>
      <c r="O2197" s="50">
        <v>30.361113</v>
      </c>
      <c r="P2197" s="50">
        <v>30.314950942993164</v>
      </c>
      <c r="Q2197" s="50">
        <v>4.318033903837204E-2</v>
      </c>
      <c r="S2197" s="50">
        <v>20.828857421875</v>
      </c>
      <c r="T2197" s="50">
        <v>7.5023941695690155E-2</v>
      </c>
      <c r="U2197" s="50">
        <v>4.3315093964338303E-2</v>
      </c>
      <c r="V2197" s="50">
        <v>0</v>
      </c>
      <c r="W2197" t="s">
        <v>210</v>
      </c>
      <c r="X2197" s="50">
        <v>0.7376923527711079</v>
      </c>
      <c r="Y2197" t="s">
        <v>210</v>
      </c>
      <c r="Z2197">
        <v>3</v>
      </c>
      <c r="AA2197">
        <v>23</v>
      </c>
      <c r="AB2197" t="s">
        <v>251</v>
      </c>
      <c r="AC2197" t="s">
        <v>190</v>
      </c>
      <c r="AD2197" s="50">
        <v>0.97093062642629924</v>
      </c>
      <c r="AE2197" t="s">
        <v>252</v>
      </c>
      <c r="AF2197" t="s">
        <v>252</v>
      </c>
      <c r="AG2197" t="s">
        <v>252</v>
      </c>
      <c r="AH2197" t="s">
        <v>252</v>
      </c>
      <c r="AI2197" t="s">
        <v>252</v>
      </c>
    </row>
    <row r="2198" spans="1:35" x14ac:dyDescent="0.35">
      <c r="A2198">
        <v>65</v>
      </c>
      <c r="B2198" t="s">
        <v>341</v>
      </c>
      <c r="C2198" t="s">
        <v>246</v>
      </c>
      <c r="D2198" t="s">
        <v>484</v>
      </c>
      <c r="E2198" t="s">
        <v>334</v>
      </c>
      <c r="F2198" t="s">
        <v>248</v>
      </c>
      <c r="G2198" t="s">
        <v>249</v>
      </c>
      <c r="H2198" t="s">
        <v>250</v>
      </c>
      <c r="L2198" s="50">
        <v>1</v>
      </c>
      <c r="M2198" s="50">
        <v>0.92883473634719849</v>
      </c>
      <c r="N2198" s="50">
        <v>1.0766177177429199</v>
      </c>
      <c r="O2198" s="50">
        <v>27.993824</v>
      </c>
      <c r="P2198" s="50">
        <v>27.999631881713867</v>
      </c>
      <c r="Q2198" s="50">
        <v>2.5506079196929932E-2</v>
      </c>
      <c r="S2198" s="50">
        <v>18.51353645324707</v>
      </c>
      <c r="T2198" s="50">
        <v>6.6442534327507019E-2</v>
      </c>
      <c r="U2198" s="50">
        <v>3.8360614329576492E-2</v>
      </c>
      <c r="V2198" s="50">
        <v>0</v>
      </c>
      <c r="W2198" t="s">
        <v>210</v>
      </c>
      <c r="X2198" s="50">
        <v>0.5606431671054396</v>
      </c>
      <c r="Y2198" t="s">
        <v>210</v>
      </c>
      <c r="Z2198">
        <v>3</v>
      </c>
      <c r="AA2198">
        <v>21</v>
      </c>
      <c r="AB2198" t="s">
        <v>251</v>
      </c>
      <c r="AC2198" t="s">
        <v>190</v>
      </c>
      <c r="AD2198" s="50">
        <v>0.97950330241884542</v>
      </c>
      <c r="AE2198" t="s">
        <v>252</v>
      </c>
      <c r="AF2198" t="s">
        <v>252</v>
      </c>
      <c r="AG2198" t="s">
        <v>252</v>
      </c>
      <c r="AH2198" t="s">
        <v>252</v>
      </c>
      <c r="AI2198" t="s">
        <v>252</v>
      </c>
    </row>
    <row r="2199" spans="1:35" x14ac:dyDescent="0.35">
      <c r="A2199">
        <v>66</v>
      </c>
      <c r="B2199" t="s">
        <v>342</v>
      </c>
      <c r="C2199" t="s">
        <v>246</v>
      </c>
      <c r="D2199" t="s">
        <v>484</v>
      </c>
      <c r="E2199" t="s">
        <v>336</v>
      </c>
      <c r="F2199" t="s">
        <v>248</v>
      </c>
      <c r="G2199" t="s">
        <v>249</v>
      </c>
      <c r="H2199" t="s">
        <v>250</v>
      </c>
      <c r="L2199" s="50">
        <v>1</v>
      </c>
      <c r="M2199" s="50">
        <v>0.9322625994682312</v>
      </c>
      <c r="N2199" s="50">
        <v>1.0726591348648071</v>
      </c>
      <c r="O2199" s="50">
        <v>29.100456000000001</v>
      </c>
      <c r="P2199" s="50">
        <v>29.117498397827148</v>
      </c>
      <c r="Q2199" s="50">
        <v>1.4865703880786896E-2</v>
      </c>
      <c r="S2199" s="50">
        <v>19.631404876708984</v>
      </c>
      <c r="T2199" s="50">
        <v>6.3127167522907257E-2</v>
      </c>
      <c r="U2199" s="50">
        <v>3.6446485668420792E-2</v>
      </c>
      <c r="V2199" s="50">
        <v>0</v>
      </c>
      <c r="W2199" t="s">
        <v>210</v>
      </c>
      <c r="X2199" s="50">
        <v>0.57561861738169773</v>
      </c>
      <c r="Y2199" t="s">
        <v>210</v>
      </c>
      <c r="Z2199">
        <v>3</v>
      </c>
      <c r="AA2199">
        <v>22</v>
      </c>
      <c r="AB2199" t="s">
        <v>251</v>
      </c>
      <c r="AC2199" t="s">
        <v>190</v>
      </c>
      <c r="AD2199" s="50">
        <v>0.96688729810020635</v>
      </c>
      <c r="AE2199" t="s">
        <v>252</v>
      </c>
      <c r="AF2199" t="s">
        <v>252</v>
      </c>
      <c r="AG2199" t="s">
        <v>252</v>
      </c>
      <c r="AH2199" t="s">
        <v>252</v>
      </c>
      <c r="AI2199" t="s">
        <v>252</v>
      </c>
    </row>
    <row r="2200" spans="1:35" x14ac:dyDescent="0.35">
      <c r="A2200">
        <v>67</v>
      </c>
      <c r="B2200" t="s">
        <v>343</v>
      </c>
      <c r="C2200" t="s">
        <v>246</v>
      </c>
      <c r="D2200" t="s">
        <v>484</v>
      </c>
      <c r="E2200" t="s">
        <v>338</v>
      </c>
      <c r="F2200" t="s">
        <v>248</v>
      </c>
      <c r="G2200" t="s">
        <v>249</v>
      </c>
      <c r="H2200" t="s">
        <v>250</v>
      </c>
      <c r="L2200" s="50">
        <v>1</v>
      </c>
      <c r="M2200" s="50">
        <v>0.92174661159515381</v>
      </c>
      <c r="N2200" s="50">
        <v>1.0848968029022217</v>
      </c>
      <c r="O2200" s="50">
        <v>30.105219999999999</v>
      </c>
      <c r="P2200" s="50">
        <v>30.070451736450195</v>
      </c>
      <c r="Q2200" s="50">
        <v>4.0177982300519943E-2</v>
      </c>
      <c r="S2200" s="50">
        <v>20.584356307983398</v>
      </c>
      <c r="T2200" s="50">
        <v>7.333703339099884E-2</v>
      </c>
      <c r="U2200" s="50">
        <v>4.234115406870842E-2</v>
      </c>
      <c r="V2200" s="50">
        <v>0</v>
      </c>
      <c r="W2200" t="s">
        <v>210</v>
      </c>
      <c r="X2200" s="50">
        <v>0.61290936282530062</v>
      </c>
      <c r="Y2200" t="s">
        <v>210</v>
      </c>
      <c r="Z2200">
        <v>3</v>
      </c>
      <c r="AA2200">
        <v>24</v>
      </c>
      <c r="AB2200" t="s">
        <v>251</v>
      </c>
      <c r="AC2200" t="s">
        <v>190</v>
      </c>
      <c r="AD2200" s="50">
        <v>0.95793835306510344</v>
      </c>
      <c r="AE2200" t="s">
        <v>252</v>
      </c>
      <c r="AF2200" t="s">
        <v>252</v>
      </c>
      <c r="AG2200" t="s">
        <v>252</v>
      </c>
      <c r="AH2200" t="s">
        <v>252</v>
      </c>
      <c r="AI2200" t="s">
        <v>252</v>
      </c>
    </row>
    <row r="2201" spans="1:35" x14ac:dyDescent="0.35">
      <c r="A2201">
        <v>68</v>
      </c>
      <c r="B2201" t="s">
        <v>344</v>
      </c>
      <c r="C2201" t="s">
        <v>246</v>
      </c>
      <c r="D2201" t="s">
        <v>484</v>
      </c>
      <c r="E2201" t="s">
        <v>340</v>
      </c>
      <c r="F2201" t="s">
        <v>248</v>
      </c>
      <c r="G2201" t="s">
        <v>249</v>
      </c>
      <c r="H2201" t="s">
        <v>250</v>
      </c>
      <c r="L2201" s="50">
        <v>1</v>
      </c>
      <c r="M2201" s="50">
        <v>0.92002058029174805</v>
      </c>
      <c r="N2201" s="50">
        <v>1.0869321823120117</v>
      </c>
      <c r="O2201" s="50">
        <v>30.308192999999999</v>
      </c>
      <c r="P2201" s="50">
        <v>30.314950942993164</v>
      </c>
      <c r="Q2201" s="50">
        <v>4.318033903837204E-2</v>
      </c>
      <c r="S2201" s="50">
        <v>20.828857421875</v>
      </c>
      <c r="T2201" s="50">
        <v>7.5023941695690155E-2</v>
      </c>
      <c r="U2201" s="50">
        <v>4.3315093964338303E-2</v>
      </c>
      <c r="V2201" s="50">
        <v>0</v>
      </c>
      <c r="W2201" t="s">
        <v>210</v>
      </c>
      <c r="X2201" s="50">
        <v>0.7376923527711079</v>
      </c>
      <c r="Y2201" t="s">
        <v>210</v>
      </c>
      <c r="Z2201">
        <v>3</v>
      </c>
      <c r="AA2201">
        <v>23</v>
      </c>
      <c r="AB2201" t="s">
        <v>251</v>
      </c>
      <c r="AC2201" t="s">
        <v>190</v>
      </c>
      <c r="AD2201" s="50">
        <v>0.96565861864710034</v>
      </c>
      <c r="AE2201" t="s">
        <v>252</v>
      </c>
      <c r="AF2201" t="s">
        <v>252</v>
      </c>
      <c r="AG2201" t="s">
        <v>252</v>
      </c>
      <c r="AH2201" t="s">
        <v>252</v>
      </c>
      <c r="AI2201" t="s">
        <v>252</v>
      </c>
    </row>
    <row r="2202" spans="1:35" x14ac:dyDescent="0.35">
      <c r="A2202">
        <v>69</v>
      </c>
      <c r="B2202" t="s">
        <v>345</v>
      </c>
      <c r="C2202" t="s">
        <v>246</v>
      </c>
      <c r="D2202" t="s">
        <v>484</v>
      </c>
      <c r="E2202" t="s">
        <v>334</v>
      </c>
      <c r="F2202" t="s">
        <v>248</v>
      </c>
      <c r="G2202" t="s">
        <v>249</v>
      </c>
      <c r="H2202" t="s">
        <v>250</v>
      </c>
      <c r="L2202" s="50">
        <v>1</v>
      </c>
      <c r="M2202" s="50">
        <v>0.92883473634719849</v>
      </c>
      <c r="N2202" s="50">
        <v>1.0766177177429199</v>
      </c>
      <c r="O2202" s="50">
        <v>28.027539999999998</v>
      </c>
      <c r="P2202" s="50">
        <v>27.999631881713867</v>
      </c>
      <c r="Q2202" s="50">
        <v>2.5506079196929932E-2</v>
      </c>
      <c r="S2202" s="50">
        <v>18.51353645324707</v>
      </c>
      <c r="T2202" s="50">
        <v>6.6442534327507019E-2</v>
      </c>
      <c r="U2202" s="50">
        <v>3.8360614329576492E-2</v>
      </c>
      <c r="V2202" s="50">
        <v>0</v>
      </c>
      <c r="W2202" t="s">
        <v>210</v>
      </c>
      <c r="X2202" s="50">
        <v>0.5606431671054396</v>
      </c>
      <c r="Y2202" t="s">
        <v>210</v>
      </c>
      <c r="Z2202">
        <v>3</v>
      </c>
      <c r="AA2202">
        <v>21</v>
      </c>
      <c r="AB2202" t="s">
        <v>251</v>
      </c>
      <c r="AC2202" t="s">
        <v>190</v>
      </c>
      <c r="AD2202" s="50">
        <v>0.96958630261639189</v>
      </c>
      <c r="AE2202" t="s">
        <v>252</v>
      </c>
      <c r="AF2202" t="s">
        <v>252</v>
      </c>
      <c r="AG2202" t="s">
        <v>252</v>
      </c>
      <c r="AH2202" t="s">
        <v>252</v>
      </c>
      <c r="AI2202" t="s">
        <v>252</v>
      </c>
    </row>
    <row r="2203" spans="1:35" x14ac:dyDescent="0.35">
      <c r="A2203">
        <v>70</v>
      </c>
      <c r="B2203" t="s">
        <v>346</v>
      </c>
      <c r="C2203" t="s">
        <v>246</v>
      </c>
      <c r="D2203" t="s">
        <v>484</v>
      </c>
      <c r="E2203" t="s">
        <v>336</v>
      </c>
      <c r="F2203" t="s">
        <v>248</v>
      </c>
      <c r="G2203" t="s">
        <v>249</v>
      </c>
      <c r="H2203" t="s">
        <v>250</v>
      </c>
      <c r="L2203" s="50">
        <v>1</v>
      </c>
      <c r="M2203" s="50">
        <v>0.9322625994682312</v>
      </c>
      <c r="N2203" s="50">
        <v>1.0726591348648071</v>
      </c>
      <c r="O2203" s="50">
        <v>29.127794000000002</v>
      </c>
      <c r="P2203" s="50">
        <v>29.117498397827148</v>
      </c>
      <c r="Q2203" s="50">
        <v>1.4865703880786896E-2</v>
      </c>
      <c r="S2203" s="50">
        <v>19.631404876708984</v>
      </c>
      <c r="T2203" s="50">
        <v>6.3127167522907257E-2</v>
      </c>
      <c r="U2203" s="50">
        <v>3.6446485668420792E-2</v>
      </c>
      <c r="V2203" s="50">
        <v>0</v>
      </c>
      <c r="W2203" t="s">
        <v>210</v>
      </c>
      <c r="X2203" s="50">
        <v>0.57561861738169773</v>
      </c>
      <c r="Y2203" t="s">
        <v>210</v>
      </c>
      <c r="Z2203">
        <v>3</v>
      </c>
      <c r="AA2203">
        <v>22</v>
      </c>
      <c r="AB2203" t="s">
        <v>251</v>
      </c>
      <c r="AC2203" t="s">
        <v>190</v>
      </c>
      <c r="AD2203" s="50">
        <v>0.98504933675583228</v>
      </c>
      <c r="AE2203" t="s">
        <v>252</v>
      </c>
      <c r="AF2203" t="s">
        <v>252</v>
      </c>
      <c r="AG2203" t="s">
        <v>252</v>
      </c>
      <c r="AH2203" t="s">
        <v>252</v>
      </c>
      <c r="AI2203" t="s">
        <v>252</v>
      </c>
    </row>
    <row r="2204" spans="1:35" x14ac:dyDescent="0.35">
      <c r="A2204">
        <v>71</v>
      </c>
      <c r="B2204" t="s">
        <v>347</v>
      </c>
      <c r="C2204" t="s">
        <v>246</v>
      </c>
      <c r="D2204" t="s">
        <v>484</v>
      </c>
      <c r="E2204" t="s">
        <v>338</v>
      </c>
      <c r="F2204" t="s">
        <v>248</v>
      </c>
      <c r="G2204" t="s">
        <v>249</v>
      </c>
      <c r="H2204" t="s">
        <v>250</v>
      </c>
      <c r="L2204" s="50">
        <v>1</v>
      </c>
      <c r="M2204" s="50">
        <v>0.92174661159515381</v>
      </c>
      <c r="N2204" s="50">
        <v>1.0848968029022217</v>
      </c>
      <c r="O2204" s="50">
        <v>30.079668000000002</v>
      </c>
      <c r="P2204" s="50">
        <v>30.070451736450195</v>
      </c>
      <c r="Q2204" s="50">
        <v>4.0177982300519943E-2</v>
      </c>
      <c r="S2204" s="50">
        <v>20.584356307983398</v>
      </c>
      <c r="T2204" s="50">
        <v>7.333703339099884E-2</v>
      </c>
      <c r="U2204" s="50">
        <v>4.234115406870842E-2</v>
      </c>
      <c r="V2204" s="50">
        <v>0</v>
      </c>
      <c r="W2204" t="s">
        <v>210</v>
      </c>
      <c r="X2204" s="50">
        <v>0.61290936282530062</v>
      </c>
      <c r="Y2204" t="s">
        <v>210</v>
      </c>
      <c r="Z2204">
        <v>3</v>
      </c>
      <c r="AA2204">
        <v>23</v>
      </c>
      <c r="AB2204" t="s">
        <v>251</v>
      </c>
      <c r="AC2204" t="s">
        <v>190</v>
      </c>
      <c r="AD2204" s="50">
        <v>0.96418411034867191</v>
      </c>
      <c r="AE2204" t="s">
        <v>252</v>
      </c>
      <c r="AF2204" t="s">
        <v>252</v>
      </c>
      <c r="AG2204" t="s">
        <v>252</v>
      </c>
      <c r="AH2204" t="s">
        <v>252</v>
      </c>
      <c r="AI2204" t="s">
        <v>252</v>
      </c>
    </row>
    <row r="2205" spans="1:35" x14ac:dyDescent="0.35">
      <c r="A2205">
        <v>72</v>
      </c>
      <c r="B2205" t="s">
        <v>348</v>
      </c>
      <c r="C2205" t="s">
        <v>246</v>
      </c>
      <c r="D2205" t="s">
        <v>484</v>
      </c>
      <c r="E2205" t="s">
        <v>340</v>
      </c>
      <c r="F2205" t="s">
        <v>248</v>
      </c>
      <c r="G2205" t="s">
        <v>249</v>
      </c>
      <c r="H2205" t="s">
        <v>250</v>
      </c>
      <c r="L2205" s="50">
        <v>1</v>
      </c>
      <c r="M2205" s="50">
        <v>0.92002058029174805</v>
      </c>
      <c r="N2205" s="50">
        <v>1.0869321823120117</v>
      </c>
      <c r="O2205" s="50">
        <v>30.275549000000002</v>
      </c>
      <c r="P2205" s="50">
        <v>30.314950942993164</v>
      </c>
      <c r="Q2205" s="50">
        <v>4.318033903837204E-2</v>
      </c>
      <c r="S2205" s="50">
        <v>20.828857421875</v>
      </c>
      <c r="T2205" s="50">
        <v>7.5023941695690155E-2</v>
      </c>
      <c r="U2205" s="50">
        <v>4.3315093964338303E-2</v>
      </c>
      <c r="V2205" s="50">
        <v>0</v>
      </c>
      <c r="W2205" t="s">
        <v>210</v>
      </c>
      <c r="X2205" s="50">
        <v>0.7376923527711079</v>
      </c>
      <c r="Y2205" t="s">
        <v>210</v>
      </c>
      <c r="Z2205">
        <v>3</v>
      </c>
      <c r="AA2205">
        <v>22</v>
      </c>
      <c r="AB2205" t="s">
        <v>251</v>
      </c>
      <c r="AC2205" t="s">
        <v>190</v>
      </c>
      <c r="AD2205" s="50">
        <v>0.97050867368507021</v>
      </c>
      <c r="AE2205" t="s">
        <v>252</v>
      </c>
      <c r="AF2205" t="s">
        <v>252</v>
      </c>
      <c r="AG2205" t="s">
        <v>252</v>
      </c>
      <c r="AH2205" t="s">
        <v>252</v>
      </c>
      <c r="AI2205" t="s">
        <v>252</v>
      </c>
    </row>
    <row r="2206" spans="1:35" x14ac:dyDescent="0.35">
      <c r="A2206">
        <v>73</v>
      </c>
      <c r="B2206" t="s">
        <v>349</v>
      </c>
      <c r="C2206" t="s">
        <v>246</v>
      </c>
      <c r="D2206" t="s">
        <v>484</v>
      </c>
      <c r="E2206" t="s">
        <v>350</v>
      </c>
      <c r="F2206" t="s">
        <v>248</v>
      </c>
      <c r="G2206" t="s">
        <v>249</v>
      </c>
      <c r="H2206" t="s">
        <v>250</v>
      </c>
      <c r="L2206" s="50">
        <v>1</v>
      </c>
      <c r="M2206" s="50">
        <v>0.92719721794128418</v>
      </c>
      <c r="N2206" s="50">
        <v>1.0785192251205444</v>
      </c>
      <c r="O2206" s="50">
        <v>30.427492000000001</v>
      </c>
      <c r="P2206" s="50">
        <v>30.44896125793457</v>
      </c>
      <c r="Q2206" s="50">
        <v>2.9395848512649536E-2</v>
      </c>
      <c r="S2206" s="50">
        <v>20.962867736816406</v>
      </c>
      <c r="T2206" s="50">
        <v>6.8030625581741333E-2</v>
      </c>
      <c r="U2206" s="50">
        <v>3.9277501404285431E-2</v>
      </c>
      <c r="V2206" s="50">
        <v>0</v>
      </c>
      <c r="W2206" t="s">
        <v>210</v>
      </c>
      <c r="X2206" s="50">
        <v>0.33890772860893398</v>
      </c>
      <c r="Y2206" t="s">
        <v>210</v>
      </c>
      <c r="Z2206">
        <v>3</v>
      </c>
      <c r="AA2206">
        <v>24</v>
      </c>
      <c r="AB2206" t="s">
        <v>251</v>
      </c>
      <c r="AC2206" t="s">
        <v>190</v>
      </c>
      <c r="AD2206" s="50">
        <v>0.97344357438142948</v>
      </c>
      <c r="AE2206" t="s">
        <v>252</v>
      </c>
      <c r="AF2206" t="s">
        <v>252</v>
      </c>
      <c r="AG2206" t="s">
        <v>252</v>
      </c>
      <c r="AH2206" t="s">
        <v>252</v>
      </c>
      <c r="AI2206" t="s">
        <v>252</v>
      </c>
    </row>
    <row r="2207" spans="1:35" x14ac:dyDescent="0.35">
      <c r="A2207">
        <v>74</v>
      </c>
      <c r="B2207" t="s">
        <v>351</v>
      </c>
      <c r="C2207" t="s">
        <v>246</v>
      </c>
      <c r="D2207" t="s">
        <v>484</v>
      </c>
      <c r="E2207" t="s">
        <v>352</v>
      </c>
      <c r="F2207" t="s">
        <v>248</v>
      </c>
      <c r="G2207" t="s">
        <v>249</v>
      </c>
      <c r="H2207" t="s">
        <v>250</v>
      </c>
      <c r="L2207" s="50">
        <v>1</v>
      </c>
      <c r="M2207" s="50">
        <v>0.91447341442108154</v>
      </c>
      <c r="N2207" s="50">
        <v>1.0935255289077759</v>
      </c>
      <c r="O2207" s="50">
        <v>25.469840000000001</v>
      </c>
      <c r="P2207" s="50">
        <v>25.509538650512695</v>
      </c>
      <c r="Q2207" s="50">
        <v>5.2065964788198471E-2</v>
      </c>
      <c r="S2207" s="50">
        <v>16.023445129394531</v>
      </c>
      <c r="T2207" s="50">
        <v>8.0466859042644501E-2</v>
      </c>
      <c r="U2207" s="50">
        <v>4.645756259560585E-2</v>
      </c>
      <c r="V2207" s="50">
        <v>0</v>
      </c>
      <c r="W2207" t="s">
        <v>210</v>
      </c>
      <c r="X2207" s="50">
        <v>0.45997337376185199</v>
      </c>
      <c r="Y2207" t="s">
        <v>210</v>
      </c>
      <c r="Z2207">
        <v>3</v>
      </c>
      <c r="AA2207">
        <v>18</v>
      </c>
      <c r="AB2207" t="s">
        <v>251</v>
      </c>
      <c r="AC2207" t="s">
        <v>190</v>
      </c>
      <c r="AD2207" s="50">
        <v>0.98757760424983754</v>
      </c>
      <c r="AE2207" t="s">
        <v>252</v>
      </c>
      <c r="AF2207" t="s">
        <v>252</v>
      </c>
      <c r="AG2207" t="s">
        <v>252</v>
      </c>
      <c r="AH2207" t="s">
        <v>252</v>
      </c>
      <c r="AI2207" t="s">
        <v>252</v>
      </c>
    </row>
    <row r="2208" spans="1:35" x14ac:dyDescent="0.35">
      <c r="A2208">
        <v>75</v>
      </c>
      <c r="B2208" t="s">
        <v>353</v>
      </c>
      <c r="C2208" t="s">
        <v>246</v>
      </c>
      <c r="D2208" t="s">
        <v>484</v>
      </c>
      <c r="E2208" t="s">
        <v>354</v>
      </c>
      <c r="F2208" t="s">
        <v>248</v>
      </c>
      <c r="G2208" t="s">
        <v>249</v>
      </c>
      <c r="H2208" t="s">
        <v>250</v>
      </c>
      <c r="L2208" s="50">
        <v>1</v>
      </c>
      <c r="M2208" s="50">
        <v>0.83408761024475098</v>
      </c>
      <c r="N2208" s="50">
        <v>1.1989147663116455</v>
      </c>
      <c r="O2208" s="50">
        <v>25.617884</v>
      </c>
      <c r="P2208" s="50">
        <v>25.677291870117188</v>
      </c>
      <c r="Q2208" s="50">
        <v>0.1513114720582962</v>
      </c>
      <c r="S2208" s="50">
        <v>16.191198348999023</v>
      </c>
      <c r="T2208" s="50">
        <v>0.16327649354934692</v>
      </c>
      <c r="U2208" s="50">
        <v>9.4267725944519043E-2</v>
      </c>
      <c r="V2208" s="50">
        <v>0</v>
      </c>
      <c r="W2208" t="s">
        <v>210</v>
      </c>
      <c r="X2208" s="50">
        <v>0.10794747913433142</v>
      </c>
      <c r="Y2208" t="s">
        <v>210</v>
      </c>
      <c r="Z2208">
        <v>3</v>
      </c>
      <c r="AA2208">
        <v>20</v>
      </c>
      <c r="AB2208" t="s">
        <v>251</v>
      </c>
      <c r="AC2208" t="s">
        <v>190</v>
      </c>
      <c r="AD2208" s="50">
        <v>0.89684840302570001</v>
      </c>
      <c r="AE2208" t="s">
        <v>252</v>
      </c>
      <c r="AF2208" t="s">
        <v>252</v>
      </c>
      <c r="AG2208" t="s">
        <v>252</v>
      </c>
      <c r="AH2208" t="s">
        <v>252</v>
      </c>
      <c r="AI2208" t="s">
        <v>252</v>
      </c>
    </row>
    <row r="2209" spans="1:35" x14ac:dyDescent="0.35">
      <c r="A2209">
        <v>76</v>
      </c>
      <c r="B2209" t="s">
        <v>355</v>
      </c>
      <c r="C2209" t="s">
        <v>246</v>
      </c>
      <c r="D2209" t="s">
        <v>484</v>
      </c>
      <c r="E2209" t="s">
        <v>356</v>
      </c>
      <c r="F2209" t="s">
        <v>248</v>
      </c>
      <c r="G2209" t="s">
        <v>249</v>
      </c>
      <c r="H2209" t="s">
        <v>250</v>
      </c>
      <c r="L2209" s="50">
        <v>1</v>
      </c>
      <c r="M2209" s="50">
        <v>0.89978384971618652</v>
      </c>
      <c r="N2209" s="50">
        <v>1.1113779544830322</v>
      </c>
      <c r="O2209" s="50">
        <v>32.229793999999998</v>
      </c>
      <c r="P2209" s="50">
        <v>32.303741455078125</v>
      </c>
      <c r="Q2209" s="50">
        <v>7.2586633265018463E-2</v>
      </c>
      <c r="S2209" s="50">
        <v>22.817646026611328</v>
      </c>
      <c r="T2209" s="50">
        <v>9.5041409134864807E-2</v>
      </c>
      <c r="U2209" s="50">
        <v>5.4872181266546249E-2</v>
      </c>
      <c r="V2209" s="50">
        <v>0</v>
      </c>
      <c r="W2209" t="s">
        <v>210</v>
      </c>
      <c r="X2209" s="50">
        <v>0.39593859453745661</v>
      </c>
      <c r="Y2209" t="s">
        <v>210</v>
      </c>
      <c r="Z2209">
        <v>3</v>
      </c>
      <c r="AA2209">
        <v>24</v>
      </c>
      <c r="AB2209" t="s">
        <v>251</v>
      </c>
      <c r="AC2209" t="s">
        <v>190</v>
      </c>
      <c r="AD2209" s="50">
        <v>0.93018699238378821</v>
      </c>
      <c r="AE2209" t="s">
        <v>252</v>
      </c>
      <c r="AF2209" t="s">
        <v>252</v>
      </c>
      <c r="AG2209" t="s">
        <v>252</v>
      </c>
      <c r="AH2209" t="s">
        <v>252</v>
      </c>
      <c r="AI2209" t="s">
        <v>252</v>
      </c>
    </row>
    <row r="2210" spans="1:35" x14ac:dyDescent="0.35">
      <c r="A2210">
        <v>77</v>
      </c>
      <c r="B2210" t="s">
        <v>357</v>
      </c>
      <c r="C2210" t="s">
        <v>246</v>
      </c>
      <c r="D2210" t="s">
        <v>484</v>
      </c>
      <c r="E2210" t="s">
        <v>350</v>
      </c>
      <c r="F2210" t="s">
        <v>248</v>
      </c>
      <c r="G2210" t="s">
        <v>249</v>
      </c>
      <c r="H2210" t="s">
        <v>250</v>
      </c>
      <c r="L2210" s="50">
        <v>1</v>
      </c>
      <c r="M2210" s="50">
        <v>0.92719721794128418</v>
      </c>
      <c r="N2210" s="50">
        <v>1.0785192251205444</v>
      </c>
      <c r="O2210" s="50">
        <v>30.482465999999999</v>
      </c>
      <c r="P2210" s="50">
        <v>30.44896125793457</v>
      </c>
      <c r="Q2210" s="50">
        <v>2.9395848512649536E-2</v>
      </c>
      <c r="S2210" s="50">
        <v>20.962867736816406</v>
      </c>
      <c r="T2210" s="50">
        <v>6.8030625581741333E-2</v>
      </c>
      <c r="U2210" s="50">
        <v>3.9277501404285431E-2</v>
      </c>
      <c r="V2210" s="50">
        <v>0</v>
      </c>
      <c r="W2210" t="s">
        <v>210</v>
      </c>
      <c r="X2210" s="50">
        <v>0.33890772860893398</v>
      </c>
      <c r="Y2210" t="s">
        <v>210</v>
      </c>
      <c r="Z2210">
        <v>3</v>
      </c>
      <c r="AA2210">
        <v>24</v>
      </c>
      <c r="AB2210" t="s">
        <v>251</v>
      </c>
      <c r="AC2210" t="s">
        <v>190</v>
      </c>
      <c r="AD2210" s="50">
        <v>0.9693356194921291</v>
      </c>
      <c r="AE2210" t="s">
        <v>252</v>
      </c>
      <c r="AF2210" t="s">
        <v>252</v>
      </c>
      <c r="AG2210" t="s">
        <v>252</v>
      </c>
      <c r="AH2210" t="s">
        <v>252</v>
      </c>
      <c r="AI2210" t="s">
        <v>252</v>
      </c>
    </row>
    <row r="2211" spans="1:35" x14ac:dyDescent="0.35">
      <c r="A2211">
        <v>78</v>
      </c>
      <c r="B2211" t="s">
        <v>358</v>
      </c>
      <c r="C2211" t="s">
        <v>246</v>
      </c>
      <c r="D2211" t="s">
        <v>484</v>
      </c>
      <c r="E2211" t="s">
        <v>352</v>
      </c>
      <c r="F2211" t="s">
        <v>248</v>
      </c>
      <c r="G2211" t="s">
        <v>249</v>
      </c>
      <c r="H2211" t="s">
        <v>250</v>
      </c>
      <c r="L2211" s="50">
        <v>1</v>
      </c>
      <c r="M2211" s="50">
        <v>0.91447341442108154</v>
      </c>
      <c r="N2211" s="50">
        <v>1.0935255289077759</v>
      </c>
      <c r="O2211" s="50">
        <v>25.490290000000002</v>
      </c>
      <c r="P2211" s="50">
        <v>25.509538650512695</v>
      </c>
      <c r="Q2211" s="50">
        <v>5.2065964788198471E-2</v>
      </c>
      <c r="S2211" s="50">
        <v>16.023445129394531</v>
      </c>
      <c r="T2211" s="50">
        <v>8.0466859042644501E-2</v>
      </c>
      <c r="U2211" s="50">
        <v>4.645756259560585E-2</v>
      </c>
      <c r="V2211" s="50">
        <v>0</v>
      </c>
      <c r="W2211" t="s">
        <v>210</v>
      </c>
      <c r="X2211" s="50">
        <v>0.45997337376185199</v>
      </c>
      <c r="Y2211" t="s">
        <v>210</v>
      </c>
      <c r="Z2211">
        <v>3</v>
      </c>
      <c r="AA2211">
        <v>19</v>
      </c>
      <c r="AB2211" t="s">
        <v>251</v>
      </c>
      <c r="AC2211" t="s">
        <v>190</v>
      </c>
      <c r="AD2211" s="50">
        <v>0.97114489217955069</v>
      </c>
      <c r="AE2211" t="s">
        <v>252</v>
      </c>
      <c r="AF2211" t="s">
        <v>252</v>
      </c>
      <c r="AG2211" t="s">
        <v>252</v>
      </c>
      <c r="AH2211" t="s">
        <v>252</v>
      </c>
      <c r="AI2211" t="s">
        <v>252</v>
      </c>
    </row>
    <row r="2212" spans="1:35" x14ac:dyDescent="0.35">
      <c r="A2212">
        <v>79</v>
      </c>
      <c r="B2212" t="s">
        <v>359</v>
      </c>
      <c r="C2212" t="s">
        <v>246</v>
      </c>
      <c r="D2212" t="s">
        <v>484</v>
      </c>
      <c r="E2212" t="s">
        <v>354</v>
      </c>
      <c r="F2212" t="s">
        <v>248</v>
      </c>
      <c r="G2212" t="s">
        <v>249</v>
      </c>
      <c r="H2212" t="s">
        <v>250</v>
      </c>
      <c r="L2212" s="50">
        <v>1</v>
      </c>
      <c r="M2212" s="50">
        <v>0.83408761024475098</v>
      </c>
      <c r="N2212" s="50">
        <v>1.1989147663116455</v>
      </c>
      <c r="O2212" s="50">
        <v>25.564700999999999</v>
      </c>
      <c r="P2212" s="50">
        <v>25.677291870117188</v>
      </c>
      <c r="Q2212" s="50">
        <v>0.1513114720582962</v>
      </c>
      <c r="S2212" s="50">
        <v>16.191198348999023</v>
      </c>
      <c r="T2212" s="50">
        <v>0.16327649354934692</v>
      </c>
      <c r="U2212" s="50">
        <v>9.4267725944519043E-2</v>
      </c>
      <c r="V2212" s="50">
        <v>0</v>
      </c>
      <c r="W2212" t="s">
        <v>210</v>
      </c>
      <c r="X2212" s="50">
        <v>0.10794747913433142</v>
      </c>
      <c r="Y2212" t="s">
        <v>210</v>
      </c>
      <c r="Z2212">
        <v>3</v>
      </c>
      <c r="AA2212">
        <v>21</v>
      </c>
      <c r="AB2212" t="s">
        <v>251</v>
      </c>
      <c r="AC2212" t="s">
        <v>190</v>
      </c>
      <c r="AD2212" s="50">
        <v>0.88809180242943631</v>
      </c>
      <c r="AE2212" t="s">
        <v>252</v>
      </c>
      <c r="AF2212" t="s">
        <v>252</v>
      </c>
      <c r="AG2212" t="s">
        <v>252</v>
      </c>
      <c r="AH2212" t="s">
        <v>252</v>
      </c>
      <c r="AI2212" t="s">
        <v>252</v>
      </c>
    </row>
    <row r="2213" spans="1:35" x14ac:dyDescent="0.35">
      <c r="A2213">
        <v>80</v>
      </c>
      <c r="B2213" t="s">
        <v>360</v>
      </c>
      <c r="C2213" t="s">
        <v>246</v>
      </c>
      <c r="D2213" t="s">
        <v>484</v>
      </c>
      <c r="E2213" t="s">
        <v>356</v>
      </c>
      <c r="F2213" t="s">
        <v>248</v>
      </c>
      <c r="G2213" t="s">
        <v>249</v>
      </c>
      <c r="H2213" t="s">
        <v>250</v>
      </c>
      <c r="L2213" s="50">
        <v>1</v>
      </c>
      <c r="M2213" s="50">
        <v>0.89978384971618652</v>
      </c>
      <c r="N2213" s="50">
        <v>1.1113779544830322</v>
      </c>
      <c r="O2213" s="50">
        <v>32.374885999999996</v>
      </c>
      <c r="P2213" s="50">
        <v>32.303741455078125</v>
      </c>
      <c r="Q2213" s="50">
        <v>7.2586633265018463E-2</v>
      </c>
      <c r="S2213" s="50">
        <v>22.817646026611328</v>
      </c>
      <c r="T2213" s="50">
        <v>9.5041409134864807E-2</v>
      </c>
      <c r="U2213" s="50">
        <v>5.4872181266546249E-2</v>
      </c>
      <c r="V2213" s="50">
        <v>0</v>
      </c>
      <c r="W2213" t="s">
        <v>210</v>
      </c>
      <c r="X2213" s="50">
        <v>0.39593859453745661</v>
      </c>
      <c r="Y2213" t="s">
        <v>210</v>
      </c>
      <c r="Z2213">
        <v>3</v>
      </c>
      <c r="AA2213">
        <v>26</v>
      </c>
      <c r="AB2213" t="s">
        <v>251</v>
      </c>
      <c r="AC2213" t="s">
        <v>190</v>
      </c>
      <c r="AD2213" s="50">
        <v>0.96814057239939821</v>
      </c>
      <c r="AE2213" t="s">
        <v>252</v>
      </c>
      <c r="AF2213" t="s">
        <v>252</v>
      </c>
      <c r="AG2213" t="s">
        <v>252</v>
      </c>
      <c r="AH2213" t="s">
        <v>252</v>
      </c>
      <c r="AI2213" t="s">
        <v>252</v>
      </c>
    </row>
    <row r="2214" spans="1:35" x14ac:dyDescent="0.35">
      <c r="A2214">
        <v>81</v>
      </c>
      <c r="B2214" t="s">
        <v>361</v>
      </c>
      <c r="C2214" t="s">
        <v>246</v>
      </c>
      <c r="D2214" t="s">
        <v>484</v>
      </c>
      <c r="E2214" t="s">
        <v>350</v>
      </c>
      <c r="F2214" t="s">
        <v>248</v>
      </c>
      <c r="G2214" t="s">
        <v>249</v>
      </c>
      <c r="H2214" t="s">
        <v>250</v>
      </c>
      <c r="L2214" s="50">
        <v>1</v>
      </c>
      <c r="M2214" s="50">
        <v>0.92719721794128418</v>
      </c>
      <c r="N2214" s="50">
        <v>1.0785192251205444</v>
      </c>
      <c r="O2214" s="50">
        <v>30.43693</v>
      </c>
      <c r="P2214" s="50">
        <v>30.44896125793457</v>
      </c>
      <c r="Q2214" s="50">
        <v>2.9395848512649536E-2</v>
      </c>
      <c r="S2214" s="50">
        <v>20.962867736816406</v>
      </c>
      <c r="T2214" s="50">
        <v>6.8030625581741333E-2</v>
      </c>
      <c r="U2214" s="50">
        <v>3.9277501404285431E-2</v>
      </c>
      <c r="V2214" s="50">
        <v>0</v>
      </c>
      <c r="W2214" t="s">
        <v>210</v>
      </c>
      <c r="X2214" s="50">
        <v>0.33890772860893398</v>
      </c>
      <c r="Y2214" t="s">
        <v>210</v>
      </c>
      <c r="Z2214">
        <v>3</v>
      </c>
      <c r="AA2214">
        <v>24</v>
      </c>
      <c r="AB2214" t="s">
        <v>251</v>
      </c>
      <c r="AC2214" t="s">
        <v>190</v>
      </c>
      <c r="AD2214" s="50">
        <v>0.99022612021631495</v>
      </c>
      <c r="AE2214" t="s">
        <v>252</v>
      </c>
      <c r="AF2214" t="s">
        <v>252</v>
      </c>
      <c r="AG2214" t="s">
        <v>252</v>
      </c>
      <c r="AH2214" t="s">
        <v>252</v>
      </c>
      <c r="AI2214" t="s">
        <v>252</v>
      </c>
    </row>
    <row r="2215" spans="1:35" x14ac:dyDescent="0.35">
      <c r="A2215">
        <v>82</v>
      </c>
      <c r="B2215" t="s">
        <v>362</v>
      </c>
      <c r="C2215" t="s">
        <v>246</v>
      </c>
      <c r="D2215" t="s">
        <v>484</v>
      </c>
      <c r="E2215" t="s">
        <v>352</v>
      </c>
      <c r="F2215" t="s">
        <v>248</v>
      </c>
      <c r="G2215" t="s">
        <v>249</v>
      </c>
      <c r="H2215" t="s">
        <v>250</v>
      </c>
      <c r="L2215" s="50">
        <v>1</v>
      </c>
      <c r="M2215" s="50">
        <v>0.91447341442108154</v>
      </c>
      <c r="N2215" s="50">
        <v>1.0935255289077759</v>
      </c>
      <c r="O2215" s="50">
        <v>25.568490000000001</v>
      </c>
      <c r="P2215" s="50">
        <v>25.509538650512695</v>
      </c>
      <c r="Q2215" s="50">
        <v>5.2065964788198471E-2</v>
      </c>
      <c r="S2215" s="50">
        <v>16.023445129394531</v>
      </c>
      <c r="T2215" s="50">
        <v>8.0466859042644501E-2</v>
      </c>
      <c r="U2215" s="50">
        <v>4.645756259560585E-2</v>
      </c>
      <c r="V2215" s="50">
        <v>0</v>
      </c>
      <c r="W2215" t="s">
        <v>210</v>
      </c>
      <c r="X2215" s="50">
        <v>0.45997337376185199</v>
      </c>
      <c r="Y2215" t="s">
        <v>210</v>
      </c>
      <c r="Z2215">
        <v>3</v>
      </c>
      <c r="AA2215">
        <v>19</v>
      </c>
      <c r="AB2215" t="s">
        <v>251</v>
      </c>
      <c r="AC2215" t="s">
        <v>190</v>
      </c>
      <c r="AD2215" s="50">
        <v>0.94823141179917536</v>
      </c>
      <c r="AE2215" t="s">
        <v>252</v>
      </c>
      <c r="AF2215" t="s">
        <v>252</v>
      </c>
      <c r="AG2215" t="s">
        <v>252</v>
      </c>
      <c r="AH2215" t="s">
        <v>252</v>
      </c>
      <c r="AI2215" t="s">
        <v>252</v>
      </c>
    </row>
    <row r="2216" spans="1:35" x14ac:dyDescent="0.35">
      <c r="A2216">
        <v>83</v>
      </c>
      <c r="B2216" t="s">
        <v>363</v>
      </c>
      <c r="C2216" t="s">
        <v>246</v>
      </c>
      <c r="D2216" t="s">
        <v>484</v>
      </c>
      <c r="E2216" t="s">
        <v>354</v>
      </c>
      <c r="F2216" t="s">
        <v>248</v>
      </c>
      <c r="G2216" t="s">
        <v>249</v>
      </c>
      <c r="H2216" t="s">
        <v>250</v>
      </c>
      <c r="L2216" s="50">
        <v>1</v>
      </c>
      <c r="M2216" s="50">
        <v>0.83408761024475098</v>
      </c>
      <c r="N2216" s="50">
        <v>1.1989147663116455</v>
      </c>
      <c r="O2216" s="50">
        <v>25.849292999999999</v>
      </c>
      <c r="P2216" s="50">
        <v>25.677291870117188</v>
      </c>
      <c r="Q2216" s="50">
        <v>0.1513114720582962</v>
      </c>
      <c r="S2216" s="50">
        <v>16.191198348999023</v>
      </c>
      <c r="T2216" s="50">
        <v>0.16327649354934692</v>
      </c>
      <c r="U2216" s="50">
        <v>9.4267725944519043E-2</v>
      </c>
      <c r="V2216" s="50">
        <v>0</v>
      </c>
      <c r="W2216" t="s">
        <v>210</v>
      </c>
      <c r="X2216" s="50">
        <v>0.10794747913433142</v>
      </c>
      <c r="Y2216" t="s">
        <v>210</v>
      </c>
      <c r="Z2216">
        <v>3</v>
      </c>
      <c r="AA2216">
        <v>21</v>
      </c>
      <c r="AB2216" t="s">
        <v>251</v>
      </c>
      <c r="AC2216" t="s">
        <v>190</v>
      </c>
      <c r="AD2216" s="50">
        <v>0.87617363826645189</v>
      </c>
      <c r="AE2216" t="s">
        <v>252</v>
      </c>
      <c r="AF2216" t="s">
        <v>252</v>
      </c>
      <c r="AG2216" t="s">
        <v>252</v>
      </c>
      <c r="AH2216" t="s">
        <v>252</v>
      </c>
      <c r="AI2216" t="s">
        <v>252</v>
      </c>
    </row>
    <row r="2217" spans="1:35" x14ac:dyDescent="0.35">
      <c r="A2217">
        <v>84</v>
      </c>
      <c r="B2217" t="s">
        <v>364</v>
      </c>
      <c r="C2217" t="s">
        <v>246</v>
      </c>
      <c r="D2217" t="s">
        <v>484</v>
      </c>
      <c r="E2217" t="s">
        <v>356</v>
      </c>
      <c r="F2217" t="s">
        <v>248</v>
      </c>
      <c r="G2217" t="s">
        <v>249</v>
      </c>
      <c r="H2217" t="s">
        <v>250</v>
      </c>
      <c r="L2217" s="50">
        <v>1</v>
      </c>
      <c r="M2217" s="50">
        <v>0.89978384971618652</v>
      </c>
      <c r="N2217" s="50">
        <v>1.1113779544830322</v>
      </c>
      <c r="O2217" s="50">
        <v>32.306545</v>
      </c>
      <c r="P2217" s="50">
        <v>32.303741455078125</v>
      </c>
      <c r="Q2217" s="50">
        <v>7.2586633265018463E-2</v>
      </c>
      <c r="S2217" s="50">
        <v>22.817646026611328</v>
      </c>
      <c r="T2217" s="50">
        <v>9.5041409134864807E-2</v>
      </c>
      <c r="U2217" s="50">
        <v>5.4872181266546249E-2</v>
      </c>
      <c r="V2217" s="50">
        <v>0</v>
      </c>
      <c r="W2217" t="s">
        <v>210</v>
      </c>
      <c r="X2217" s="50">
        <v>0.39593859453745661</v>
      </c>
      <c r="Y2217" t="s">
        <v>210</v>
      </c>
      <c r="Z2217">
        <v>3</v>
      </c>
      <c r="AA2217">
        <v>24</v>
      </c>
      <c r="AB2217" t="s">
        <v>251</v>
      </c>
      <c r="AC2217" t="s">
        <v>190</v>
      </c>
      <c r="AD2217" s="50">
        <v>0.93498782923739576</v>
      </c>
      <c r="AE2217" t="s">
        <v>252</v>
      </c>
      <c r="AF2217" t="s">
        <v>252</v>
      </c>
      <c r="AG2217" t="s">
        <v>252</v>
      </c>
      <c r="AH2217" t="s">
        <v>252</v>
      </c>
      <c r="AI2217" t="s">
        <v>252</v>
      </c>
    </row>
    <row r="2218" spans="1:35" x14ac:dyDescent="0.35">
      <c r="A2218">
        <v>85</v>
      </c>
      <c r="B2218" t="s">
        <v>365</v>
      </c>
      <c r="C2218" t="s">
        <v>246</v>
      </c>
      <c r="D2218" t="s">
        <v>484</v>
      </c>
      <c r="E2218" t="s">
        <v>366</v>
      </c>
      <c r="F2218" t="s">
        <v>248</v>
      </c>
      <c r="G2218" t="s">
        <v>249</v>
      </c>
      <c r="H2218" t="s">
        <v>250</v>
      </c>
      <c r="O2218" t="s">
        <v>403</v>
      </c>
      <c r="W2218" t="s">
        <v>210</v>
      </c>
      <c r="X2218" s="50">
        <v>0.2</v>
      </c>
      <c r="Y2218" t="s">
        <v>210</v>
      </c>
      <c r="Z2218">
        <v>3</v>
      </c>
      <c r="AA2218">
        <v>34</v>
      </c>
      <c r="AB2218" t="s">
        <v>273</v>
      </c>
      <c r="AC2218" t="s">
        <v>190</v>
      </c>
      <c r="AD2218" s="50">
        <v>0</v>
      </c>
      <c r="AE2218" t="s">
        <v>274</v>
      </c>
      <c r="AF2218" t="s">
        <v>252</v>
      </c>
      <c r="AG2218" t="s">
        <v>274</v>
      </c>
      <c r="AH2218" t="s">
        <v>252</v>
      </c>
      <c r="AI2218" t="s">
        <v>252</v>
      </c>
    </row>
    <row r="2219" spans="1:35" x14ac:dyDescent="0.35">
      <c r="A2219">
        <v>86</v>
      </c>
      <c r="B2219" t="s">
        <v>367</v>
      </c>
      <c r="C2219" t="s">
        <v>246</v>
      </c>
      <c r="D2219" t="s">
        <v>484</v>
      </c>
      <c r="E2219" t="s">
        <v>368</v>
      </c>
      <c r="F2219" t="s">
        <v>248</v>
      </c>
      <c r="G2219" t="s">
        <v>249</v>
      </c>
      <c r="H2219" t="s">
        <v>250</v>
      </c>
      <c r="L2219" s="50">
        <v>1</v>
      </c>
      <c r="M2219" s="50">
        <v>0.92160689830780029</v>
      </c>
      <c r="N2219" s="50">
        <v>1.0850613117218018</v>
      </c>
      <c r="O2219" s="50">
        <v>31.995674000000001</v>
      </c>
      <c r="P2219" s="50">
        <v>31.977754592895508</v>
      </c>
      <c r="Q2219" s="50">
        <v>4.0426511317491531E-2</v>
      </c>
      <c r="S2219" s="50">
        <v>22.491661071777344</v>
      </c>
      <c r="T2219" s="50">
        <v>7.3473483324050903E-2</v>
      </c>
      <c r="U2219" s="50">
        <v>4.2419936507940292E-2</v>
      </c>
      <c r="V2219" s="50">
        <v>0</v>
      </c>
      <c r="W2219" t="s">
        <v>210</v>
      </c>
      <c r="X2219" s="50">
        <v>0.67453147873900487</v>
      </c>
      <c r="Y2219" t="s">
        <v>210</v>
      </c>
      <c r="Z2219">
        <v>3</v>
      </c>
      <c r="AA2219">
        <v>25</v>
      </c>
      <c r="AB2219" t="s">
        <v>251</v>
      </c>
      <c r="AC2219" t="s">
        <v>190</v>
      </c>
      <c r="AD2219" s="50">
        <v>0.97758466695929169</v>
      </c>
      <c r="AE2219" t="s">
        <v>252</v>
      </c>
      <c r="AF2219" t="s">
        <v>252</v>
      </c>
      <c r="AG2219" t="s">
        <v>252</v>
      </c>
      <c r="AH2219" t="s">
        <v>252</v>
      </c>
      <c r="AI2219" t="s">
        <v>252</v>
      </c>
    </row>
    <row r="2220" spans="1:35" x14ac:dyDescent="0.35">
      <c r="A2220">
        <v>87</v>
      </c>
      <c r="B2220" t="s">
        <v>369</v>
      </c>
      <c r="C2220" t="s">
        <v>246</v>
      </c>
      <c r="D2220" t="s">
        <v>484</v>
      </c>
      <c r="E2220" t="s">
        <v>370</v>
      </c>
      <c r="F2220" t="s">
        <v>248</v>
      </c>
      <c r="G2220" t="s">
        <v>249</v>
      </c>
      <c r="H2220" t="s">
        <v>250</v>
      </c>
      <c r="L2220" s="50">
        <v>1</v>
      </c>
      <c r="M2220" s="50">
        <v>0.91437548398971558</v>
      </c>
      <c r="N2220" s="50">
        <v>1.0936425924301147</v>
      </c>
      <c r="O2220" s="50">
        <v>32.896430000000002</v>
      </c>
      <c r="P2220" s="50">
        <v>32.836402893066406</v>
      </c>
      <c r="Q2220" s="50">
        <v>5.221480131149292E-2</v>
      </c>
      <c r="S2220" s="50">
        <v>23.350309371948242</v>
      </c>
      <c r="T2220" s="50">
        <v>8.0563239753246307E-2</v>
      </c>
      <c r="U2220" s="50">
        <v>4.6513207256793976E-2</v>
      </c>
      <c r="V2220" s="50">
        <v>0</v>
      </c>
      <c r="W2220" t="s">
        <v>210</v>
      </c>
      <c r="X2220" s="50">
        <v>0.66691592859325988</v>
      </c>
      <c r="Y2220" t="s">
        <v>210</v>
      </c>
      <c r="Z2220">
        <v>3</v>
      </c>
      <c r="AA2220">
        <v>25</v>
      </c>
      <c r="AB2220" t="s">
        <v>251</v>
      </c>
      <c r="AC2220" t="s">
        <v>190</v>
      </c>
      <c r="AD2220" s="50">
        <v>0.96687284082512326</v>
      </c>
      <c r="AE2220" t="s">
        <v>252</v>
      </c>
      <c r="AF2220" t="s">
        <v>252</v>
      </c>
      <c r="AG2220" t="s">
        <v>252</v>
      </c>
      <c r="AH2220" t="s">
        <v>252</v>
      </c>
      <c r="AI2220" t="s">
        <v>252</v>
      </c>
    </row>
    <row r="2221" spans="1:35" x14ac:dyDescent="0.35">
      <c r="A2221">
        <v>88</v>
      </c>
      <c r="B2221" t="s">
        <v>371</v>
      </c>
      <c r="C2221" t="s">
        <v>246</v>
      </c>
      <c r="D2221" t="s">
        <v>484</v>
      </c>
      <c r="E2221" t="s">
        <v>372</v>
      </c>
      <c r="F2221" t="s">
        <v>248</v>
      </c>
      <c r="G2221" t="s">
        <v>249</v>
      </c>
      <c r="H2221" t="s">
        <v>250</v>
      </c>
      <c r="L2221" s="50">
        <v>1</v>
      </c>
      <c r="M2221" s="50">
        <v>2.1864922317149649E-8</v>
      </c>
      <c r="N2221" s="50">
        <v>45735356</v>
      </c>
      <c r="O2221" s="50">
        <v>20.512720000000002</v>
      </c>
      <c r="P2221" s="50">
        <v>28.508632659912109</v>
      </c>
      <c r="Q2221" s="50">
        <v>11.307926177978516</v>
      </c>
      <c r="S2221" s="50">
        <v>19.022537231445313</v>
      </c>
      <c r="T2221" s="50">
        <v>11.308093070983887</v>
      </c>
      <c r="U2221" s="50">
        <v>7.9959902763366699</v>
      </c>
      <c r="V2221" s="50">
        <v>0</v>
      </c>
      <c r="W2221" t="s">
        <v>210</v>
      </c>
      <c r="X2221" s="50">
        <v>3.9999999105930328E-2</v>
      </c>
      <c r="Y2221" t="s">
        <v>210</v>
      </c>
      <c r="Z2221">
        <v>3</v>
      </c>
      <c r="AA2221">
        <v>5</v>
      </c>
      <c r="AB2221" t="s">
        <v>404</v>
      </c>
      <c r="AC2221" t="s">
        <v>190</v>
      </c>
      <c r="AD2221" s="50">
        <v>0.10802687876061065</v>
      </c>
      <c r="AE2221" t="s">
        <v>274</v>
      </c>
      <c r="AF2221" t="s">
        <v>252</v>
      </c>
      <c r="AG2221" t="s">
        <v>274</v>
      </c>
      <c r="AH2221" t="s">
        <v>274</v>
      </c>
      <c r="AI2221" t="s">
        <v>274</v>
      </c>
    </row>
    <row r="2222" spans="1:35" x14ac:dyDescent="0.35">
      <c r="A2222">
        <v>89</v>
      </c>
      <c r="B2222" t="s">
        <v>373</v>
      </c>
      <c r="C2222" t="s">
        <v>246</v>
      </c>
      <c r="D2222" t="s">
        <v>484</v>
      </c>
      <c r="E2222" t="s">
        <v>366</v>
      </c>
      <c r="F2222" t="s">
        <v>248</v>
      </c>
      <c r="G2222" t="s">
        <v>249</v>
      </c>
      <c r="H2222" t="s">
        <v>250</v>
      </c>
      <c r="O2222" t="s">
        <v>403</v>
      </c>
      <c r="W2222" t="s">
        <v>210</v>
      </c>
      <c r="X2222" s="50">
        <v>0.2</v>
      </c>
      <c r="Y2222" t="s">
        <v>210</v>
      </c>
      <c r="Z2222">
        <v>3</v>
      </c>
      <c r="AA2222">
        <v>39</v>
      </c>
      <c r="AB2222" t="s">
        <v>251</v>
      </c>
      <c r="AC2222" t="s">
        <v>190</v>
      </c>
      <c r="AD2222" s="50">
        <v>0</v>
      </c>
      <c r="AE2222" t="s">
        <v>274</v>
      </c>
      <c r="AF2222" t="s">
        <v>274</v>
      </c>
      <c r="AG2222" t="s">
        <v>274</v>
      </c>
      <c r="AH2222" t="s">
        <v>252</v>
      </c>
      <c r="AI2222" t="s">
        <v>274</v>
      </c>
    </row>
    <row r="2223" spans="1:35" x14ac:dyDescent="0.35">
      <c r="A2223">
        <v>90</v>
      </c>
      <c r="B2223" t="s">
        <v>374</v>
      </c>
      <c r="C2223" t="s">
        <v>246</v>
      </c>
      <c r="D2223" t="s">
        <v>484</v>
      </c>
      <c r="E2223" t="s">
        <v>368</v>
      </c>
      <c r="F2223" t="s">
        <v>248</v>
      </c>
      <c r="G2223" t="s">
        <v>249</v>
      </c>
      <c r="H2223" t="s">
        <v>250</v>
      </c>
      <c r="L2223" s="50">
        <v>1</v>
      </c>
      <c r="M2223" s="50">
        <v>0.92160689830780029</v>
      </c>
      <c r="N2223" s="50">
        <v>1.0850613117218018</v>
      </c>
      <c r="O2223" s="50">
        <v>32.006126000000002</v>
      </c>
      <c r="P2223" s="50">
        <v>31.977754592895508</v>
      </c>
      <c r="Q2223" s="50">
        <v>4.0426511317491531E-2</v>
      </c>
      <c r="S2223" s="50">
        <v>22.491661071777344</v>
      </c>
      <c r="T2223" s="50">
        <v>7.3473483324050903E-2</v>
      </c>
      <c r="U2223" s="50">
        <v>4.2419936507940292E-2</v>
      </c>
      <c r="V2223" s="50">
        <v>0</v>
      </c>
      <c r="W2223" t="s">
        <v>210</v>
      </c>
      <c r="X2223" s="50">
        <v>0.67453147873900487</v>
      </c>
      <c r="Y2223" t="s">
        <v>210</v>
      </c>
      <c r="Z2223">
        <v>3</v>
      </c>
      <c r="AA2223">
        <v>24</v>
      </c>
      <c r="AB2223" t="s">
        <v>251</v>
      </c>
      <c r="AC2223" t="s">
        <v>190</v>
      </c>
      <c r="AD2223" s="50">
        <v>0.97603784862176446</v>
      </c>
      <c r="AE2223" t="s">
        <v>252</v>
      </c>
      <c r="AF2223" t="s">
        <v>252</v>
      </c>
      <c r="AG2223" t="s">
        <v>252</v>
      </c>
      <c r="AH2223" t="s">
        <v>252</v>
      </c>
      <c r="AI2223" t="s">
        <v>252</v>
      </c>
    </row>
    <row r="2224" spans="1:35" x14ac:dyDescent="0.35">
      <c r="A2224">
        <v>91</v>
      </c>
      <c r="B2224" t="s">
        <v>375</v>
      </c>
      <c r="C2224" t="s">
        <v>246</v>
      </c>
      <c r="D2224" t="s">
        <v>484</v>
      </c>
      <c r="E2224" t="s">
        <v>370</v>
      </c>
      <c r="F2224" t="s">
        <v>248</v>
      </c>
      <c r="G2224" t="s">
        <v>249</v>
      </c>
      <c r="H2224" t="s">
        <v>250</v>
      </c>
      <c r="L2224" s="50">
        <v>1</v>
      </c>
      <c r="M2224" s="50">
        <v>0.91437548398971558</v>
      </c>
      <c r="N2224" s="50">
        <v>1.0936425924301147</v>
      </c>
      <c r="O2224" s="50">
        <v>32.801495000000003</v>
      </c>
      <c r="P2224" s="50">
        <v>32.836402893066406</v>
      </c>
      <c r="Q2224" s="50">
        <v>5.221480131149292E-2</v>
      </c>
      <c r="S2224" s="50">
        <v>23.350309371948242</v>
      </c>
      <c r="T2224" s="50">
        <v>8.0563239753246307E-2</v>
      </c>
      <c r="U2224" s="50">
        <v>4.6513207256793976E-2</v>
      </c>
      <c r="V2224" s="50">
        <v>0</v>
      </c>
      <c r="W2224" t="s">
        <v>210</v>
      </c>
      <c r="X2224" s="50">
        <v>0.66691592859325988</v>
      </c>
      <c r="Y2224" t="s">
        <v>210</v>
      </c>
      <c r="Z2224">
        <v>3</v>
      </c>
      <c r="AA2224">
        <v>24</v>
      </c>
      <c r="AB2224" t="s">
        <v>251</v>
      </c>
      <c r="AC2224" t="s">
        <v>190</v>
      </c>
      <c r="AD2224" s="50">
        <v>0.9860460088909242</v>
      </c>
      <c r="AE2224" t="s">
        <v>252</v>
      </c>
      <c r="AF2224" t="s">
        <v>252</v>
      </c>
      <c r="AG2224" t="s">
        <v>252</v>
      </c>
      <c r="AH2224" t="s">
        <v>252</v>
      </c>
      <c r="AI2224" t="s">
        <v>252</v>
      </c>
    </row>
    <row r="2225" spans="1:37" x14ac:dyDescent="0.35">
      <c r="A2225">
        <v>92</v>
      </c>
      <c r="B2225" t="s">
        <v>376</v>
      </c>
      <c r="C2225" t="s">
        <v>246</v>
      </c>
      <c r="D2225" t="s">
        <v>484</v>
      </c>
      <c r="E2225" t="s">
        <v>372</v>
      </c>
      <c r="F2225" t="s">
        <v>248</v>
      </c>
      <c r="G2225" t="s">
        <v>249</v>
      </c>
      <c r="H2225" t="s">
        <v>250</v>
      </c>
      <c r="L2225" s="50">
        <v>1</v>
      </c>
      <c r="M2225" s="50">
        <v>2.1864922317149649E-8</v>
      </c>
      <c r="N2225" s="50">
        <v>45735356</v>
      </c>
      <c r="O2225" s="50">
        <v>36.504542999999998</v>
      </c>
      <c r="P2225" s="50">
        <v>28.508632659912109</v>
      </c>
      <c r="Q2225" s="50">
        <v>11.307926177978516</v>
      </c>
      <c r="S2225" s="50">
        <v>19.022537231445313</v>
      </c>
      <c r="T2225" s="50">
        <v>11.308093070983887</v>
      </c>
      <c r="U2225" s="50">
        <v>7.9959902763366699</v>
      </c>
      <c r="V2225" s="50">
        <v>0</v>
      </c>
      <c r="W2225" t="s">
        <v>210</v>
      </c>
      <c r="X2225" s="50">
        <v>3.9999999105930328E-2</v>
      </c>
      <c r="Y2225" t="s">
        <v>210</v>
      </c>
      <c r="Z2225">
        <v>3</v>
      </c>
      <c r="AA2225">
        <v>33</v>
      </c>
      <c r="AB2225" t="s">
        <v>273</v>
      </c>
      <c r="AC2225" t="s">
        <v>190</v>
      </c>
      <c r="AD2225" s="50">
        <v>0.57385848891387037</v>
      </c>
      <c r="AE2225" t="s">
        <v>274</v>
      </c>
      <c r="AF2225" t="s">
        <v>252</v>
      </c>
      <c r="AG2225" t="s">
        <v>274</v>
      </c>
      <c r="AH2225" t="s">
        <v>274</v>
      </c>
      <c r="AI2225" t="s">
        <v>252</v>
      </c>
    </row>
    <row r="2226" spans="1:37" x14ac:dyDescent="0.35">
      <c r="A2226">
        <v>93</v>
      </c>
      <c r="B2226" t="s">
        <v>377</v>
      </c>
      <c r="C2226" t="s">
        <v>246</v>
      </c>
      <c r="D2226" t="s">
        <v>484</v>
      </c>
      <c r="E2226" t="s">
        <v>366</v>
      </c>
      <c r="F2226" t="s">
        <v>248</v>
      </c>
      <c r="G2226" t="s">
        <v>249</v>
      </c>
      <c r="H2226" t="s">
        <v>250</v>
      </c>
      <c r="O2226" t="s">
        <v>403</v>
      </c>
      <c r="W2226" t="s">
        <v>210</v>
      </c>
      <c r="X2226" s="50">
        <v>0.2</v>
      </c>
      <c r="Y2226" t="s">
        <v>210</v>
      </c>
      <c r="Z2226">
        <v>3</v>
      </c>
      <c r="AA2226">
        <v>39</v>
      </c>
      <c r="AB2226" t="s">
        <v>404</v>
      </c>
      <c r="AC2226" t="s">
        <v>190</v>
      </c>
      <c r="AD2226" s="50">
        <v>0</v>
      </c>
      <c r="AE2226" t="s">
        <v>274</v>
      </c>
      <c r="AF2226" t="s">
        <v>274</v>
      </c>
      <c r="AG2226" t="s">
        <v>274</v>
      </c>
      <c r="AH2226" t="s">
        <v>252</v>
      </c>
      <c r="AI2226" t="s">
        <v>274</v>
      </c>
    </row>
    <row r="2227" spans="1:37" x14ac:dyDescent="0.35">
      <c r="A2227">
        <v>94</v>
      </c>
      <c r="B2227" t="s">
        <v>378</v>
      </c>
      <c r="C2227" t="s">
        <v>246</v>
      </c>
      <c r="D2227" t="s">
        <v>484</v>
      </c>
      <c r="E2227" t="s">
        <v>368</v>
      </c>
      <c r="F2227" t="s">
        <v>248</v>
      </c>
      <c r="G2227" t="s">
        <v>249</v>
      </c>
      <c r="H2227" t="s">
        <v>250</v>
      </c>
      <c r="L2227" s="50">
        <v>1</v>
      </c>
      <c r="M2227" s="50">
        <v>0.92160689830780029</v>
      </c>
      <c r="N2227" s="50">
        <v>1.0850613117218018</v>
      </c>
      <c r="O2227" s="50">
        <v>31.931467000000001</v>
      </c>
      <c r="P2227" s="50">
        <v>31.977754592895508</v>
      </c>
      <c r="Q2227" s="50">
        <v>4.0426511317491531E-2</v>
      </c>
      <c r="S2227" s="50">
        <v>22.491661071777344</v>
      </c>
      <c r="T2227" s="50">
        <v>7.3473483324050903E-2</v>
      </c>
      <c r="U2227" s="50">
        <v>4.2419936507940292E-2</v>
      </c>
      <c r="V2227" s="50">
        <v>0</v>
      </c>
      <c r="W2227" t="s">
        <v>210</v>
      </c>
      <c r="X2227" s="50">
        <v>0.67453147873900487</v>
      </c>
      <c r="Y2227" t="s">
        <v>210</v>
      </c>
      <c r="Z2227">
        <v>3</v>
      </c>
      <c r="AA2227">
        <v>24</v>
      </c>
      <c r="AB2227" t="s">
        <v>251</v>
      </c>
      <c r="AC2227" t="s">
        <v>190</v>
      </c>
      <c r="AD2227" s="50">
        <v>0.9740522691829655</v>
      </c>
      <c r="AE2227" t="s">
        <v>252</v>
      </c>
      <c r="AF2227" t="s">
        <v>252</v>
      </c>
      <c r="AG2227" t="s">
        <v>252</v>
      </c>
      <c r="AH2227" t="s">
        <v>252</v>
      </c>
      <c r="AI2227" t="s">
        <v>252</v>
      </c>
    </row>
    <row r="2228" spans="1:37" x14ac:dyDescent="0.35">
      <c r="A2228">
        <v>95</v>
      </c>
      <c r="B2228" t="s">
        <v>379</v>
      </c>
      <c r="C2228" t="s">
        <v>246</v>
      </c>
      <c r="D2228" t="s">
        <v>484</v>
      </c>
      <c r="E2228" t="s">
        <v>370</v>
      </c>
      <c r="F2228" t="s">
        <v>248</v>
      </c>
      <c r="G2228" t="s">
        <v>249</v>
      </c>
      <c r="H2228" t="s">
        <v>250</v>
      </c>
      <c r="L2228" s="50">
        <v>1</v>
      </c>
      <c r="M2228" s="50">
        <v>0.91437548398971558</v>
      </c>
      <c r="N2228" s="50">
        <v>1.0936425924301147</v>
      </c>
      <c r="O2228" s="50">
        <v>32.811287</v>
      </c>
      <c r="P2228" s="50">
        <v>32.836402893066406</v>
      </c>
      <c r="Q2228" s="50">
        <v>5.221480131149292E-2</v>
      </c>
      <c r="S2228" s="50">
        <v>23.350309371948242</v>
      </c>
      <c r="T2228" s="50">
        <v>8.0563239753246307E-2</v>
      </c>
      <c r="U2228" s="50">
        <v>4.6513207256793976E-2</v>
      </c>
      <c r="V2228" s="50">
        <v>0</v>
      </c>
      <c r="W2228" t="s">
        <v>210</v>
      </c>
      <c r="X2228" s="50">
        <v>0.66691592859325988</v>
      </c>
      <c r="Y2228" t="s">
        <v>210</v>
      </c>
      <c r="Z2228">
        <v>3</v>
      </c>
      <c r="AA2228">
        <v>25</v>
      </c>
      <c r="AB2228" t="s">
        <v>251</v>
      </c>
      <c r="AC2228" t="s">
        <v>190</v>
      </c>
      <c r="AD2228" s="50">
        <v>0.97315214339205569</v>
      </c>
      <c r="AE2228" t="s">
        <v>252</v>
      </c>
      <c r="AF2228" t="s">
        <v>252</v>
      </c>
      <c r="AG2228" t="s">
        <v>252</v>
      </c>
      <c r="AH2228" t="s">
        <v>252</v>
      </c>
      <c r="AI2228" t="s">
        <v>252</v>
      </c>
    </row>
    <row r="2229" spans="1:37" x14ac:dyDescent="0.35">
      <c r="A2229">
        <v>96</v>
      </c>
      <c r="B2229" t="s">
        <v>380</v>
      </c>
      <c r="C2229" t="s">
        <v>246</v>
      </c>
      <c r="D2229" t="s">
        <v>484</v>
      </c>
      <c r="E2229" t="s">
        <v>372</v>
      </c>
      <c r="F2229" t="s">
        <v>248</v>
      </c>
      <c r="G2229" t="s">
        <v>249</v>
      </c>
      <c r="H2229" t="s">
        <v>250</v>
      </c>
      <c r="O2229" t="s">
        <v>403</v>
      </c>
      <c r="P2229" s="50">
        <v>28.508632659912109</v>
      </c>
      <c r="Q2229" s="50">
        <v>11.307926177978516</v>
      </c>
      <c r="W2229" t="s">
        <v>210</v>
      </c>
      <c r="X2229" s="50">
        <v>3.9999999105930328E-2</v>
      </c>
      <c r="Y2229" t="s">
        <v>210</v>
      </c>
      <c r="Z2229">
        <v>3</v>
      </c>
      <c r="AA2229">
        <v>39</v>
      </c>
      <c r="AB2229" t="s">
        <v>404</v>
      </c>
      <c r="AC2229" t="s">
        <v>190</v>
      </c>
      <c r="AD2229" s="50">
        <v>0</v>
      </c>
      <c r="AE2229" t="s">
        <v>274</v>
      </c>
      <c r="AF2229" t="s">
        <v>274</v>
      </c>
      <c r="AG2229" t="s">
        <v>274</v>
      </c>
      <c r="AH2229" t="s">
        <v>252</v>
      </c>
      <c r="AI2229" t="s">
        <v>252</v>
      </c>
    </row>
    <row r="2230" spans="1:37" x14ac:dyDescent="0.35">
      <c r="A2230" t="s">
        <v>381</v>
      </c>
      <c r="B2230" t="s">
        <v>382</v>
      </c>
    </row>
    <row r="2231" spans="1:37" x14ac:dyDescent="0.35">
      <c r="A2231" t="s">
        <v>383</v>
      </c>
      <c r="B2231" t="s">
        <v>247</v>
      </c>
    </row>
    <row r="2232" spans="1:37" x14ac:dyDescent="0.35">
      <c r="A2232" t="s">
        <v>384</v>
      </c>
      <c r="B2232" t="s">
        <v>385</v>
      </c>
    </row>
    <row r="2233" spans="1:37" x14ac:dyDescent="0.35">
      <c r="A2233" t="s">
        <v>386</v>
      </c>
      <c r="B2233" t="s">
        <v>484</v>
      </c>
    </row>
    <row r="2234" spans="1:37" x14ac:dyDescent="0.35">
      <c r="A2234" s="73"/>
      <c r="B2234" s="73"/>
      <c r="C2234" s="73"/>
      <c r="D2234" s="73"/>
      <c r="E2234" s="73"/>
      <c r="F2234" s="73"/>
      <c r="G2234" s="73"/>
      <c r="H2234" s="73"/>
      <c r="I2234" s="73"/>
      <c r="J2234" s="73"/>
      <c r="K2234" s="73"/>
      <c r="L2234" s="73"/>
      <c r="M2234" s="73"/>
      <c r="N2234" s="73"/>
      <c r="O2234" s="73"/>
      <c r="P2234" s="73"/>
      <c r="Q2234" s="73"/>
      <c r="R2234" s="73"/>
      <c r="S2234" s="73"/>
      <c r="T2234" s="73"/>
      <c r="U2234" s="73"/>
      <c r="V2234" s="73"/>
      <c r="W2234" s="73"/>
      <c r="X2234" s="73"/>
      <c r="Y2234" s="73"/>
      <c r="Z2234" s="73"/>
      <c r="AA2234" s="73"/>
      <c r="AB2234" s="73"/>
      <c r="AC2234" s="73"/>
      <c r="AD2234" s="73"/>
      <c r="AE2234" s="73"/>
      <c r="AF2234" s="73"/>
      <c r="AG2234" s="73"/>
      <c r="AH2234" s="73"/>
      <c r="AI2234" s="73"/>
      <c r="AJ2234" s="73"/>
      <c r="AK2234" s="73"/>
    </row>
    <row r="2235" spans="1:37" x14ac:dyDescent="0.35">
      <c r="A2235" t="s">
        <v>174</v>
      </c>
      <c r="B2235" t="s">
        <v>175</v>
      </c>
    </row>
    <row r="2236" spans="1:37" x14ac:dyDescent="0.35">
      <c r="A2236" t="s">
        <v>186</v>
      </c>
      <c r="B2236" t="s">
        <v>187</v>
      </c>
    </row>
    <row r="2237" spans="1:37" x14ac:dyDescent="0.35">
      <c r="A2237" t="s">
        <v>188</v>
      </c>
      <c r="B2237" t="s">
        <v>485</v>
      </c>
    </row>
    <row r="2238" spans="1:37" x14ac:dyDescent="0.35">
      <c r="A2238" t="s">
        <v>191</v>
      </c>
      <c r="B2238" t="s">
        <v>486</v>
      </c>
    </row>
    <row r="2239" spans="1:37" x14ac:dyDescent="0.35">
      <c r="A2239" t="s">
        <v>193</v>
      </c>
      <c r="B2239" t="s">
        <v>487</v>
      </c>
    </row>
    <row r="2240" spans="1:37" x14ac:dyDescent="0.35">
      <c r="A2240" t="s">
        <v>195</v>
      </c>
      <c r="B2240" t="s">
        <v>488</v>
      </c>
    </row>
    <row r="2241" spans="1:34" x14ac:dyDescent="0.35">
      <c r="A2241" t="s">
        <v>197</v>
      </c>
      <c r="B2241" t="s">
        <v>198</v>
      </c>
    </row>
    <row r="2242" spans="1:34" x14ac:dyDescent="0.35">
      <c r="A2242" t="s">
        <v>199</v>
      </c>
      <c r="B2242" t="s">
        <v>200</v>
      </c>
    </row>
    <row r="2243" spans="1:34" x14ac:dyDescent="0.35">
      <c r="A2243" t="s">
        <v>201</v>
      </c>
      <c r="B2243" t="s">
        <v>202</v>
      </c>
    </row>
    <row r="2244" spans="1:34" x14ac:dyDescent="0.35">
      <c r="A2244" t="s">
        <v>203</v>
      </c>
      <c r="B2244" t="s">
        <v>204</v>
      </c>
    </row>
    <row r="2245" spans="1:34" x14ac:dyDescent="0.35">
      <c r="A2245" t="s">
        <v>205</v>
      </c>
      <c r="B2245" t="s">
        <v>206</v>
      </c>
    </row>
    <row r="2246" spans="1:34" x14ac:dyDescent="0.35">
      <c r="A2246" t="s">
        <v>207</v>
      </c>
      <c r="B2246" t="s">
        <v>208</v>
      </c>
    </row>
    <row r="2247" spans="1:34" x14ac:dyDescent="0.35">
      <c r="A2247" t="s">
        <v>209</v>
      </c>
      <c r="B2247" t="s">
        <v>210</v>
      </c>
    </row>
    <row r="2248" spans="1:34" x14ac:dyDescent="0.35">
      <c r="A2248" t="s">
        <v>211</v>
      </c>
      <c r="B2248" t="s">
        <v>212</v>
      </c>
    </row>
    <row r="2250" spans="1:34" x14ac:dyDescent="0.35">
      <c r="A2250" t="s">
        <v>213</v>
      </c>
      <c r="B2250" t="s">
        <v>214</v>
      </c>
      <c r="C2250" t="s">
        <v>215</v>
      </c>
      <c r="D2250" t="s">
        <v>216</v>
      </c>
      <c r="E2250" t="s">
        <v>217</v>
      </c>
      <c r="F2250" t="s">
        <v>218</v>
      </c>
      <c r="G2250" t="s">
        <v>219</v>
      </c>
      <c r="H2250" t="s">
        <v>220</v>
      </c>
      <c r="I2250" t="s">
        <v>221</v>
      </c>
      <c r="J2250" t="s">
        <v>222</v>
      </c>
      <c r="K2250" t="s">
        <v>223</v>
      </c>
      <c r="L2250" t="s">
        <v>112</v>
      </c>
      <c r="M2250" t="s">
        <v>224</v>
      </c>
      <c r="N2250" t="s">
        <v>225</v>
      </c>
      <c r="O2250" t="s">
        <v>45</v>
      </c>
      <c r="P2250" t="s">
        <v>226</v>
      </c>
      <c r="Q2250" t="s">
        <v>227</v>
      </c>
      <c r="R2250" t="s">
        <v>228</v>
      </c>
      <c r="S2250" t="s">
        <v>229</v>
      </c>
      <c r="T2250" t="s">
        <v>230</v>
      </c>
      <c r="U2250" t="s">
        <v>231</v>
      </c>
      <c r="V2250" t="s">
        <v>232</v>
      </c>
      <c r="W2250" t="s">
        <v>233</v>
      </c>
      <c r="X2250" t="s">
        <v>234</v>
      </c>
      <c r="Y2250" t="s">
        <v>235</v>
      </c>
      <c r="Z2250" t="s">
        <v>236</v>
      </c>
      <c r="AA2250" t="s">
        <v>237</v>
      </c>
      <c r="AB2250" t="s">
        <v>238</v>
      </c>
      <c r="AC2250" t="s">
        <v>239</v>
      </c>
      <c r="AD2250" t="s">
        <v>240</v>
      </c>
      <c r="AE2250" t="s">
        <v>241</v>
      </c>
      <c r="AF2250" t="s">
        <v>399</v>
      </c>
      <c r="AG2250" t="s">
        <v>242</v>
      </c>
      <c r="AH2250" t="s">
        <v>243</v>
      </c>
    </row>
    <row r="2251" spans="1:34" x14ac:dyDescent="0.35">
      <c r="A2251">
        <v>1</v>
      </c>
      <c r="B2251" t="s">
        <v>245</v>
      </c>
      <c r="C2251" t="s">
        <v>246</v>
      </c>
      <c r="D2251" t="s">
        <v>489</v>
      </c>
      <c r="E2251" t="s">
        <v>247</v>
      </c>
      <c r="F2251" t="s">
        <v>248</v>
      </c>
      <c r="G2251" t="s">
        <v>249</v>
      </c>
      <c r="H2251" t="s">
        <v>250</v>
      </c>
      <c r="O2251" s="50">
        <v>9.2610869999999998</v>
      </c>
      <c r="P2251" s="50">
        <v>9.3154468536376953</v>
      </c>
      <c r="Q2251" s="50">
        <v>4.9155090004205704E-2</v>
      </c>
      <c r="W2251" t="s">
        <v>210</v>
      </c>
      <c r="X2251" s="50">
        <v>0.47585685679626327</v>
      </c>
      <c r="Y2251" t="s">
        <v>210</v>
      </c>
      <c r="Z2251">
        <v>3</v>
      </c>
      <c r="AA2251">
        <v>4</v>
      </c>
      <c r="AB2251" t="s">
        <v>251</v>
      </c>
      <c r="AC2251" t="s">
        <v>190</v>
      </c>
      <c r="AD2251" s="50">
        <v>0.94930830316023596</v>
      </c>
      <c r="AE2251" t="s">
        <v>252</v>
      </c>
      <c r="AF2251" t="s">
        <v>252</v>
      </c>
      <c r="AG2251" t="s">
        <v>252</v>
      </c>
      <c r="AH2251" t="s">
        <v>252</v>
      </c>
    </row>
    <row r="2252" spans="1:34" x14ac:dyDescent="0.35">
      <c r="A2252">
        <v>2</v>
      </c>
      <c r="B2252" t="s">
        <v>253</v>
      </c>
      <c r="C2252" t="s">
        <v>246</v>
      </c>
      <c r="D2252" t="s">
        <v>489</v>
      </c>
      <c r="E2252" t="s">
        <v>254</v>
      </c>
      <c r="F2252" t="s">
        <v>248</v>
      </c>
      <c r="G2252" t="s">
        <v>249</v>
      </c>
      <c r="H2252" t="s">
        <v>250</v>
      </c>
      <c r="L2252" s="50">
        <v>1</v>
      </c>
      <c r="M2252" s="50">
        <v>0.93171006441116333</v>
      </c>
      <c r="N2252" s="50">
        <v>1.0732952356338501</v>
      </c>
      <c r="O2252" s="50">
        <v>21.295185</v>
      </c>
      <c r="P2252" s="50">
        <v>21.261377334594727</v>
      </c>
      <c r="Q2252" s="50">
        <v>4.0453311055898666E-2</v>
      </c>
      <c r="S2252" s="50">
        <v>11.945930480957031</v>
      </c>
      <c r="T2252" s="50">
        <v>6.3660770654678345E-2</v>
      </c>
      <c r="U2252" s="50">
        <v>3.6754563450813293E-2</v>
      </c>
      <c r="V2252" s="50">
        <v>0</v>
      </c>
      <c r="W2252" t="s">
        <v>210</v>
      </c>
      <c r="X2252" s="50">
        <v>0.37250875430222991</v>
      </c>
      <c r="Y2252" t="s">
        <v>210</v>
      </c>
      <c r="Z2252">
        <v>3</v>
      </c>
      <c r="AA2252">
        <v>14</v>
      </c>
      <c r="AB2252" t="s">
        <v>251</v>
      </c>
      <c r="AC2252" t="s">
        <v>190</v>
      </c>
      <c r="AD2252" s="50">
        <v>0.96398890938892934</v>
      </c>
      <c r="AE2252" t="s">
        <v>252</v>
      </c>
      <c r="AF2252" t="s">
        <v>252</v>
      </c>
      <c r="AG2252" t="s">
        <v>252</v>
      </c>
      <c r="AH2252" t="s">
        <v>252</v>
      </c>
    </row>
    <row r="2253" spans="1:34" x14ac:dyDescent="0.35">
      <c r="A2253">
        <v>3</v>
      </c>
      <c r="B2253" t="s">
        <v>255</v>
      </c>
      <c r="C2253" t="s">
        <v>246</v>
      </c>
      <c r="D2253" t="s">
        <v>489</v>
      </c>
      <c r="E2253" t="s">
        <v>256</v>
      </c>
      <c r="F2253" t="s">
        <v>248</v>
      </c>
      <c r="G2253" t="s">
        <v>249</v>
      </c>
      <c r="H2253" t="s">
        <v>250</v>
      </c>
      <c r="L2253" s="50">
        <v>1</v>
      </c>
      <c r="M2253" s="50">
        <v>0.9330284595489502</v>
      </c>
      <c r="N2253" s="50">
        <v>1.0717786550521851</v>
      </c>
      <c r="O2253" s="50">
        <v>23.303646000000001</v>
      </c>
      <c r="P2253" s="50">
        <v>23.287582397460938</v>
      </c>
      <c r="Q2253" s="50">
        <v>3.841949999332428E-2</v>
      </c>
      <c r="S2253" s="50">
        <v>13.972135543823242</v>
      </c>
      <c r="T2253" s="50">
        <v>6.2388148158788681E-2</v>
      </c>
      <c r="U2253" s="50">
        <v>3.6019813269376755E-2</v>
      </c>
      <c r="V2253" s="50">
        <v>0</v>
      </c>
      <c r="W2253" t="s">
        <v>210</v>
      </c>
      <c r="X2253" s="50">
        <v>0.41726394536202893</v>
      </c>
      <c r="Y2253" t="s">
        <v>210</v>
      </c>
      <c r="Z2253">
        <v>3</v>
      </c>
      <c r="AA2253">
        <v>17</v>
      </c>
      <c r="AB2253" t="s">
        <v>251</v>
      </c>
      <c r="AC2253" t="s">
        <v>190</v>
      </c>
      <c r="AD2253" s="50">
        <v>0.97353142996696074</v>
      </c>
      <c r="AE2253" t="s">
        <v>252</v>
      </c>
      <c r="AF2253" t="s">
        <v>252</v>
      </c>
      <c r="AG2253" t="s">
        <v>252</v>
      </c>
      <c r="AH2253" t="s">
        <v>252</v>
      </c>
    </row>
    <row r="2254" spans="1:34" x14ac:dyDescent="0.35">
      <c r="A2254">
        <v>4</v>
      </c>
      <c r="B2254" t="s">
        <v>257</v>
      </c>
      <c r="C2254" t="s">
        <v>246</v>
      </c>
      <c r="D2254" t="s">
        <v>489</v>
      </c>
      <c r="E2254" t="s">
        <v>258</v>
      </c>
      <c r="F2254" t="s">
        <v>248</v>
      </c>
      <c r="G2254" t="s">
        <v>249</v>
      </c>
      <c r="H2254" t="s">
        <v>250</v>
      </c>
      <c r="L2254" s="50">
        <v>1</v>
      </c>
      <c r="M2254" s="50">
        <v>0.92844247817993164</v>
      </c>
      <c r="N2254" s="50">
        <v>1.0770726203918457</v>
      </c>
      <c r="O2254" s="50">
        <v>24.126854000000002</v>
      </c>
      <c r="P2254" s="50">
        <v>24.179061889648438</v>
      </c>
      <c r="Q2254" s="50">
        <v>4.5266442000865936E-2</v>
      </c>
      <c r="S2254" s="50">
        <v>14.863615989685059</v>
      </c>
      <c r="T2254" s="50">
        <v>6.6822700202465057E-2</v>
      </c>
      <c r="U2254" s="50">
        <v>3.858010470867157E-2</v>
      </c>
      <c r="V2254" s="50">
        <v>0</v>
      </c>
      <c r="W2254" t="s">
        <v>210</v>
      </c>
      <c r="X2254" s="50">
        <v>0.44335859994184673</v>
      </c>
      <c r="Y2254" t="s">
        <v>210</v>
      </c>
      <c r="Z2254">
        <v>3</v>
      </c>
      <c r="AA2254">
        <v>18</v>
      </c>
      <c r="AB2254" t="s">
        <v>251</v>
      </c>
      <c r="AC2254" t="s">
        <v>190</v>
      </c>
      <c r="AD2254" s="50">
        <v>0.98194804879760345</v>
      </c>
      <c r="AE2254" t="s">
        <v>252</v>
      </c>
      <c r="AF2254" t="s">
        <v>252</v>
      </c>
      <c r="AG2254" t="s">
        <v>252</v>
      </c>
      <c r="AH2254" t="s">
        <v>252</v>
      </c>
    </row>
    <row r="2255" spans="1:34" x14ac:dyDescent="0.35">
      <c r="A2255">
        <v>5</v>
      </c>
      <c r="B2255" t="s">
        <v>259</v>
      </c>
      <c r="C2255" t="s">
        <v>246</v>
      </c>
      <c r="D2255" t="s">
        <v>489</v>
      </c>
      <c r="E2255" t="s">
        <v>247</v>
      </c>
      <c r="F2255" t="s">
        <v>248</v>
      </c>
      <c r="G2255" t="s">
        <v>249</v>
      </c>
      <c r="H2255" t="s">
        <v>250</v>
      </c>
      <c r="O2255" s="50">
        <v>9.3567699999999991</v>
      </c>
      <c r="P2255" s="50">
        <v>9.3154468536376953</v>
      </c>
      <c r="Q2255" s="50">
        <v>4.9155090004205704E-2</v>
      </c>
      <c r="W2255" t="s">
        <v>210</v>
      </c>
      <c r="X2255" s="50">
        <v>0.47585685679626327</v>
      </c>
      <c r="Y2255" t="s">
        <v>210</v>
      </c>
      <c r="Z2255">
        <v>3</v>
      </c>
      <c r="AA2255">
        <v>4</v>
      </c>
      <c r="AB2255" t="s">
        <v>251</v>
      </c>
      <c r="AC2255" t="s">
        <v>190</v>
      </c>
      <c r="AD2255" s="50">
        <v>0.93085433897613767</v>
      </c>
      <c r="AE2255" t="s">
        <v>252</v>
      </c>
      <c r="AF2255" t="s">
        <v>252</v>
      </c>
      <c r="AG2255" t="s">
        <v>252</v>
      </c>
      <c r="AH2255" t="s">
        <v>252</v>
      </c>
    </row>
    <row r="2256" spans="1:34" x14ac:dyDescent="0.35">
      <c r="A2256">
        <v>6</v>
      </c>
      <c r="B2256" t="s">
        <v>260</v>
      </c>
      <c r="C2256" t="s">
        <v>246</v>
      </c>
      <c r="D2256" t="s">
        <v>489</v>
      </c>
      <c r="E2256" t="s">
        <v>254</v>
      </c>
      <c r="F2256" t="s">
        <v>248</v>
      </c>
      <c r="G2256" t="s">
        <v>249</v>
      </c>
      <c r="H2256" t="s">
        <v>250</v>
      </c>
      <c r="L2256" s="50">
        <v>1</v>
      </c>
      <c r="M2256" s="50">
        <v>0.93171006441116333</v>
      </c>
      <c r="N2256" s="50">
        <v>1.0732952356338501</v>
      </c>
      <c r="O2256" s="50">
        <v>21.272387999999999</v>
      </c>
      <c r="P2256" s="50">
        <v>21.261377334594727</v>
      </c>
      <c r="Q2256" s="50">
        <v>4.0453311055898666E-2</v>
      </c>
      <c r="S2256" s="50">
        <v>11.945930480957031</v>
      </c>
      <c r="T2256" s="50">
        <v>6.3660770654678345E-2</v>
      </c>
      <c r="U2256" s="50">
        <v>3.6754563450813293E-2</v>
      </c>
      <c r="V2256" s="50">
        <v>0</v>
      </c>
      <c r="W2256" t="s">
        <v>210</v>
      </c>
      <c r="X2256" s="50">
        <v>0.37250875430222991</v>
      </c>
      <c r="Y2256" t="s">
        <v>210</v>
      </c>
      <c r="Z2256">
        <v>3</v>
      </c>
      <c r="AA2256">
        <v>15</v>
      </c>
      <c r="AB2256" t="s">
        <v>251</v>
      </c>
      <c r="AC2256" t="s">
        <v>190</v>
      </c>
      <c r="AD2256" s="50">
        <v>0.97843167098768347</v>
      </c>
      <c r="AE2256" t="s">
        <v>252</v>
      </c>
      <c r="AF2256" t="s">
        <v>252</v>
      </c>
      <c r="AG2256" t="s">
        <v>252</v>
      </c>
      <c r="AH2256" t="s">
        <v>252</v>
      </c>
    </row>
    <row r="2257" spans="1:34" x14ac:dyDescent="0.35">
      <c r="A2257">
        <v>7</v>
      </c>
      <c r="B2257" t="s">
        <v>261</v>
      </c>
      <c r="C2257" t="s">
        <v>246</v>
      </c>
      <c r="D2257" t="s">
        <v>489</v>
      </c>
      <c r="E2257" t="s">
        <v>256</v>
      </c>
      <c r="F2257" t="s">
        <v>248</v>
      </c>
      <c r="G2257" t="s">
        <v>249</v>
      </c>
      <c r="H2257" t="s">
        <v>250</v>
      </c>
      <c r="L2257" s="50">
        <v>1</v>
      </c>
      <c r="M2257" s="50">
        <v>0.9330284595489502</v>
      </c>
      <c r="N2257" s="50">
        <v>1.0717786550521851</v>
      </c>
      <c r="O2257" s="50">
        <v>23.243738</v>
      </c>
      <c r="P2257" s="50">
        <v>23.287582397460938</v>
      </c>
      <c r="Q2257" s="50">
        <v>3.841949999332428E-2</v>
      </c>
      <c r="S2257" s="50">
        <v>13.972135543823242</v>
      </c>
      <c r="T2257" s="50">
        <v>6.2388148158788681E-2</v>
      </c>
      <c r="U2257" s="50">
        <v>3.6019813269376755E-2</v>
      </c>
      <c r="V2257" s="50">
        <v>0</v>
      </c>
      <c r="W2257" t="s">
        <v>210</v>
      </c>
      <c r="X2257" s="50">
        <v>0.41726394536202893</v>
      </c>
      <c r="Y2257" t="s">
        <v>210</v>
      </c>
      <c r="Z2257">
        <v>3</v>
      </c>
      <c r="AA2257">
        <v>16</v>
      </c>
      <c r="AB2257" t="s">
        <v>251</v>
      </c>
      <c r="AC2257" t="s">
        <v>190</v>
      </c>
      <c r="AD2257" s="50">
        <v>0.98288822948581067</v>
      </c>
      <c r="AE2257" t="s">
        <v>252</v>
      </c>
      <c r="AF2257" t="s">
        <v>252</v>
      </c>
      <c r="AG2257" t="s">
        <v>252</v>
      </c>
      <c r="AH2257" t="s">
        <v>252</v>
      </c>
    </row>
    <row r="2258" spans="1:34" x14ac:dyDescent="0.35">
      <c r="A2258">
        <v>8</v>
      </c>
      <c r="B2258" t="s">
        <v>262</v>
      </c>
      <c r="C2258" t="s">
        <v>246</v>
      </c>
      <c r="D2258" t="s">
        <v>489</v>
      </c>
      <c r="E2258" t="s">
        <v>258</v>
      </c>
      <c r="F2258" t="s">
        <v>248</v>
      </c>
      <c r="G2258" t="s">
        <v>249</v>
      </c>
      <c r="H2258" t="s">
        <v>250</v>
      </c>
      <c r="L2258" s="50">
        <v>1</v>
      </c>
      <c r="M2258" s="50">
        <v>0.92844247817993164</v>
      </c>
      <c r="N2258" s="50">
        <v>1.0770726203918457</v>
      </c>
      <c r="O2258" s="50">
        <v>24.207346000000001</v>
      </c>
      <c r="P2258" s="50">
        <v>24.179061889648438</v>
      </c>
      <c r="Q2258" s="50">
        <v>4.5266442000865936E-2</v>
      </c>
      <c r="S2258" s="50">
        <v>14.863615989685059</v>
      </c>
      <c r="T2258" s="50">
        <v>6.6822700202465057E-2</v>
      </c>
      <c r="U2258" s="50">
        <v>3.858010470867157E-2</v>
      </c>
      <c r="V2258" s="50">
        <v>0</v>
      </c>
      <c r="W2258" t="s">
        <v>210</v>
      </c>
      <c r="X2258" s="50">
        <v>0.44335859994184673</v>
      </c>
      <c r="Y2258" t="s">
        <v>210</v>
      </c>
      <c r="Z2258">
        <v>3</v>
      </c>
      <c r="AA2258">
        <v>18</v>
      </c>
      <c r="AB2258" t="s">
        <v>251</v>
      </c>
      <c r="AC2258" t="s">
        <v>190</v>
      </c>
      <c r="AD2258" s="50">
        <v>0.98127315014447269</v>
      </c>
      <c r="AE2258" t="s">
        <v>252</v>
      </c>
      <c r="AF2258" t="s">
        <v>252</v>
      </c>
      <c r="AG2258" t="s">
        <v>252</v>
      </c>
      <c r="AH2258" t="s">
        <v>252</v>
      </c>
    </row>
    <row r="2259" spans="1:34" x14ac:dyDescent="0.35">
      <c r="A2259">
        <v>9</v>
      </c>
      <c r="B2259" t="s">
        <v>263</v>
      </c>
      <c r="C2259" t="s">
        <v>246</v>
      </c>
      <c r="D2259" t="s">
        <v>489</v>
      </c>
      <c r="E2259" t="s">
        <v>247</v>
      </c>
      <c r="F2259" t="s">
        <v>248</v>
      </c>
      <c r="G2259" t="s">
        <v>249</v>
      </c>
      <c r="H2259" t="s">
        <v>250</v>
      </c>
      <c r="O2259" s="50">
        <v>9.3284830000000003</v>
      </c>
      <c r="P2259" s="50">
        <v>9.3154468536376953</v>
      </c>
      <c r="Q2259" s="50">
        <v>4.9155090004205704E-2</v>
      </c>
      <c r="W2259" t="s">
        <v>210</v>
      </c>
      <c r="X2259" s="50">
        <v>0.47585685679626327</v>
      </c>
      <c r="Y2259" t="s">
        <v>210</v>
      </c>
      <c r="Z2259">
        <v>3</v>
      </c>
      <c r="AA2259">
        <v>4</v>
      </c>
      <c r="AB2259" t="s">
        <v>251</v>
      </c>
      <c r="AC2259" t="s">
        <v>190</v>
      </c>
      <c r="AD2259" s="50">
        <v>0.95327520131701859</v>
      </c>
      <c r="AE2259" t="s">
        <v>252</v>
      </c>
      <c r="AF2259" t="s">
        <v>252</v>
      </c>
      <c r="AG2259" t="s">
        <v>252</v>
      </c>
      <c r="AH2259" t="s">
        <v>252</v>
      </c>
    </row>
    <row r="2260" spans="1:34" x14ac:dyDescent="0.35">
      <c r="A2260">
        <v>10</v>
      </c>
      <c r="B2260" t="s">
        <v>264</v>
      </c>
      <c r="C2260" t="s">
        <v>246</v>
      </c>
      <c r="D2260" t="s">
        <v>489</v>
      </c>
      <c r="E2260" t="s">
        <v>254</v>
      </c>
      <c r="F2260" t="s">
        <v>248</v>
      </c>
      <c r="G2260" t="s">
        <v>249</v>
      </c>
      <c r="H2260" t="s">
        <v>250</v>
      </c>
      <c r="L2260" s="50">
        <v>1</v>
      </c>
      <c r="M2260" s="50">
        <v>0.93171006441116333</v>
      </c>
      <c r="N2260" s="50">
        <v>1.0732952356338501</v>
      </c>
      <c r="O2260" s="50">
        <v>21.216557999999999</v>
      </c>
      <c r="P2260" s="50">
        <v>21.261377334594727</v>
      </c>
      <c r="Q2260" s="50">
        <v>4.0453311055898666E-2</v>
      </c>
      <c r="S2260" s="50">
        <v>11.945930480957031</v>
      </c>
      <c r="T2260" s="50">
        <v>6.3660770654678345E-2</v>
      </c>
      <c r="U2260" s="50">
        <v>3.6754563450813293E-2</v>
      </c>
      <c r="V2260" s="50">
        <v>0</v>
      </c>
      <c r="W2260" t="s">
        <v>210</v>
      </c>
      <c r="X2260" s="50">
        <v>0.37250875430222991</v>
      </c>
      <c r="Y2260" t="s">
        <v>210</v>
      </c>
      <c r="Z2260">
        <v>3</v>
      </c>
      <c r="AA2260">
        <v>13</v>
      </c>
      <c r="AB2260" t="s">
        <v>251</v>
      </c>
      <c r="AC2260" t="s">
        <v>190</v>
      </c>
      <c r="AD2260" s="50">
        <v>0.96749896808613844</v>
      </c>
      <c r="AE2260" t="s">
        <v>252</v>
      </c>
      <c r="AF2260" t="s">
        <v>252</v>
      </c>
      <c r="AG2260" t="s">
        <v>252</v>
      </c>
      <c r="AH2260" t="s">
        <v>252</v>
      </c>
    </row>
    <row r="2261" spans="1:34" x14ac:dyDescent="0.35">
      <c r="A2261">
        <v>11</v>
      </c>
      <c r="B2261" t="s">
        <v>265</v>
      </c>
      <c r="C2261" t="s">
        <v>246</v>
      </c>
      <c r="D2261" t="s">
        <v>489</v>
      </c>
      <c r="E2261" t="s">
        <v>256</v>
      </c>
      <c r="F2261" t="s">
        <v>248</v>
      </c>
      <c r="G2261" t="s">
        <v>249</v>
      </c>
      <c r="H2261" t="s">
        <v>250</v>
      </c>
      <c r="L2261" s="50">
        <v>1</v>
      </c>
      <c r="M2261" s="50">
        <v>0.9330284595489502</v>
      </c>
      <c r="N2261" s="50">
        <v>1.0717786550521851</v>
      </c>
      <c r="O2261" s="50">
        <v>23.315363000000001</v>
      </c>
      <c r="P2261" s="50">
        <v>23.287582397460938</v>
      </c>
      <c r="Q2261" s="50">
        <v>3.841949999332428E-2</v>
      </c>
      <c r="S2261" s="50">
        <v>13.972135543823242</v>
      </c>
      <c r="T2261" s="50">
        <v>6.2388148158788681E-2</v>
      </c>
      <c r="U2261" s="50">
        <v>3.6019813269376755E-2</v>
      </c>
      <c r="V2261" s="50">
        <v>0</v>
      </c>
      <c r="W2261" t="s">
        <v>210</v>
      </c>
      <c r="X2261" s="50">
        <v>0.41726394536202893</v>
      </c>
      <c r="Y2261" t="s">
        <v>210</v>
      </c>
      <c r="Z2261">
        <v>3</v>
      </c>
      <c r="AA2261">
        <v>18</v>
      </c>
      <c r="AB2261" t="s">
        <v>251</v>
      </c>
      <c r="AC2261" t="s">
        <v>190</v>
      </c>
      <c r="AD2261" s="50">
        <v>0.98130578903415577</v>
      </c>
      <c r="AE2261" t="s">
        <v>252</v>
      </c>
      <c r="AF2261" t="s">
        <v>252</v>
      </c>
      <c r="AG2261" t="s">
        <v>252</v>
      </c>
      <c r="AH2261" t="s">
        <v>252</v>
      </c>
    </row>
    <row r="2262" spans="1:34" x14ac:dyDescent="0.35">
      <c r="A2262">
        <v>12</v>
      </c>
      <c r="B2262" t="s">
        <v>266</v>
      </c>
      <c r="C2262" t="s">
        <v>246</v>
      </c>
      <c r="D2262" t="s">
        <v>489</v>
      </c>
      <c r="E2262" t="s">
        <v>258</v>
      </c>
      <c r="F2262" t="s">
        <v>248</v>
      </c>
      <c r="G2262" t="s">
        <v>249</v>
      </c>
      <c r="H2262" t="s">
        <v>250</v>
      </c>
      <c r="L2262" s="50">
        <v>1</v>
      </c>
      <c r="M2262" s="50">
        <v>0.92844247817993164</v>
      </c>
      <c r="N2262" s="50">
        <v>1.0770726203918457</v>
      </c>
      <c r="O2262" s="50">
        <v>24.202988000000001</v>
      </c>
      <c r="P2262" s="50">
        <v>24.179061889648438</v>
      </c>
      <c r="Q2262" s="50">
        <v>4.5266442000865936E-2</v>
      </c>
      <c r="S2262" s="50">
        <v>14.863615989685059</v>
      </c>
      <c r="T2262" s="50">
        <v>6.6822700202465057E-2</v>
      </c>
      <c r="U2262" s="50">
        <v>3.858010470867157E-2</v>
      </c>
      <c r="V2262" s="50">
        <v>0</v>
      </c>
      <c r="W2262" t="s">
        <v>210</v>
      </c>
      <c r="X2262" s="50">
        <v>0.44335859994184673</v>
      </c>
      <c r="Y2262" t="s">
        <v>210</v>
      </c>
      <c r="Z2262">
        <v>3</v>
      </c>
      <c r="AA2262">
        <v>18</v>
      </c>
      <c r="AB2262" t="s">
        <v>251</v>
      </c>
      <c r="AC2262" t="s">
        <v>190</v>
      </c>
      <c r="AD2262" s="50">
        <v>0.9741810597596402</v>
      </c>
      <c r="AE2262" t="s">
        <v>252</v>
      </c>
      <c r="AF2262" t="s">
        <v>252</v>
      </c>
      <c r="AG2262" t="s">
        <v>252</v>
      </c>
      <c r="AH2262" t="s">
        <v>252</v>
      </c>
    </row>
    <row r="2263" spans="1:34" x14ac:dyDescent="0.35">
      <c r="A2263">
        <v>13</v>
      </c>
      <c r="B2263" t="s">
        <v>267</v>
      </c>
      <c r="C2263" t="s">
        <v>246</v>
      </c>
      <c r="D2263" t="s">
        <v>489</v>
      </c>
      <c r="E2263" t="s">
        <v>268</v>
      </c>
      <c r="F2263" t="s">
        <v>248</v>
      </c>
      <c r="G2263" t="s">
        <v>249</v>
      </c>
      <c r="H2263" t="s">
        <v>250</v>
      </c>
      <c r="L2263" s="50">
        <v>1</v>
      </c>
      <c r="M2263" s="50">
        <v>0.92375349998474121</v>
      </c>
      <c r="N2263" s="50">
        <v>1.0825399160385132</v>
      </c>
      <c r="O2263" s="50">
        <v>25.526499999999999</v>
      </c>
      <c r="P2263" s="50">
        <v>25.584188461303711</v>
      </c>
      <c r="Q2263" s="50">
        <v>5.1757354289293289E-2</v>
      </c>
      <c r="S2263" s="50">
        <v>16.268739700317383</v>
      </c>
      <c r="T2263" s="50">
        <v>7.1379594504833221E-2</v>
      </c>
      <c r="U2263" s="50">
        <v>4.1211027652025223E-2</v>
      </c>
      <c r="V2263" s="50">
        <v>0</v>
      </c>
      <c r="W2263" t="s">
        <v>210</v>
      </c>
      <c r="X2263" s="50">
        <v>0.43320315636317364</v>
      </c>
      <c r="Y2263" t="s">
        <v>210</v>
      </c>
      <c r="Z2263">
        <v>3</v>
      </c>
      <c r="AA2263">
        <v>19</v>
      </c>
      <c r="AB2263" t="s">
        <v>251</v>
      </c>
      <c r="AC2263" t="s">
        <v>190</v>
      </c>
      <c r="AD2263" s="50">
        <v>0.97446571539141702</v>
      </c>
      <c r="AE2263" t="s">
        <v>252</v>
      </c>
      <c r="AF2263" t="s">
        <v>252</v>
      </c>
      <c r="AG2263" t="s">
        <v>252</v>
      </c>
      <c r="AH2263" t="s">
        <v>252</v>
      </c>
    </row>
    <row r="2264" spans="1:34" x14ac:dyDescent="0.35">
      <c r="A2264">
        <v>14</v>
      </c>
      <c r="B2264" t="s">
        <v>269</v>
      </c>
      <c r="C2264" t="s">
        <v>246</v>
      </c>
      <c r="D2264" t="s">
        <v>489</v>
      </c>
      <c r="E2264" t="s">
        <v>270</v>
      </c>
      <c r="F2264" t="s">
        <v>248</v>
      </c>
      <c r="G2264" t="s">
        <v>249</v>
      </c>
      <c r="H2264" t="s">
        <v>250</v>
      </c>
      <c r="L2264" s="50">
        <v>1</v>
      </c>
      <c r="M2264" s="50">
        <v>0.93005037307739258</v>
      </c>
      <c r="N2264" s="50">
        <v>1.0752105712890625</v>
      </c>
      <c r="O2264" s="50">
        <v>26.218985</v>
      </c>
      <c r="P2264" s="50">
        <v>26.173629760742188</v>
      </c>
      <c r="Q2264" s="50">
        <v>4.2934279888868332E-2</v>
      </c>
      <c r="S2264" s="50">
        <v>16.858184814453125</v>
      </c>
      <c r="T2264" s="50">
        <v>6.526542454957962E-2</v>
      </c>
      <c r="U2264" s="50">
        <v>3.7681009620428085E-2</v>
      </c>
      <c r="V2264" s="50">
        <v>0</v>
      </c>
      <c r="W2264" t="s">
        <v>210</v>
      </c>
      <c r="X2264" s="50">
        <v>0.30533075295217155</v>
      </c>
      <c r="Y2264" t="s">
        <v>210</v>
      </c>
      <c r="Z2264">
        <v>3</v>
      </c>
      <c r="AA2264">
        <v>20</v>
      </c>
      <c r="AB2264" t="s">
        <v>251</v>
      </c>
      <c r="AC2264" t="s">
        <v>190</v>
      </c>
      <c r="AD2264" s="50">
        <v>0.98007649800407304</v>
      </c>
      <c r="AE2264" t="s">
        <v>252</v>
      </c>
      <c r="AF2264" t="s">
        <v>252</v>
      </c>
      <c r="AG2264" t="s">
        <v>252</v>
      </c>
      <c r="AH2264" t="s">
        <v>252</v>
      </c>
    </row>
    <row r="2265" spans="1:34" x14ac:dyDescent="0.35">
      <c r="A2265">
        <v>15</v>
      </c>
      <c r="B2265" t="s">
        <v>271</v>
      </c>
      <c r="C2265" t="s">
        <v>246</v>
      </c>
      <c r="D2265" t="s">
        <v>489</v>
      </c>
      <c r="E2265" t="s">
        <v>272</v>
      </c>
      <c r="F2265" t="s">
        <v>248</v>
      </c>
      <c r="G2265" t="s">
        <v>249</v>
      </c>
      <c r="H2265" t="s">
        <v>250</v>
      </c>
      <c r="L2265" s="50">
        <v>1</v>
      </c>
      <c r="M2265" s="50">
        <v>0.94501101970672607</v>
      </c>
      <c r="N2265" s="50">
        <v>1.058188796043396</v>
      </c>
      <c r="O2265" s="50">
        <v>28.357693000000001</v>
      </c>
      <c r="P2265" s="50">
        <v>28.37272834777832</v>
      </c>
      <c r="Q2265" s="50">
        <v>1.3225723057985306E-2</v>
      </c>
      <c r="S2265" s="50">
        <v>19.057281494140625</v>
      </c>
      <c r="T2265" s="50">
        <v>5.0903268158435822E-2</v>
      </c>
      <c r="U2265" s="50">
        <v>2.9389016330242157E-2</v>
      </c>
      <c r="V2265" s="50">
        <v>0</v>
      </c>
      <c r="W2265" t="s">
        <v>210</v>
      </c>
      <c r="X2265" s="50">
        <v>0.65790304227331009</v>
      </c>
      <c r="Y2265" t="s">
        <v>210</v>
      </c>
      <c r="Z2265">
        <v>3</v>
      </c>
      <c r="AA2265">
        <v>21</v>
      </c>
      <c r="AB2265" t="s">
        <v>251</v>
      </c>
      <c r="AC2265" t="s">
        <v>190</v>
      </c>
      <c r="AD2265" s="50">
        <v>0.97380173299159445</v>
      </c>
      <c r="AE2265" t="s">
        <v>252</v>
      </c>
      <c r="AF2265" t="s">
        <v>252</v>
      </c>
      <c r="AG2265" t="s">
        <v>252</v>
      </c>
      <c r="AH2265" t="s">
        <v>252</v>
      </c>
    </row>
    <row r="2266" spans="1:34" x14ac:dyDescent="0.35">
      <c r="A2266">
        <v>16</v>
      </c>
      <c r="B2266" t="s">
        <v>275</v>
      </c>
      <c r="C2266" t="s">
        <v>246</v>
      </c>
      <c r="D2266" t="s">
        <v>489</v>
      </c>
      <c r="E2266" t="s">
        <v>276</v>
      </c>
      <c r="F2266" t="s">
        <v>248</v>
      </c>
      <c r="G2266" t="s">
        <v>249</v>
      </c>
      <c r="H2266" t="s">
        <v>250</v>
      </c>
      <c r="L2266" s="50">
        <v>1</v>
      </c>
      <c r="M2266" s="50">
        <v>0.93480181694030762</v>
      </c>
      <c r="N2266" s="50">
        <v>1.0697454214096069</v>
      </c>
      <c r="O2266" s="50">
        <v>23.791449</v>
      </c>
      <c r="P2266" s="50">
        <v>23.831731796264648</v>
      </c>
      <c r="Q2266" s="50">
        <v>3.5577192902565002E-2</v>
      </c>
      <c r="S2266" s="50">
        <v>14.51628303527832</v>
      </c>
      <c r="T2266" s="50">
        <v>6.0679152607917786E-2</v>
      </c>
      <c r="U2266" s="50">
        <v>3.5033125430345535E-2</v>
      </c>
      <c r="V2266" s="50">
        <v>0</v>
      </c>
      <c r="W2266" t="s">
        <v>210</v>
      </c>
      <c r="X2266" s="50">
        <v>0.3030128369017574</v>
      </c>
      <c r="Y2266" t="s">
        <v>210</v>
      </c>
      <c r="Z2266">
        <v>3</v>
      </c>
      <c r="AA2266">
        <v>16</v>
      </c>
      <c r="AB2266" t="s">
        <v>251</v>
      </c>
      <c r="AC2266" t="s">
        <v>190</v>
      </c>
      <c r="AD2266" s="50">
        <v>0.98233044159410809</v>
      </c>
      <c r="AE2266" t="s">
        <v>252</v>
      </c>
      <c r="AF2266" t="s">
        <v>252</v>
      </c>
      <c r="AG2266" t="s">
        <v>252</v>
      </c>
      <c r="AH2266" t="s">
        <v>252</v>
      </c>
    </row>
    <row r="2267" spans="1:34" x14ac:dyDescent="0.35">
      <c r="A2267">
        <v>17</v>
      </c>
      <c r="B2267" t="s">
        <v>277</v>
      </c>
      <c r="C2267" t="s">
        <v>246</v>
      </c>
      <c r="D2267" t="s">
        <v>489</v>
      </c>
      <c r="E2267" t="s">
        <v>268</v>
      </c>
      <c r="F2267" t="s">
        <v>248</v>
      </c>
      <c r="G2267" t="s">
        <v>249</v>
      </c>
      <c r="H2267" t="s">
        <v>250</v>
      </c>
      <c r="L2267" s="50">
        <v>1</v>
      </c>
      <c r="M2267" s="50">
        <v>0.92375349998474121</v>
      </c>
      <c r="N2267" s="50">
        <v>1.0825399160385132</v>
      </c>
      <c r="O2267" s="50">
        <v>25.599499000000002</v>
      </c>
      <c r="P2267" s="50">
        <v>25.584188461303711</v>
      </c>
      <c r="Q2267" s="50">
        <v>5.1757354289293289E-2</v>
      </c>
      <c r="S2267" s="50">
        <v>16.268739700317383</v>
      </c>
      <c r="T2267" s="50">
        <v>7.1379594504833221E-2</v>
      </c>
      <c r="U2267" s="50">
        <v>4.1211027652025223E-2</v>
      </c>
      <c r="V2267" s="50">
        <v>0</v>
      </c>
      <c r="W2267" t="s">
        <v>210</v>
      </c>
      <c r="X2267" s="50">
        <v>0.43320315636317364</v>
      </c>
      <c r="Y2267" t="s">
        <v>210</v>
      </c>
      <c r="Z2267">
        <v>3</v>
      </c>
      <c r="AA2267">
        <v>19</v>
      </c>
      <c r="AB2267" t="s">
        <v>251</v>
      </c>
      <c r="AC2267" t="s">
        <v>190</v>
      </c>
      <c r="AD2267" s="50">
        <v>0.9852304522814489</v>
      </c>
      <c r="AE2267" t="s">
        <v>252</v>
      </c>
      <c r="AF2267" t="s">
        <v>252</v>
      </c>
      <c r="AG2267" t="s">
        <v>252</v>
      </c>
      <c r="AH2267" t="s">
        <v>252</v>
      </c>
    </row>
    <row r="2268" spans="1:34" x14ac:dyDescent="0.35">
      <c r="A2268">
        <v>18</v>
      </c>
      <c r="B2268" t="s">
        <v>278</v>
      </c>
      <c r="C2268" t="s">
        <v>246</v>
      </c>
      <c r="D2268" t="s">
        <v>489</v>
      </c>
      <c r="E2268" t="s">
        <v>270</v>
      </c>
      <c r="F2268" t="s">
        <v>248</v>
      </c>
      <c r="G2268" t="s">
        <v>249</v>
      </c>
      <c r="H2268" t="s">
        <v>250</v>
      </c>
      <c r="L2268" s="50">
        <v>1</v>
      </c>
      <c r="M2268" s="50">
        <v>0.93005037307739258</v>
      </c>
      <c r="N2268" s="50">
        <v>1.0752105712890625</v>
      </c>
      <c r="O2268" s="50">
        <v>26.168291</v>
      </c>
      <c r="P2268" s="50">
        <v>26.173629760742188</v>
      </c>
      <c r="Q2268" s="50">
        <v>4.2934279888868332E-2</v>
      </c>
      <c r="S2268" s="50">
        <v>16.858184814453125</v>
      </c>
      <c r="T2268" s="50">
        <v>6.526542454957962E-2</v>
      </c>
      <c r="U2268" s="50">
        <v>3.7681009620428085E-2</v>
      </c>
      <c r="V2268" s="50">
        <v>0</v>
      </c>
      <c r="W2268" t="s">
        <v>210</v>
      </c>
      <c r="X2268" s="50">
        <v>0.30533075295217155</v>
      </c>
      <c r="Y2268" t="s">
        <v>210</v>
      </c>
      <c r="Z2268">
        <v>3</v>
      </c>
      <c r="AA2268">
        <v>20</v>
      </c>
      <c r="AB2268" t="s">
        <v>251</v>
      </c>
      <c r="AC2268" t="s">
        <v>190</v>
      </c>
      <c r="AD2268" s="50">
        <v>0.98456056749272669</v>
      </c>
      <c r="AE2268" t="s">
        <v>252</v>
      </c>
      <c r="AF2268" t="s">
        <v>252</v>
      </c>
      <c r="AG2268" t="s">
        <v>252</v>
      </c>
      <c r="AH2268" t="s">
        <v>252</v>
      </c>
    </row>
    <row r="2269" spans="1:34" x14ac:dyDescent="0.35">
      <c r="A2269">
        <v>19</v>
      </c>
      <c r="B2269" t="s">
        <v>279</v>
      </c>
      <c r="C2269" t="s">
        <v>246</v>
      </c>
      <c r="D2269" t="s">
        <v>489</v>
      </c>
      <c r="E2269" t="s">
        <v>272</v>
      </c>
      <c r="F2269" t="s">
        <v>248</v>
      </c>
      <c r="G2269" t="s">
        <v>249</v>
      </c>
      <c r="H2269" t="s">
        <v>250</v>
      </c>
      <c r="L2269" s="50">
        <v>1</v>
      </c>
      <c r="M2269" s="50">
        <v>0.94501101970672607</v>
      </c>
      <c r="N2269" s="50">
        <v>1.058188796043396</v>
      </c>
      <c r="O2269" s="50">
        <v>28.377934</v>
      </c>
      <c r="P2269" s="50">
        <v>28.37272834777832</v>
      </c>
      <c r="Q2269" s="50">
        <v>1.3225723057985306E-2</v>
      </c>
      <c r="S2269" s="50">
        <v>19.057281494140625</v>
      </c>
      <c r="T2269" s="50">
        <v>5.0903268158435822E-2</v>
      </c>
      <c r="U2269" s="50">
        <v>2.9389016330242157E-2</v>
      </c>
      <c r="V2269" s="50">
        <v>0</v>
      </c>
      <c r="W2269" t="s">
        <v>210</v>
      </c>
      <c r="X2269" s="50">
        <v>0.65790304227331009</v>
      </c>
      <c r="Y2269" t="s">
        <v>210</v>
      </c>
      <c r="Z2269">
        <v>3</v>
      </c>
      <c r="AA2269">
        <v>21</v>
      </c>
      <c r="AB2269" t="s">
        <v>251</v>
      </c>
      <c r="AC2269" t="s">
        <v>190</v>
      </c>
      <c r="AD2269" s="50">
        <v>0.98032302635022894</v>
      </c>
      <c r="AE2269" t="s">
        <v>252</v>
      </c>
      <c r="AF2269" t="s">
        <v>252</v>
      </c>
      <c r="AG2269" t="s">
        <v>252</v>
      </c>
      <c r="AH2269" t="s">
        <v>252</v>
      </c>
    </row>
    <row r="2270" spans="1:34" x14ac:dyDescent="0.35">
      <c r="A2270">
        <v>20</v>
      </c>
      <c r="B2270" t="s">
        <v>280</v>
      </c>
      <c r="C2270" t="s">
        <v>246</v>
      </c>
      <c r="D2270" t="s">
        <v>489</v>
      </c>
      <c r="E2270" t="s">
        <v>276</v>
      </c>
      <c r="F2270" t="s">
        <v>248</v>
      </c>
      <c r="G2270" t="s">
        <v>249</v>
      </c>
      <c r="H2270" t="s">
        <v>250</v>
      </c>
      <c r="L2270" s="50">
        <v>1</v>
      </c>
      <c r="M2270" s="50">
        <v>0.93480181694030762</v>
      </c>
      <c r="N2270" s="50">
        <v>1.0697454214096069</v>
      </c>
      <c r="O2270" s="50">
        <v>23.844885000000001</v>
      </c>
      <c r="P2270" s="50">
        <v>23.831731796264648</v>
      </c>
      <c r="Q2270" s="50">
        <v>3.5577192902565002E-2</v>
      </c>
      <c r="S2270" s="50">
        <v>14.51628303527832</v>
      </c>
      <c r="T2270" s="50">
        <v>6.0679152607917786E-2</v>
      </c>
      <c r="U2270" s="50">
        <v>3.5033125430345535E-2</v>
      </c>
      <c r="V2270" s="50">
        <v>0</v>
      </c>
      <c r="W2270" t="s">
        <v>210</v>
      </c>
      <c r="X2270" s="50">
        <v>0.3030128369017574</v>
      </c>
      <c r="Y2270" t="s">
        <v>210</v>
      </c>
      <c r="Z2270">
        <v>3</v>
      </c>
      <c r="AA2270">
        <v>17</v>
      </c>
      <c r="AB2270" t="s">
        <v>251</v>
      </c>
      <c r="AC2270" t="s">
        <v>190</v>
      </c>
      <c r="AD2270" s="50">
        <v>0.97847549444024595</v>
      </c>
      <c r="AE2270" t="s">
        <v>252</v>
      </c>
      <c r="AF2270" t="s">
        <v>252</v>
      </c>
      <c r="AG2270" t="s">
        <v>252</v>
      </c>
      <c r="AH2270" t="s">
        <v>252</v>
      </c>
    </row>
    <row r="2271" spans="1:34" x14ac:dyDescent="0.35">
      <c r="A2271">
        <v>21</v>
      </c>
      <c r="B2271" t="s">
        <v>281</v>
      </c>
      <c r="C2271" t="s">
        <v>246</v>
      </c>
      <c r="D2271" t="s">
        <v>489</v>
      </c>
      <c r="E2271" t="s">
        <v>268</v>
      </c>
      <c r="F2271" t="s">
        <v>248</v>
      </c>
      <c r="G2271" t="s">
        <v>249</v>
      </c>
      <c r="H2271" t="s">
        <v>250</v>
      </c>
      <c r="L2271" s="50">
        <v>1</v>
      </c>
      <c r="M2271" s="50">
        <v>0.92375349998474121</v>
      </c>
      <c r="N2271" s="50">
        <v>1.0825399160385132</v>
      </c>
      <c r="O2271" s="50">
        <v>25.626560000000001</v>
      </c>
      <c r="P2271" s="50">
        <v>25.584188461303711</v>
      </c>
      <c r="Q2271" s="50">
        <v>5.1757354289293289E-2</v>
      </c>
      <c r="S2271" s="50">
        <v>16.268739700317383</v>
      </c>
      <c r="T2271" s="50">
        <v>7.1379594504833221E-2</v>
      </c>
      <c r="U2271" s="50">
        <v>4.1211027652025223E-2</v>
      </c>
      <c r="V2271" s="50">
        <v>0</v>
      </c>
      <c r="W2271" t="s">
        <v>210</v>
      </c>
      <c r="X2271" s="50">
        <v>0.43320315636317364</v>
      </c>
      <c r="Y2271" t="s">
        <v>210</v>
      </c>
      <c r="Z2271">
        <v>3</v>
      </c>
      <c r="AA2271">
        <v>19</v>
      </c>
      <c r="AB2271" t="s">
        <v>251</v>
      </c>
      <c r="AC2271" t="s">
        <v>190</v>
      </c>
      <c r="AD2271" s="50">
        <v>0.98449896764534994</v>
      </c>
      <c r="AE2271" t="s">
        <v>252</v>
      </c>
      <c r="AF2271" t="s">
        <v>252</v>
      </c>
      <c r="AG2271" t="s">
        <v>252</v>
      </c>
      <c r="AH2271" t="s">
        <v>252</v>
      </c>
    </row>
    <row r="2272" spans="1:34" x14ac:dyDescent="0.35">
      <c r="A2272">
        <v>22</v>
      </c>
      <c r="B2272" t="s">
        <v>282</v>
      </c>
      <c r="C2272" t="s">
        <v>246</v>
      </c>
      <c r="D2272" t="s">
        <v>489</v>
      </c>
      <c r="E2272" t="s">
        <v>270</v>
      </c>
      <c r="F2272" t="s">
        <v>248</v>
      </c>
      <c r="G2272" t="s">
        <v>249</v>
      </c>
      <c r="H2272" t="s">
        <v>250</v>
      </c>
      <c r="L2272" s="50">
        <v>1</v>
      </c>
      <c r="M2272" s="50">
        <v>0.93005037307739258</v>
      </c>
      <c r="N2272" s="50">
        <v>1.0752105712890625</v>
      </c>
      <c r="O2272" s="50">
        <v>26.133614999999999</v>
      </c>
      <c r="P2272" s="50">
        <v>26.173629760742188</v>
      </c>
      <c r="Q2272" s="50">
        <v>4.2934279888868332E-2</v>
      </c>
      <c r="S2272" s="50">
        <v>16.858184814453125</v>
      </c>
      <c r="T2272" s="50">
        <v>6.526542454957962E-2</v>
      </c>
      <c r="U2272" s="50">
        <v>3.7681009620428085E-2</v>
      </c>
      <c r="V2272" s="50">
        <v>0</v>
      </c>
      <c r="W2272" t="s">
        <v>210</v>
      </c>
      <c r="X2272" s="50">
        <v>0.30533075295217155</v>
      </c>
      <c r="Y2272" t="s">
        <v>210</v>
      </c>
      <c r="Z2272">
        <v>3</v>
      </c>
      <c r="AA2272">
        <v>20</v>
      </c>
      <c r="AB2272" t="s">
        <v>251</v>
      </c>
      <c r="AC2272" t="s">
        <v>190</v>
      </c>
      <c r="AD2272" s="50">
        <v>0.9767850062158443</v>
      </c>
      <c r="AE2272" t="s">
        <v>252</v>
      </c>
      <c r="AF2272" t="s">
        <v>252</v>
      </c>
      <c r="AG2272" t="s">
        <v>252</v>
      </c>
      <c r="AH2272" t="s">
        <v>252</v>
      </c>
    </row>
    <row r="2273" spans="1:34" x14ac:dyDescent="0.35">
      <c r="A2273">
        <v>23</v>
      </c>
      <c r="B2273" t="s">
        <v>283</v>
      </c>
      <c r="C2273" t="s">
        <v>246</v>
      </c>
      <c r="D2273" t="s">
        <v>489</v>
      </c>
      <c r="E2273" t="s">
        <v>272</v>
      </c>
      <c r="F2273" t="s">
        <v>248</v>
      </c>
      <c r="G2273" t="s">
        <v>249</v>
      </c>
      <c r="H2273" t="s">
        <v>250</v>
      </c>
      <c r="L2273" s="50">
        <v>1</v>
      </c>
      <c r="M2273" s="50">
        <v>0.94501101970672607</v>
      </c>
      <c r="N2273" s="50">
        <v>1.058188796043396</v>
      </c>
      <c r="O2273" s="50">
        <v>28.382560000000002</v>
      </c>
      <c r="P2273" s="50">
        <v>28.37272834777832</v>
      </c>
      <c r="Q2273" s="50">
        <v>1.3225723057985306E-2</v>
      </c>
      <c r="S2273" s="50">
        <v>19.057281494140625</v>
      </c>
      <c r="T2273" s="50">
        <v>5.0903268158435822E-2</v>
      </c>
      <c r="U2273" s="50">
        <v>2.9389016330242157E-2</v>
      </c>
      <c r="V2273" s="50">
        <v>0</v>
      </c>
      <c r="W2273" t="s">
        <v>210</v>
      </c>
      <c r="X2273" s="50">
        <v>0.65790304227331009</v>
      </c>
      <c r="Y2273" t="s">
        <v>210</v>
      </c>
      <c r="Z2273">
        <v>3</v>
      </c>
      <c r="AA2273">
        <v>21</v>
      </c>
      <c r="AB2273" t="s">
        <v>251</v>
      </c>
      <c r="AC2273" t="s">
        <v>190</v>
      </c>
      <c r="AD2273" s="50">
        <v>0.97488287689724118</v>
      </c>
      <c r="AE2273" t="s">
        <v>252</v>
      </c>
      <c r="AF2273" t="s">
        <v>252</v>
      </c>
      <c r="AG2273" t="s">
        <v>252</v>
      </c>
      <c r="AH2273" t="s">
        <v>252</v>
      </c>
    </row>
    <row r="2274" spans="1:34" x14ac:dyDescent="0.35">
      <c r="A2274">
        <v>24</v>
      </c>
      <c r="B2274" t="s">
        <v>284</v>
      </c>
      <c r="C2274" t="s">
        <v>246</v>
      </c>
      <c r="D2274" t="s">
        <v>489</v>
      </c>
      <c r="E2274" t="s">
        <v>276</v>
      </c>
      <c r="F2274" t="s">
        <v>248</v>
      </c>
      <c r="G2274" t="s">
        <v>249</v>
      </c>
      <c r="H2274" t="s">
        <v>250</v>
      </c>
      <c r="L2274" s="50">
        <v>1</v>
      </c>
      <c r="M2274" s="50">
        <v>0.93480181694030762</v>
      </c>
      <c r="N2274" s="50">
        <v>1.0697454214096069</v>
      </c>
      <c r="O2274" s="50">
        <v>23.858855999999999</v>
      </c>
      <c r="P2274" s="50">
        <v>23.831731796264648</v>
      </c>
      <c r="Q2274" s="50">
        <v>3.5577192902565002E-2</v>
      </c>
      <c r="S2274" s="50">
        <v>14.51628303527832</v>
      </c>
      <c r="T2274" s="50">
        <v>6.0679152607917786E-2</v>
      </c>
      <c r="U2274" s="50">
        <v>3.5033125430345535E-2</v>
      </c>
      <c r="V2274" s="50">
        <v>0</v>
      </c>
      <c r="W2274" t="s">
        <v>210</v>
      </c>
      <c r="X2274" s="50">
        <v>0.3030128369017574</v>
      </c>
      <c r="Y2274" t="s">
        <v>210</v>
      </c>
      <c r="Z2274">
        <v>3</v>
      </c>
      <c r="AA2274">
        <v>18</v>
      </c>
      <c r="AB2274" t="s">
        <v>251</v>
      </c>
      <c r="AC2274" t="s">
        <v>190</v>
      </c>
      <c r="AD2274" s="50">
        <v>0.98071353149105223</v>
      </c>
      <c r="AE2274" t="s">
        <v>252</v>
      </c>
      <c r="AF2274" t="s">
        <v>252</v>
      </c>
      <c r="AG2274" t="s">
        <v>252</v>
      </c>
      <c r="AH2274" t="s">
        <v>252</v>
      </c>
    </row>
    <row r="2275" spans="1:34" x14ac:dyDescent="0.35">
      <c r="A2275">
        <v>25</v>
      </c>
      <c r="B2275" t="s">
        <v>285</v>
      </c>
      <c r="C2275" t="s">
        <v>246</v>
      </c>
      <c r="D2275" t="s">
        <v>489</v>
      </c>
      <c r="E2275" t="s">
        <v>286</v>
      </c>
      <c r="F2275" t="s">
        <v>248</v>
      </c>
      <c r="G2275" t="s">
        <v>249</v>
      </c>
      <c r="H2275" t="s">
        <v>250</v>
      </c>
      <c r="L2275" s="50">
        <v>1</v>
      </c>
      <c r="M2275" s="50">
        <v>0.90166014432907104</v>
      </c>
      <c r="N2275" s="50">
        <v>1.1090652942657471</v>
      </c>
      <c r="O2275" s="50">
        <v>25.608727999999999</v>
      </c>
      <c r="P2275" s="50">
        <v>25.697425842285156</v>
      </c>
      <c r="Q2275" s="50">
        <v>7.914416491985321E-2</v>
      </c>
      <c r="S2275" s="50">
        <v>16.381980895996094</v>
      </c>
      <c r="T2275" s="50">
        <v>9.3166634440422058E-2</v>
      </c>
      <c r="U2275" s="50">
        <v>5.3789783269166946E-2</v>
      </c>
      <c r="V2275" s="50">
        <v>0</v>
      </c>
      <c r="W2275" t="s">
        <v>210</v>
      </c>
      <c r="X2275" s="50">
        <v>0.40905282679117888</v>
      </c>
      <c r="Y2275" t="s">
        <v>210</v>
      </c>
      <c r="Z2275">
        <v>3</v>
      </c>
      <c r="AA2275">
        <v>19</v>
      </c>
      <c r="AB2275" t="s">
        <v>251</v>
      </c>
      <c r="AC2275" t="s">
        <v>190</v>
      </c>
      <c r="AD2275" s="50">
        <v>0.9503494574160215</v>
      </c>
      <c r="AE2275" t="s">
        <v>252</v>
      </c>
      <c r="AF2275" t="s">
        <v>252</v>
      </c>
      <c r="AG2275" t="s">
        <v>252</v>
      </c>
      <c r="AH2275" t="s">
        <v>252</v>
      </c>
    </row>
    <row r="2276" spans="1:34" x14ac:dyDescent="0.35">
      <c r="A2276">
        <v>26</v>
      </c>
      <c r="B2276" t="s">
        <v>287</v>
      </c>
      <c r="C2276" t="s">
        <v>246</v>
      </c>
      <c r="D2276" t="s">
        <v>489</v>
      </c>
      <c r="E2276" t="s">
        <v>288</v>
      </c>
      <c r="F2276" t="s">
        <v>248</v>
      </c>
      <c r="G2276" t="s">
        <v>249</v>
      </c>
      <c r="H2276" t="s">
        <v>250</v>
      </c>
      <c r="L2276" s="50">
        <v>1</v>
      </c>
      <c r="M2276" s="50">
        <v>0.92428964376449585</v>
      </c>
      <c r="N2276" s="50">
        <v>1.0819119215011597</v>
      </c>
      <c r="O2276" s="50">
        <v>27.693918</v>
      </c>
      <c r="P2276" s="50">
        <v>27.635103225708008</v>
      </c>
      <c r="Q2276" s="50">
        <v>5.1034752279520035E-2</v>
      </c>
      <c r="S2276" s="50">
        <v>18.319658279418945</v>
      </c>
      <c r="T2276" s="50">
        <v>7.085738331079483E-2</v>
      </c>
      <c r="U2276" s="50">
        <v>4.0909528732299805E-2</v>
      </c>
      <c r="V2276" s="50">
        <v>0</v>
      </c>
      <c r="W2276" t="s">
        <v>210</v>
      </c>
      <c r="X2276" s="50">
        <v>0.56907362735329881</v>
      </c>
      <c r="Y2276" t="s">
        <v>210</v>
      </c>
      <c r="Z2276">
        <v>3</v>
      </c>
      <c r="AA2276">
        <v>20</v>
      </c>
      <c r="AB2276" t="s">
        <v>251</v>
      </c>
      <c r="AC2276" t="s">
        <v>190</v>
      </c>
      <c r="AD2276" s="50">
        <v>0.97423569856815206</v>
      </c>
      <c r="AE2276" t="s">
        <v>252</v>
      </c>
      <c r="AF2276" t="s">
        <v>252</v>
      </c>
      <c r="AG2276" t="s">
        <v>252</v>
      </c>
      <c r="AH2276" t="s">
        <v>252</v>
      </c>
    </row>
    <row r="2277" spans="1:34" x14ac:dyDescent="0.35">
      <c r="A2277">
        <v>27</v>
      </c>
      <c r="B2277" t="s">
        <v>289</v>
      </c>
      <c r="C2277" t="s">
        <v>246</v>
      </c>
      <c r="D2277" t="s">
        <v>489</v>
      </c>
      <c r="E2277" t="s">
        <v>290</v>
      </c>
      <c r="F2277" t="s">
        <v>248</v>
      </c>
      <c r="G2277" t="s">
        <v>249</v>
      </c>
      <c r="H2277" t="s">
        <v>250</v>
      </c>
      <c r="L2277" s="50">
        <v>1</v>
      </c>
      <c r="M2277" s="50">
        <v>0.94505393505096436</v>
      </c>
      <c r="N2277" s="50">
        <v>1.0581406354904175</v>
      </c>
      <c r="O2277" s="50">
        <v>24.992432000000001</v>
      </c>
      <c r="P2277" s="50">
        <v>24.977346420288086</v>
      </c>
      <c r="Q2277" s="50">
        <v>1.3067400082945824E-2</v>
      </c>
      <c r="S2277" s="50">
        <v>15.661897659301758</v>
      </c>
      <c r="T2277" s="50">
        <v>5.0862360745668411E-2</v>
      </c>
      <c r="U2277" s="50">
        <v>2.9365397989749908E-2</v>
      </c>
      <c r="V2277" s="50">
        <v>0</v>
      </c>
      <c r="W2277" t="s">
        <v>210</v>
      </c>
      <c r="X2277" s="50">
        <v>0.58679023258872731</v>
      </c>
      <c r="Y2277" t="s">
        <v>210</v>
      </c>
      <c r="Z2277">
        <v>3</v>
      </c>
      <c r="AA2277">
        <v>18</v>
      </c>
      <c r="AB2277" t="s">
        <v>251</v>
      </c>
      <c r="AC2277" t="s">
        <v>190</v>
      </c>
      <c r="AD2277" s="50">
        <v>0.96799019311490264</v>
      </c>
      <c r="AE2277" t="s">
        <v>252</v>
      </c>
      <c r="AF2277" t="s">
        <v>252</v>
      </c>
      <c r="AG2277" t="s">
        <v>252</v>
      </c>
      <c r="AH2277" t="s">
        <v>252</v>
      </c>
    </row>
    <row r="2278" spans="1:34" x14ac:dyDescent="0.35">
      <c r="A2278">
        <v>28</v>
      </c>
      <c r="B2278" t="s">
        <v>291</v>
      </c>
      <c r="C2278" t="s">
        <v>246</v>
      </c>
      <c r="D2278" t="s">
        <v>489</v>
      </c>
      <c r="E2278" t="s">
        <v>292</v>
      </c>
      <c r="F2278" t="s">
        <v>248</v>
      </c>
      <c r="G2278" t="s">
        <v>249</v>
      </c>
      <c r="H2278" t="s">
        <v>250</v>
      </c>
      <c r="L2278" s="50">
        <v>1</v>
      </c>
      <c r="M2278" s="50">
        <v>0.93657267093658447</v>
      </c>
      <c r="N2278" s="50">
        <v>1.0677227973937988</v>
      </c>
      <c r="O2278" s="50">
        <v>27.292846999999998</v>
      </c>
      <c r="P2278" s="50">
        <v>27.32427978515625</v>
      </c>
      <c r="Q2278" s="50">
        <v>3.2587215304374695E-2</v>
      </c>
      <c r="S2278" s="50">
        <v>18.008834838867188</v>
      </c>
      <c r="T2278" s="50">
        <v>5.8975838124752045E-2</v>
      </c>
      <c r="U2278" s="50">
        <v>3.4049715846776962E-2</v>
      </c>
      <c r="V2278" s="50">
        <v>0</v>
      </c>
      <c r="W2278" t="s">
        <v>210</v>
      </c>
      <c r="X2278" s="50">
        <v>0.46936590397000272</v>
      </c>
      <c r="Y2278" t="s">
        <v>210</v>
      </c>
      <c r="Z2278">
        <v>3</v>
      </c>
      <c r="AA2278">
        <v>20</v>
      </c>
      <c r="AB2278" t="s">
        <v>251</v>
      </c>
      <c r="AC2278" t="s">
        <v>190</v>
      </c>
      <c r="AD2278" s="50">
        <v>0.98517035186080359</v>
      </c>
      <c r="AE2278" t="s">
        <v>252</v>
      </c>
      <c r="AF2278" t="s">
        <v>252</v>
      </c>
      <c r="AG2278" t="s">
        <v>252</v>
      </c>
      <c r="AH2278" t="s">
        <v>252</v>
      </c>
    </row>
    <row r="2279" spans="1:34" x14ac:dyDescent="0.35">
      <c r="A2279">
        <v>29</v>
      </c>
      <c r="B2279" t="s">
        <v>293</v>
      </c>
      <c r="C2279" t="s">
        <v>246</v>
      </c>
      <c r="D2279" t="s">
        <v>489</v>
      </c>
      <c r="E2279" t="s">
        <v>286</v>
      </c>
      <c r="F2279" t="s">
        <v>248</v>
      </c>
      <c r="G2279" t="s">
        <v>249</v>
      </c>
      <c r="H2279" t="s">
        <v>250</v>
      </c>
      <c r="L2279" s="50">
        <v>1</v>
      </c>
      <c r="M2279" s="50">
        <v>0.90166014432907104</v>
      </c>
      <c r="N2279" s="50">
        <v>1.1090652942657471</v>
      </c>
      <c r="O2279" s="50">
        <v>25.722715000000001</v>
      </c>
      <c r="P2279" s="50">
        <v>25.697425842285156</v>
      </c>
      <c r="Q2279" s="50">
        <v>7.914416491985321E-2</v>
      </c>
      <c r="S2279" s="50">
        <v>16.381980895996094</v>
      </c>
      <c r="T2279" s="50">
        <v>9.3166634440422058E-2</v>
      </c>
      <c r="U2279" s="50">
        <v>5.3789783269166946E-2</v>
      </c>
      <c r="V2279" s="50">
        <v>0</v>
      </c>
      <c r="W2279" t="s">
        <v>210</v>
      </c>
      <c r="X2279" s="50">
        <v>0.40905282679117888</v>
      </c>
      <c r="Y2279" t="s">
        <v>210</v>
      </c>
      <c r="Z2279">
        <v>3</v>
      </c>
      <c r="AA2279">
        <v>19</v>
      </c>
      <c r="AB2279" t="s">
        <v>251</v>
      </c>
      <c r="AC2279" t="s">
        <v>190</v>
      </c>
      <c r="AD2279" s="50">
        <v>0.98245261580634746</v>
      </c>
      <c r="AE2279" t="s">
        <v>252</v>
      </c>
      <c r="AF2279" t="s">
        <v>252</v>
      </c>
      <c r="AG2279" t="s">
        <v>252</v>
      </c>
      <c r="AH2279" t="s">
        <v>252</v>
      </c>
    </row>
    <row r="2280" spans="1:34" x14ac:dyDescent="0.35">
      <c r="A2280">
        <v>30</v>
      </c>
      <c r="B2280" t="s">
        <v>294</v>
      </c>
      <c r="C2280" t="s">
        <v>246</v>
      </c>
      <c r="D2280" t="s">
        <v>489</v>
      </c>
      <c r="E2280" t="s">
        <v>288</v>
      </c>
      <c r="F2280" t="s">
        <v>248</v>
      </c>
      <c r="G2280" t="s">
        <v>249</v>
      </c>
      <c r="H2280" t="s">
        <v>250</v>
      </c>
      <c r="L2280" s="50">
        <v>1</v>
      </c>
      <c r="M2280" s="50">
        <v>0.92428964376449585</v>
      </c>
      <c r="N2280" s="50">
        <v>1.0819119215011597</v>
      </c>
      <c r="O2280" s="50">
        <v>27.602488000000001</v>
      </c>
      <c r="P2280" s="50">
        <v>27.635103225708008</v>
      </c>
      <c r="Q2280" s="50">
        <v>5.1034752279520035E-2</v>
      </c>
      <c r="S2280" s="50">
        <v>18.319658279418945</v>
      </c>
      <c r="T2280" s="50">
        <v>7.085738331079483E-2</v>
      </c>
      <c r="U2280" s="50">
        <v>4.0909528732299805E-2</v>
      </c>
      <c r="V2280" s="50">
        <v>0</v>
      </c>
      <c r="W2280" t="s">
        <v>210</v>
      </c>
      <c r="X2280" s="50">
        <v>0.56907362735329881</v>
      </c>
      <c r="Y2280" t="s">
        <v>210</v>
      </c>
      <c r="Z2280">
        <v>3</v>
      </c>
      <c r="AA2280">
        <v>21</v>
      </c>
      <c r="AB2280" t="s">
        <v>251</v>
      </c>
      <c r="AC2280" t="s">
        <v>190</v>
      </c>
      <c r="AD2280" s="50">
        <v>0.98717210751819895</v>
      </c>
      <c r="AE2280" t="s">
        <v>252</v>
      </c>
      <c r="AF2280" t="s">
        <v>252</v>
      </c>
      <c r="AG2280" t="s">
        <v>252</v>
      </c>
      <c r="AH2280" t="s">
        <v>252</v>
      </c>
    </row>
    <row r="2281" spans="1:34" x14ac:dyDescent="0.35">
      <c r="A2281">
        <v>31</v>
      </c>
      <c r="B2281" t="s">
        <v>295</v>
      </c>
      <c r="C2281" t="s">
        <v>246</v>
      </c>
      <c r="D2281" t="s">
        <v>489</v>
      </c>
      <c r="E2281" t="s">
        <v>290</v>
      </c>
      <c r="F2281" t="s">
        <v>248</v>
      </c>
      <c r="G2281" t="s">
        <v>249</v>
      </c>
      <c r="H2281" t="s">
        <v>250</v>
      </c>
      <c r="L2281" s="50">
        <v>1</v>
      </c>
      <c r="M2281" s="50">
        <v>0.94505393505096436</v>
      </c>
      <c r="N2281" s="50">
        <v>1.0581406354904175</v>
      </c>
      <c r="O2281" s="50">
        <v>24.970002999999998</v>
      </c>
      <c r="P2281" s="50">
        <v>24.977346420288086</v>
      </c>
      <c r="Q2281" s="50">
        <v>1.3067400082945824E-2</v>
      </c>
      <c r="S2281" s="50">
        <v>15.661897659301758</v>
      </c>
      <c r="T2281" s="50">
        <v>5.0862360745668411E-2</v>
      </c>
      <c r="U2281" s="50">
        <v>2.9365397989749908E-2</v>
      </c>
      <c r="V2281" s="50">
        <v>0</v>
      </c>
      <c r="W2281" t="s">
        <v>210</v>
      </c>
      <c r="X2281" s="50">
        <v>0.58679023258872731</v>
      </c>
      <c r="Y2281" t="s">
        <v>210</v>
      </c>
      <c r="Z2281">
        <v>3</v>
      </c>
      <c r="AA2281">
        <v>18</v>
      </c>
      <c r="AB2281" t="s">
        <v>251</v>
      </c>
      <c r="AC2281" t="s">
        <v>190</v>
      </c>
      <c r="AD2281" s="50">
        <v>0.980921628934319</v>
      </c>
      <c r="AE2281" t="s">
        <v>252</v>
      </c>
      <c r="AF2281" t="s">
        <v>252</v>
      </c>
      <c r="AG2281" t="s">
        <v>252</v>
      </c>
      <c r="AH2281" t="s">
        <v>252</v>
      </c>
    </row>
    <row r="2282" spans="1:34" x14ac:dyDescent="0.35">
      <c r="A2282">
        <v>32</v>
      </c>
      <c r="B2282" t="s">
        <v>296</v>
      </c>
      <c r="C2282" t="s">
        <v>246</v>
      </c>
      <c r="D2282" t="s">
        <v>489</v>
      </c>
      <c r="E2282" t="s">
        <v>292</v>
      </c>
      <c r="F2282" t="s">
        <v>248</v>
      </c>
      <c r="G2282" t="s">
        <v>249</v>
      </c>
      <c r="H2282" t="s">
        <v>250</v>
      </c>
      <c r="L2282" s="50">
        <v>1</v>
      </c>
      <c r="M2282" s="50">
        <v>0.93657267093658447</v>
      </c>
      <c r="N2282" s="50">
        <v>1.0677227973937988</v>
      </c>
      <c r="O2282" s="50">
        <v>27.35791</v>
      </c>
      <c r="P2282" s="50">
        <v>27.32427978515625</v>
      </c>
      <c r="Q2282" s="50">
        <v>3.2587215304374695E-2</v>
      </c>
      <c r="S2282" s="50">
        <v>18.008834838867188</v>
      </c>
      <c r="T2282" s="50">
        <v>5.8975838124752045E-2</v>
      </c>
      <c r="U2282" s="50">
        <v>3.4049715846776962E-2</v>
      </c>
      <c r="V2282" s="50">
        <v>0</v>
      </c>
      <c r="W2282" t="s">
        <v>210</v>
      </c>
      <c r="X2282" s="50">
        <v>0.46936590397000272</v>
      </c>
      <c r="Y2282" t="s">
        <v>210</v>
      </c>
      <c r="Z2282">
        <v>3</v>
      </c>
      <c r="AA2282">
        <v>20</v>
      </c>
      <c r="AB2282" t="s">
        <v>251</v>
      </c>
      <c r="AC2282" t="s">
        <v>190</v>
      </c>
      <c r="AD2282" s="50">
        <v>0.98446630496241316</v>
      </c>
      <c r="AE2282" t="s">
        <v>252</v>
      </c>
      <c r="AF2282" t="s">
        <v>252</v>
      </c>
      <c r="AG2282" t="s">
        <v>252</v>
      </c>
      <c r="AH2282" t="s">
        <v>252</v>
      </c>
    </row>
    <row r="2283" spans="1:34" x14ac:dyDescent="0.35">
      <c r="A2283">
        <v>33</v>
      </c>
      <c r="B2283" t="s">
        <v>297</v>
      </c>
      <c r="C2283" t="s">
        <v>246</v>
      </c>
      <c r="D2283" t="s">
        <v>489</v>
      </c>
      <c r="E2283" t="s">
        <v>286</v>
      </c>
      <c r="F2283" t="s">
        <v>248</v>
      </c>
      <c r="G2283" t="s">
        <v>249</v>
      </c>
      <c r="H2283" t="s">
        <v>250</v>
      </c>
      <c r="L2283" s="50">
        <v>1</v>
      </c>
      <c r="M2283" s="50">
        <v>0.90166014432907104</v>
      </c>
      <c r="N2283" s="50">
        <v>1.1090652942657471</v>
      </c>
      <c r="O2283" s="50">
        <v>25.760836000000001</v>
      </c>
      <c r="P2283" s="50">
        <v>25.697425842285156</v>
      </c>
      <c r="Q2283" s="50">
        <v>7.914416491985321E-2</v>
      </c>
      <c r="S2283" s="50">
        <v>16.381980895996094</v>
      </c>
      <c r="T2283" s="50">
        <v>9.3166634440422058E-2</v>
      </c>
      <c r="U2283" s="50">
        <v>5.3789783269166946E-2</v>
      </c>
      <c r="V2283" s="50">
        <v>0</v>
      </c>
      <c r="W2283" t="s">
        <v>210</v>
      </c>
      <c r="X2283" s="50">
        <v>0.40905282679117888</v>
      </c>
      <c r="Y2283" t="s">
        <v>210</v>
      </c>
      <c r="Z2283">
        <v>3</v>
      </c>
      <c r="AA2283">
        <v>20</v>
      </c>
      <c r="AB2283" t="s">
        <v>251</v>
      </c>
      <c r="AC2283" t="s">
        <v>190</v>
      </c>
      <c r="AD2283" s="50">
        <v>0.96702933968250426</v>
      </c>
      <c r="AE2283" t="s">
        <v>252</v>
      </c>
      <c r="AF2283" t="s">
        <v>252</v>
      </c>
      <c r="AG2283" t="s">
        <v>252</v>
      </c>
      <c r="AH2283" t="s">
        <v>252</v>
      </c>
    </row>
    <row r="2284" spans="1:34" x14ac:dyDescent="0.35">
      <c r="A2284">
        <v>34</v>
      </c>
      <c r="B2284" t="s">
        <v>298</v>
      </c>
      <c r="C2284" t="s">
        <v>246</v>
      </c>
      <c r="D2284" t="s">
        <v>489</v>
      </c>
      <c r="E2284" t="s">
        <v>288</v>
      </c>
      <c r="F2284" t="s">
        <v>248</v>
      </c>
      <c r="G2284" t="s">
        <v>249</v>
      </c>
      <c r="H2284" t="s">
        <v>250</v>
      </c>
      <c r="L2284" s="50">
        <v>1</v>
      </c>
      <c r="M2284" s="50">
        <v>0.92428964376449585</v>
      </c>
      <c r="N2284" s="50">
        <v>1.0819119215011597</v>
      </c>
      <c r="O2284" s="50">
        <v>27.608910000000002</v>
      </c>
      <c r="P2284" s="50">
        <v>27.635103225708008</v>
      </c>
      <c r="Q2284" s="50">
        <v>5.1034752279520035E-2</v>
      </c>
      <c r="S2284" s="50">
        <v>18.319658279418945</v>
      </c>
      <c r="T2284" s="50">
        <v>7.085738331079483E-2</v>
      </c>
      <c r="U2284" s="50">
        <v>4.0909528732299805E-2</v>
      </c>
      <c r="V2284" s="50">
        <v>0</v>
      </c>
      <c r="W2284" t="s">
        <v>210</v>
      </c>
      <c r="X2284" s="50">
        <v>0.56907362735329881</v>
      </c>
      <c r="Y2284" t="s">
        <v>210</v>
      </c>
      <c r="Z2284">
        <v>3</v>
      </c>
      <c r="AA2284">
        <v>21</v>
      </c>
      <c r="AB2284" t="s">
        <v>251</v>
      </c>
      <c r="AC2284" t="s">
        <v>190</v>
      </c>
      <c r="AD2284" s="50">
        <v>0.97854020194621971</v>
      </c>
      <c r="AE2284" t="s">
        <v>252</v>
      </c>
      <c r="AF2284" t="s">
        <v>252</v>
      </c>
      <c r="AG2284" t="s">
        <v>252</v>
      </c>
      <c r="AH2284" t="s">
        <v>252</v>
      </c>
    </row>
    <row r="2285" spans="1:34" x14ac:dyDescent="0.35">
      <c r="A2285">
        <v>35</v>
      </c>
      <c r="B2285" t="s">
        <v>299</v>
      </c>
      <c r="C2285" t="s">
        <v>246</v>
      </c>
      <c r="D2285" t="s">
        <v>489</v>
      </c>
      <c r="E2285" t="s">
        <v>290</v>
      </c>
      <c r="F2285" t="s">
        <v>248</v>
      </c>
      <c r="G2285" t="s">
        <v>249</v>
      </c>
      <c r="H2285" t="s">
        <v>250</v>
      </c>
      <c r="L2285" s="50">
        <v>1</v>
      </c>
      <c r="M2285" s="50">
        <v>0.94505393505096436</v>
      </c>
      <c r="N2285" s="50">
        <v>1.0581406354904175</v>
      </c>
      <c r="O2285" s="50">
        <v>24.969598999999999</v>
      </c>
      <c r="P2285" s="50">
        <v>24.977346420288086</v>
      </c>
      <c r="Q2285" s="50">
        <v>1.3067400082945824E-2</v>
      </c>
      <c r="S2285" s="50">
        <v>15.661897659301758</v>
      </c>
      <c r="T2285" s="50">
        <v>5.0862360745668411E-2</v>
      </c>
      <c r="U2285" s="50">
        <v>2.9365397989749908E-2</v>
      </c>
      <c r="V2285" s="50">
        <v>0</v>
      </c>
      <c r="W2285" t="s">
        <v>210</v>
      </c>
      <c r="X2285" s="50">
        <v>0.58679023258872731</v>
      </c>
      <c r="Y2285" t="s">
        <v>210</v>
      </c>
      <c r="Z2285">
        <v>3</v>
      </c>
      <c r="AA2285">
        <v>18</v>
      </c>
      <c r="AB2285" t="s">
        <v>251</v>
      </c>
      <c r="AC2285" t="s">
        <v>190</v>
      </c>
      <c r="AD2285" s="50">
        <v>0.97783071945604183</v>
      </c>
      <c r="AE2285" t="s">
        <v>252</v>
      </c>
      <c r="AF2285" t="s">
        <v>252</v>
      </c>
      <c r="AG2285" t="s">
        <v>252</v>
      </c>
      <c r="AH2285" t="s">
        <v>252</v>
      </c>
    </row>
    <row r="2286" spans="1:34" x14ac:dyDescent="0.35">
      <c r="A2286">
        <v>36</v>
      </c>
      <c r="B2286" t="s">
        <v>300</v>
      </c>
      <c r="C2286" t="s">
        <v>246</v>
      </c>
      <c r="D2286" t="s">
        <v>489</v>
      </c>
      <c r="E2286" t="s">
        <v>292</v>
      </c>
      <c r="F2286" t="s">
        <v>248</v>
      </c>
      <c r="G2286" t="s">
        <v>249</v>
      </c>
      <c r="H2286" t="s">
        <v>250</v>
      </c>
      <c r="L2286" s="50">
        <v>1</v>
      </c>
      <c r="M2286" s="50">
        <v>0.93657267093658447</v>
      </c>
      <c r="N2286" s="50">
        <v>1.0677227973937988</v>
      </c>
      <c r="O2286" s="50">
        <v>27.322085999999999</v>
      </c>
      <c r="P2286" s="50">
        <v>27.32427978515625</v>
      </c>
      <c r="Q2286" s="50">
        <v>3.2587215304374695E-2</v>
      </c>
      <c r="S2286" s="50">
        <v>18.008834838867188</v>
      </c>
      <c r="T2286" s="50">
        <v>5.8975838124752045E-2</v>
      </c>
      <c r="U2286" s="50">
        <v>3.4049715846776962E-2</v>
      </c>
      <c r="V2286" s="50">
        <v>0</v>
      </c>
      <c r="W2286" t="s">
        <v>210</v>
      </c>
      <c r="X2286" s="50">
        <v>0.46936590397000272</v>
      </c>
      <c r="Y2286" t="s">
        <v>210</v>
      </c>
      <c r="Z2286">
        <v>3</v>
      </c>
      <c r="AA2286">
        <v>21</v>
      </c>
      <c r="AB2286" t="s">
        <v>251</v>
      </c>
      <c r="AC2286" t="s">
        <v>190</v>
      </c>
      <c r="AD2286" s="50">
        <v>0.96760175653835445</v>
      </c>
      <c r="AE2286" t="s">
        <v>252</v>
      </c>
      <c r="AF2286" t="s">
        <v>252</v>
      </c>
      <c r="AG2286" t="s">
        <v>252</v>
      </c>
      <c r="AH2286" t="s">
        <v>252</v>
      </c>
    </row>
    <row r="2287" spans="1:34" x14ac:dyDescent="0.35">
      <c r="A2287">
        <v>37</v>
      </c>
      <c r="B2287" t="s">
        <v>301</v>
      </c>
      <c r="C2287" t="s">
        <v>246</v>
      </c>
      <c r="D2287" t="s">
        <v>489</v>
      </c>
      <c r="E2287" t="s">
        <v>302</v>
      </c>
      <c r="F2287" t="s">
        <v>248</v>
      </c>
      <c r="G2287" t="s">
        <v>249</v>
      </c>
      <c r="H2287" t="s">
        <v>250</v>
      </c>
      <c r="L2287" s="50">
        <v>1</v>
      </c>
      <c r="M2287" s="50">
        <v>0.93955975770950317</v>
      </c>
      <c r="N2287" s="50">
        <v>1.0643283128738403</v>
      </c>
      <c r="O2287" s="50">
        <v>26.745570000000001</v>
      </c>
      <c r="P2287" s="50">
        <v>26.718132019042969</v>
      </c>
      <c r="Q2287" s="50">
        <v>2.7057390660047531E-2</v>
      </c>
      <c r="S2287" s="50">
        <v>17.402687072753906</v>
      </c>
      <c r="T2287" s="50">
        <v>5.6109938770532608E-2</v>
      </c>
      <c r="U2287" s="50">
        <v>3.239508718252182E-2</v>
      </c>
      <c r="V2287" s="50">
        <v>0</v>
      </c>
      <c r="W2287" t="s">
        <v>210</v>
      </c>
      <c r="X2287" s="50">
        <v>0.68257141396644783</v>
      </c>
      <c r="Y2287" t="s">
        <v>210</v>
      </c>
      <c r="Z2287">
        <v>3</v>
      </c>
      <c r="AA2287">
        <v>19</v>
      </c>
      <c r="AB2287" t="s">
        <v>251</v>
      </c>
      <c r="AC2287" t="s">
        <v>190</v>
      </c>
      <c r="AD2287" s="50">
        <v>0.97188292571228263</v>
      </c>
      <c r="AE2287" t="s">
        <v>252</v>
      </c>
      <c r="AF2287" t="s">
        <v>252</v>
      </c>
      <c r="AG2287" t="s">
        <v>252</v>
      </c>
      <c r="AH2287" t="s">
        <v>252</v>
      </c>
    </row>
    <row r="2288" spans="1:34" x14ac:dyDescent="0.35">
      <c r="A2288">
        <v>38</v>
      </c>
      <c r="B2288" t="s">
        <v>303</v>
      </c>
      <c r="C2288" t="s">
        <v>246</v>
      </c>
      <c r="D2288" t="s">
        <v>489</v>
      </c>
      <c r="E2288" t="s">
        <v>304</v>
      </c>
      <c r="F2288" t="s">
        <v>248</v>
      </c>
      <c r="G2288" t="s">
        <v>249</v>
      </c>
      <c r="H2288" t="s">
        <v>250</v>
      </c>
      <c r="L2288" s="50">
        <v>1</v>
      </c>
      <c r="M2288" s="50">
        <v>0.93558567762374878</v>
      </c>
      <c r="N2288" s="50">
        <v>1.0688492059707642</v>
      </c>
      <c r="O2288" s="50">
        <v>26.265651999999999</v>
      </c>
      <c r="P2288" s="50">
        <v>26.227193832397461</v>
      </c>
      <c r="Q2288" s="50">
        <v>3.4274749457836151E-2</v>
      </c>
      <c r="S2288" s="50">
        <v>16.911745071411133</v>
      </c>
      <c r="T2288" s="50">
        <v>5.9924796223640442E-2</v>
      </c>
      <c r="U2288" s="50">
        <v>3.4597598016262054E-2</v>
      </c>
      <c r="V2288" s="50">
        <v>0</v>
      </c>
      <c r="W2288" t="s">
        <v>210</v>
      </c>
      <c r="X2288" s="50">
        <v>0.40045057372489817</v>
      </c>
      <c r="Y2288" t="s">
        <v>210</v>
      </c>
      <c r="Z2288">
        <v>3</v>
      </c>
      <c r="AA2288">
        <v>20</v>
      </c>
      <c r="AB2288" t="s">
        <v>251</v>
      </c>
      <c r="AC2288" t="s">
        <v>190</v>
      </c>
      <c r="AD2288" s="50">
        <v>0.98445325422437691</v>
      </c>
      <c r="AE2288" t="s">
        <v>252</v>
      </c>
      <c r="AF2288" t="s">
        <v>252</v>
      </c>
      <c r="AG2288" t="s">
        <v>252</v>
      </c>
      <c r="AH2288" t="s">
        <v>252</v>
      </c>
    </row>
    <row r="2289" spans="1:34" x14ac:dyDescent="0.35">
      <c r="A2289">
        <v>39</v>
      </c>
      <c r="B2289" t="s">
        <v>305</v>
      </c>
      <c r="C2289" t="s">
        <v>246</v>
      </c>
      <c r="D2289" t="s">
        <v>489</v>
      </c>
      <c r="E2289" t="s">
        <v>306</v>
      </c>
      <c r="F2289" t="s">
        <v>248</v>
      </c>
      <c r="G2289" t="s">
        <v>249</v>
      </c>
      <c r="H2289" t="s">
        <v>250</v>
      </c>
      <c r="L2289" s="50">
        <v>1</v>
      </c>
      <c r="M2289" s="50">
        <v>0.90950566530227661</v>
      </c>
      <c r="N2289" s="50">
        <v>1.0994983911514282</v>
      </c>
      <c r="O2289" s="50">
        <v>29.605450000000001</v>
      </c>
      <c r="P2289" s="50">
        <v>29.620046615600586</v>
      </c>
      <c r="Q2289" s="50">
        <v>6.9797568023204803E-2</v>
      </c>
      <c r="S2289" s="50">
        <v>20.304597854614258</v>
      </c>
      <c r="T2289" s="50">
        <v>8.536934107542038E-2</v>
      </c>
      <c r="U2289" s="50">
        <v>4.9288012087345123E-2</v>
      </c>
      <c r="V2289" s="50">
        <v>0</v>
      </c>
      <c r="W2289" t="s">
        <v>210</v>
      </c>
      <c r="X2289" s="50">
        <v>0.46572095493499571</v>
      </c>
      <c r="Y2289" t="s">
        <v>210</v>
      </c>
      <c r="Z2289">
        <v>3</v>
      </c>
      <c r="AA2289">
        <v>23</v>
      </c>
      <c r="AB2289" t="s">
        <v>251</v>
      </c>
      <c r="AC2289" t="s">
        <v>190</v>
      </c>
      <c r="AD2289" s="50">
        <v>0.98432651251198577</v>
      </c>
      <c r="AE2289" t="s">
        <v>252</v>
      </c>
      <c r="AF2289" t="s">
        <v>252</v>
      </c>
      <c r="AG2289" t="s">
        <v>252</v>
      </c>
      <c r="AH2289" t="s">
        <v>252</v>
      </c>
    </row>
    <row r="2290" spans="1:34" x14ac:dyDescent="0.35">
      <c r="A2290">
        <v>40</v>
      </c>
      <c r="B2290" t="s">
        <v>307</v>
      </c>
      <c r="C2290" t="s">
        <v>246</v>
      </c>
      <c r="D2290" t="s">
        <v>489</v>
      </c>
      <c r="E2290" t="s">
        <v>308</v>
      </c>
      <c r="F2290" t="s">
        <v>248</v>
      </c>
      <c r="G2290" t="s">
        <v>249</v>
      </c>
      <c r="H2290" t="s">
        <v>250</v>
      </c>
      <c r="L2290" s="50">
        <v>1</v>
      </c>
      <c r="M2290" s="50">
        <v>0.80977547168731689</v>
      </c>
      <c r="N2290" s="50">
        <v>1.2349101305007935</v>
      </c>
      <c r="O2290" s="50">
        <v>32.554600000000001</v>
      </c>
      <c r="P2290" s="50">
        <v>32.615055084228516</v>
      </c>
      <c r="Q2290" s="50">
        <v>0.18342785537242889</v>
      </c>
      <c r="S2290" s="50">
        <v>23.299610137939453</v>
      </c>
      <c r="T2290" s="50">
        <v>0.1898999810218811</v>
      </c>
      <c r="U2290" s="50">
        <v>0.10963880270719528</v>
      </c>
      <c r="V2290" s="50">
        <v>0</v>
      </c>
      <c r="W2290" t="s">
        <v>210</v>
      </c>
      <c r="X2290" s="50">
        <v>0.50801346105421219</v>
      </c>
      <c r="Y2290" t="s">
        <v>210</v>
      </c>
      <c r="Z2290">
        <v>3</v>
      </c>
      <c r="AA2290">
        <v>26</v>
      </c>
      <c r="AB2290" t="s">
        <v>251</v>
      </c>
      <c r="AC2290" t="s">
        <v>190</v>
      </c>
      <c r="AD2290" s="50">
        <v>0.96534893323867355</v>
      </c>
      <c r="AE2290" t="s">
        <v>252</v>
      </c>
      <c r="AF2290" t="s">
        <v>252</v>
      </c>
      <c r="AG2290" t="s">
        <v>252</v>
      </c>
      <c r="AH2290" t="s">
        <v>252</v>
      </c>
    </row>
    <row r="2291" spans="1:34" x14ac:dyDescent="0.35">
      <c r="A2291">
        <v>41</v>
      </c>
      <c r="B2291" t="s">
        <v>309</v>
      </c>
      <c r="C2291" t="s">
        <v>246</v>
      </c>
      <c r="D2291" t="s">
        <v>489</v>
      </c>
      <c r="E2291" t="s">
        <v>302</v>
      </c>
      <c r="F2291" t="s">
        <v>248</v>
      </c>
      <c r="G2291" t="s">
        <v>249</v>
      </c>
      <c r="H2291" t="s">
        <v>250</v>
      </c>
      <c r="L2291" s="50">
        <v>1</v>
      </c>
      <c r="M2291" s="50">
        <v>0.93955975770950317</v>
      </c>
      <c r="N2291" s="50">
        <v>1.0643283128738403</v>
      </c>
      <c r="O2291" s="50">
        <v>26.717358000000001</v>
      </c>
      <c r="P2291" s="50">
        <v>26.718132019042969</v>
      </c>
      <c r="Q2291" s="50">
        <v>2.7057390660047531E-2</v>
      </c>
      <c r="S2291" s="50">
        <v>17.402687072753906</v>
      </c>
      <c r="T2291" s="50">
        <v>5.6109938770532608E-2</v>
      </c>
      <c r="U2291" s="50">
        <v>3.239508718252182E-2</v>
      </c>
      <c r="V2291" s="50">
        <v>0</v>
      </c>
      <c r="W2291" t="s">
        <v>210</v>
      </c>
      <c r="X2291" s="50">
        <v>0.68257141396644783</v>
      </c>
      <c r="Y2291" t="s">
        <v>210</v>
      </c>
      <c r="Z2291">
        <v>3</v>
      </c>
      <c r="AA2291">
        <v>19</v>
      </c>
      <c r="AB2291" t="s">
        <v>251</v>
      </c>
      <c r="AC2291" t="s">
        <v>190</v>
      </c>
      <c r="AD2291" s="50">
        <v>0.98288436463628659</v>
      </c>
      <c r="AE2291" t="s">
        <v>252</v>
      </c>
      <c r="AF2291" t="s">
        <v>252</v>
      </c>
      <c r="AG2291" t="s">
        <v>252</v>
      </c>
      <c r="AH2291" t="s">
        <v>252</v>
      </c>
    </row>
    <row r="2292" spans="1:34" x14ac:dyDescent="0.35">
      <c r="A2292">
        <v>42</v>
      </c>
      <c r="B2292" t="s">
        <v>310</v>
      </c>
      <c r="C2292" t="s">
        <v>246</v>
      </c>
      <c r="D2292" t="s">
        <v>489</v>
      </c>
      <c r="E2292" t="s">
        <v>304</v>
      </c>
      <c r="F2292" t="s">
        <v>248</v>
      </c>
      <c r="G2292" t="s">
        <v>249</v>
      </c>
      <c r="H2292" t="s">
        <v>250</v>
      </c>
      <c r="L2292" s="50">
        <v>1</v>
      </c>
      <c r="M2292" s="50">
        <v>0.93558567762374878</v>
      </c>
      <c r="N2292" s="50">
        <v>1.0688492059707642</v>
      </c>
      <c r="O2292" s="50">
        <v>26.199877000000001</v>
      </c>
      <c r="P2292" s="50">
        <v>26.227193832397461</v>
      </c>
      <c r="Q2292" s="50">
        <v>3.4274749457836151E-2</v>
      </c>
      <c r="S2292" s="50">
        <v>16.911745071411133</v>
      </c>
      <c r="T2292" s="50">
        <v>5.9924796223640442E-2</v>
      </c>
      <c r="U2292" s="50">
        <v>3.4597598016262054E-2</v>
      </c>
      <c r="V2292" s="50">
        <v>0</v>
      </c>
      <c r="W2292" t="s">
        <v>210</v>
      </c>
      <c r="X2292" s="50">
        <v>0.40045057372489817</v>
      </c>
      <c r="Y2292" t="s">
        <v>210</v>
      </c>
      <c r="Z2292">
        <v>3</v>
      </c>
      <c r="AA2292">
        <v>20</v>
      </c>
      <c r="AB2292" t="s">
        <v>251</v>
      </c>
      <c r="AC2292" t="s">
        <v>190</v>
      </c>
      <c r="AD2292" s="50">
        <v>0.98710286683098514</v>
      </c>
      <c r="AE2292" t="s">
        <v>252</v>
      </c>
      <c r="AF2292" t="s">
        <v>252</v>
      </c>
      <c r="AG2292" t="s">
        <v>252</v>
      </c>
      <c r="AH2292" t="s">
        <v>252</v>
      </c>
    </row>
    <row r="2293" spans="1:34" x14ac:dyDescent="0.35">
      <c r="A2293">
        <v>43</v>
      </c>
      <c r="B2293" t="s">
        <v>311</v>
      </c>
      <c r="C2293" t="s">
        <v>246</v>
      </c>
      <c r="D2293" t="s">
        <v>489</v>
      </c>
      <c r="E2293" t="s">
        <v>306</v>
      </c>
      <c r="F2293" t="s">
        <v>248</v>
      </c>
      <c r="G2293" t="s">
        <v>249</v>
      </c>
      <c r="H2293" t="s">
        <v>250</v>
      </c>
      <c r="L2293" s="50">
        <v>1</v>
      </c>
      <c r="M2293" s="50">
        <v>0.90950566530227661</v>
      </c>
      <c r="N2293" s="50">
        <v>1.0994983911514282</v>
      </c>
      <c r="O2293" s="50">
        <v>29.558699000000001</v>
      </c>
      <c r="P2293" s="50">
        <v>29.620046615600586</v>
      </c>
      <c r="Q2293" s="50">
        <v>6.9797568023204803E-2</v>
      </c>
      <c r="S2293" s="50">
        <v>20.304597854614258</v>
      </c>
      <c r="T2293" s="50">
        <v>8.536934107542038E-2</v>
      </c>
      <c r="U2293" s="50">
        <v>4.9288012087345123E-2</v>
      </c>
      <c r="V2293" s="50">
        <v>0</v>
      </c>
      <c r="W2293" t="s">
        <v>210</v>
      </c>
      <c r="X2293" s="50">
        <v>0.46572095493499571</v>
      </c>
      <c r="Y2293" t="s">
        <v>210</v>
      </c>
      <c r="Z2293">
        <v>3</v>
      </c>
      <c r="AA2293">
        <v>23</v>
      </c>
      <c r="AB2293" t="s">
        <v>251</v>
      </c>
      <c r="AC2293" t="s">
        <v>190</v>
      </c>
      <c r="AD2293" s="50">
        <v>0.98618327255153959</v>
      </c>
      <c r="AE2293" t="s">
        <v>252</v>
      </c>
      <c r="AF2293" t="s">
        <v>252</v>
      </c>
      <c r="AG2293" t="s">
        <v>252</v>
      </c>
      <c r="AH2293" t="s">
        <v>252</v>
      </c>
    </row>
    <row r="2294" spans="1:34" x14ac:dyDescent="0.35">
      <c r="A2294">
        <v>44</v>
      </c>
      <c r="B2294" t="s">
        <v>312</v>
      </c>
      <c r="C2294" t="s">
        <v>246</v>
      </c>
      <c r="D2294" t="s">
        <v>489</v>
      </c>
      <c r="E2294" t="s">
        <v>308</v>
      </c>
      <c r="F2294" t="s">
        <v>248</v>
      </c>
      <c r="G2294" t="s">
        <v>249</v>
      </c>
      <c r="H2294" t="s">
        <v>250</v>
      </c>
      <c r="L2294" s="50">
        <v>1</v>
      </c>
      <c r="M2294" s="50">
        <v>0.80977547168731689</v>
      </c>
      <c r="N2294" s="50">
        <v>1.2349101305007935</v>
      </c>
      <c r="O2294" s="50">
        <v>32.821083000000002</v>
      </c>
      <c r="P2294" s="50">
        <v>32.615055084228516</v>
      </c>
      <c r="Q2294" s="50">
        <v>0.18342785537242889</v>
      </c>
      <c r="S2294" s="50">
        <v>23.299610137939453</v>
      </c>
      <c r="T2294" s="50">
        <v>0.1898999810218811</v>
      </c>
      <c r="U2294" s="50">
        <v>0.10963880270719528</v>
      </c>
      <c r="V2294" s="50">
        <v>0</v>
      </c>
      <c r="W2294" t="s">
        <v>210</v>
      </c>
      <c r="X2294" s="50">
        <v>0.50801346105421219</v>
      </c>
      <c r="Y2294" t="s">
        <v>210</v>
      </c>
      <c r="Z2294">
        <v>3</v>
      </c>
      <c r="AA2294">
        <v>25</v>
      </c>
      <c r="AB2294" t="s">
        <v>251</v>
      </c>
      <c r="AC2294" t="s">
        <v>190</v>
      </c>
      <c r="AD2294" s="50">
        <v>0.98270671234469498</v>
      </c>
      <c r="AE2294" t="s">
        <v>252</v>
      </c>
      <c r="AF2294" t="s">
        <v>252</v>
      </c>
      <c r="AG2294" t="s">
        <v>252</v>
      </c>
      <c r="AH2294" t="s">
        <v>252</v>
      </c>
    </row>
    <row r="2295" spans="1:34" x14ac:dyDescent="0.35">
      <c r="A2295">
        <v>45</v>
      </c>
      <c r="B2295" t="s">
        <v>313</v>
      </c>
      <c r="C2295" t="s">
        <v>246</v>
      </c>
      <c r="D2295" t="s">
        <v>489</v>
      </c>
      <c r="E2295" t="s">
        <v>302</v>
      </c>
      <c r="F2295" t="s">
        <v>248</v>
      </c>
      <c r="G2295" t="s">
        <v>249</v>
      </c>
      <c r="H2295" t="s">
        <v>250</v>
      </c>
      <c r="L2295" s="50">
        <v>1</v>
      </c>
      <c r="M2295" s="50">
        <v>0.93955975770950317</v>
      </c>
      <c r="N2295" s="50">
        <v>1.0643283128738403</v>
      </c>
      <c r="O2295" s="50">
        <v>26.691471</v>
      </c>
      <c r="P2295" s="50">
        <v>26.718132019042969</v>
      </c>
      <c r="Q2295" s="50">
        <v>2.7057390660047531E-2</v>
      </c>
      <c r="S2295" s="50">
        <v>17.402687072753906</v>
      </c>
      <c r="T2295" s="50">
        <v>5.6109938770532608E-2</v>
      </c>
      <c r="U2295" s="50">
        <v>3.239508718252182E-2</v>
      </c>
      <c r="V2295" s="50">
        <v>0</v>
      </c>
      <c r="W2295" t="s">
        <v>210</v>
      </c>
      <c r="X2295" s="50">
        <v>0.68257141396644783</v>
      </c>
      <c r="Y2295" t="s">
        <v>210</v>
      </c>
      <c r="Z2295">
        <v>3</v>
      </c>
      <c r="AA2295">
        <v>20</v>
      </c>
      <c r="AB2295" t="s">
        <v>251</v>
      </c>
      <c r="AC2295" t="s">
        <v>190</v>
      </c>
      <c r="AD2295" s="50">
        <v>0.9815974154398498</v>
      </c>
      <c r="AE2295" t="s">
        <v>252</v>
      </c>
      <c r="AF2295" t="s">
        <v>252</v>
      </c>
      <c r="AG2295" t="s">
        <v>252</v>
      </c>
      <c r="AH2295" t="s">
        <v>252</v>
      </c>
    </row>
    <row r="2296" spans="1:34" x14ac:dyDescent="0.35">
      <c r="A2296">
        <v>46</v>
      </c>
      <c r="B2296" t="s">
        <v>314</v>
      </c>
      <c r="C2296" t="s">
        <v>246</v>
      </c>
      <c r="D2296" t="s">
        <v>489</v>
      </c>
      <c r="E2296" t="s">
        <v>304</v>
      </c>
      <c r="F2296" t="s">
        <v>248</v>
      </c>
      <c r="G2296" t="s">
        <v>249</v>
      </c>
      <c r="H2296" t="s">
        <v>250</v>
      </c>
      <c r="L2296" s="50">
        <v>1</v>
      </c>
      <c r="M2296" s="50">
        <v>0.93558567762374878</v>
      </c>
      <c r="N2296" s="50">
        <v>1.0688492059707642</v>
      </c>
      <c r="O2296" s="50">
        <v>26.216045000000001</v>
      </c>
      <c r="P2296" s="50">
        <v>26.227193832397461</v>
      </c>
      <c r="Q2296" s="50">
        <v>3.4274749457836151E-2</v>
      </c>
      <c r="S2296" s="50">
        <v>16.911745071411133</v>
      </c>
      <c r="T2296" s="50">
        <v>5.9924796223640442E-2</v>
      </c>
      <c r="U2296" s="50">
        <v>3.4597598016262054E-2</v>
      </c>
      <c r="V2296" s="50">
        <v>0</v>
      </c>
      <c r="W2296" t="s">
        <v>210</v>
      </c>
      <c r="X2296" s="50">
        <v>0.40045057372489817</v>
      </c>
      <c r="Y2296" t="s">
        <v>210</v>
      </c>
      <c r="Z2296">
        <v>3</v>
      </c>
      <c r="AA2296">
        <v>20</v>
      </c>
      <c r="AB2296" t="s">
        <v>251</v>
      </c>
      <c r="AC2296" t="s">
        <v>190</v>
      </c>
      <c r="AD2296" s="50">
        <v>0.97722175825343005</v>
      </c>
      <c r="AE2296" t="s">
        <v>252</v>
      </c>
      <c r="AF2296" t="s">
        <v>252</v>
      </c>
      <c r="AG2296" t="s">
        <v>252</v>
      </c>
      <c r="AH2296" t="s">
        <v>252</v>
      </c>
    </row>
    <row r="2297" spans="1:34" x14ac:dyDescent="0.35">
      <c r="A2297">
        <v>47</v>
      </c>
      <c r="B2297" t="s">
        <v>315</v>
      </c>
      <c r="C2297" t="s">
        <v>246</v>
      </c>
      <c r="D2297" t="s">
        <v>489</v>
      </c>
      <c r="E2297" t="s">
        <v>306</v>
      </c>
      <c r="F2297" t="s">
        <v>248</v>
      </c>
      <c r="G2297" t="s">
        <v>249</v>
      </c>
      <c r="H2297" t="s">
        <v>250</v>
      </c>
      <c r="L2297" s="50">
        <v>1</v>
      </c>
      <c r="M2297" s="50">
        <v>0.90950566530227661</v>
      </c>
      <c r="N2297" s="50">
        <v>1.0994983911514282</v>
      </c>
      <c r="O2297" s="50">
        <v>29.695986000000001</v>
      </c>
      <c r="P2297" s="50">
        <v>29.620046615600586</v>
      </c>
      <c r="Q2297" s="50">
        <v>6.9797568023204803E-2</v>
      </c>
      <c r="S2297" s="50">
        <v>20.304597854614258</v>
      </c>
      <c r="T2297" s="50">
        <v>8.536934107542038E-2</v>
      </c>
      <c r="U2297" s="50">
        <v>4.9288012087345123E-2</v>
      </c>
      <c r="V2297" s="50">
        <v>0</v>
      </c>
      <c r="W2297" t="s">
        <v>210</v>
      </c>
      <c r="X2297" s="50">
        <v>0.46572095493499571</v>
      </c>
      <c r="Y2297" t="s">
        <v>210</v>
      </c>
      <c r="Z2297">
        <v>3</v>
      </c>
      <c r="AA2297">
        <v>23</v>
      </c>
      <c r="AB2297" t="s">
        <v>251</v>
      </c>
      <c r="AC2297" t="s">
        <v>190</v>
      </c>
      <c r="AD2297" s="50">
        <v>0.98549258263413708</v>
      </c>
      <c r="AE2297" t="s">
        <v>252</v>
      </c>
      <c r="AF2297" t="s">
        <v>252</v>
      </c>
      <c r="AG2297" t="s">
        <v>252</v>
      </c>
      <c r="AH2297" t="s">
        <v>252</v>
      </c>
    </row>
    <row r="2298" spans="1:34" x14ac:dyDescent="0.35">
      <c r="A2298">
        <v>48</v>
      </c>
      <c r="B2298" t="s">
        <v>316</v>
      </c>
      <c r="C2298" t="s">
        <v>246</v>
      </c>
      <c r="D2298" t="s">
        <v>489</v>
      </c>
      <c r="E2298" t="s">
        <v>308</v>
      </c>
      <c r="F2298" t="s">
        <v>248</v>
      </c>
      <c r="G2298" t="s">
        <v>249</v>
      </c>
      <c r="H2298" t="s">
        <v>250</v>
      </c>
      <c r="L2298" s="50">
        <v>1</v>
      </c>
      <c r="M2298" s="50">
        <v>0.80977547168731689</v>
      </c>
      <c r="N2298" s="50">
        <v>1.2349101305007935</v>
      </c>
      <c r="O2298" s="50">
        <v>32.46949</v>
      </c>
      <c r="P2298" s="50">
        <v>32.615055084228516</v>
      </c>
      <c r="Q2298" s="50">
        <v>0.18342785537242889</v>
      </c>
      <c r="S2298" s="50">
        <v>23.299610137939453</v>
      </c>
      <c r="T2298" s="50">
        <v>0.1898999810218811</v>
      </c>
      <c r="U2298" s="50">
        <v>0.10963880270719528</v>
      </c>
      <c r="V2298" s="50">
        <v>0</v>
      </c>
      <c r="W2298" t="s">
        <v>210</v>
      </c>
      <c r="X2298" s="50">
        <v>0.50801346105421219</v>
      </c>
      <c r="Y2298" t="s">
        <v>210</v>
      </c>
      <c r="Z2298">
        <v>3</v>
      </c>
      <c r="AA2298">
        <v>26</v>
      </c>
      <c r="AB2298" t="s">
        <v>251</v>
      </c>
      <c r="AC2298" t="s">
        <v>190</v>
      </c>
      <c r="AD2298" s="50">
        <v>0.97042851029913202</v>
      </c>
      <c r="AE2298" t="s">
        <v>252</v>
      </c>
      <c r="AF2298" t="s">
        <v>252</v>
      </c>
      <c r="AG2298" t="s">
        <v>252</v>
      </c>
      <c r="AH2298" t="s">
        <v>252</v>
      </c>
    </row>
    <row r="2299" spans="1:34" x14ac:dyDescent="0.35">
      <c r="A2299">
        <v>49</v>
      </c>
      <c r="B2299" t="s">
        <v>317</v>
      </c>
      <c r="C2299" t="s">
        <v>246</v>
      </c>
      <c r="D2299" t="s">
        <v>489</v>
      </c>
      <c r="E2299" t="s">
        <v>318</v>
      </c>
      <c r="F2299" t="s">
        <v>248</v>
      </c>
      <c r="G2299" t="s">
        <v>249</v>
      </c>
      <c r="H2299" t="s">
        <v>250</v>
      </c>
      <c r="L2299" s="50">
        <v>1</v>
      </c>
      <c r="M2299" s="50">
        <v>0.94663995504379272</v>
      </c>
      <c r="N2299" s="50">
        <v>1.0563678741455078</v>
      </c>
      <c r="O2299" s="50">
        <v>25.93582</v>
      </c>
      <c r="P2299" s="50">
        <v>25.939825057983398</v>
      </c>
      <c r="Q2299" s="50">
        <v>4.4178948737680912E-3</v>
      </c>
      <c r="S2299" s="50">
        <v>16.62437629699707</v>
      </c>
      <c r="T2299" s="50">
        <v>4.9353223294019699E-2</v>
      </c>
      <c r="U2299" s="50">
        <v>2.8494097292423248E-2</v>
      </c>
      <c r="V2299" s="50">
        <v>0</v>
      </c>
      <c r="W2299" t="s">
        <v>210</v>
      </c>
      <c r="X2299" s="50">
        <v>0.4315867452922581</v>
      </c>
      <c r="Y2299" t="s">
        <v>210</v>
      </c>
      <c r="Z2299">
        <v>3</v>
      </c>
      <c r="AA2299">
        <v>20</v>
      </c>
      <c r="AB2299" t="s">
        <v>251</v>
      </c>
      <c r="AC2299" t="s">
        <v>190</v>
      </c>
      <c r="AD2299" s="50">
        <v>0.98017996284515696</v>
      </c>
      <c r="AE2299" t="s">
        <v>252</v>
      </c>
      <c r="AF2299" t="s">
        <v>252</v>
      </c>
      <c r="AG2299" t="s">
        <v>252</v>
      </c>
      <c r="AH2299" t="s">
        <v>252</v>
      </c>
    </row>
    <row r="2300" spans="1:34" x14ac:dyDescent="0.35">
      <c r="A2300">
        <v>50</v>
      </c>
      <c r="B2300" t="s">
        <v>319</v>
      </c>
      <c r="C2300" t="s">
        <v>246</v>
      </c>
      <c r="D2300" t="s">
        <v>489</v>
      </c>
      <c r="E2300" t="s">
        <v>320</v>
      </c>
      <c r="F2300" t="s">
        <v>248</v>
      </c>
      <c r="G2300" t="s">
        <v>249</v>
      </c>
      <c r="H2300" t="s">
        <v>250</v>
      </c>
      <c r="L2300" s="50">
        <v>1</v>
      </c>
      <c r="M2300" s="50">
        <v>0.94058859348297119</v>
      </c>
      <c r="N2300" s="50">
        <v>1.0631641149520874</v>
      </c>
      <c r="O2300" s="50">
        <v>28.118763000000001</v>
      </c>
      <c r="P2300" s="50">
        <v>28.091377258300781</v>
      </c>
      <c r="Q2300" s="50">
        <v>2.4950722232460976E-2</v>
      </c>
      <c r="S2300" s="50">
        <v>18.775930404663086</v>
      </c>
      <c r="T2300" s="50">
        <v>5.5124960839748383E-2</v>
      </c>
      <c r="U2300" s="50">
        <v>3.1826410442590714E-2</v>
      </c>
      <c r="V2300" s="50">
        <v>0</v>
      </c>
      <c r="W2300" t="s">
        <v>210</v>
      </c>
      <c r="X2300" s="50">
        <v>0.43904074104891083</v>
      </c>
      <c r="Y2300" t="s">
        <v>210</v>
      </c>
      <c r="Z2300">
        <v>3</v>
      </c>
      <c r="AA2300">
        <v>21</v>
      </c>
      <c r="AB2300" t="s">
        <v>251</v>
      </c>
      <c r="AC2300" t="s">
        <v>190</v>
      </c>
      <c r="AD2300" s="50">
        <v>0.97457465889405093</v>
      </c>
      <c r="AE2300" t="s">
        <v>252</v>
      </c>
      <c r="AF2300" t="s">
        <v>252</v>
      </c>
      <c r="AG2300" t="s">
        <v>252</v>
      </c>
      <c r="AH2300" t="s">
        <v>252</v>
      </c>
    </row>
    <row r="2301" spans="1:34" x14ac:dyDescent="0.35">
      <c r="A2301">
        <v>51</v>
      </c>
      <c r="B2301" t="s">
        <v>321</v>
      </c>
      <c r="C2301" t="s">
        <v>246</v>
      </c>
      <c r="D2301" t="s">
        <v>489</v>
      </c>
      <c r="E2301" t="s">
        <v>322</v>
      </c>
      <c r="F2301" t="s">
        <v>248</v>
      </c>
      <c r="G2301" t="s">
        <v>249</v>
      </c>
      <c r="H2301" t="s">
        <v>250</v>
      </c>
      <c r="L2301" s="50">
        <v>1</v>
      </c>
      <c r="M2301" s="50">
        <v>0.93630671501159668</v>
      </c>
      <c r="N2301" s="50">
        <v>1.068026065826416</v>
      </c>
      <c r="O2301" s="50">
        <v>28.375966999999999</v>
      </c>
      <c r="P2301" s="50">
        <v>28.413267135620117</v>
      </c>
      <c r="Q2301" s="50">
        <v>3.3047538250684738E-2</v>
      </c>
      <c r="S2301" s="50">
        <v>19.097818374633789</v>
      </c>
      <c r="T2301" s="50">
        <v>5.9231434017419815E-2</v>
      </c>
      <c r="U2301" s="50">
        <v>3.4197285771369934E-2</v>
      </c>
      <c r="V2301" s="50">
        <v>0</v>
      </c>
      <c r="W2301" t="s">
        <v>210</v>
      </c>
      <c r="X2301" s="50">
        <v>0.47830275090870572</v>
      </c>
      <c r="Y2301" t="s">
        <v>210</v>
      </c>
      <c r="Z2301">
        <v>3</v>
      </c>
      <c r="AA2301">
        <v>22</v>
      </c>
      <c r="AB2301" t="s">
        <v>251</v>
      </c>
      <c r="AC2301" t="s">
        <v>190</v>
      </c>
      <c r="AD2301" s="50">
        <v>0.97219079312010392</v>
      </c>
      <c r="AE2301" t="s">
        <v>252</v>
      </c>
      <c r="AF2301" t="s">
        <v>252</v>
      </c>
      <c r="AG2301" t="s">
        <v>252</v>
      </c>
      <c r="AH2301" t="s">
        <v>252</v>
      </c>
    </row>
    <row r="2302" spans="1:34" x14ac:dyDescent="0.35">
      <c r="A2302">
        <v>52</v>
      </c>
      <c r="B2302" t="s">
        <v>323</v>
      </c>
      <c r="C2302" t="s">
        <v>246</v>
      </c>
      <c r="D2302" t="s">
        <v>489</v>
      </c>
      <c r="E2302" t="s">
        <v>324</v>
      </c>
      <c r="F2302" t="s">
        <v>248</v>
      </c>
      <c r="G2302" t="s">
        <v>249</v>
      </c>
      <c r="H2302" t="s">
        <v>250</v>
      </c>
      <c r="L2302" s="50">
        <v>1</v>
      </c>
      <c r="M2302" s="50">
        <v>0.90810167789459229</v>
      </c>
      <c r="N2302" s="50">
        <v>1.1011983156204224</v>
      </c>
      <c r="O2302" s="50">
        <v>25.31101</v>
      </c>
      <c r="P2302" s="50">
        <v>25.296293258666992</v>
      </c>
      <c r="Q2302" s="50">
        <v>7.1491464972496033E-2</v>
      </c>
      <c r="S2302" s="50">
        <v>15.980844497680664</v>
      </c>
      <c r="T2302" s="50">
        <v>8.6759738624095917E-2</v>
      </c>
      <c r="U2302" s="50">
        <v>5.0090759992599487E-2</v>
      </c>
      <c r="V2302" s="50">
        <v>0</v>
      </c>
      <c r="W2302" t="s">
        <v>210</v>
      </c>
      <c r="X2302" s="50">
        <v>0.62767672225921178</v>
      </c>
      <c r="Y2302" t="s">
        <v>210</v>
      </c>
      <c r="Z2302">
        <v>3</v>
      </c>
      <c r="AA2302">
        <v>19</v>
      </c>
      <c r="AB2302" t="s">
        <v>251</v>
      </c>
      <c r="AC2302" t="s">
        <v>190</v>
      </c>
      <c r="AD2302" s="50">
        <v>0.97285246923817137</v>
      </c>
      <c r="AE2302" t="s">
        <v>252</v>
      </c>
      <c r="AF2302" t="s">
        <v>252</v>
      </c>
      <c r="AG2302" t="s">
        <v>252</v>
      </c>
      <c r="AH2302" t="s">
        <v>252</v>
      </c>
    </row>
    <row r="2303" spans="1:34" x14ac:dyDescent="0.35">
      <c r="A2303">
        <v>53</v>
      </c>
      <c r="B2303" t="s">
        <v>325</v>
      </c>
      <c r="C2303" t="s">
        <v>246</v>
      </c>
      <c r="D2303" t="s">
        <v>489</v>
      </c>
      <c r="E2303" t="s">
        <v>318</v>
      </c>
      <c r="F2303" t="s">
        <v>248</v>
      </c>
      <c r="G2303" t="s">
        <v>249</v>
      </c>
      <c r="H2303" t="s">
        <v>250</v>
      </c>
      <c r="L2303" s="50">
        <v>1</v>
      </c>
      <c r="M2303" s="50">
        <v>0.94663995504379272</v>
      </c>
      <c r="N2303" s="50">
        <v>1.0563678741455078</v>
      </c>
      <c r="O2303" s="50">
        <v>25.944562999999999</v>
      </c>
      <c r="P2303" s="50">
        <v>25.939825057983398</v>
      </c>
      <c r="Q2303" s="50">
        <v>4.4178948737680912E-3</v>
      </c>
      <c r="S2303" s="50">
        <v>16.62437629699707</v>
      </c>
      <c r="T2303" s="50">
        <v>4.9353223294019699E-2</v>
      </c>
      <c r="U2303" s="50">
        <v>2.8494097292423248E-2</v>
      </c>
      <c r="V2303" s="50">
        <v>0</v>
      </c>
      <c r="W2303" t="s">
        <v>210</v>
      </c>
      <c r="X2303" s="50">
        <v>0.4315867452922581</v>
      </c>
      <c r="Y2303" t="s">
        <v>210</v>
      </c>
      <c r="Z2303">
        <v>3</v>
      </c>
      <c r="AA2303">
        <v>19</v>
      </c>
      <c r="AB2303" t="s">
        <v>251</v>
      </c>
      <c r="AC2303" t="s">
        <v>190</v>
      </c>
      <c r="AD2303" s="50">
        <v>0.98240417505778221</v>
      </c>
      <c r="AE2303" t="s">
        <v>252</v>
      </c>
      <c r="AF2303" t="s">
        <v>252</v>
      </c>
      <c r="AG2303" t="s">
        <v>252</v>
      </c>
      <c r="AH2303" t="s">
        <v>252</v>
      </c>
    </row>
    <row r="2304" spans="1:34" x14ac:dyDescent="0.35">
      <c r="A2304">
        <v>54</v>
      </c>
      <c r="B2304" t="s">
        <v>326</v>
      </c>
      <c r="C2304" t="s">
        <v>246</v>
      </c>
      <c r="D2304" t="s">
        <v>489</v>
      </c>
      <c r="E2304" t="s">
        <v>320</v>
      </c>
      <c r="F2304" t="s">
        <v>248</v>
      </c>
      <c r="G2304" t="s">
        <v>249</v>
      </c>
      <c r="H2304" t="s">
        <v>250</v>
      </c>
      <c r="L2304" s="50">
        <v>1</v>
      </c>
      <c r="M2304" s="50">
        <v>0.94058859348297119</v>
      </c>
      <c r="N2304" s="50">
        <v>1.0631641149520874</v>
      </c>
      <c r="O2304" s="50">
        <v>28.085433999999999</v>
      </c>
      <c r="P2304" s="50">
        <v>28.091377258300781</v>
      </c>
      <c r="Q2304" s="50">
        <v>2.4950722232460976E-2</v>
      </c>
      <c r="S2304" s="50">
        <v>18.775930404663086</v>
      </c>
      <c r="T2304" s="50">
        <v>5.5124960839748383E-2</v>
      </c>
      <c r="U2304" s="50">
        <v>3.1826410442590714E-2</v>
      </c>
      <c r="V2304" s="50">
        <v>0</v>
      </c>
      <c r="W2304" t="s">
        <v>210</v>
      </c>
      <c r="X2304" s="50">
        <v>0.43904074104891083</v>
      </c>
      <c r="Y2304" t="s">
        <v>210</v>
      </c>
      <c r="Z2304">
        <v>3</v>
      </c>
      <c r="AA2304">
        <v>21</v>
      </c>
      <c r="AB2304" t="s">
        <v>251</v>
      </c>
      <c r="AC2304" t="s">
        <v>190</v>
      </c>
      <c r="AD2304" s="50">
        <v>0.97539337047178565</v>
      </c>
      <c r="AE2304" t="s">
        <v>252</v>
      </c>
      <c r="AF2304" t="s">
        <v>252</v>
      </c>
      <c r="AG2304" t="s">
        <v>252</v>
      </c>
      <c r="AH2304" t="s">
        <v>252</v>
      </c>
    </row>
    <row r="2305" spans="1:34" x14ac:dyDescent="0.35">
      <c r="A2305">
        <v>55</v>
      </c>
      <c r="B2305" t="s">
        <v>327</v>
      </c>
      <c r="C2305" t="s">
        <v>246</v>
      </c>
      <c r="D2305" t="s">
        <v>489</v>
      </c>
      <c r="E2305" t="s">
        <v>322</v>
      </c>
      <c r="F2305" t="s">
        <v>248</v>
      </c>
      <c r="G2305" t="s">
        <v>249</v>
      </c>
      <c r="H2305" t="s">
        <v>250</v>
      </c>
      <c r="L2305" s="50">
        <v>1</v>
      </c>
      <c r="M2305" s="50">
        <v>0.93630671501159668</v>
      </c>
      <c r="N2305" s="50">
        <v>1.068026065826416</v>
      </c>
      <c r="O2305" s="50">
        <v>28.438897999999998</v>
      </c>
      <c r="P2305" s="50">
        <v>28.413267135620117</v>
      </c>
      <c r="Q2305" s="50">
        <v>3.3047538250684738E-2</v>
      </c>
      <c r="S2305" s="50">
        <v>19.097818374633789</v>
      </c>
      <c r="T2305" s="50">
        <v>5.9231434017419815E-2</v>
      </c>
      <c r="U2305" s="50">
        <v>3.4197285771369934E-2</v>
      </c>
      <c r="V2305" s="50">
        <v>0</v>
      </c>
      <c r="W2305" t="s">
        <v>210</v>
      </c>
      <c r="X2305" s="50">
        <v>0.47830275090870572</v>
      </c>
      <c r="Y2305" t="s">
        <v>210</v>
      </c>
      <c r="Z2305">
        <v>3</v>
      </c>
      <c r="AA2305">
        <v>22</v>
      </c>
      <c r="AB2305" t="s">
        <v>251</v>
      </c>
      <c r="AC2305" t="s">
        <v>190</v>
      </c>
      <c r="AD2305" s="50">
        <v>0.9559584381005003</v>
      </c>
      <c r="AE2305" t="s">
        <v>252</v>
      </c>
      <c r="AF2305" t="s">
        <v>252</v>
      </c>
      <c r="AG2305" t="s">
        <v>252</v>
      </c>
      <c r="AH2305" t="s">
        <v>252</v>
      </c>
    </row>
    <row r="2306" spans="1:34" x14ac:dyDescent="0.35">
      <c r="A2306">
        <v>56</v>
      </c>
      <c r="B2306" t="s">
        <v>328</v>
      </c>
      <c r="C2306" t="s">
        <v>246</v>
      </c>
      <c r="D2306" t="s">
        <v>489</v>
      </c>
      <c r="E2306" t="s">
        <v>324</v>
      </c>
      <c r="F2306" t="s">
        <v>248</v>
      </c>
      <c r="G2306" t="s">
        <v>249</v>
      </c>
      <c r="H2306" t="s">
        <v>250</v>
      </c>
      <c r="L2306" s="50">
        <v>1</v>
      </c>
      <c r="M2306" s="50">
        <v>0.90810167789459229</v>
      </c>
      <c r="N2306" s="50">
        <v>1.1011983156204224</v>
      </c>
      <c r="O2306" s="50">
        <v>25.359278</v>
      </c>
      <c r="P2306" s="50">
        <v>25.296293258666992</v>
      </c>
      <c r="Q2306" s="50">
        <v>7.1491464972496033E-2</v>
      </c>
      <c r="S2306" s="50">
        <v>15.980844497680664</v>
      </c>
      <c r="T2306" s="50">
        <v>8.6759738624095917E-2</v>
      </c>
      <c r="U2306" s="50">
        <v>5.0090759992599487E-2</v>
      </c>
      <c r="V2306" s="50">
        <v>0</v>
      </c>
      <c r="W2306" t="s">
        <v>210</v>
      </c>
      <c r="X2306" s="50">
        <v>0.62767672225921178</v>
      </c>
      <c r="Y2306" t="s">
        <v>210</v>
      </c>
      <c r="Z2306">
        <v>3</v>
      </c>
      <c r="AA2306">
        <v>18</v>
      </c>
      <c r="AB2306" t="s">
        <v>251</v>
      </c>
      <c r="AC2306" t="s">
        <v>190</v>
      </c>
      <c r="AD2306" s="50">
        <v>0.98537173609081463</v>
      </c>
      <c r="AE2306" t="s">
        <v>252</v>
      </c>
      <c r="AF2306" t="s">
        <v>252</v>
      </c>
      <c r="AG2306" t="s">
        <v>252</v>
      </c>
      <c r="AH2306" t="s">
        <v>252</v>
      </c>
    </row>
    <row r="2307" spans="1:34" x14ac:dyDescent="0.35">
      <c r="A2307">
        <v>57</v>
      </c>
      <c r="B2307" t="s">
        <v>329</v>
      </c>
      <c r="C2307" t="s">
        <v>246</v>
      </c>
      <c r="D2307" t="s">
        <v>489</v>
      </c>
      <c r="E2307" t="s">
        <v>318</v>
      </c>
      <c r="F2307" t="s">
        <v>248</v>
      </c>
      <c r="G2307" t="s">
        <v>249</v>
      </c>
      <c r="H2307" t="s">
        <v>250</v>
      </c>
      <c r="L2307" s="50">
        <v>1</v>
      </c>
      <c r="M2307" s="50">
        <v>0.94663995504379272</v>
      </c>
      <c r="N2307" s="50">
        <v>1.0563678741455078</v>
      </c>
      <c r="O2307" s="50">
        <v>25.939087000000001</v>
      </c>
      <c r="P2307" s="50">
        <v>25.939825057983398</v>
      </c>
      <c r="Q2307" s="50">
        <v>4.4178948737680912E-3</v>
      </c>
      <c r="S2307" s="50">
        <v>16.62437629699707</v>
      </c>
      <c r="T2307" s="50">
        <v>4.9353223294019699E-2</v>
      </c>
      <c r="U2307" s="50">
        <v>2.8494097292423248E-2</v>
      </c>
      <c r="V2307" s="50">
        <v>0</v>
      </c>
      <c r="W2307" t="s">
        <v>210</v>
      </c>
      <c r="X2307" s="50">
        <v>0.4315867452922581</v>
      </c>
      <c r="Y2307" t="s">
        <v>210</v>
      </c>
      <c r="Z2307">
        <v>3</v>
      </c>
      <c r="AA2307">
        <v>19</v>
      </c>
      <c r="AB2307" t="s">
        <v>251</v>
      </c>
      <c r="AC2307" t="s">
        <v>190</v>
      </c>
      <c r="AD2307" s="50">
        <v>0.99231701096237379</v>
      </c>
      <c r="AE2307" t="s">
        <v>252</v>
      </c>
      <c r="AF2307" t="s">
        <v>252</v>
      </c>
      <c r="AG2307" t="s">
        <v>252</v>
      </c>
      <c r="AH2307" t="s">
        <v>252</v>
      </c>
    </row>
    <row r="2308" spans="1:34" x14ac:dyDescent="0.35">
      <c r="A2308">
        <v>58</v>
      </c>
      <c r="B2308" t="s">
        <v>330</v>
      </c>
      <c r="C2308" t="s">
        <v>246</v>
      </c>
      <c r="D2308" t="s">
        <v>489</v>
      </c>
      <c r="E2308" t="s">
        <v>320</v>
      </c>
      <c r="F2308" t="s">
        <v>248</v>
      </c>
      <c r="G2308" t="s">
        <v>249</v>
      </c>
      <c r="H2308" t="s">
        <v>250</v>
      </c>
      <c r="L2308" s="50">
        <v>1</v>
      </c>
      <c r="M2308" s="50">
        <v>0.94058859348297119</v>
      </c>
      <c r="N2308" s="50">
        <v>1.0631641149520874</v>
      </c>
      <c r="O2308" s="50">
        <v>28.069935000000001</v>
      </c>
      <c r="P2308" s="50">
        <v>28.091377258300781</v>
      </c>
      <c r="Q2308" s="50">
        <v>2.4950722232460976E-2</v>
      </c>
      <c r="S2308" s="50">
        <v>18.775930404663086</v>
      </c>
      <c r="T2308" s="50">
        <v>5.5124960839748383E-2</v>
      </c>
      <c r="U2308" s="50">
        <v>3.1826410442590714E-2</v>
      </c>
      <c r="V2308" s="50">
        <v>0</v>
      </c>
      <c r="W2308" t="s">
        <v>210</v>
      </c>
      <c r="X2308" s="50">
        <v>0.43904074104891083</v>
      </c>
      <c r="Y2308" t="s">
        <v>210</v>
      </c>
      <c r="Z2308">
        <v>3</v>
      </c>
      <c r="AA2308">
        <v>22</v>
      </c>
      <c r="AB2308" t="s">
        <v>251</v>
      </c>
      <c r="AC2308" t="s">
        <v>190</v>
      </c>
      <c r="AD2308" s="50">
        <v>0.96516942976469311</v>
      </c>
      <c r="AE2308" t="s">
        <v>252</v>
      </c>
      <c r="AF2308" t="s">
        <v>252</v>
      </c>
      <c r="AG2308" t="s">
        <v>252</v>
      </c>
      <c r="AH2308" t="s">
        <v>252</v>
      </c>
    </row>
    <row r="2309" spans="1:34" x14ac:dyDescent="0.35">
      <c r="A2309">
        <v>59</v>
      </c>
      <c r="B2309" t="s">
        <v>331</v>
      </c>
      <c r="C2309" t="s">
        <v>246</v>
      </c>
      <c r="D2309" t="s">
        <v>489</v>
      </c>
      <c r="E2309" t="s">
        <v>322</v>
      </c>
      <c r="F2309" t="s">
        <v>248</v>
      </c>
      <c r="G2309" t="s">
        <v>249</v>
      </c>
      <c r="H2309" t="s">
        <v>250</v>
      </c>
      <c r="L2309" s="50">
        <v>1</v>
      </c>
      <c r="M2309" s="50">
        <v>0.93630671501159668</v>
      </c>
      <c r="N2309" s="50">
        <v>1.068026065826416</v>
      </c>
      <c r="O2309" s="50">
        <v>28.42493</v>
      </c>
      <c r="P2309" s="50">
        <v>28.413267135620117</v>
      </c>
      <c r="Q2309" s="50">
        <v>3.3047538250684738E-2</v>
      </c>
      <c r="S2309" s="50">
        <v>19.097818374633789</v>
      </c>
      <c r="T2309" s="50">
        <v>5.9231434017419815E-2</v>
      </c>
      <c r="U2309" s="50">
        <v>3.4197285771369934E-2</v>
      </c>
      <c r="V2309" s="50">
        <v>0</v>
      </c>
      <c r="W2309" t="s">
        <v>210</v>
      </c>
      <c r="X2309" s="50">
        <v>0.47830275090870572</v>
      </c>
      <c r="Y2309" t="s">
        <v>210</v>
      </c>
      <c r="Z2309">
        <v>3</v>
      </c>
      <c r="AA2309">
        <v>22</v>
      </c>
      <c r="AB2309" t="s">
        <v>251</v>
      </c>
      <c r="AC2309" t="s">
        <v>190</v>
      </c>
      <c r="AD2309" s="50">
        <v>0.96085639537441037</v>
      </c>
      <c r="AE2309" t="s">
        <v>252</v>
      </c>
      <c r="AF2309" t="s">
        <v>252</v>
      </c>
      <c r="AG2309" t="s">
        <v>252</v>
      </c>
      <c r="AH2309" t="s">
        <v>252</v>
      </c>
    </row>
    <row r="2310" spans="1:34" x14ac:dyDescent="0.35">
      <c r="A2310">
        <v>60</v>
      </c>
      <c r="B2310" t="s">
        <v>332</v>
      </c>
      <c r="C2310" t="s">
        <v>246</v>
      </c>
      <c r="D2310" t="s">
        <v>489</v>
      </c>
      <c r="E2310" t="s">
        <v>324</v>
      </c>
      <c r="F2310" t="s">
        <v>248</v>
      </c>
      <c r="G2310" t="s">
        <v>249</v>
      </c>
      <c r="H2310" t="s">
        <v>250</v>
      </c>
      <c r="L2310" s="50">
        <v>1</v>
      </c>
      <c r="M2310" s="50">
        <v>0.90810167789459229</v>
      </c>
      <c r="N2310" s="50">
        <v>1.1011983156204224</v>
      </c>
      <c r="O2310" s="50">
        <v>25.218585999999998</v>
      </c>
      <c r="P2310" s="50">
        <v>25.296293258666992</v>
      </c>
      <c r="Q2310" s="50">
        <v>7.1491464972496033E-2</v>
      </c>
      <c r="S2310" s="50">
        <v>15.980844497680664</v>
      </c>
      <c r="T2310" s="50">
        <v>8.6759738624095917E-2</v>
      </c>
      <c r="U2310" s="50">
        <v>5.0090759992599487E-2</v>
      </c>
      <c r="V2310" s="50">
        <v>0</v>
      </c>
      <c r="W2310" t="s">
        <v>210</v>
      </c>
      <c r="X2310" s="50">
        <v>0.62767672225921178</v>
      </c>
      <c r="Y2310" t="s">
        <v>210</v>
      </c>
      <c r="Z2310">
        <v>3</v>
      </c>
      <c r="AA2310">
        <v>18</v>
      </c>
      <c r="AB2310" t="s">
        <v>251</v>
      </c>
      <c r="AC2310" t="s">
        <v>190</v>
      </c>
      <c r="AD2310" s="50">
        <v>0.98285135937745916</v>
      </c>
      <c r="AE2310" t="s">
        <v>252</v>
      </c>
      <c r="AF2310" t="s">
        <v>252</v>
      </c>
      <c r="AG2310" t="s">
        <v>252</v>
      </c>
      <c r="AH2310" t="s">
        <v>252</v>
      </c>
    </row>
    <row r="2311" spans="1:34" x14ac:dyDescent="0.35">
      <c r="A2311">
        <v>61</v>
      </c>
      <c r="B2311" t="s">
        <v>333</v>
      </c>
      <c r="C2311" t="s">
        <v>246</v>
      </c>
      <c r="D2311" t="s">
        <v>489</v>
      </c>
      <c r="E2311" t="s">
        <v>334</v>
      </c>
      <c r="F2311" t="s">
        <v>248</v>
      </c>
      <c r="G2311" t="s">
        <v>249</v>
      </c>
      <c r="H2311" t="s">
        <v>250</v>
      </c>
      <c r="L2311" s="50">
        <v>1</v>
      </c>
      <c r="M2311" s="50">
        <v>0.92438876628875732</v>
      </c>
      <c r="N2311" s="50">
        <v>1.0817959308624268</v>
      </c>
      <c r="O2311" s="50">
        <v>27.352674</v>
      </c>
      <c r="P2311" s="50">
        <v>27.36884880065918</v>
      </c>
      <c r="Q2311" s="50">
        <v>5.0900701433420181E-2</v>
      </c>
      <c r="S2311" s="50">
        <v>18.053400039672852</v>
      </c>
      <c r="T2311" s="50">
        <v>7.0760898292064667E-2</v>
      </c>
      <c r="U2311" s="50">
        <v>4.0853820741176605E-2</v>
      </c>
      <c r="V2311" s="50">
        <v>0</v>
      </c>
      <c r="W2311" t="s">
        <v>210</v>
      </c>
      <c r="X2311" s="50">
        <v>0.50457478233409336</v>
      </c>
      <c r="Y2311" t="s">
        <v>210</v>
      </c>
      <c r="Z2311">
        <v>3</v>
      </c>
      <c r="AA2311">
        <v>21</v>
      </c>
      <c r="AB2311" t="s">
        <v>251</v>
      </c>
      <c r="AC2311" t="s">
        <v>190</v>
      </c>
      <c r="AD2311" s="50">
        <v>0.97949441499397139</v>
      </c>
      <c r="AE2311" t="s">
        <v>252</v>
      </c>
      <c r="AF2311" t="s">
        <v>252</v>
      </c>
      <c r="AG2311" t="s">
        <v>252</v>
      </c>
      <c r="AH2311" t="s">
        <v>252</v>
      </c>
    </row>
    <row r="2312" spans="1:34" x14ac:dyDescent="0.35">
      <c r="A2312">
        <v>62</v>
      </c>
      <c r="B2312" t="s">
        <v>335</v>
      </c>
      <c r="C2312" t="s">
        <v>246</v>
      </c>
      <c r="D2312" t="s">
        <v>489</v>
      </c>
      <c r="E2312" t="s">
        <v>336</v>
      </c>
      <c r="F2312" t="s">
        <v>248</v>
      </c>
      <c r="G2312" t="s">
        <v>249</v>
      </c>
      <c r="H2312" t="s">
        <v>250</v>
      </c>
      <c r="L2312" s="50">
        <v>1</v>
      </c>
      <c r="M2312" s="50">
        <v>0.94293212890625</v>
      </c>
      <c r="N2312" s="50">
        <v>1.0605217218399048</v>
      </c>
      <c r="O2312" s="50">
        <v>28.292154</v>
      </c>
      <c r="P2312" s="50">
        <v>28.277692794799805</v>
      </c>
      <c r="Q2312" s="50">
        <v>1.9509825855493546E-2</v>
      </c>
      <c r="S2312" s="50">
        <v>18.962245941162109</v>
      </c>
      <c r="T2312" s="50">
        <v>5.2885312587022781E-2</v>
      </c>
      <c r="U2312" s="50">
        <v>3.0533349141478539E-2</v>
      </c>
      <c r="V2312" s="50">
        <v>0</v>
      </c>
      <c r="W2312" t="s">
        <v>210</v>
      </c>
      <c r="X2312" s="50">
        <v>0.49014066114675714</v>
      </c>
      <c r="Y2312" t="s">
        <v>210</v>
      </c>
      <c r="Z2312">
        <v>3</v>
      </c>
      <c r="AA2312">
        <v>22</v>
      </c>
      <c r="AB2312" t="s">
        <v>251</v>
      </c>
      <c r="AC2312" t="s">
        <v>190</v>
      </c>
      <c r="AD2312" s="50">
        <v>0.97362861165727654</v>
      </c>
      <c r="AE2312" t="s">
        <v>252</v>
      </c>
      <c r="AF2312" t="s">
        <v>252</v>
      </c>
      <c r="AG2312" t="s">
        <v>252</v>
      </c>
      <c r="AH2312" t="s">
        <v>252</v>
      </c>
    </row>
    <row r="2313" spans="1:34" x14ac:dyDescent="0.35">
      <c r="A2313">
        <v>63</v>
      </c>
      <c r="B2313" t="s">
        <v>337</v>
      </c>
      <c r="C2313" t="s">
        <v>246</v>
      </c>
      <c r="D2313" t="s">
        <v>489</v>
      </c>
      <c r="E2313" t="s">
        <v>338</v>
      </c>
      <c r="F2313" t="s">
        <v>248</v>
      </c>
      <c r="G2313" t="s">
        <v>249</v>
      </c>
      <c r="H2313" t="s">
        <v>250</v>
      </c>
      <c r="L2313" s="50">
        <v>1</v>
      </c>
      <c r="M2313" s="50">
        <v>0.90691739320755005</v>
      </c>
      <c r="N2313" s="50">
        <v>1.1026362180709839</v>
      </c>
      <c r="O2313" s="50">
        <v>29.478355000000001</v>
      </c>
      <c r="P2313" s="50">
        <v>29.440820693969727</v>
      </c>
      <c r="Q2313" s="50">
        <v>7.2912350296974182E-2</v>
      </c>
      <c r="S2313" s="50">
        <v>20.125373840332031</v>
      </c>
      <c r="T2313" s="50">
        <v>8.7934263050556183E-2</v>
      </c>
      <c r="U2313" s="50">
        <v>5.0768867135047913E-2</v>
      </c>
      <c r="V2313" s="50">
        <v>0</v>
      </c>
      <c r="W2313" t="s">
        <v>210</v>
      </c>
      <c r="X2313" s="50">
        <v>0.55284615325065767</v>
      </c>
      <c r="Y2313" t="s">
        <v>210</v>
      </c>
      <c r="Z2313">
        <v>3</v>
      </c>
      <c r="AA2313">
        <v>23</v>
      </c>
      <c r="AB2313" t="s">
        <v>251</v>
      </c>
      <c r="AC2313" t="s">
        <v>190</v>
      </c>
      <c r="AD2313" s="50">
        <v>0.97249275323688666</v>
      </c>
      <c r="AE2313" t="s">
        <v>252</v>
      </c>
      <c r="AF2313" t="s">
        <v>252</v>
      </c>
      <c r="AG2313" t="s">
        <v>252</v>
      </c>
      <c r="AH2313" t="s">
        <v>252</v>
      </c>
    </row>
    <row r="2314" spans="1:34" x14ac:dyDescent="0.35">
      <c r="A2314">
        <v>64</v>
      </c>
      <c r="B2314" t="s">
        <v>339</v>
      </c>
      <c r="C2314" t="s">
        <v>246</v>
      </c>
      <c r="D2314" t="s">
        <v>489</v>
      </c>
      <c r="E2314" t="s">
        <v>340</v>
      </c>
      <c r="F2314" t="s">
        <v>248</v>
      </c>
      <c r="G2314" t="s">
        <v>249</v>
      </c>
      <c r="H2314" t="s">
        <v>250</v>
      </c>
      <c r="L2314" s="50">
        <v>1</v>
      </c>
      <c r="M2314" s="50">
        <v>0.9395369291305542</v>
      </c>
      <c r="N2314" s="50">
        <v>1.0643540620803833</v>
      </c>
      <c r="O2314" s="50">
        <v>29.352345</v>
      </c>
      <c r="P2314" s="50">
        <v>29.350786209106445</v>
      </c>
      <c r="Q2314" s="50">
        <v>2.710268460214138E-2</v>
      </c>
      <c r="S2314" s="50">
        <v>20.03533935546875</v>
      </c>
      <c r="T2314" s="50">
        <v>5.6131795048713684E-2</v>
      </c>
      <c r="U2314" s="50">
        <v>3.2407708466053009E-2</v>
      </c>
      <c r="V2314" s="50">
        <v>0</v>
      </c>
      <c r="W2314" t="s">
        <v>210</v>
      </c>
      <c r="X2314" s="50">
        <v>0.7046382216462056</v>
      </c>
      <c r="Y2314" t="s">
        <v>210</v>
      </c>
      <c r="Z2314">
        <v>3</v>
      </c>
      <c r="AA2314">
        <v>22</v>
      </c>
      <c r="AB2314" t="s">
        <v>251</v>
      </c>
      <c r="AC2314" t="s">
        <v>190</v>
      </c>
      <c r="AD2314" s="50">
        <v>0.96298901168555706</v>
      </c>
      <c r="AE2314" t="s">
        <v>252</v>
      </c>
      <c r="AF2314" t="s">
        <v>252</v>
      </c>
      <c r="AG2314" t="s">
        <v>252</v>
      </c>
      <c r="AH2314" t="s">
        <v>252</v>
      </c>
    </row>
    <row r="2315" spans="1:34" x14ac:dyDescent="0.35">
      <c r="A2315">
        <v>65</v>
      </c>
      <c r="B2315" t="s">
        <v>341</v>
      </c>
      <c r="C2315" t="s">
        <v>246</v>
      </c>
      <c r="D2315" t="s">
        <v>489</v>
      </c>
      <c r="E2315" t="s">
        <v>334</v>
      </c>
      <c r="F2315" t="s">
        <v>248</v>
      </c>
      <c r="G2315" t="s">
        <v>249</v>
      </c>
      <c r="H2315" t="s">
        <v>250</v>
      </c>
      <c r="L2315" s="50">
        <v>1</v>
      </c>
      <c r="M2315" s="50">
        <v>0.92438876628875732</v>
      </c>
      <c r="N2315" s="50">
        <v>1.0817959308624268</v>
      </c>
      <c r="O2315" s="50">
        <v>27.327997</v>
      </c>
      <c r="P2315" s="50">
        <v>27.36884880065918</v>
      </c>
      <c r="Q2315" s="50">
        <v>5.0900701433420181E-2</v>
      </c>
      <c r="S2315" s="50">
        <v>18.053400039672852</v>
      </c>
      <c r="T2315" s="50">
        <v>7.0760898292064667E-2</v>
      </c>
      <c r="U2315" s="50">
        <v>4.0853820741176605E-2</v>
      </c>
      <c r="V2315" s="50">
        <v>0</v>
      </c>
      <c r="W2315" t="s">
        <v>210</v>
      </c>
      <c r="X2315" s="50">
        <v>0.50457478233409336</v>
      </c>
      <c r="Y2315" t="s">
        <v>210</v>
      </c>
      <c r="Z2315">
        <v>3</v>
      </c>
      <c r="AA2315">
        <v>20</v>
      </c>
      <c r="AB2315" t="s">
        <v>251</v>
      </c>
      <c r="AC2315" t="s">
        <v>190</v>
      </c>
      <c r="AD2315" s="50">
        <v>0.9779729924285705</v>
      </c>
      <c r="AE2315" t="s">
        <v>252</v>
      </c>
      <c r="AF2315" t="s">
        <v>252</v>
      </c>
      <c r="AG2315" t="s">
        <v>252</v>
      </c>
      <c r="AH2315" t="s">
        <v>252</v>
      </c>
    </row>
    <row r="2316" spans="1:34" x14ac:dyDescent="0.35">
      <c r="A2316">
        <v>66</v>
      </c>
      <c r="B2316" t="s">
        <v>342</v>
      </c>
      <c r="C2316" t="s">
        <v>246</v>
      </c>
      <c r="D2316" t="s">
        <v>489</v>
      </c>
      <c r="E2316" t="s">
        <v>336</v>
      </c>
      <c r="F2316" t="s">
        <v>248</v>
      </c>
      <c r="G2316" t="s">
        <v>249</v>
      </c>
      <c r="H2316" t="s">
        <v>250</v>
      </c>
      <c r="L2316" s="50">
        <v>1</v>
      </c>
      <c r="M2316" s="50">
        <v>0.94293212890625</v>
      </c>
      <c r="N2316" s="50">
        <v>1.0605217218399048</v>
      </c>
      <c r="O2316" s="50">
        <v>28.285420999999999</v>
      </c>
      <c r="P2316" s="50">
        <v>28.277692794799805</v>
      </c>
      <c r="Q2316" s="50">
        <v>1.9509825855493546E-2</v>
      </c>
      <c r="S2316" s="50">
        <v>18.962245941162109</v>
      </c>
      <c r="T2316" s="50">
        <v>5.2885312587022781E-2</v>
      </c>
      <c r="U2316" s="50">
        <v>3.0533349141478539E-2</v>
      </c>
      <c r="V2316" s="50">
        <v>0</v>
      </c>
      <c r="W2316" t="s">
        <v>210</v>
      </c>
      <c r="X2316" s="50">
        <v>0.49014066114675714</v>
      </c>
      <c r="Y2316" t="s">
        <v>210</v>
      </c>
      <c r="Z2316">
        <v>3</v>
      </c>
      <c r="AA2316">
        <v>21</v>
      </c>
      <c r="AB2316" t="s">
        <v>251</v>
      </c>
      <c r="AC2316" t="s">
        <v>190</v>
      </c>
      <c r="AD2316" s="50">
        <v>0.9770087037529398</v>
      </c>
      <c r="AE2316" t="s">
        <v>252</v>
      </c>
      <c r="AF2316" t="s">
        <v>252</v>
      </c>
      <c r="AG2316" t="s">
        <v>252</v>
      </c>
      <c r="AH2316" t="s">
        <v>252</v>
      </c>
    </row>
    <row r="2317" spans="1:34" x14ac:dyDescent="0.35">
      <c r="A2317">
        <v>67</v>
      </c>
      <c r="B2317" t="s">
        <v>343</v>
      </c>
      <c r="C2317" t="s">
        <v>246</v>
      </c>
      <c r="D2317" t="s">
        <v>489</v>
      </c>
      <c r="E2317" t="s">
        <v>338</v>
      </c>
      <c r="F2317" t="s">
        <v>248</v>
      </c>
      <c r="G2317" t="s">
        <v>249</v>
      </c>
      <c r="H2317" t="s">
        <v>250</v>
      </c>
      <c r="L2317" s="50">
        <v>1</v>
      </c>
      <c r="M2317" s="50">
        <v>0.90691739320755005</v>
      </c>
      <c r="N2317" s="50">
        <v>1.1026362180709839</v>
      </c>
      <c r="O2317" s="50">
        <v>29.48732</v>
      </c>
      <c r="P2317" s="50">
        <v>29.440820693969727</v>
      </c>
      <c r="Q2317" s="50">
        <v>7.2912350296974182E-2</v>
      </c>
      <c r="S2317" s="50">
        <v>20.125373840332031</v>
      </c>
      <c r="T2317" s="50">
        <v>8.7934263050556183E-2</v>
      </c>
      <c r="U2317" s="50">
        <v>5.0768867135047913E-2</v>
      </c>
      <c r="V2317" s="50">
        <v>0</v>
      </c>
      <c r="W2317" t="s">
        <v>210</v>
      </c>
      <c r="X2317" s="50">
        <v>0.55284615325065767</v>
      </c>
      <c r="Y2317" t="s">
        <v>210</v>
      </c>
      <c r="Z2317">
        <v>3</v>
      </c>
      <c r="AA2317">
        <v>23</v>
      </c>
      <c r="AB2317" t="s">
        <v>251</v>
      </c>
      <c r="AC2317" t="s">
        <v>190</v>
      </c>
      <c r="AD2317" s="50">
        <v>0.96258284938821892</v>
      </c>
      <c r="AE2317" t="s">
        <v>252</v>
      </c>
      <c r="AF2317" t="s">
        <v>252</v>
      </c>
      <c r="AG2317" t="s">
        <v>252</v>
      </c>
      <c r="AH2317" t="s">
        <v>252</v>
      </c>
    </row>
    <row r="2318" spans="1:34" x14ac:dyDescent="0.35">
      <c r="A2318">
        <v>68</v>
      </c>
      <c r="B2318" t="s">
        <v>344</v>
      </c>
      <c r="C2318" t="s">
        <v>246</v>
      </c>
      <c r="D2318" t="s">
        <v>489</v>
      </c>
      <c r="E2318" t="s">
        <v>340</v>
      </c>
      <c r="F2318" t="s">
        <v>248</v>
      </c>
      <c r="G2318" t="s">
        <v>249</v>
      </c>
      <c r="H2318" t="s">
        <v>250</v>
      </c>
      <c r="L2318" s="50">
        <v>1</v>
      </c>
      <c r="M2318" s="50">
        <v>0.9395369291305542</v>
      </c>
      <c r="N2318" s="50">
        <v>1.0643540620803833</v>
      </c>
      <c r="O2318" s="50">
        <v>29.322939000000002</v>
      </c>
      <c r="P2318" s="50">
        <v>29.350786209106445</v>
      </c>
      <c r="Q2318" s="50">
        <v>2.710268460214138E-2</v>
      </c>
      <c r="S2318" s="50">
        <v>20.03533935546875</v>
      </c>
      <c r="T2318" s="50">
        <v>5.6131795048713684E-2</v>
      </c>
      <c r="U2318" s="50">
        <v>3.2407708466053009E-2</v>
      </c>
      <c r="V2318" s="50">
        <v>0</v>
      </c>
      <c r="W2318" t="s">
        <v>210</v>
      </c>
      <c r="X2318" s="50">
        <v>0.7046382216462056</v>
      </c>
      <c r="Y2318" t="s">
        <v>210</v>
      </c>
      <c r="Z2318">
        <v>3</v>
      </c>
      <c r="AA2318">
        <v>22</v>
      </c>
      <c r="AB2318" t="s">
        <v>251</v>
      </c>
      <c r="AC2318" t="s">
        <v>190</v>
      </c>
      <c r="AD2318" s="50">
        <v>0.97389649916089982</v>
      </c>
      <c r="AE2318" t="s">
        <v>252</v>
      </c>
      <c r="AF2318" t="s">
        <v>252</v>
      </c>
      <c r="AG2318" t="s">
        <v>252</v>
      </c>
      <c r="AH2318" t="s">
        <v>252</v>
      </c>
    </row>
    <row r="2319" spans="1:34" x14ac:dyDescent="0.35">
      <c r="A2319">
        <v>69</v>
      </c>
      <c r="B2319" t="s">
        <v>345</v>
      </c>
      <c r="C2319" t="s">
        <v>246</v>
      </c>
      <c r="D2319" t="s">
        <v>489</v>
      </c>
      <c r="E2319" t="s">
        <v>334</v>
      </c>
      <c r="F2319" t="s">
        <v>248</v>
      </c>
      <c r="G2319" t="s">
        <v>249</v>
      </c>
      <c r="H2319" t="s">
        <v>250</v>
      </c>
      <c r="L2319" s="50">
        <v>1</v>
      </c>
      <c r="M2319" s="50">
        <v>0.92438876628875732</v>
      </c>
      <c r="N2319" s="50">
        <v>1.0817959308624268</v>
      </c>
      <c r="O2319" s="50">
        <v>27.425868999999999</v>
      </c>
      <c r="P2319" s="50">
        <v>27.36884880065918</v>
      </c>
      <c r="Q2319" s="50">
        <v>5.0900701433420181E-2</v>
      </c>
      <c r="S2319" s="50">
        <v>18.053400039672852</v>
      </c>
      <c r="T2319" s="50">
        <v>7.0760898292064667E-2</v>
      </c>
      <c r="U2319" s="50">
        <v>4.0853820741176605E-2</v>
      </c>
      <c r="V2319" s="50">
        <v>0</v>
      </c>
      <c r="W2319" t="s">
        <v>210</v>
      </c>
      <c r="X2319" s="50">
        <v>0.50457478233409336</v>
      </c>
      <c r="Y2319" t="s">
        <v>210</v>
      </c>
      <c r="Z2319">
        <v>3</v>
      </c>
      <c r="AA2319">
        <v>21</v>
      </c>
      <c r="AB2319" t="s">
        <v>251</v>
      </c>
      <c r="AC2319" t="s">
        <v>190</v>
      </c>
      <c r="AD2319" s="50">
        <v>0.97174789722706567</v>
      </c>
      <c r="AE2319" t="s">
        <v>252</v>
      </c>
      <c r="AF2319" t="s">
        <v>252</v>
      </c>
      <c r="AG2319" t="s">
        <v>252</v>
      </c>
      <c r="AH2319" t="s">
        <v>252</v>
      </c>
    </row>
    <row r="2320" spans="1:34" x14ac:dyDescent="0.35">
      <c r="A2320">
        <v>70</v>
      </c>
      <c r="B2320" t="s">
        <v>346</v>
      </c>
      <c r="C2320" t="s">
        <v>246</v>
      </c>
      <c r="D2320" t="s">
        <v>489</v>
      </c>
      <c r="E2320" t="s">
        <v>336</v>
      </c>
      <c r="F2320" t="s">
        <v>248</v>
      </c>
      <c r="G2320" t="s">
        <v>249</v>
      </c>
      <c r="H2320" t="s">
        <v>250</v>
      </c>
      <c r="L2320" s="50">
        <v>1</v>
      </c>
      <c r="M2320" s="50">
        <v>0.94293212890625</v>
      </c>
      <c r="N2320" s="50">
        <v>1.0605217218399048</v>
      </c>
      <c r="O2320" s="50">
        <v>28.255503000000001</v>
      </c>
      <c r="P2320" s="50">
        <v>28.277692794799805</v>
      </c>
      <c r="Q2320" s="50">
        <v>1.9509825855493546E-2</v>
      </c>
      <c r="S2320" s="50">
        <v>18.962245941162109</v>
      </c>
      <c r="T2320" s="50">
        <v>5.2885312587022781E-2</v>
      </c>
      <c r="U2320" s="50">
        <v>3.0533349141478539E-2</v>
      </c>
      <c r="V2320" s="50">
        <v>0</v>
      </c>
      <c r="W2320" t="s">
        <v>210</v>
      </c>
      <c r="X2320" s="50">
        <v>0.49014066114675714</v>
      </c>
      <c r="Y2320" t="s">
        <v>210</v>
      </c>
      <c r="Z2320">
        <v>3</v>
      </c>
      <c r="AA2320">
        <v>21</v>
      </c>
      <c r="AB2320" t="s">
        <v>251</v>
      </c>
      <c r="AC2320" t="s">
        <v>190</v>
      </c>
      <c r="AD2320" s="50">
        <v>0.97979966777531191</v>
      </c>
      <c r="AE2320" t="s">
        <v>252</v>
      </c>
      <c r="AF2320" t="s">
        <v>252</v>
      </c>
      <c r="AG2320" t="s">
        <v>252</v>
      </c>
      <c r="AH2320" t="s">
        <v>252</v>
      </c>
    </row>
    <row r="2321" spans="1:34" x14ac:dyDescent="0.35">
      <c r="A2321">
        <v>71</v>
      </c>
      <c r="B2321" t="s">
        <v>347</v>
      </c>
      <c r="C2321" t="s">
        <v>246</v>
      </c>
      <c r="D2321" t="s">
        <v>489</v>
      </c>
      <c r="E2321" t="s">
        <v>338</v>
      </c>
      <c r="F2321" t="s">
        <v>248</v>
      </c>
      <c r="G2321" t="s">
        <v>249</v>
      </c>
      <c r="H2321" t="s">
        <v>250</v>
      </c>
      <c r="L2321" s="50">
        <v>1</v>
      </c>
      <c r="M2321" s="50">
        <v>0.90691739320755005</v>
      </c>
      <c r="N2321" s="50">
        <v>1.1026362180709839</v>
      </c>
      <c r="O2321" s="50">
        <v>29.356788999999999</v>
      </c>
      <c r="P2321" s="50">
        <v>29.440820693969727</v>
      </c>
      <c r="Q2321" s="50">
        <v>7.2912350296974182E-2</v>
      </c>
      <c r="S2321" s="50">
        <v>20.125373840332031</v>
      </c>
      <c r="T2321" s="50">
        <v>8.7934263050556183E-2</v>
      </c>
      <c r="U2321" s="50">
        <v>5.0768867135047913E-2</v>
      </c>
      <c r="V2321" s="50">
        <v>0</v>
      </c>
      <c r="W2321" t="s">
        <v>210</v>
      </c>
      <c r="X2321" s="50">
        <v>0.55284615325065767</v>
      </c>
      <c r="Y2321" t="s">
        <v>210</v>
      </c>
      <c r="Z2321">
        <v>3</v>
      </c>
      <c r="AA2321">
        <v>22</v>
      </c>
      <c r="AB2321" t="s">
        <v>251</v>
      </c>
      <c r="AC2321" t="s">
        <v>190</v>
      </c>
      <c r="AD2321" s="50">
        <v>0.98793085147480586</v>
      </c>
      <c r="AE2321" t="s">
        <v>252</v>
      </c>
      <c r="AF2321" t="s">
        <v>252</v>
      </c>
      <c r="AG2321" t="s">
        <v>252</v>
      </c>
      <c r="AH2321" t="s">
        <v>252</v>
      </c>
    </row>
    <row r="2322" spans="1:34" x14ac:dyDescent="0.35">
      <c r="A2322">
        <v>72</v>
      </c>
      <c r="B2322" t="s">
        <v>348</v>
      </c>
      <c r="C2322" t="s">
        <v>246</v>
      </c>
      <c r="D2322" t="s">
        <v>489</v>
      </c>
      <c r="E2322" t="s">
        <v>340</v>
      </c>
      <c r="F2322" t="s">
        <v>248</v>
      </c>
      <c r="G2322" t="s">
        <v>249</v>
      </c>
      <c r="H2322" t="s">
        <v>250</v>
      </c>
      <c r="L2322" s="50">
        <v>1</v>
      </c>
      <c r="M2322" s="50">
        <v>0.9395369291305542</v>
      </c>
      <c r="N2322" s="50">
        <v>1.0643540620803833</v>
      </c>
      <c r="O2322" s="50">
        <v>29.377077</v>
      </c>
      <c r="P2322" s="50">
        <v>29.350786209106445</v>
      </c>
      <c r="Q2322" s="50">
        <v>2.710268460214138E-2</v>
      </c>
      <c r="S2322" s="50">
        <v>20.03533935546875</v>
      </c>
      <c r="T2322" s="50">
        <v>5.6131795048713684E-2</v>
      </c>
      <c r="U2322" s="50">
        <v>3.2407708466053009E-2</v>
      </c>
      <c r="V2322" s="50">
        <v>0</v>
      </c>
      <c r="W2322" t="s">
        <v>210</v>
      </c>
      <c r="X2322" s="50">
        <v>0.7046382216462056</v>
      </c>
      <c r="Y2322" t="s">
        <v>210</v>
      </c>
      <c r="Z2322">
        <v>3</v>
      </c>
      <c r="AA2322">
        <v>22</v>
      </c>
      <c r="AB2322" t="s">
        <v>251</v>
      </c>
      <c r="AC2322" t="s">
        <v>190</v>
      </c>
      <c r="AD2322" s="50">
        <v>0.98178057575811439</v>
      </c>
      <c r="AE2322" t="s">
        <v>252</v>
      </c>
      <c r="AF2322" t="s">
        <v>252</v>
      </c>
      <c r="AG2322" t="s">
        <v>252</v>
      </c>
      <c r="AH2322" t="s">
        <v>252</v>
      </c>
    </row>
    <row r="2323" spans="1:34" x14ac:dyDescent="0.35">
      <c r="A2323">
        <v>73</v>
      </c>
      <c r="B2323" t="s">
        <v>349</v>
      </c>
      <c r="C2323" t="s">
        <v>246</v>
      </c>
      <c r="D2323" t="s">
        <v>489</v>
      </c>
      <c r="E2323" t="s">
        <v>350</v>
      </c>
      <c r="F2323" t="s">
        <v>248</v>
      </c>
      <c r="G2323" t="s">
        <v>249</v>
      </c>
      <c r="H2323" t="s">
        <v>250</v>
      </c>
      <c r="L2323" s="50">
        <v>1</v>
      </c>
      <c r="M2323" s="50">
        <v>0.92334467172622681</v>
      </c>
      <c r="N2323" s="50">
        <v>1.0830191373825073</v>
      </c>
      <c r="O2323" s="50">
        <v>29.616862999999999</v>
      </c>
      <c r="P2323" s="50">
        <v>29.652099609375</v>
      </c>
      <c r="Q2323" s="50">
        <v>5.2305430173873901E-2</v>
      </c>
      <c r="S2323" s="50">
        <v>20.336654663085938</v>
      </c>
      <c r="T2323" s="50">
        <v>7.1777999401092529E-2</v>
      </c>
      <c r="U2323" s="50">
        <v>4.1441045701503754E-2</v>
      </c>
      <c r="V2323" s="50">
        <v>0</v>
      </c>
      <c r="W2323" t="s">
        <v>210</v>
      </c>
      <c r="X2323" s="50">
        <v>0.36336121417053729</v>
      </c>
      <c r="Y2323" t="s">
        <v>210</v>
      </c>
      <c r="Z2323">
        <v>3</v>
      </c>
      <c r="AA2323">
        <v>24</v>
      </c>
      <c r="AB2323" t="s">
        <v>251</v>
      </c>
      <c r="AC2323" t="s">
        <v>190</v>
      </c>
      <c r="AD2323" s="50">
        <v>0.98154013812690044</v>
      </c>
      <c r="AE2323" t="s">
        <v>252</v>
      </c>
      <c r="AF2323" t="s">
        <v>252</v>
      </c>
      <c r="AG2323" t="s">
        <v>252</v>
      </c>
      <c r="AH2323" t="s">
        <v>252</v>
      </c>
    </row>
    <row r="2324" spans="1:34" x14ac:dyDescent="0.35">
      <c r="A2324">
        <v>74</v>
      </c>
      <c r="B2324" t="s">
        <v>351</v>
      </c>
      <c r="C2324" t="s">
        <v>246</v>
      </c>
      <c r="D2324" t="s">
        <v>489</v>
      </c>
      <c r="E2324" t="s">
        <v>352</v>
      </c>
      <c r="F2324" t="s">
        <v>248</v>
      </c>
      <c r="G2324" t="s">
        <v>249</v>
      </c>
      <c r="H2324" t="s">
        <v>250</v>
      </c>
      <c r="L2324" s="50">
        <v>1</v>
      </c>
      <c r="M2324" s="50">
        <v>0.9210963249206543</v>
      </c>
      <c r="N2324" s="50">
        <v>1.085662841796875</v>
      </c>
      <c r="O2324" s="50">
        <v>25.389583999999999</v>
      </c>
      <c r="P2324" s="50">
        <v>25.379449844360352</v>
      </c>
      <c r="Q2324" s="50">
        <v>5.527806282043457E-2</v>
      </c>
      <c r="S2324" s="50">
        <v>16.064002990722656</v>
      </c>
      <c r="T2324" s="50">
        <v>7.3972202837467194E-2</v>
      </c>
      <c r="U2324" s="50">
        <v>4.2707871645689011E-2</v>
      </c>
      <c r="V2324" s="50">
        <v>0</v>
      </c>
      <c r="W2324" t="s">
        <v>210</v>
      </c>
      <c r="X2324" s="50">
        <v>0.44364962408609887</v>
      </c>
      <c r="Y2324" t="s">
        <v>210</v>
      </c>
      <c r="Z2324">
        <v>3</v>
      </c>
      <c r="AA2324">
        <v>19</v>
      </c>
      <c r="AB2324" t="s">
        <v>251</v>
      </c>
      <c r="AC2324" t="s">
        <v>190</v>
      </c>
      <c r="AD2324" s="50">
        <v>0.97891637004003129</v>
      </c>
      <c r="AE2324" t="s">
        <v>252</v>
      </c>
      <c r="AF2324" t="s">
        <v>252</v>
      </c>
      <c r="AG2324" t="s">
        <v>252</v>
      </c>
      <c r="AH2324" t="s">
        <v>252</v>
      </c>
    </row>
    <row r="2325" spans="1:34" x14ac:dyDescent="0.35">
      <c r="A2325">
        <v>75</v>
      </c>
      <c r="B2325" t="s">
        <v>353</v>
      </c>
      <c r="C2325" t="s">
        <v>246</v>
      </c>
      <c r="D2325" t="s">
        <v>489</v>
      </c>
      <c r="E2325" t="s">
        <v>354</v>
      </c>
      <c r="F2325" t="s">
        <v>248</v>
      </c>
      <c r="G2325" t="s">
        <v>249</v>
      </c>
      <c r="H2325" t="s">
        <v>250</v>
      </c>
      <c r="L2325" s="50">
        <v>1</v>
      </c>
      <c r="M2325" s="50">
        <v>0.94018411636352539</v>
      </c>
      <c r="N2325" s="50">
        <v>1.0636214017868042</v>
      </c>
      <c r="O2325" s="50">
        <v>26.360313000000001</v>
      </c>
      <c r="P2325" s="50">
        <v>26.342016220092773</v>
      </c>
      <c r="Q2325" s="50">
        <v>2.5794679298996925E-2</v>
      </c>
      <c r="S2325" s="50">
        <v>17.026569366455078</v>
      </c>
      <c r="T2325" s="50">
        <v>5.551205575466156E-2</v>
      </c>
      <c r="U2325" s="50">
        <v>3.2049901783466339E-2</v>
      </c>
      <c r="V2325" s="50">
        <v>0</v>
      </c>
      <c r="W2325" t="s">
        <v>210</v>
      </c>
      <c r="X2325" s="50">
        <v>0.1129536874548358</v>
      </c>
      <c r="Y2325" t="s">
        <v>210</v>
      </c>
      <c r="Z2325">
        <v>3</v>
      </c>
      <c r="AA2325">
        <v>21</v>
      </c>
      <c r="AB2325" t="s">
        <v>251</v>
      </c>
      <c r="AC2325" t="s">
        <v>190</v>
      </c>
      <c r="AD2325" s="50">
        <v>0.93097488304611775</v>
      </c>
      <c r="AE2325" t="s">
        <v>252</v>
      </c>
      <c r="AF2325" t="s">
        <v>252</v>
      </c>
      <c r="AG2325" t="s">
        <v>252</v>
      </c>
      <c r="AH2325" t="s">
        <v>252</v>
      </c>
    </row>
    <row r="2326" spans="1:34" x14ac:dyDescent="0.35">
      <c r="A2326">
        <v>76</v>
      </c>
      <c r="B2326" t="s">
        <v>355</v>
      </c>
      <c r="C2326" t="s">
        <v>246</v>
      </c>
      <c r="D2326" t="s">
        <v>489</v>
      </c>
      <c r="E2326" t="s">
        <v>356</v>
      </c>
      <c r="F2326" t="s">
        <v>248</v>
      </c>
      <c r="G2326" t="s">
        <v>249</v>
      </c>
      <c r="H2326" t="s">
        <v>250</v>
      </c>
      <c r="L2326" s="50">
        <v>1</v>
      </c>
      <c r="M2326" s="50">
        <v>0.9289667010307312</v>
      </c>
      <c r="N2326" s="50">
        <v>1.0764648914337158</v>
      </c>
      <c r="O2326" s="50">
        <v>32.203144000000002</v>
      </c>
      <c r="P2326" s="50">
        <v>32.231212615966797</v>
      </c>
      <c r="Q2326" s="50">
        <v>4.4513095170259476E-2</v>
      </c>
      <c r="S2326" s="50">
        <v>22.915763854980469</v>
      </c>
      <c r="T2326" s="50">
        <v>6.6314689815044403E-2</v>
      </c>
      <c r="U2326" s="50">
        <v>3.8286805152893066E-2</v>
      </c>
      <c r="V2326" s="50">
        <v>0</v>
      </c>
      <c r="W2326" t="s">
        <v>210</v>
      </c>
      <c r="X2326" s="50">
        <v>0.3902927486551398</v>
      </c>
      <c r="Y2326" t="s">
        <v>210</v>
      </c>
      <c r="Z2326">
        <v>3</v>
      </c>
      <c r="AA2326">
        <v>25</v>
      </c>
      <c r="AB2326" t="s">
        <v>251</v>
      </c>
      <c r="AC2326" t="s">
        <v>190</v>
      </c>
      <c r="AD2326" s="50">
        <v>0.94483432732712691</v>
      </c>
      <c r="AE2326" t="s">
        <v>252</v>
      </c>
      <c r="AF2326" t="s">
        <v>252</v>
      </c>
      <c r="AG2326" t="s">
        <v>252</v>
      </c>
      <c r="AH2326" t="s">
        <v>252</v>
      </c>
    </row>
    <row r="2327" spans="1:34" x14ac:dyDescent="0.35">
      <c r="A2327">
        <v>77</v>
      </c>
      <c r="B2327" t="s">
        <v>357</v>
      </c>
      <c r="C2327" t="s">
        <v>246</v>
      </c>
      <c r="D2327" t="s">
        <v>489</v>
      </c>
      <c r="E2327" t="s">
        <v>350</v>
      </c>
      <c r="F2327" t="s">
        <v>248</v>
      </c>
      <c r="G2327" t="s">
        <v>249</v>
      </c>
      <c r="H2327" t="s">
        <v>250</v>
      </c>
      <c r="L2327" s="50">
        <v>1</v>
      </c>
      <c r="M2327" s="50">
        <v>0.92334467172622681</v>
      </c>
      <c r="N2327" s="50">
        <v>1.0830191373825073</v>
      </c>
      <c r="O2327" s="50">
        <v>29.712199999999999</v>
      </c>
      <c r="P2327" s="50">
        <v>29.652099609375</v>
      </c>
      <c r="Q2327" s="50">
        <v>5.2305430173873901E-2</v>
      </c>
      <c r="S2327" s="50">
        <v>20.336654663085938</v>
      </c>
      <c r="T2327" s="50">
        <v>7.1777999401092529E-2</v>
      </c>
      <c r="U2327" s="50">
        <v>4.1441045701503754E-2</v>
      </c>
      <c r="V2327" s="50">
        <v>0</v>
      </c>
      <c r="W2327" t="s">
        <v>210</v>
      </c>
      <c r="X2327" s="50">
        <v>0.36336121417053729</v>
      </c>
      <c r="Y2327" t="s">
        <v>210</v>
      </c>
      <c r="Z2327">
        <v>3</v>
      </c>
      <c r="AA2327">
        <v>23</v>
      </c>
      <c r="AB2327" t="s">
        <v>251</v>
      </c>
      <c r="AC2327" t="s">
        <v>190</v>
      </c>
      <c r="AD2327" s="50">
        <v>0.989682198190725</v>
      </c>
      <c r="AE2327" t="s">
        <v>252</v>
      </c>
      <c r="AF2327" t="s">
        <v>252</v>
      </c>
      <c r="AG2327" t="s">
        <v>252</v>
      </c>
      <c r="AH2327" t="s">
        <v>252</v>
      </c>
    </row>
    <row r="2328" spans="1:34" x14ac:dyDescent="0.35">
      <c r="A2328">
        <v>78</v>
      </c>
      <c r="B2328" t="s">
        <v>358</v>
      </c>
      <c r="C2328" t="s">
        <v>246</v>
      </c>
      <c r="D2328" t="s">
        <v>489</v>
      </c>
      <c r="E2328" t="s">
        <v>352</v>
      </c>
      <c r="F2328" t="s">
        <v>248</v>
      </c>
      <c r="G2328" t="s">
        <v>249</v>
      </c>
      <c r="H2328" t="s">
        <v>250</v>
      </c>
      <c r="L2328" s="50">
        <v>1</v>
      </c>
      <c r="M2328" s="50">
        <v>0.9210963249206543</v>
      </c>
      <c r="N2328" s="50">
        <v>1.085662841796875</v>
      </c>
      <c r="O2328" s="50">
        <v>25.319804999999999</v>
      </c>
      <c r="P2328" s="50">
        <v>25.379449844360352</v>
      </c>
      <c r="Q2328" s="50">
        <v>5.527806282043457E-2</v>
      </c>
      <c r="S2328" s="50">
        <v>16.064002990722656</v>
      </c>
      <c r="T2328" s="50">
        <v>7.3972202837467194E-2</v>
      </c>
      <c r="U2328" s="50">
        <v>4.2707871645689011E-2</v>
      </c>
      <c r="V2328" s="50">
        <v>0</v>
      </c>
      <c r="W2328" t="s">
        <v>210</v>
      </c>
      <c r="X2328" s="50">
        <v>0.44364962408609887</v>
      </c>
      <c r="Y2328" t="s">
        <v>210</v>
      </c>
      <c r="Z2328">
        <v>3</v>
      </c>
      <c r="AA2328">
        <v>19</v>
      </c>
      <c r="AB2328" t="s">
        <v>251</v>
      </c>
      <c r="AC2328" t="s">
        <v>190</v>
      </c>
      <c r="AD2328" s="50">
        <v>0.97727930363398274</v>
      </c>
      <c r="AE2328" t="s">
        <v>252</v>
      </c>
      <c r="AF2328" t="s">
        <v>252</v>
      </c>
      <c r="AG2328" t="s">
        <v>252</v>
      </c>
      <c r="AH2328" t="s">
        <v>252</v>
      </c>
    </row>
    <row r="2329" spans="1:34" x14ac:dyDescent="0.35">
      <c r="A2329">
        <v>79</v>
      </c>
      <c r="B2329" t="s">
        <v>359</v>
      </c>
      <c r="C2329" t="s">
        <v>246</v>
      </c>
      <c r="D2329" t="s">
        <v>489</v>
      </c>
      <c r="E2329" t="s">
        <v>354</v>
      </c>
      <c r="F2329" t="s">
        <v>248</v>
      </c>
      <c r="G2329" t="s">
        <v>249</v>
      </c>
      <c r="H2329" t="s">
        <v>250</v>
      </c>
      <c r="L2329" s="50">
        <v>1</v>
      </c>
      <c r="M2329" s="50">
        <v>0.94018411636352539</v>
      </c>
      <c r="N2329" s="50">
        <v>1.0636214017868042</v>
      </c>
      <c r="O2329" s="50">
        <v>26.312512999999999</v>
      </c>
      <c r="P2329" s="50">
        <v>26.342016220092773</v>
      </c>
      <c r="Q2329" s="50">
        <v>2.5794679298996925E-2</v>
      </c>
      <c r="S2329" s="50">
        <v>17.026569366455078</v>
      </c>
      <c r="T2329" s="50">
        <v>5.551205575466156E-2</v>
      </c>
      <c r="U2329" s="50">
        <v>3.2049901783466339E-2</v>
      </c>
      <c r="V2329" s="50">
        <v>0</v>
      </c>
      <c r="W2329" t="s">
        <v>210</v>
      </c>
      <c r="X2329" s="50">
        <v>0.1129536874548358</v>
      </c>
      <c r="Y2329" t="s">
        <v>210</v>
      </c>
      <c r="Z2329">
        <v>3</v>
      </c>
      <c r="AA2329">
        <v>21</v>
      </c>
      <c r="AB2329" t="s">
        <v>251</v>
      </c>
      <c r="AC2329" t="s">
        <v>190</v>
      </c>
      <c r="AD2329" s="50">
        <v>0.979880489383394</v>
      </c>
      <c r="AE2329" t="s">
        <v>252</v>
      </c>
      <c r="AF2329" t="s">
        <v>252</v>
      </c>
      <c r="AG2329" t="s">
        <v>252</v>
      </c>
      <c r="AH2329" t="s">
        <v>252</v>
      </c>
    </row>
    <row r="2330" spans="1:34" x14ac:dyDescent="0.35">
      <c r="A2330">
        <v>80</v>
      </c>
      <c r="B2330" t="s">
        <v>360</v>
      </c>
      <c r="C2330" t="s">
        <v>246</v>
      </c>
      <c r="D2330" t="s">
        <v>489</v>
      </c>
      <c r="E2330" t="s">
        <v>356</v>
      </c>
      <c r="F2330" t="s">
        <v>248</v>
      </c>
      <c r="G2330" t="s">
        <v>249</v>
      </c>
      <c r="H2330" t="s">
        <v>250</v>
      </c>
      <c r="L2330" s="50">
        <v>1</v>
      </c>
      <c r="M2330" s="50">
        <v>0.9289667010307312</v>
      </c>
      <c r="N2330" s="50">
        <v>1.0764648914337158</v>
      </c>
      <c r="O2330" s="50">
        <v>32.207954000000001</v>
      </c>
      <c r="P2330" s="50">
        <v>32.231212615966797</v>
      </c>
      <c r="Q2330" s="50">
        <v>4.4513095170259476E-2</v>
      </c>
      <c r="S2330" s="50">
        <v>22.915763854980469</v>
      </c>
      <c r="T2330" s="50">
        <v>6.6314689815044403E-2</v>
      </c>
      <c r="U2330" s="50">
        <v>3.8286805152893066E-2</v>
      </c>
      <c r="V2330" s="50">
        <v>0</v>
      </c>
      <c r="W2330" t="s">
        <v>210</v>
      </c>
      <c r="X2330" s="50">
        <v>0.3902927486551398</v>
      </c>
      <c r="Y2330" t="s">
        <v>210</v>
      </c>
      <c r="Z2330">
        <v>3</v>
      </c>
      <c r="AA2330">
        <v>26</v>
      </c>
      <c r="AB2330" t="s">
        <v>251</v>
      </c>
      <c r="AC2330" t="s">
        <v>190</v>
      </c>
      <c r="AD2330" s="50">
        <v>0.94659110180707984</v>
      </c>
      <c r="AE2330" t="s">
        <v>252</v>
      </c>
      <c r="AF2330" t="s">
        <v>252</v>
      </c>
      <c r="AG2330" t="s">
        <v>252</v>
      </c>
      <c r="AH2330" t="s">
        <v>252</v>
      </c>
    </row>
    <row r="2331" spans="1:34" x14ac:dyDescent="0.35">
      <c r="A2331">
        <v>81</v>
      </c>
      <c r="B2331" t="s">
        <v>361</v>
      </c>
      <c r="C2331" t="s">
        <v>246</v>
      </c>
      <c r="D2331" t="s">
        <v>489</v>
      </c>
      <c r="E2331" t="s">
        <v>350</v>
      </c>
      <c r="F2331" t="s">
        <v>248</v>
      </c>
      <c r="G2331" t="s">
        <v>249</v>
      </c>
      <c r="H2331" t="s">
        <v>250</v>
      </c>
      <c r="L2331" s="50">
        <v>1</v>
      </c>
      <c r="M2331" s="50">
        <v>0.92334467172622681</v>
      </c>
      <c r="N2331" s="50">
        <v>1.0830191373825073</v>
      </c>
      <c r="O2331" s="50">
        <v>29.62724</v>
      </c>
      <c r="P2331" s="50">
        <v>29.652099609375</v>
      </c>
      <c r="Q2331" s="50">
        <v>5.2305430173873901E-2</v>
      </c>
      <c r="S2331" s="50">
        <v>20.336654663085938</v>
      </c>
      <c r="T2331" s="50">
        <v>7.1777999401092529E-2</v>
      </c>
      <c r="U2331" s="50">
        <v>4.1441045701503754E-2</v>
      </c>
      <c r="V2331" s="50">
        <v>0</v>
      </c>
      <c r="W2331" t="s">
        <v>210</v>
      </c>
      <c r="X2331" s="50">
        <v>0.36336121417053729</v>
      </c>
      <c r="Y2331" t="s">
        <v>210</v>
      </c>
      <c r="Z2331">
        <v>3</v>
      </c>
      <c r="AA2331">
        <v>23</v>
      </c>
      <c r="AB2331" t="s">
        <v>251</v>
      </c>
      <c r="AC2331" t="s">
        <v>190</v>
      </c>
      <c r="AD2331" s="50">
        <v>0.98977994320271967</v>
      </c>
      <c r="AE2331" t="s">
        <v>252</v>
      </c>
      <c r="AF2331" t="s">
        <v>252</v>
      </c>
      <c r="AG2331" t="s">
        <v>252</v>
      </c>
      <c r="AH2331" t="s">
        <v>252</v>
      </c>
    </row>
    <row r="2332" spans="1:34" x14ac:dyDescent="0.35">
      <c r="A2332">
        <v>82</v>
      </c>
      <c r="B2332" t="s">
        <v>362</v>
      </c>
      <c r="C2332" t="s">
        <v>246</v>
      </c>
      <c r="D2332" t="s">
        <v>489</v>
      </c>
      <c r="E2332" t="s">
        <v>352</v>
      </c>
      <c r="F2332" t="s">
        <v>248</v>
      </c>
      <c r="G2332" t="s">
        <v>249</v>
      </c>
      <c r="H2332" t="s">
        <v>250</v>
      </c>
      <c r="L2332" s="50">
        <v>1</v>
      </c>
      <c r="M2332" s="50">
        <v>0.9210963249206543</v>
      </c>
      <c r="N2332" s="50">
        <v>1.085662841796875</v>
      </c>
      <c r="O2332" s="50">
        <v>25.428958999999999</v>
      </c>
      <c r="P2332" s="50">
        <v>25.379449844360352</v>
      </c>
      <c r="Q2332" s="50">
        <v>5.527806282043457E-2</v>
      </c>
      <c r="S2332" s="50">
        <v>16.064002990722656</v>
      </c>
      <c r="T2332" s="50">
        <v>7.3972202837467194E-2</v>
      </c>
      <c r="U2332" s="50">
        <v>4.2707871645689011E-2</v>
      </c>
      <c r="V2332" s="50">
        <v>0</v>
      </c>
      <c r="W2332" t="s">
        <v>210</v>
      </c>
      <c r="X2332" s="50">
        <v>0.44364962408609887</v>
      </c>
      <c r="Y2332" t="s">
        <v>210</v>
      </c>
      <c r="Z2332">
        <v>3</v>
      </c>
      <c r="AA2332">
        <v>19</v>
      </c>
      <c r="AB2332" t="s">
        <v>251</v>
      </c>
      <c r="AC2332" t="s">
        <v>190</v>
      </c>
      <c r="AD2332" s="50">
        <v>0.96200191907198374</v>
      </c>
      <c r="AE2332" t="s">
        <v>252</v>
      </c>
      <c r="AF2332" t="s">
        <v>252</v>
      </c>
      <c r="AG2332" t="s">
        <v>252</v>
      </c>
      <c r="AH2332" t="s">
        <v>252</v>
      </c>
    </row>
    <row r="2333" spans="1:34" x14ac:dyDescent="0.35">
      <c r="A2333">
        <v>83</v>
      </c>
      <c r="B2333" t="s">
        <v>363</v>
      </c>
      <c r="C2333" t="s">
        <v>246</v>
      </c>
      <c r="D2333" t="s">
        <v>489</v>
      </c>
      <c r="E2333" t="s">
        <v>354</v>
      </c>
      <c r="F2333" t="s">
        <v>248</v>
      </c>
      <c r="G2333" t="s">
        <v>249</v>
      </c>
      <c r="H2333" t="s">
        <v>250</v>
      </c>
      <c r="L2333" s="50">
        <v>1</v>
      </c>
      <c r="M2333" s="50">
        <v>0.94018411636352539</v>
      </c>
      <c r="N2333" s="50">
        <v>1.0636214017868042</v>
      </c>
      <c r="O2333" s="50">
        <v>26.35322</v>
      </c>
      <c r="P2333" s="50">
        <v>26.342016220092773</v>
      </c>
      <c r="Q2333" s="50">
        <v>2.5794679298996925E-2</v>
      </c>
      <c r="S2333" s="50">
        <v>17.026569366455078</v>
      </c>
      <c r="T2333" s="50">
        <v>5.551205575466156E-2</v>
      </c>
      <c r="U2333" s="50">
        <v>3.2049901783466339E-2</v>
      </c>
      <c r="V2333" s="50">
        <v>0</v>
      </c>
      <c r="W2333" t="s">
        <v>210</v>
      </c>
      <c r="X2333" s="50">
        <v>0.1129536874548358</v>
      </c>
      <c r="Y2333" t="s">
        <v>210</v>
      </c>
      <c r="Z2333">
        <v>3</v>
      </c>
      <c r="AA2333">
        <v>22</v>
      </c>
      <c r="AB2333" t="s">
        <v>251</v>
      </c>
      <c r="AC2333" t="s">
        <v>190</v>
      </c>
      <c r="AD2333" s="50">
        <v>0.90796647160925859</v>
      </c>
      <c r="AE2333" t="s">
        <v>252</v>
      </c>
      <c r="AF2333" t="s">
        <v>252</v>
      </c>
      <c r="AG2333" t="s">
        <v>252</v>
      </c>
      <c r="AH2333" t="s">
        <v>252</v>
      </c>
    </row>
    <row r="2334" spans="1:34" x14ac:dyDescent="0.35">
      <c r="A2334">
        <v>84</v>
      </c>
      <c r="B2334" t="s">
        <v>364</v>
      </c>
      <c r="C2334" t="s">
        <v>246</v>
      </c>
      <c r="D2334" t="s">
        <v>489</v>
      </c>
      <c r="E2334" t="s">
        <v>356</v>
      </c>
      <c r="F2334" t="s">
        <v>248</v>
      </c>
      <c r="G2334" t="s">
        <v>249</v>
      </c>
      <c r="H2334" t="s">
        <v>250</v>
      </c>
      <c r="L2334" s="50">
        <v>1</v>
      </c>
      <c r="M2334" s="50">
        <v>0.9289667010307312</v>
      </c>
      <c r="N2334" s="50">
        <v>1.0764648914337158</v>
      </c>
      <c r="O2334" s="50">
        <v>32.282536</v>
      </c>
      <c r="P2334" s="50">
        <v>32.231212615966797</v>
      </c>
      <c r="Q2334" s="50">
        <v>4.4513095170259476E-2</v>
      </c>
      <c r="S2334" s="50">
        <v>22.915763854980469</v>
      </c>
      <c r="T2334" s="50">
        <v>6.6314689815044403E-2</v>
      </c>
      <c r="U2334" s="50">
        <v>3.8286805152893066E-2</v>
      </c>
      <c r="V2334" s="50">
        <v>0</v>
      </c>
      <c r="W2334" t="s">
        <v>210</v>
      </c>
      <c r="X2334" s="50">
        <v>0.3902927486551398</v>
      </c>
      <c r="Y2334" t="s">
        <v>210</v>
      </c>
      <c r="Z2334">
        <v>3</v>
      </c>
      <c r="AA2334">
        <v>26</v>
      </c>
      <c r="AB2334" t="s">
        <v>251</v>
      </c>
      <c r="AC2334" t="s">
        <v>190</v>
      </c>
      <c r="AD2334" s="50">
        <v>0.94481083977385871</v>
      </c>
      <c r="AE2334" t="s">
        <v>252</v>
      </c>
      <c r="AF2334" t="s">
        <v>252</v>
      </c>
      <c r="AG2334" t="s">
        <v>252</v>
      </c>
      <c r="AH2334" t="s">
        <v>252</v>
      </c>
    </row>
    <row r="2335" spans="1:34" x14ac:dyDescent="0.35">
      <c r="A2335">
        <v>85</v>
      </c>
      <c r="B2335" t="s">
        <v>365</v>
      </c>
      <c r="C2335" t="s">
        <v>246</v>
      </c>
      <c r="D2335" t="s">
        <v>489</v>
      </c>
      <c r="E2335" t="s">
        <v>366</v>
      </c>
      <c r="F2335" t="s">
        <v>248</v>
      </c>
      <c r="G2335" t="s">
        <v>249</v>
      </c>
      <c r="H2335" t="s">
        <v>250</v>
      </c>
      <c r="O2335" t="s">
        <v>403</v>
      </c>
      <c r="W2335" t="s">
        <v>210</v>
      </c>
      <c r="X2335" s="50">
        <v>0.2</v>
      </c>
      <c r="Y2335" t="s">
        <v>210</v>
      </c>
      <c r="Z2335">
        <v>3</v>
      </c>
      <c r="AA2335">
        <v>39</v>
      </c>
      <c r="AB2335" t="s">
        <v>404</v>
      </c>
      <c r="AC2335" t="s">
        <v>190</v>
      </c>
      <c r="AD2335" s="50">
        <v>0</v>
      </c>
      <c r="AE2335" t="s">
        <v>274</v>
      </c>
      <c r="AF2335" t="s">
        <v>274</v>
      </c>
      <c r="AG2335" t="s">
        <v>274</v>
      </c>
      <c r="AH2335" t="s">
        <v>252</v>
      </c>
    </row>
    <row r="2336" spans="1:34" x14ac:dyDescent="0.35">
      <c r="A2336">
        <v>86</v>
      </c>
      <c r="B2336" t="s">
        <v>367</v>
      </c>
      <c r="C2336" t="s">
        <v>246</v>
      </c>
      <c r="D2336" t="s">
        <v>489</v>
      </c>
      <c r="E2336" t="s">
        <v>368</v>
      </c>
      <c r="F2336" t="s">
        <v>248</v>
      </c>
      <c r="G2336" t="s">
        <v>249</v>
      </c>
      <c r="H2336" t="s">
        <v>250</v>
      </c>
      <c r="L2336" s="50">
        <v>1</v>
      </c>
      <c r="M2336" s="50">
        <v>0.8752632737159729</v>
      </c>
      <c r="N2336" s="50">
        <v>1.1425133943557739</v>
      </c>
      <c r="O2336" s="50">
        <v>31.516390000000001</v>
      </c>
      <c r="P2336" s="50">
        <v>31.577394485473633</v>
      </c>
      <c r="Q2336" s="50">
        <v>0.10937012732028961</v>
      </c>
      <c r="S2336" s="50">
        <v>22.261947631835938</v>
      </c>
      <c r="T2336" s="50">
        <v>0.11990849673748016</v>
      </c>
      <c r="U2336" s="50">
        <v>6.9229200482368469E-2</v>
      </c>
      <c r="V2336" s="50">
        <v>0</v>
      </c>
      <c r="W2336" t="s">
        <v>210</v>
      </c>
      <c r="X2336" s="50">
        <v>0.64635412102535283</v>
      </c>
      <c r="Y2336" t="s">
        <v>210</v>
      </c>
      <c r="Z2336">
        <v>3</v>
      </c>
      <c r="AA2336">
        <v>24</v>
      </c>
      <c r="AB2336" t="s">
        <v>251</v>
      </c>
      <c r="AC2336" t="s">
        <v>190</v>
      </c>
      <c r="AD2336" s="50">
        <v>0.97401638797639745</v>
      </c>
      <c r="AE2336" t="s">
        <v>252</v>
      </c>
      <c r="AF2336" t="s">
        <v>252</v>
      </c>
      <c r="AG2336" t="s">
        <v>252</v>
      </c>
      <c r="AH2336" t="s">
        <v>252</v>
      </c>
    </row>
    <row r="2337" spans="1:37" x14ac:dyDescent="0.35">
      <c r="A2337">
        <v>87</v>
      </c>
      <c r="B2337" t="s">
        <v>369</v>
      </c>
      <c r="C2337" t="s">
        <v>246</v>
      </c>
      <c r="D2337" t="s">
        <v>489</v>
      </c>
      <c r="E2337" t="s">
        <v>370</v>
      </c>
      <c r="F2337" t="s">
        <v>248</v>
      </c>
      <c r="G2337" t="s">
        <v>249</v>
      </c>
      <c r="H2337" t="s">
        <v>250</v>
      </c>
      <c r="L2337" s="50">
        <v>1</v>
      </c>
      <c r="M2337" s="50">
        <v>0.94234549999237061</v>
      </c>
      <c r="N2337" s="50">
        <v>1.061181902885437</v>
      </c>
      <c r="O2337" s="50">
        <v>31.714493000000001</v>
      </c>
      <c r="P2337" s="50">
        <v>31.693984985351563</v>
      </c>
      <c r="Q2337" s="50">
        <v>2.0980646833777428E-2</v>
      </c>
      <c r="S2337" s="50">
        <v>22.3785400390625</v>
      </c>
      <c r="T2337" s="50">
        <v>5.3445398807525635E-2</v>
      </c>
      <c r="U2337" s="50">
        <v>3.0856713652610779E-2</v>
      </c>
      <c r="V2337" s="50">
        <v>0</v>
      </c>
      <c r="W2337" t="s">
        <v>210</v>
      </c>
      <c r="X2337" s="50">
        <v>0.70283605861261234</v>
      </c>
      <c r="Y2337" t="s">
        <v>210</v>
      </c>
      <c r="Z2337">
        <v>3</v>
      </c>
      <c r="AA2337">
        <v>24</v>
      </c>
      <c r="AB2337" t="s">
        <v>251</v>
      </c>
      <c r="AC2337" t="s">
        <v>190</v>
      </c>
      <c r="AD2337" s="50">
        <v>0.97058118697058771</v>
      </c>
      <c r="AE2337" t="s">
        <v>252</v>
      </c>
      <c r="AF2337" t="s">
        <v>252</v>
      </c>
      <c r="AG2337" t="s">
        <v>252</v>
      </c>
      <c r="AH2337" t="s">
        <v>252</v>
      </c>
    </row>
    <row r="2338" spans="1:37" x14ac:dyDescent="0.35">
      <c r="A2338">
        <v>88</v>
      </c>
      <c r="B2338" t="s">
        <v>371</v>
      </c>
      <c r="C2338" t="s">
        <v>246</v>
      </c>
      <c r="D2338" t="s">
        <v>489</v>
      </c>
      <c r="E2338" t="s">
        <v>372</v>
      </c>
      <c r="F2338" t="s">
        <v>248</v>
      </c>
      <c r="G2338" t="s">
        <v>249</v>
      </c>
      <c r="H2338" t="s">
        <v>250</v>
      </c>
      <c r="L2338" s="50">
        <v>1</v>
      </c>
      <c r="M2338" s="50">
        <v>0.47207054495811462</v>
      </c>
      <c r="N2338" s="50">
        <v>2.1183273792266846</v>
      </c>
      <c r="O2338" s="50">
        <v>36.784008</v>
      </c>
      <c r="P2338" s="50">
        <v>36.147415161132813</v>
      </c>
      <c r="Q2338" s="50">
        <v>0.67377907037734985</v>
      </c>
      <c r="S2338" s="50">
        <v>26.83197021484375</v>
      </c>
      <c r="T2338" s="50">
        <v>0.67556971311569214</v>
      </c>
      <c r="U2338" s="50">
        <v>0.39004033803939819</v>
      </c>
      <c r="V2338" s="50">
        <v>0</v>
      </c>
      <c r="W2338" t="s">
        <v>210</v>
      </c>
      <c r="X2338" s="50">
        <v>3.9999999105930328E-2</v>
      </c>
      <c r="Y2338" t="s">
        <v>210</v>
      </c>
      <c r="Z2338">
        <v>3</v>
      </c>
      <c r="AA2338">
        <v>33</v>
      </c>
      <c r="AB2338" t="s">
        <v>273</v>
      </c>
      <c r="AC2338" t="s">
        <v>190</v>
      </c>
      <c r="AD2338" s="50">
        <v>0.88616215214301974</v>
      </c>
      <c r="AE2338" t="s">
        <v>252</v>
      </c>
      <c r="AF2338" t="s">
        <v>252</v>
      </c>
      <c r="AG2338" t="s">
        <v>274</v>
      </c>
      <c r="AH2338" t="s">
        <v>274</v>
      </c>
    </row>
    <row r="2339" spans="1:37" x14ac:dyDescent="0.35">
      <c r="A2339">
        <v>89</v>
      </c>
      <c r="B2339" t="s">
        <v>373</v>
      </c>
      <c r="C2339" t="s">
        <v>246</v>
      </c>
      <c r="D2339" t="s">
        <v>489</v>
      </c>
      <c r="E2339" t="s">
        <v>366</v>
      </c>
      <c r="F2339" t="s">
        <v>248</v>
      </c>
      <c r="G2339" t="s">
        <v>249</v>
      </c>
      <c r="H2339" t="s">
        <v>250</v>
      </c>
      <c r="O2339" t="s">
        <v>403</v>
      </c>
      <c r="W2339" t="s">
        <v>210</v>
      </c>
      <c r="X2339" s="50">
        <v>0.2</v>
      </c>
      <c r="Y2339" t="s">
        <v>210</v>
      </c>
      <c r="Z2339">
        <v>3</v>
      </c>
      <c r="AA2339">
        <v>39</v>
      </c>
      <c r="AB2339" t="s">
        <v>251</v>
      </c>
      <c r="AC2339" t="s">
        <v>190</v>
      </c>
      <c r="AD2339" s="50">
        <v>0</v>
      </c>
      <c r="AE2339" t="s">
        <v>274</v>
      </c>
      <c r="AF2339" t="s">
        <v>274</v>
      </c>
      <c r="AG2339" t="s">
        <v>274</v>
      </c>
      <c r="AH2339" t="s">
        <v>252</v>
      </c>
    </row>
    <row r="2340" spans="1:37" x14ac:dyDescent="0.35">
      <c r="A2340">
        <v>90</v>
      </c>
      <c r="B2340" t="s">
        <v>374</v>
      </c>
      <c r="C2340" t="s">
        <v>246</v>
      </c>
      <c r="D2340" t="s">
        <v>489</v>
      </c>
      <c r="E2340" t="s">
        <v>368</v>
      </c>
      <c r="F2340" t="s">
        <v>248</v>
      </c>
      <c r="G2340" t="s">
        <v>249</v>
      </c>
      <c r="H2340" t="s">
        <v>250</v>
      </c>
      <c r="L2340" s="50">
        <v>1</v>
      </c>
      <c r="M2340" s="50">
        <v>0.8752632737159729</v>
      </c>
      <c r="N2340" s="50">
        <v>1.1425133943557739</v>
      </c>
      <c r="O2340" s="50">
        <v>31.512135000000001</v>
      </c>
      <c r="P2340" s="50">
        <v>31.577394485473633</v>
      </c>
      <c r="Q2340" s="50">
        <v>0.10937012732028961</v>
      </c>
      <c r="S2340" s="50">
        <v>22.261947631835938</v>
      </c>
      <c r="T2340" s="50">
        <v>0.11990849673748016</v>
      </c>
      <c r="U2340" s="50">
        <v>6.9229200482368469E-2</v>
      </c>
      <c r="V2340" s="50">
        <v>0</v>
      </c>
      <c r="W2340" t="s">
        <v>210</v>
      </c>
      <c r="X2340" s="50">
        <v>0.64635412102535283</v>
      </c>
      <c r="Y2340" t="s">
        <v>210</v>
      </c>
      <c r="Z2340">
        <v>3</v>
      </c>
      <c r="AA2340">
        <v>24</v>
      </c>
      <c r="AB2340" t="s">
        <v>251</v>
      </c>
      <c r="AC2340" t="s">
        <v>190</v>
      </c>
      <c r="AD2340" s="50">
        <v>0.97418654727329512</v>
      </c>
      <c r="AE2340" t="s">
        <v>252</v>
      </c>
      <c r="AF2340" t="s">
        <v>252</v>
      </c>
      <c r="AG2340" t="s">
        <v>252</v>
      </c>
      <c r="AH2340" t="s">
        <v>252</v>
      </c>
    </row>
    <row r="2341" spans="1:37" x14ac:dyDescent="0.35">
      <c r="A2341">
        <v>91</v>
      </c>
      <c r="B2341" t="s">
        <v>375</v>
      </c>
      <c r="C2341" t="s">
        <v>246</v>
      </c>
      <c r="D2341" t="s">
        <v>489</v>
      </c>
      <c r="E2341" t="s">
        <v>370</v>
      </c>
      <c r="F2341" t="s">
        <v>248</v>
      </c>
      <c r="G2341" t="s">
        <v>249</v>
      </c>
      <c r="H2341" t="s">
        <v>250</v>
      </c>
      <c r="L2341" s="50">
        <v>1</v>
      </c>
      <c r="M2341" s="50">
        <v>0.94234549999237061</v>
      </c>
      <c r="N2341" s="50">
        <v>1.061181902885437</v>
      </c>
      <c r="O2341" s="50">
        <v>31.694904000000001</v>
      </c>
      <c r="P2341" s="50">
        <v>31.693984985351563</v>
      </c>
      <c r="Q2341" s="50">
        <v>2.0980646833777428E-2</v>
      </c>
      <c r="S2341" s="50">
        <v>22.3785400390625</v>
      </c>
      <c r="T2341" s="50">
        <v>5.3445398807525635E-2</v>
      </c>
      <c r="U2341" s="50">
        <v>3.0856713652610779E-2</v>
      </c>
      <c r="V2341" s="50">
        <v>0</v>
      </c>
      <c r="W2341" t="s">
        <v>210</v>
      </c>
      <c r="X2341" s="50">
        <v>0.70283605861261234</v>
      </c>
      <c r="Y2341" t="s">
        <v>210</v>
      </c>
      <c r="Z2341">
        <v>3</v>
      </c>
      <c r="AA2341">
        <v>24</v>
      </c>
      <c r="AB2341" t="s">
        <v>251</v>
      </c>
      <c r="AC2341" t="s">
        <v>190</v>
      </c>
      <c r="AD2341" s="50">
        <v>0.98526569153410259</v>
      </c>
      <c r="AE2341" t="s">
        <v>252</v>
      </c>
      <c r="AF2341" t="s">
        <v>252</v>
      </c>
      <c r="AG2341" t="s">
        <v>252</v>
      </c>
      <c r="AH2341" t="s">
        <v>252</v>
      </c>
    </row>
    <row r="2342" spans="1:37" x14ac:dyDescent="0.35">
      <c r="A2342">
        <v>92</v>
      </c>
      <c r="B2342" t="s">
        <v>376</v>
      </c>
      <c r="C2342" t="s">
        <v>246</v>
      </c>
      <c r="D2342" t="s">
        <v>489</v>
      </c>
      <c r="E2342" t="s">
        <v>372</v>
      </c>
      <c r="F2342" t="s">
        <v>248</v>
      </c>
      <c r="G2342" t="s">
        <v>249</v>
      </c>
      <c r="H2342" t="s">
        <v>250</v>
      </c>
      <c r="L2342" s="50">
        <v>1</v>
      </c>
      <c r="M2342" s="50">
        <v>0.47207054495811462</v>
      </c>
      <c r="N2342" s="50">
        <v>2.1183273792266846</v>
      </c>
      <c r="O2342" s="50">
        <v>35.441769999999998</v>
      </c>
      <c r="P2342" s="50">
        <v>36.147415161132813</v>
      </c>
      <c r="Q2342" s="50">
        <v>0.67377907037734985</v>
      </c>
      <c r="S2342" s="50">
        <v>26.83197021484375</v>
      </c>
      <c r="T2342" s="50">
        <v>0.67556971311569214</v>
      </c>
      <c r="U2342" s="50">
        <v>0.39004033803939819</v>
      </c>
      <c r="V2342" s="50">
        <v>0</v>
      </c>
      <c r="W2342" t="s">
        <v>210</v>
      </c>
      <c r="X2342" s="50">
        <v>3.9999999105930328E-2</v>
      </c>
      <c r="Y2342" t="s">
        <v>210</v>
      </c>
      <c r="Z2342">
        <v>3</v>
      </c>
      <c r="AA2342">
        <v>33</v>
      </c>
      <c r="AB2342" t="s">
        <v>273</v>
      </c>
      <c r="AC2342" t="s">
        <v>190</v>
      </c>
      <c r="AD2342" s="50">
        <v>0.89743867062194704</v>
      </c>
      <c r="AE2342" t="s">
        <v>252</v>
      </c>
      <c r="AF2342" t="s">
        <v>252</v>
      </c>
      <c r="AG2342" t="s">
        <v>274</v>
      </c>
      <c r="AH2342" t="s">
        <v>274</v>
      </c>
    </row>
    <row r="2343" spans="1:37" x14ac:dyDescent="0.35">
      <c r="A2343">
        <v>93</v>
      </c>
      <c r="B2343" t="s">
        <v>377</v>
      </c>
      <c r="C2343" t="s">
        <v>246</v>
      </c>
      <c r="D2343" t="s">
        <v>489</v>
      </c>
      <c r="E2343" t="s">
        <v>366</v>
      </c>
      <c r="F2343" t="s">
        <v>248</v>
      </c>
      <c r="G2343" t="s">
        <v>249</v>
      </c>
      <c r="H2343" t="s">
        <v>250</v>
      </c>
      <c r="O2343" t="s">
        <v>403</v>
      </c>
      <c r="W2343" t="s">
        <v>210</v>
      </c>
      <c r="X2343" s="50">
        <v>0.2</v>
      </c>
      <c r="Y2343" t="s">
        <v>210</v>
      </c>
      <c r="Z2343">
        <v>3</v>
      </c>
      <c r="AA2343">
        <v>39</v>
      </c>
      <c r="AB2343" t="s">
        <v>251</v>
      </c>
      <c r="AC2343" t="s">
        <v>190</v>
      </c>
      <c r="AD2343" s="50">
        <v>0</v>
      </c>
      <c r="AE2343" t="s">
        <v>274</v>
      </c>
      <c r="AF2343" t="s">
        <v>274</v>
      </c>
      <c r="AG2343" t="s">
        <v>274</v>
      </c>
      <c r="AH2343" t="s">
        <v>252</v>
      </c>
    </row>
    <row r="2344" spans="1:37" x14ac:dyDescent="0.35">
      <c r="A2344">
        <v>94</v>
      </c>
      <c r="B2344" t="s">
        <v>378</v>
      </c>
      <c r="C2344" t="s">
        <v>246</v>
      </c>
      <c r="D2344" t="s">
        <v>489</v>
      </c>
      <c r="E2344" t="s">
        <v>368</v>
      </c>
      <c r="F2344" t="s">
        <v>248</v>
      </c>
      <c r="G2344" t="s">
        <v>249</v>
      </c>
      <c r="H2344" t="s">
        <v>250</v>
      </c>
      <c r="L2344" s="50">
        <v>1</v>
      </c>
      <c r="M2344" s="50">
        <v>0.8752632737159729</v>
      </c>
      <c r="N2344" s="50">
        <v>1.1425133943557739</v>
      </c>
      <c r="O2344" s="50">
        <v>31.703661</v>
      </c>
      <c r="P2344" s="50">
        <v>31.577394485473633</v>
      </c>
      <c r="Q2344" s="50">
        <v>0.10937012732028961</v>
      </c>
      <c r="S2344" s="50">
        <v>22.261947631835938</v>
      </c>
      <c r="T2344" s="50">
        <v>0.11990849673748016</v>
      </c>
      <c r="U2344" s="50">
        <v>6.9229200482368469E-2</v>
      </c>
      <c r="V2344" s="50">
        <v>0</v>
      </c>
      <c r="W2344" t="s">
        <v>210</v>
      </c>
      <c r="X2344" s="50">
        <v>0.64635412102535283</v>
      </c>
      <c r="Y2344" t="s">
        <v>210</v>
      </c>
      <c r="Z2344">
        <v>3</v>
      </c>
      <c r="AA2344">
        <v>24</v>
      </c>
      <c r="AB2344" t="s">
        <v>251</v>
      </c>
      <c r="AC2344" t="s">
        <v>190</v>
      </c>
      <c r="AD2344" s="50">
        <v>0.97719750608838551</v>
      </c>
      <c r="AE2344" t="s">
        <v>252</v>
      </c>
      <c r="AF2344" t="s">
        <v>252</v>
      </c>
      <c r="AG2344" t="s">
        <v>252</v>
      </c>
      <c r="AH2344" t="s">
        <v>252</v>
      </c>
    </row>
    <row r="2345" spans="1:37" x14ac:dyDescent="0.35">
      <c r="A2345">
        <v>95</v>
      </c>
      <c r="B2345" t="s">
        <v>379</v>
      </c>
      <c r="C2345" t="s">
        <v>246</v>
      </c>
      <c r="D2345" t="s">
        <v>489</v>
      </c>
      <c r="E2345" t="s">
        <v>370</v>
      </c>
      <c r="F2345" t="s">
        <v>248</v>
      </c>
      <c r="G2345" t="s">
        <v>249</v>
      </c>
      <c r="H2345" t="s">
        <v>250</v>
      </c>
      <c r="L2345" s="50">
        <v>1</v>
      </c>
      <c r="M2345" s="50">
        <v>0.94234549999237061</v>
      </c>
      <c r="N2345" s="50">
        <v>1.061181902885437</v>
      </c>
      <c r="O2345" s="50">
        <v>31.672561999999999</v>
      </c>
      <c r="P2345" s="50">
        <v>31.693984985351563</v>
      </c>
      <c r="Q2345" s="50">
        <v>2.0980646833777428E-2</v>
      </c>
      <c r="S2345" s="50">
        <v>22.3785400390625</v>
      </c>
      <c r="T2345" s="50">
        <v>5.3445398807525635E-2</v>
      </c>
      <c r="U2345" s="50">
        <v>3.0856713652610779E-2</v>
      </c>
      <c r="V2345" s="50">
        <v>0</v>
      </c>
      <c r="W2345" t="s">
        <v>210</v>
      </c>
      <c r="X2345" s="50">
        <v>0.70283605861261234</v>
      </c>
      <c r="Y2345" t="s">
        <v>210</v>
      </c>
      <c r="Z2345">
        <v>3</v>
      </c>
      <c r="AA2345">
        <v>24</v>
      </c>
      <c r="AB2345" t="s">
        <v>251</v>
      </c>
      <c r="AC2345" t="s">
        <v>190</v>
      </c>
      <c r="AD2345" s="50">
        <v>0.98646379146531171</v>
      </c>
      <c r="AE2345" t="s">
        <v>252</v>
      </c>
      <c r="AF2345" t="s">
        <v>252</v>
      </c>
      <c r="AG2345" t="s">
        <v>252</v>
      </c>
      <c r="AH2345" t="s">
        <v>252</v>
      </c>
    </row>
    <row r="2346" spans="1:37" x14ac:dyDescent="0.35">
      <c r="A2346">
        <v>96</v>
      </c>
      <c r="B2346" t="s">
        <v>380</v>
      </c>
      <c r="C2346" t="s">
        <v>246</v>
      </c>
      <c r="D2346" t="s">
        <v>489</v>
      </c>
      <c r="E2346" t="s">
        <v>372</v>
      </c>
      <c r="F2346" t="s">
        <v>248</v>
      </c>
      <c r="G2346" t="s">
        <v>249</v>
      </c>
      <c r="H2346" t="s">
        <v>250</v>
      </c>
      <c r="L2346" s="50">
        <v>1</v>
      </c>
      <c r="M2346" s="50">
        <v>0.47207054495811462</v>
      </c>
      <c r="N2346" s="50">
        <v>2.1183273792266846</v>
      </c>
      <c r="O2346" s="50">
        <v>36.216473000000001</v>
      </c>
      <c r="P2346" s="50">
        <v>36.147415161132813</v>
      </c>
      <c r="Q2346" s="50">
        <v>0.67377907037734985</v>
      </c>
      <c r="S2346" s="50">
        <v>26.83197021484375</v>
      </c>
      <c r="T2346" s="50">
        <v>0.67556971311569214</v>
      </c>
      <c r="U2346" s="50">
        <v>0.39004033803939819</v>
      </c>
      <c r="V2346" s="50">
        <v>0</v>
      </c>
      <c r="W2346" t="s">
        <v>210</v>
      </c>
      <c r="X2346" s="50">
        <v>3.9999999105930328E-2</v>
      </c>
      <c r="Y2346" t="s">
        <v>210</v>
      </c>
      <c r="Z2346">
        <v>3</v>
      </c>
      <c r="AA2346">
        <v>33</v>
      </c>
      <c r="AB2346" t="s">
        <v>273</v>
      </c>
      <c r="AC2346" t="s">
        <v>190</v>
      </c>
      <c r="AD2346" s="50">
        <v>0.81174804117374988</v>
      </c>
      <c r="AE2346" t="s">
        <v>252</v>
      </c>
      <c r="AF2346" t="s">
        <v>252</v>
      </c>
      <c r="AG2346" t="s">
        <v>274</v>
      </c>
      <c r="AH2346" t="s">
        <v>274</v>
      </c>
    </row>
    <row r="2347" spans="1:37" x14ac:dyDescent="0.35">
      <c r="A2347" t="s">
        <v>381</v>
      </c>
      <c r="B2347" t="s">
        <v>382</v>
      </c>
    </row>
    <row r="2348" spans="1:37" x14ac:dyDescent="0.35">
      <c r="A2348" t="s">
        <v>383</v>
      </c>
      <c r="B2348" t="s">
        <v>247</v>
      </c>
    </row>
    <row r="2349" spans="1:37" x14ac:dyDescent="0.35">
      <c r="A2349" t="s">
        <v>384</v>
      </c>
      <c r="B2349" t="s">
        <v>385</v>
      </c>
    </row>
    <row r="2350" spans="1:37" x14ac:dyDescent="0.35">
      <c r="A2350" t="s">
        <v>386</v>
      </c>
      <c r="B2350" t="s">
        <v>489</v>
      </c>
    </row>
    <row r="2351" spans="1:37" x14ac:dyDescent="0.35">
      <c r="A2351" s="73"/>
      <c r="B2351" s="73"/>
      <c r="C2351" s="73"/>
      <c r="D2351" s="73"/>
      <c r="E2351" s="73"/>
      <c r="F2351" s="73"/>
      <c r="G2351" s="73"/>
      <c r="H2351" s="73"/>
      <c r="I2351" s="73"/>
      <c r="J2351" s="73"/>
      <c r="K2351" s="73"/>
      <c r="L2351" s="73"/>
      <c r="M2351" s="73"/>
      <c r="N2351" s="73"/>
      <c r="O2351" s="73"/>
      <c r="P2351" s="73"/>
      <c r="Q2351" s="73"/>
      <c r="R2351" s="73"/>
      <c r="S2351" s="73"/>
      <c r="T2351" s="73"/>
      <c r="U2351" s="73"/>
      <c r="V2351" s="73"/>
      <c r="W2351" s="73"/>
      <c r="X2351" s="73"/>
      <c r="Y2351" s="73"/>
      <c r="Z2351" s="73"/>
      <c r="AA2351" s="73"/>
      <c r="AB2351" s="73"/>
      <c r="AC2351" s="73"/>
      <c r="AD2351" s="73"/>
      <c r="AE2351" s="73"/>
      <c r="AF2351" s="73"/>
      <c r="AG2351" s="73"/>
      <c r="AH2351" s="73"/>
      <c r="AI2351" s="73"/>
      <c r="AJ2351" s="73"/>
      <c r="AK2351" s="73"/>
    </row>
    <row r="2352" spans="1:37" x14ac:dyDescent="0.35">
      <c r="A2352" t="s">
        <v>174</v>
      </c>
      <c r="B2352" t="s">
        <v>175</v>
      </c>
    </row>
    <row r="2353" spans="1:34" x14ac:dyDescent="0.35">
      <c r="A2353" t="s">
        <v>186</v>
      </c>
      <c r="B2353" t="s">
        <v>187</v>
      </c>
    </row>
    <row r="2354" spans="1:34" x14ac:dyDescent="0.35">
      <c r="A2354" t="s">
        <v>188</v>
      </c>
      <c r="B2354" t="s">
        <v>490</v>
      </c>
    </row>
    <row r="2355" spans="1:34" x14ac:dyDescent="0.35">
      <c r="A2355" t="s">
        <v>191</v>
      </c>
      <c r="B2355" t="s">
        <v>491</v>
      </c>
    </row>
    <row r="2356" spans="1:34" x14ac:dyDescent="0.35">
      <c r="A2356" t="s">
        <v>193</v>
      </c>
      <c r="B2356" t="s">
        <v>492</v>
      </c>
    </row>
    <row r="2357" spans="1:34" x14ac:dyDescent="0.35">
      <c r="A2357" t="s">
        <v>195</v>
      </c>
      <c r="B2357" t="s">
        <v>493</v>
      </c>
    </row>
    <row r="2358" spans="1:34" x14ac:dyDescent="0.35">
      <c r="A2358" t="s">
        <v>197</v>
      </c>
      <c r="B2358" t="s">
        <v>198</v>
      </c>
    </row>
    <row r="2359" spans="1:34" x14ac:dyDescent="0.35">
      <c r="A2359" t="s">
        <v>199</v>
      </c>
      <c r="B2359" t="s">
        <v>200</v>
      </c>
    </row>
    <row r="2360" spans="1:34" x14ac:dyDescent="0.35">
      <c r="A2360" t="s">
        <v>201</v>
      </c>
      <c r="B2360" t="s">
        <v>202</v>
      </c>
    </row>
    <row r="2361" spans="1:34" x14ac:dyDescent="0.35">
      <c r="A2361" t="s">
        <v>203</v>
      </c>
      <c r="B2361" t="s">
        <v>204</v>
      </c>
    </row>
    <row r="2362" spans="1:34" x14ac:dyDescent="0.35">
      <c r="A2362" t="s">
        <v>205</v>
      </c>
      <c r="B2362" t="s">
        <v>206</v>
      </c>
    </row>
    <row r="2363" spans="1:34" x14ac:dyDescent="0.35">
      <c r="A2363" t="s">
        <v>207</v>
      </c>
      <c r="B2363" t="s">
        <v>208</v>
      </c>
    </row>
    <row r="2364" spans="1:34" x14ac:dyDescent="0.35">
      <c r="A2364" t="s">
        <v>209</v>
      </c>
      <c r="B2364" t="s">
        <v>210</v>
      </c>
    </row>
    <row r="2365" spans="1:34" x14ac:dyDescent="0.35">
      <c r="A2365" t="s">
        <v>211</v>
      </c>
      <c r="B2365" t="s">
        <v>212</v>
      </c>
    </row>
    <row r="2367" spans="1:34" x14ac:dyDescent="0.35">
      <c r="A2367" t="s">
        <v>213</v>
      </c>
      <c r="B2367" t="s">
        <v>214</v>
      </c>
      <c r="C2367" t="s">
        <v>215</v>
      </c>
      <c r="D2367" t="s">
        <v>216</v>
      </c>
      <c r="E2367" t="s">
        <v>217</v>
      </c>
      <c r="F2367" t="s">
        <v>218</v>
      </c>
      <c r="G2367" t="s">
        <v>219</v>
      </c>
      <c r="H2367" t="s">
        <v>220</v>
      </c>
      <c r="I2367" t="s">
        <v>221</v>
      </c>
      <c r="J2367" t="s">
        <v>222</v>
      </c>
      <c r="K2367" t="s">
        <v>223</v>
      </c>
      <c r="L2367" t="s">
        <v>112</v>
      </c>
      <c r="M2367" t="s">
        <v>224</v>
      </c>
      <c r="N2367" t="s">
        <v>225</v>
      </c>
      <c r="O2367" t="s">
        <v>45</v>
      </c>
      <c r="P2367" t="s">
        <v>226</v>
      </c>
      <c r="Q2367" t="s">
        <v>227</v>
      </c>
      <c r="R2367" t="s">
        <v>228</v>
      </c>
      <c r="S2367" t="s">
        <v>229</v>
      </c>
      <c r="T2367" t="s">
        <v>230</v>
      </c>
      <c r="U2367" t="s">
        <v>231</v>
      </c>
      <c r="V2367" t="s">
        <v>232</v>
      </c>
      <c r="W2367" t="s">
        <v>233</v>
      </c>
      <c r="X2367" t="s">
        <v>234</v>
      </c>
      <c r="Y2367" t="s">
        <v>235</v>
      </c>
      <c r="Z2367" t="s">
        <v>236</v>
      </c>
      <c r="AA2367" t="s">
        <v>237</v>
      </c>
      <c r="AB2367" t="s">
        <v>238</v>
      </c>
      <c r="AC2367" t="s">
        <v>239</v>
      </c>
      <c r="AD2367" t="s">
        <v>240</v>
      </c>
      <c r="AE2367" t="s">
        <v>241</v>
      </c>
      <c r="AF2367" t="s">
        <v>399</v>
      </c>
      <c r="AG2367" t="s">
        <v>242</v>
      </c>
      <c r="AH2367" t="s">
        <v>401</v>
      </c>
    </row>
    <row r="2368" spans="1:34" x14ac:dyDescent="0.35">
      <c r="A2368">
        <v>1</v>
      </c>
      <c r="B2368" t="s">
        <v>245</v>
      </c>
      <c r="C2368" t="s">
        <v>246</v>
      </c>
      <c r="D2368" t="s">
        <v>494</v>
      </c>
      <c r="E2368" t="s">
        <v>247</v>
      </c>
      <c r="F2368" t="s">
        <v>248</v>
      </c>
      <c r="G2368" t="s">
        <v>249</v>
      </c>
      <c r="H2368" t="s">
        <v>250</v>
      </c>
      <c r="O2368" s="50">
        <v>9.5445930000000008</v>
      </c>
      <c r="P2368" s="50">
        <v>9.6627283096313477</v>
      </c>
      <c r="Q2368" s="50">
        <v>0.10275649279356003</v>
      </c>
      <c r="W2368" t="s">
        <v>210</v>
      </c>
      <c r="X2368" s="50">
        <v>0.46352543049885675</v>
      </c>
      <c r="Y2368" t="s">
        <v>210</v>
      </c>
      <c r="Z2368">
        <v>3</v>
      </c>
      <c r="AA2368">
        <v>5</v>
      </c>
      <c r="AB2368" t="s">
        <v>251</v>
      </c>
      <c r="AC2368" t="s">
        <v>190</v>
      </c>
      <c r="AD2368" s="50">
        <v>0.89251387372367563</v>
      </c>
      <c r="AE2368" t="s">
        <v>252</v>
      </c>
      <c r="AF2368" t="s">
        <v>252</v>
      </c>
      <c r="AG2368" t="s">
        <v>252</v>
      </c>
      <c r="AH2368" t="s">
        <v>252</v>
      </c>
    </row>
    <row r="2369" spans="1:34" x14ac:dyDescent="0.35">
      <c r="A2369">
        <v>2</v>
      </c>
      <c r="B2369" t="s">
        <v>253</v>
      </c>
      <c r="C2369" t="s">
        <v>246</v>
      </c>
      <c r="D2369" t="s">
        <v>494</v>
      </c>
      <c r="E2369" t="s">
        <v>254</v>
      </c>
      <c r="F2369" t="s">
        <v>248</v>
      </c>
      <c r="G2369" t="s">
        <v>249</v>
      </c>
      <c r="H2369" t="s">
        <v>250</v>
      </c>
      <c r="L2369" s="50">
        <v>1</v>
      </c>
      <c r="M2369" s="50">
        <v>0.89154982566833496</v>
      </c>
      <c r="N2369" s="50">
        <v>1.1216422319412231</v>
      </c>
      <c r="O2369" s="50">
        <v>21.674272999999999</v>
      </c>
      <c r="P2369" s="50">
        <v>21.673364639282227</v>
      </c>
      <c r="Q2369" s="50">
        <v>1.0731888003647327E-2</v>
      </c>
      <c r="S2369" s="50">
        <v>12.010636329650879</v>
      </c>
      <c r="T2369" s="50">
        <v>0.10331539064645767</v>
      </c>
      <c r="U2369" s="50">
        <v>5.9649169445037842E-2</v>
      </c>
      <c r="V2369" s="50">
        <v>0</v>
      </c>
      <c r="W2369" t="s">
        <v>210</v>
      </c>
      <c r="X2369" s="50">
        <v>0.38206574204833244</v>
      </c>
      <c r="Y2369" t="s">
        <v>210</v>
      </c>
      <c r="Z2369">
        <v>3</v>
      </c>
      <c r="AA2369">
        <v>15</v>
      </c>
      <c r="AB2369" t="s">
        <v>251</v>
      </c>
      <c r="AC2369" t="s">
        <v>190</v>
      </c>
      <c r="AD2369" s="50">
        <v>0.97112868721781764</v>
      </c>
      <c r="AE2369" t="s">
        <v>252</v>
      </c>
      <c r="AF2369" t="s">
        <v>252</v>
      </c>
      <c r="AG2369" t="s">
        <v>252</v>
      </c>
      <c r="AH2369" t="s">
        <v>252</v>
      </c>
    </row>
    <row r="2370" spans="1:34" x14ac:dyDescent="0.35">
      <c r="A2370">
        <v>3</v>
      </c>
      <c r="B2370" t="s">
        <v>255</v>
      </c>
      <c r="C2370" t="s">
        <v>246</v>
      </c>
      <c r="D2370" t="s">
        <v>494</v>
      </c>
      <c r="E2370" t="s">
        <v>256</v>
      </c>
      <c r="F2370" t="s">
        <v>248</v>
      </c>
      <c r="G2370" t="s">
        <v>249</v>
      </c>
      <c r="H2370" t="s">
        <v>250</v>
      </c>
      <c r="L2370" s="50">
        <v>1</v>
      </c>
      <c r="M2370" s="50">
        <v>0.88389486074447632</v>
      </c>
      <c r="N2370" s="50">
        <v>1.1313562393188477</v>
      </c>
      <c r="O2370" s="50">
        <v>23.376190000000001</v>
      </c>
      <c r="P2370" s="50">
        <v>23.395624160766602</v>
      </c>
      <c r="Q2370" s="50">
        <v>4.217887669801712E-2</v>
      </c>
      <c r="S2370" s="50">
        <v>13.732895851135254</v>
      </c>
      <c r="T2370" s="50">
        <v>0.11107634752988815</v>
      </c>
      <c r="U2370" s="50">
        <v>6.4129956066608429E-2</v>
      </c>
      <c r="V2370" s="50">
        <v>0</v>
      </c>
      <c r="W2370" t="s">
        <v>210</v>
      </c>
      <c r="X2370" s="50">
        <v>0.42011827604038882</v>
      </c>
      <c r="Y2370" t="s">
        <v>210</v>
      </c>
      <c r="Z2370">
        <v>3</v>
      </c>
      <c r="AA2370">
        <v>17</v>
      </c>
      <c r="AB2370" t="s">
        <v>251</v>
      </c>
      <c r="AC2370" t="s">
        <v>190</v>
      </c>
      <c r="AD2370" s="50">
        <v>0.97070300358671668</v>
      </c>
      <c r="AE2370" t="s">
        <v>252</v>
      </c>
      <c r="AF2370" t="s">
        <v>252</v>
      </c>
      <c r="AG2370" t="s">
        <v>252</v>
      </c>
      <c r="AH2370" t="s">
        <v>252</v>
      </c>
    </row>
    <row r="2371" spans="1:34" x14ac:dyDescent="0.35">
      <c r="A2371">
        <v>4</v>
      </c>
      <c r="B2371" t="s">
        <v>257</v>
      </c>
      <c r="C2371" t="s">
        <v>246</v>
      </c>
      <c r="D2371" t="s">
        <v>494</v>
      </c>
      <c r="E2371" t="s">
        <v>258</v>
      </c>
      <c r="F2371" t="s">
        <v>248</v>
      </c>
      <c r="G2371" t="s">
        <v>249</v>
      </c>
      <c r="H2371" t="s">
        <v>250</v>
      </c>
      <c r="L2371" s="50">
        <v>1</v>
      </c>
      <c r="M2371" s="50">
        <v>0.8867192268371582</v>
      </c>
      <c r="N2371" s="50">
        <v>1.1277526617050171</v>
      </c>
      <c r="O2371" s="50">
        <v>24.440788000000001</v>
      </c>
      <c r="P2371" s="50">
        <v>24.415664672851563</v>
      </c>
      <c r="Q2371" s="50">
        <v>3.3903498202562332E-2</v>
      </c>
      <c r="S2371" s="50">
        <v>14.752936363220215</v>
      </c>
      <c r="T2371" s="50">
        <v>0.10820510238409042</v>
      </c>
      <c r="U2371" s="50">
        <v>6.2472246587276459E-2</v>
      </c>
      <c r="V2371" s="50">
        <v>0</v>
      </c>
      <c r="W2371" t="s">
        <v>210</v>
      </c>
      <c r="X2371" s="50">
        <v>0.52988136914094164</v>
      </c>
      <c r="Y2371" t="s">
        <v>210</v>
      </c>
      <c r="Z2371">
        <v>3</v>
      </c>
      <c r="AA2371">
        <v>18</v>
      </c>
      <c r="AB2371" t="s">
        <v>251</v>
      </c>
      <c r="AC2371" t="s">
        <v>190</v>
      </c>
      <c r="AD2371" s="50">
        <v>0.98099785257685723</v>
      </c>
      <c r="AE2371" t="s">
        <v>252</v>
      </c>
      <c r="AF2371" t="s">
        <v>252</v>
      </c>
      <c r="AG2371" t="s">
        <v>252</v>
      </c>
      <c r="AH2371" t="s">
        <v>252</v>
      </c>
    </row>
    <row r="2372" spans="1:34" x14ac:dyDescent="0.35">
      <c r="A2372">
        <v>5</v>
      </c>
      <c r="B2372" t="s">
        <v>259</v>
      </c>
      <c r="C2372" t="s">
        <v>246</v>
      </c>
      <c r="D2372" t="s">
        <v>494</v>
      </c>
      <c r="E2372" t="s">
        <v>247</v>
      </c>
      <c r="F2372" t="s">
        <v>248</v>
      </c>
      <c r="G2372" t="s">
        <v>249</v>
      </c>
      <c r="H2372" t="s">
        <v>250</v>
      </c>
      <c r="O2372" s="50">
        <v>9.7313799999999997</v>
      </c>
      <c r="P2372" s="50">
        <v>9.6627283096313477</v>
      </c>
      <c r="Q2372" s="50">
        <v>0.10275649279356003</v>
      </c>
      <c r="W2372" t="s">
        <v>210</v>
      </c>
      <c r="X2372" s="50">
        <v>0.46352543049885675</v>
      </c>
      <c r="Y2372" t="s">
        <v>210</v>
      </c>
      <c r="Z2372">
        <v>3</v>
      </c>
      <c r="AA2372">
        <v>5</v>
      </c>
      <c r="AB2372" t="s">
        <v>251</v>
      </c>
      <c r="AC2372" t="s">
        <v>190</v>
      </c>
      <c r="AD2372" s="50">
        <v>0.87956576244503792</v>
      </c>
      <c r="AE2372" t="s">
        <v>252</v>
      </c>
      <c r="AF2372" t="s">
        <v>252</v>
      </c>
      <c r="AG2372" t="s">
        <v>252</v>
      </c>
      <c r="AH2372" t="s">
        <v>252</v>
      </c>
    </row>
    <row r="2373" spans="1:34" x14ac:dyDescent="0.35">
      <c r="A2373">
        <v>6</v>
      </c>
      <c r="B2373" t="s">
        <v>260</v>
      </c>
      <c r="C2373" t="s">
        <v>246</v>
      </c>
      <c r="D2373" t="s">
        <v>494</v>
      </c>
      <c r="E2373" t="s">
        <v>254</v>
      </c>
      <c r="F2373" t="s">
        <v>248</v>
      </c>
      <c r="G2373" t="s">
        <v>249</v>
      </c>
      <c r="H2373" t="s">
        <v>250</v>
      </c>
      <c r="L2373" s="50">
        <v>1</v>
      </c>
      <c r="M2373" s="50">
        <v>0.89154982566833496</v>
      </c>
      <c r="N2373" s="50">
        <v>1.1216422319412231</v>
      </c>
      <c r="O2373" s="50">
        <v>21.662209000000001</v>
      </c>
      <c r="P2373" s="50">
        <v>21.673364639282227</v>
      </c>
      <c r="Q2373" s="50">
        <v>1.0731888003647327E-2</v>
      </c>
      <c r="S2373" s="50">
        <v>12.010636329650879</v>
      </c>
      <c r="T2373" s="50">
        <v>0.10331539064645767</v>
      </c>
      <c r="U2373" s="50">
        <v>5.9649169445037842E-2</v>
      </c>
      <c r="V2373" s="50">
        <v>0</v>
      </c>
      <c r="W2373" t="s">
        <v>210</v>
      </c>
      <c r="X2373" s="50">
        <v>0.38206574204833244</v>
      </c>
      <c r="Y2373" t="s">
        <v>210</v>
      </c>
      <c r="Z2373">
        <v>3</v>
      </c>
      <c r="AA2373">
        <v>15</v>
      </c>
      <c r="AB2373" t="s">
        <v>251</v>
      </c>
      <c r="AC2373" t="s">
        <v>190</v>
      </c>
      <c r="AD2373" s="50">
        <v>0.96551803860541452</v>
      </c>
      <c r="AE2373" t="s">
        <v>252</v>
      </c>
      <c r="AF2373" t="s">
        <v>252</v>
      </c>
      <c r="AG2373" t="s">
        <v>252</v>
      </c>
      <c r="AH2373" t="s">
        <v>252</v>
      </c>
    </row>
    <row r="2374" spans="1:34" x14ac:dyDescent="0.35">
      <c r="A2374">
        <v>7</v>
      </c>
      <c r="B2374" t="s">
        <v>261</v>
      </c>
      <c r="C2374" t="s">
        <v>246</v>
      </c>
      <c r="D2374" t="s">
        <v>494</v>
      </c>
      <c r="E2374" t="s">
        <v>256</v>
      </c>
      <c r="F2374" t="s">
        <v>248</v>
      </c>
      <c r="G2374" t="s">
        <v>249</v>
      </c>
      <c r="H2374" t="s">
        <v>250</v>
      </c>
      <c r="L2374" s="50">
        <v>1</v>
      </c>
      <c r="M2374" s="50">
        <v>0.88389486074447632</v>
      </c>
      <c r="N2374" s="50">
        <v>1.1313562393188477</v>
      </c>
      <c r="O2374" s="50">
        <v>23.366667</v>
      </c>
      <c r="P2374" s="50">
        <v>23.395624160766602</v>
      </c>
      <c r="Q2374" s="50">
        <v>4.217887669801712E-2</v>
      </c>
      <c r="S2374" s="50">
        <v>13.732895851135254</v>
      </c>
      <c r="T2374" s="50">
        <v>0.11107634752988815</v>
      </c>
      <c r="U2374" s="50">
        <v>6.4129956066608429E-2</v>
      </c>
      <c r="V2374" s="50">
        <v>0</v>
      </c>
      <c r="W2374" t="s">
        <v>210</v>
      </c>
      <c r="X2374" s="50">
        <v>0.42011827604038882</v>
      </c>
      <c r="Y2374" t="s">
        <v>210</v>
      </c>
      <c r="Z2374">
        <v>3</v>
      </c>
      <c r="AA2374">
        <v>17</v>
      </c>
      <c r="AB2374" t="s">
        <v>251</v>
      </c>
      <c r="AC2374" t="s">
        <v>190</v>
      </c>
      <c r="AD2374" s="50">
        <v>0.98405972708967393</v>
      </c>
      <c r="AE2374" t="s">
        <v>252</v>
      </c>
      <c r="AF2374" t="s">
        <v>252</v>
      </c>
      <c r="AG2374" t="s">
        <v>252</v>
      </c>
      <c r="AH2374" t="s">
        <v>252</v>
      </c>
    </row>
    <row r="2375" spans="1:34" x14ac:dyDescent="0.35">
      <c r="A2375">
        <v>8</v>
      </c>
      <c r="B2375" t="s">
        <v>262</v>
      </c>
      <c r="C2375" t="s">
        <v>246</v>
      </c>
      <c r="D2375" t="s">
        <v>494</v>
      </c>
      <c r="E2375" t="s">
        <v>258</v>
      </c>
      <c r="F2375" t="s">
        <v>248</v>
      </c>
      <c r="G2375" t="s">
        <v>249</v>
      </c>
      <c r="H2375" t="s">
        <v>250</v>
      </c>
      <c r="L2375" s="50">
        <v>1</v>
      </c>
      <c r="M2375" s="50">
        <v>0.8867192268371582</v>
      </c>
      <c r="N2375" s="50">
        <v>1.1277526617050171</v>
      </c>
      <c r="O2375" s="50">
        <v>24.429103999999999</v>
      </c>
      <c r="P2375" s="50">
        <v>24.415664672851563</v>
      </c>
      <c r="Q2375" s="50">
        <v>3.3903498202562332E-2</v>
      </c>
      <c r="S2375" s="50">
        <v>14.752936363220215</v>
      </c>
      <c r="T2375" s="50">
        <v>0.10820510238409042</v>
      </c>
      <c r="U2375" s="50">
        <v>6.2472246587276459E-2</v>
      </c>
      <c r="V2375" s="50">
        <v>0</v>
      </c>
      <c r="W2375" t="s">
        <v>210</v>
      </c>
      <c r="X2375" s="50">
        <v>0.52988136914094164</v>
      </c>
      <c r="Y2375" t="s">
        <v>210</v>
      </c>
      <c r="Z2375">
        <v>3</v>
      </c>
      <c r="AA2375">
        <v>17</v>
      </c>
      <c r="AB2375" t="s">
        <v>251</v>
      </c>
      <c r="AC2375" t="s">
        <v>190</v>
      </c>
      <c r="AD2375" s="50">
        <v>0.97632333455515885</v>
      </c>
      <c r="AE2375" t="s">
        <v>252</v>
      </c>
      <c r="AF2375" t="s">
        <v>252</v>
      </c>
      <c r="AG2375" t="s">
        <v>252</v>
      </c>
      <c r="AH2375" t="s">
        <v>252</v>
      </c>
    </row>
    <row r="2376" spans="1:34" x14ac:dyDescent="0.35">
      <c r="A2376">
        <v>9</v>
      </c>
      <c r="B2376" t="s">
        <v>263</v>
      </c>
      <c r="C2376" t="s">
        <v>246</v>
      </c>
      <c r="D2376" t="s">
        <v>494</v>
      </c>
      <c r="E2376" t="s">
        <v>247</v>
      </c>
      <c r="F2376" t="s">
        <v>248</v>
      </c>
      <c r="G2376" t="s">
        <v>249</v>
      </c>
      <c r="H2376" t="s">
        <v>250</v>
      </c>
      <c r="O2376" s="50">
        <v>9.7122130000000002</v>
      </c>
      <c r="P2376" s="50">
        <v>9.6627283096313477</v>
      </c>
      <c r="Q2376" s="50">
        <v>0.10275649279356003</v>
      </c>
      <c r="W2376" t="s">
        <v>210</v>
      </c>
      <c r="X2376" s="50">
        <v>0.46352543049885675</v>
      </c>
      <c r="Y2376" t="s">
        <v>210</v>
      </c>
      <c r="Z2376">
        <v>3</v>
      </c>
      <c r="AA2376">
        <v>5</v>
      </c>
      <c r="AB2376" t="s">
        <v>251</v>
      </c>
      <c r="AC2376" t="s">
        <v>190</v>
      </c>
      <c r="AD2376" s="50">
        <v>0.90440253001911441</v>
      </c>
      <c r="AE2376" t="s">
        <v>252</v>
      </c>
      <c r="AF2376" t="s">
        <v>252</v>
      </c>
      <c r="AG2376" t="s">
        <v>252</v>
      </c>
      <c r="AH2376" t="s">
        <v>252</v>
      </c>
    </row>
    <row r="2377" spans="1:34" x14ac:dyDescent="0.35">
      <c r="A2377">
        <v>10</v>
      </c>
      <c r="B2377" t="s">
        <v>264</v>
      </c>
      <c r="C2377" t="s">
        <v>246</v>
      </c>
      <c r="D2377" t="s">
        <v>494</v>
      </c>
      <c r="E2377" t="s">
        <v>254</v>
      </c>
      <c r="F2377" t="s">
        <v>248</v>
      </c>
      <c r="G2377" t="s">
        <v>249</v>
      </c>
      <c r="H2377" t="s">
        <v>250</v>
      </c>
      <c r="L2377" s="50">
        <v>1</v>
      </c>
      <c r="M2377" s="50">
        <v>0.89154982566833496</v>
      </c>
      <c r="N2377" s="50">
        <v>1.1216422319412231</v>
      </c>
      <c r="O2377" s="50">
        <v>21.683615</v>
      </c>
      <c r="P2377" s="50">
        <v>21.673364639282227</v>
      </c>
      <c r="Q2377" s="50">
        <v>1.0731888003647327E-2</v>
      </c>
      <c r="S2377" s="50">
        <v>12.010636329650879</v>
      </c>
      <c r="T2377" s="50">
        <v>0.10331539064645767</v>
      </c>
      <c r="U2377" s="50">
        <v>5.9649169445037842E-2</v>
      </c>
      <c r="V2377" s="50">
        <v>0</v>
      </c>
      <c r="W2377" t="s">
        <v>210</v>
      </c>
      <c r="X2377" s="50">
        <v>0.38206574204833244</v>
      </c>
      <c r="Y2377" t="s">
        <v>210</v>
      </c>
      <c r="Z2377">
        <v>3</v>
      </c>
      <c r="AA2377">
        <v>15</v>
      </c>
      <c r="AB2377" t="s">
        <v>251</v>
      </c>
      <c r="AC2377" t="s">
        <v>190</v>
      </c>
      <c r="AD2377" s="50">
        <v>0.97076461784008028</v>
      </c>
      <c r="AE2377" t="s">
        <v>252</v>
      </c>
      <c r="AF2377" t="s">
        <v>252</v>
      </c>
      <c r="AG2377" t="s">
        <v>252</v>
      </c>
      <c r="AH2377" t="s">
        <v>252</v>
      </c>
    </row>
    <row r="2378" spans="1:34" x14ac:dyDescent="0.35">
      <c r="A2378">
        <v>11</v>
      </c>
      <c r="B2378" t="s">
        <v>265</v>
      </c>
      <c r="C2378" t="s">
        <v>246</v>
      </c>
      <c r="D2378" t="s">
        <v>494</v>
      </c>
      <c r="E2378" t="s">
        <v>256</v>
      </c>
      <c r="F2378" t="s">
        <v>248</v>
      </c>
      <c r="G2378" t="s">
        <v>249</v>
      </c>
      <c r="H2378" t="s">
        <v>250</v>
      </c>
      <c r="L2378" s="50">
        <v>1</v>
      </c>
      <c r="M2378" s="50">
        <v>0.88389486074447632</v>
      </c>
      <c r="N2378" s="50">
        <v>1.1313562393188477</v>
      </c>
      <c r="O2378" s="50">
        <v>23.444016999999999</v>
      </c>
      <c r="P2378" s="50">
        <v>23.395624160766602</v>
      </c>
      <c r="Q2378" s="50">
        <v>4.217887669801712E-2</v>
      </c>
      <c r="S2378" s="50">
        <v>13.732895851135254</v>
      </c>
      <c r="T2378" s="50">
        <v>0.11107634752988815</v>
      </c>
      <c r="U2378" s="50">
        <v>6.4129956066608429E-2</v>
      </c>
      <c r="V2378" s="50">
        <v>0</v>
      </c>
      <c r="W2378" t="s">
        <v>210</v>
      </c>
      <c r="X2378" s="50">
        <v>0.42011827604038882</v>
      </c>
      <c r="Y2378" t="s">
        <v>210</v>
      </c>
      <c r="Z2378">
        <v>3</v>
      </c>
      <c r="AA2378">
        <v>17</v>
      </c>
      <c r="AB2378" t="s">
        <v>251</v>
      </c>
      <c r="AC2378" t="s">
        <v>190</v>
      </c>
      <c r="AD2378" s="50">
        <v>0.96851748976098961</v>
      </c>
      <c r="AE2378" t="s">
        <v>252</v>
      </c>
      <c r="AF2378" t="s">
        <v>252</v>
      </c>
      <c r="AG2378" t="s">
        <v>252</v>
      </c>
      <c r="AH2378" t="s">
        <v>252</v>
      </c>
    </row>
    <row r="2379" spans="1:34" x14ac:dyDescent="0.35">
      <c r="A2379">
        <v>12</v>
      </c>
      <c r="B2379" t="s">
        <v>266</v>
      </c>
      <c r="C2379" t="s">
        <v>246</v>
      </c>
      <c r="D2379" t="s">
        <v>494</v>
      </c>
      <c r="E2379" t="s">
        <v>258</v>
      </c>
      <c r="F2379" t="s">
        <v>248</v>
      </c>
      <c r="G2379" t="s">
        <v>249</v>
      </c>
      <c r="H2379" t="s">
        <v>250</v>
      </c>
      <c r="L2379" s="50">
        <v>1</v>
      </c>
      <c r="M2379" s="50">
        <v>0.8867192268371582</v>
      </c>
      <c r="N2379" s="50">
        <v>1.1277526617050171</v>
      </c>
      <c r="O2379" s="50">
        <v>24.377102000000001</v>
      </c>
      <c r="P2379" s="50">
        <v>24.415664672851563</v>
      </c>
      <c r="Q2379" s="50">
        <v>3.3903498202562332E-2</v>
      </c>
      <c r="S2379" s="50">
        <v>14.752936363220215</v>
      </c>
      <c r="T2379" s="50">
        <v>0.10820510238409042</v>
      </c>
      <c r="U2379" s="50">
        <v>6.2472246587276459E-2</v>
      </c>
      <c r="V2379" s="50">
        <v>0</v>
      </c>
      <c r="W2379" t="s">
        <v>210</v>
      </c>
      <c r="X2379" s="50">
        <v>0.52988136914094164</v>
      </c>
      <c r="Y2379" t="s">
        <v>210</v>
      </c>
      <c r="Z2379">
        <v>3</v>
      </c>
      <c r="AA2379">
        <v>17</v>
      </c>
      <c r="AB2379" t="s">
        <v>251</v>
      </c>
      <c r="AC2379" t="s">
        <v>190</v>
      </c>
      <c r="AD2379" s="50">
        <v>0.97428548650975966</v>
      </c>
      <c r="AE2379" t="s">
        <v>252</v>
      </c>
      <c r="AF2379" t="s">
        <v>252</v>
      </c>
      <c r="AG2379" t="s">
        <v>252</v>
      </c>
      <c r="AH2379" t="s">
        <v>252</v>
      </c>
    </row>
    <row r="2380" spans="1:34" x14ac:dyDescent="0.35">
      <c r="A2380">
        <v>13</v>
      </c>
      <c r="B2380" t="s">
        <v>267</v>
      </c>
      <c r="C2380" t="s">
        <v>246</v>
      </c>
      <c r="D2380" t="s">
        <v>494</v>
      </c>
      <c r="E2380" t="s">
        <v>268</v>
      </c>
      <c r="F2380" t="s">
        <v>248</v>
      </c>
      <c r="G2380" t="s">
        <v>249</v>
      </c>
      <c r="H2380" t="s">
        <v>250</v>
      </c>
      <c r="L2380" s="50">
        <v>1</v>
      </c>
      <c r="M2380" s="50">
        <v>0.89160102605819702</v>
      </c>
      <c r="N2380" s="50">
        <v>1.1215778589248657</v>
      </c>
      <c r="O2380" s="50">
        <v>25.781383999999999</v>
      </c>
      <c r="P2380" s="50">
        <v>25.788763046264648</v>
      </c>
      <c r="Q2380" s="50">
        <v>1.0222512297332287E-2</v>
      </c>
      <c r="S2380" s="50">
        <v>16.126033782958984</v>
      </c>
      <c r="T2380" s="50">
        <v>0.1032637283205986</v>
      </c>
      <c r="U2380" s="50">
        <v>5.9619341045618057E-2</v>
      </c>
      <c r="V2380" s="50">
        <v>0</v>
      </c>
      <c r="W2380" t="s">
        <v>210</v>
      </c>
      <c r="X2380" s="50">
        <v>0.41806199772866243</v>
      </c>
      <c r="Y2380" t="s">
        <v>210</v>
      </c>
      <c r="Z2380">
        <v>3</v>
      </c>
      <c r="AA2380">
        <v>20</v>
      </c>
      <c r="AB2380" t="s">
        <v>251</v>
      </c>
      <c r="AC2380" t="s">
        <v>190</v>
      </c>
      <c r="AD2380" s="50">
        <v>0.97284836180376755</v>
      </c>
      <c r="AE2380" t="s">
        <v>252</v>
      </c>
      <c r="AF2380" t="s">
        <v>252</v>
      </c>
      <c r="AG2380" t="s">
        <v>252</v>
      </c>
      <c r="AH2380" t="s">
        <v>252</v>
      </c>
    </row>
    <row r="2381" spans="1:34" x14ac:dyDescent="0.35">
      <c r="A2381">
        <v>14</v>
      </c>
      <c r="B2381" t="s">
        <v>269</v>
      </c>
      <c r="C2381" t="s">
        <v>246</v>
      </c>
      <c r="D2381" t="s">
        <v>494</v>
      </c>
      <c r="E2381" t="s">
        <v>270</v>
      </c>
      <c r="F2381" t="s">
        <v>248</v>
      </c>
      <c r="G2381" t="s">
        <v>249</v>
      </c>
      <c r="H2381" t="s">
        <v>250</v>
      </c>
      <c r="L2381" s="50">
        <v>1</v>
      </c>
      <c r="M2381" s="50">
        <v>0.8837883472442627</v>
      </c>
      <c r="N2381" s="50">
        <v>1.1314926147460938</v>
      </c>
      <c r="O2381" s="50">
        <v>26.783539000000001</v>
      </c>
      <c r="P2381" s="50">
        <v>26.736001968383789</v>
      </c>
      <c r="Q2381" s="50">
        <v>4.2463734745979309E-2</v>
      </c>
      <c r="S2381" s="50">
        <v>17.073272705078125</v>
      </c>
      <c r="T2381" s="50">
        <v>0.11118482798337936</v>
      </c>
      <c r="U2381" s="50">
        <v>6.4192593097686768E-2</v>
      </c>
      <c r="V2381" s="50">
        <v>0</v>
      </c>
      <c r="W2381" t="s">
        <v>210</v>
      </c>
      <c r="X2381" s="50">
        <v>0.39995597550406659</v>
      </c>
      <c r="Y2381" t="s">
        <v>210</v>
      </c>
      <c r="Z2381">
        <v>3</v>
      </c>
      <c r="AA2381">
        <v>21</v>
      </c>
      <c r="AB2381" t="s">
        <v>251</v>
      </c>
      <c r="AC2381" t="s">
        <v>190</v>
      </c>
      <c r="AD2381" s="50">
        <v>0.97673064460497161</v>
      </c>
      <c r="AE2381" t="s">
        <v>252</v>
      </c>
      <c r="AF2381" t="s">
        <v>252</v>
      </c>
      <c r="AG2381" t="s">
        <v>252</v>
      </c>
      <c r="AH2381" t="s">
        <v>252</v>
      </c>
    </row>
    <row r="2382" spans="1:34" x14ac:dyDescent="0.35">
      <c r="A2382">
        <v>15</v>
      </c>
      <c r="B2382" t="s">
        <v>271</v>
      </c>
      <c r="C2382" t="s">
        <v>246</v>
      </c>
      <c r="D2382" t="s">
        <v>494</v>
      </c>
      <c r="E2382" t="s">
        <v>272</v>
      </c>
      <c r="F2382" t="s">
        <v>248</v>
      </c>
      <c r="G2382" t="s">
        <v>249</v>
      </c>
      <c r="H2382" t="s">
        <v>250</v>
      </c>
      <c r="L2382" s="50">
        <v>1</v>
      </c>
      <c r="M2382" s="50">
        <v>0.89114290475845337</v>
      </c>
      <c r="N2382" s="50">
        <v>1.1221544742584229</v>
      </c>
      <c r="O2382" s="50">
        <v>28.310617000000001</v>
      </c>
      <c r="P2382" s="50">
        <v>28.325716018676758</v>
      </c>
      <c r="Q2382" s="50">
        <v>1.4150586910545826E-2</v>
      </c>
      <c r="S2382" s="50">
        <v>18.662988662719727</v>
      </c>
      <c r="T2382" s="50">
        <v>0.10372626036405563</v>
      </c>
      <c r="U2382" s="50">
        <v>5.9886381030082703E-2</v>
      </c>
      <c r="V2382" s="50">
        <v>0</v>
      </c>
      <c r="W2382" t="s">
        <v>210</v>
      </c>
      <c r="X2382" s="50">
        <v>0.63595027292485695</v>
      </c>
      <c r="Y2382" t="s">
        <v>210</v>
      </c>
      <c r="Z2382">
        <v>3</v>
      </c>
      <c r="AA2382">
        <v>21</v>
      </c>
      <c r="AB2382" t="s">
        <v>251</v>
      </c>
      <c r="AC2382" t="s">
        <v>190</v>
      </c>
      <c r="AD2382" s="50">
        <v>0.97899177981252139</v>
      </c>
      <c r="AE2382" t="s">
        <v>252</v>
      </c>
      <c r="AF2382" t="s">
        <v>252</v>
      </c>
      <c r="AG2382" t="s">
        <v>252</v>
      </c>
      <c r="AH2382" t="s">
        <v>252</v>
      </c>
    </row>
    <row r="2383" spans="1:34" x14ac:dyDescent="0.35">
      <c r="A2383">
        <v>16</v>
      </c>
      <c r="B2383" t="s">
        <v>275</v>
      </c>
      <c r="C2383" t="s">
        <v>246</v>
      </c>
      <c r="D2383" t="s">
        <v>494</v>
      </c>
      <c r="E2383" t="s">
        <v>276</v>
      </c>
      <c r="F2383" t="s">
        <v>248</v>
      </c>
      <c r="G2383" t="s">
        <v>249</v>
      </c>
      <c r="H2383" t="s">
        <v>250</v>
      </c>
      <c r="L2383" s="50">
        <v>1</v>
      </c>
      <c r="M2383" s="50">
        <v>0.87651395797729492</v>
      </c>
      <c r="N2383" s="50">
        <v>1.140883207321167</v>
      </c>
      <c r="O2383" s="50">
        <v>23.859728</v>
      </c>
      <c r="P2383" s="50">
        <v>23.86083984375</v>
      </c>
      <c r="Q2383" s="50">
        <v>5.9267248958349228E-2</v>
      </c>
      <c r="S2383" s="50">
        <v>14.198111534118652</v>
      </c>
      <c r="T2383" s="50">
        <v>0.11862336844205856</v>
      </c>
      <c r="U2383" s="50">
        <v>6.848723441362381E-2</v>
      </c>
      <c r="V2383" s="50">
        <v>0</v>
      </c>
      <c r="W2383" t="s">
        <v>210</v>
      </c>
      <c r="X2383" s="50">
        <v>0.29348375170177099</v>
      </c>
      <c r="Y2383" t="s">
        <v>210</v>
      </c>
      <c r="Z2383">
        <v>3</v>
      </c>
      <c r="AA2383">
        <v>17</v>
      </c>
      <c r="AB2383" t="s">
        <v>251</v>
      </c>
      <c r="AC2383" t="s">
        <v>190</v>
      </c>
      <c r="AD2383" s="50">
        <v>0.97466877118630235</v>
      </c>
      <c r="AE2383" t="s">
        <v>252</v>
      </c>
      <c r="AF2383" t="s">
        <v>252</v>
      </c>
      <c r="AG2383" t="s">
        <v>252</v>
      </c>
      <c r="AH2383" t="s">
        <v>252</v>
      </c>
    </row>
    <row r="2384" spans="1:34" x14ac:dyDescent="0.35">
      <c r="A2384">
        <v>17</v>
      </c>
      <c r="B2384" t="s">
        <v>277</v>
      </c>
      <c r="C2384" t="s">
        <v>246</v>
      </c>
      <c r="D2384" t="s">
        <v>494</v>
      </c>
      <c r="E2384" t="s">
        <v>268</v>
      </c>
      <c r="F2384" t="s">
        <v>248</v>
      </c>
      <c r="G2384" t="s">
        <v>249</v>
      </c>
      <c r="H2384" t="s">
        <v>250</v>
      </c>
      <c r="L2384" s="50">
        <v>1</v>
      </c>
      <c r="M2384" s="50">
        <v>0.89160102605819702</v>
      </c>
      <c r="N2384" s="50">
        <v>1.1215778589248657</v>
      </c>
      <c r="O2384" s="50">
        <v>25.800429999999999</v>
      </c>
      <c r="P2384" s="50">
        <v>25.788763046264648</v>
      </c>
      <c r="Q2384" s="50">
        <v>1.0222512297332287E-2</v>
      </c>
      <c r="S2384" s="50">
        <v>16.126033782958984</v>
      </c>
      <c r="T2384" s="50">
        <v>0.1032637283205986</v>
      </c>
      <c r="U2384" s="50">
        <v>5.9619341045618057E-2</v>
      </c>
      <c r="V2384" s="50">
        <v>0</v>
      </c>
      <c r="W2384" t="s">
        <v>210</v>
      </c>
      <c r="X2384" s="50">
        <v>0.41806199772866243</v>
      </c>
      <c r="Y2384" t="s">
        <v>210</v>
      </c>
      <c r="Z2384">
        <v>3</v>
      </c>
      <c r="AA2384">
        <v>19</v>
      </c>
      <c r="AB2384" t="s">
        <v>251</v>
      </c>
      <c r="AC2384" t="s">
        <v>190</v>
      </c>
      <c r="AD2384" s="50">
        <v>0.97932757186619379</v>
      </c>
      <c r="AE2384" t="s">
        <v>252</v>
      </c>
      <c r="AF2384" t="s">
        <v>252</v>
      </c>
      <c r="AG2384" t="s">
        <v>252</v>
      </c>
      <c r="AH2384" t="s">
        <v>252</v>
      </c>
    </row>
    <row r="2385" spans="1:34" x14ac:dyDescent="0.35">
      <c r="A2385">
        <v>18</v>
      </c>
      <c r="B2385" t="s">
        <v>278</v>
      </c>
      <c r="C2385" t="s">
        <v>246</v>
      </c>
      <c r="D2385" t="s">
        <v>494</v>
      </c>
      <c r="E2385" t="s">
        <v>270</v>
      </c>
      <c r="F2385" t="s">
        <v>248</v>
      </c>
      <c r="G2385" t="s">
        <v>249</v>
      </c>
      <c r="H2385" t="s">
        <v>250</v>
      </c>
      <c r="L2385" s="50">
        <v>1</v>
      </c>
      <c r="M2385" s="50">
        <v>0.8837883472442627</v>
      </c>
      <c r="N2385" s="50">
        <v>1.1314926147460938</v>
      </c>
      <c r="O2385" s="50">
        <v>26.701823999999998</v>
      </c>
      <c r="P2385" s="50">
        <v>26.736001968383789</v>
      </c>
      <c r="Q2385" s="50">
        <v>4.2463734745979309E-2</v>
      </c>
      <c r="S2385" s="50">
        <v>17.073272705078125</v>
      </c>
      <c r="T2385" s="50">
        <v>0.11118482798337936</v>
      </c>
      <c r="U2385" s="50">
        <v>6.4192593097686768E-2</v>
      </c>
      <c r="V2385" s="50">
        <v>0</v>
      </c>
      <c r="W2385" t="s">
        <v>210</v>
      </c>
      <c r="X2385" s="50">
        <v>0.39995597550406659</v>
      </c>
      <c r="Y2385" t="s">
        <v>210</v>
      </c>
      <c r="Z2385">
        <v>3</v>
      </c>
      <c r="AA2385">
        <v>20</v>
      </c>
      <c r="AB2385" t="s">
        <v>251</v>
      </c>
      <c r="AC2385" t="s">
        <v>190</v>
      </c>
      <c r="AD2385" s="50">
        <v>0.97853194537877553</v>
      </c>
      <c r="AE2385" t="s">
        <v>252</v>
      </c>
      <c r="AF2385" t="s">
        <v>252</v>
      </c>
      <c r="AG2385" t="s">
        <v>252</v>
      </c>
      <c r="AH2385" t="s">
        <v>252</v>
      </c>
    </row>
    <row r="2386" spans="1:34" x14ac:dyDescent="0.35">
      <c r="A2386">
        <v>19</v>
      </c>
      <c r="B2386" t="s">
        <v>279</v>
      </c>
      <c r="C2386" t="s">
        <v>246</v>
      </c>
      <c r="D2386" t="s">
        <v>494</v>
      </c>
      <c r="E2386" t="s">
        <v>272</v>
      </c>
      <c r="F2386" t="s">
        <v>248</v>
      </c>
      <c r="G2386" t="s">
        <v>249</v>
      </c>
      <c r="H2386" t="s">
        <v>250</v>
      </c>
      <c r="L2386" s="50">
        <v>1</v>
      </c>
      <c r="M2386" s="50">
        <v>0.89114290475845337</v>
      </c>
      <c r="N2386" s="50">
        <v>1.1221544742584229</v>
      </c>
      <c r="O2386" s="50">
        <v>28.338674999999999</v>
      </c>
      <c r="P2386" s="50">
        <v>28.325716018676758</v>
      </c>
      <c r="Q2386" s="50">
        <v>1.4150586910545826E-2</v>
      </c>
      <c r="S2386" s="50">
        <v>18.662988662719727</v>
      </c>
      <c r="T2386" s="50">
        <v>0.10372626036405563</v>
      </c>
      <c r="U2386" s="50">
        <v>5.9886381030082703E-2</v>
      </c>
      <c r="V2386" s="50">
        <v>0</v>
      </c>
      <c r="W2386" t="s">
        <v>210</v>
      </c>
      <c r="X2386" s="50">
        <v>0.63595027292485695</v>
      </c>
      <c r="Y2386" t="s">
        <v>210</v>
      </c>
      <c r="Z2386">
        <v>3</v>
      </c>
      <c r="AA2386">
        <v>21</v>
      </c>
      <c r="AB2386" t="s">
        <v>251</v>
      </c>
      <c r="AC2386" t="s">
        <v>190</v>
      </c>
      <c r="AD2386" s="50">
        <v>0.96559888578005881</v>
      </c>
      <c r="AE2386" t="s">
        <v>252</v>
      </c>
      <c r="AF2386" t="s">
        <v>252</v>
      </c>
      <c r="AG2386" t="s">
        <v>252</v>
      </c>
      <c r="AH2386" t="s">
        <v>252</v>
      </c>
    </row>
    <row r="2387" spans="1:34" x14ac:dyDescent="0.35">
      <c r="A2387">
        <v>20</v>
      </c>
      <c r="B2387" t="s">
        <v>280</v>
      </c>
      <c r="C2387" t="s">
        <v>246</v>
      </c>
      <c r="D2387" t="s">
        <v>494</v>
      </c>
      <c r="E2387" t="s">
        <v>276</v>
      </c>
      <c r="F2387" t="s">
        <v>248</v>
      </c>
      <c r="G2387" t="s">
        <v>249</v>
      </c>
      <c r="H2387" t="s">
        <v>250</v>
      </c>
      <c r="L2387" s="50">
        <v>1</v>
      </c>
      <c r="M2387" s="50">
        <v>0.87651395797729492</v>
      </c>
      <c r="N2387" s="50">
        <v>1.140883207321167</v>
      </c>
      <c r="O2387" s="50">
        <v>23.920656000000001</v>
      </c>
      <c r="P2387" s="50">
        <v>23.86083984375</v>
      </c>
      <c r="Q2387" s="50">
        <v>5.9267248958349228E-2</v>
      </c>
      <c r="S2387" s="50">
        <v>14.198111534118652</v>
      </c>
      <c r="T2387" s="50">
        <v>0.11862336844205856</v>
      </c>
      <c r="U2387" s="50">
        <v>6.848723441362381E-2</v>
      </c>
      <c r="V2387" s="50">
        <v>0</v>
      </c>
      <c r="W2387" t="s">
        <v>210</v>
      </c>
      <c r="X2387" s="50">
        <v>0.29348375170177099</v>
      </c>
      <c r="Y2387" t="s">
        <v>210</v>
      </c>
      <c r="Z2387">
        <v>3</v>
      </c>
      <c r="AA2387">
        <v>18</v>
      </c>
      <c r="AB2387" t="s">
        <v>251</v>
      </c>
      <c r="AC2387" t="s">
        <v>190</v>
      </c>
      <c r="AD2387" s="50">
        <v>0.96099574568618484</v>
      </c>
      <c r="AE2387" t="s">
        <v>252</v>
      </c>
      <c r="AF2387" t="s">
        <v>252</v>
      </c>
      <c r="AG2387" t="s">
        <v>252</v>
      </c>
      <c r="AH2387" t="s">
        <v>252</v>
      </c>
    </row>
    <row r="2388" spans="1:34" x14ac:dyDescent="0.35">
      <c r="A2388">
        <v>21</v>
      </c>
      <c r="B2388" t="s">
        <v>281</v>
      </c>
      <c r="C2388" t="s">
        <v>246</v>
      </c>
      <c r="D2388" t="s">
        <v>494</v>
      </c>
      <c r="E2388" t="s">
        <v>268</v>
      </c>
      <c r="F2388" t="s">
        <v>248</v>
      </c>
      <c r="G2388" t="s">
        <v>249</v>
      </c>
      <c r="H2388" t="s">
        <v>250</v>
      </c>
      <c r="L2388" s="50">
        <v>1</v>
      </c>
      <c r="M2388" s="50">
        <v>0.89160102605819702</v>
      </c>
      <c r="N2388" s="50">
        <v>1.1215778589248657</v>
      </c>
      <c r="O2388" s="50">
        <v>25.784472000000001</v>
      </c>
      <c r="P2388" s="50">
        <v>25.788763046264648</v>
      </c>
      <c r="Q2388" s="50">
        <v>1.0222512297332287E-2</v>
      </c>
      <c r="S2388" s="50">
        <v>16.126033782958984</v>
      </c>
      <c r="T2388" s="50">
        <v>0.1032637283205986</v>
      </c>
      <c r="U2388" s="50">
        <v>5.9619341045618057E-2</v>
      </c>
      <c r="V2388" s="50">
        <v>0</v>
      </c>
      <c r="W2388" t="s">
        <v>210</v>
      </c>
      <c r="X2388" s="50">
        <v>0.41806199772866243</v>
      </c>
      <c r="Y2388" t="s">
        <v>210</v>
      </c>
      <c r="Z2388">
        <v>3</v>
      </c>
      <c r="AA2388">
        <v>19</v>
      </c>
      <c r="AB2388" t="s">
        <v>251</v>
      </c>
      <c r="AC2388" t="s">
        <v>190</v>
      </c>
      <c r="AD2388" s="50">
        <v>0.97621419850291635</v>
      </c>
      <c r="AE2388" t="s">
        <v>252</v>
      </c>
      <c r="AF2388" t="s">
        <v>252</v>
      </c>
      <c r="AG2388" t="s">
        <v>252</v>
      </c>
      <c r="AH2388" t="s">
        <v>252</v>
      </c>
    </row>
    <row r="2389" spans="1:34" x14ac:dyDescent="0.35">
      <c r="A2389">
        <v>22</v>
      </c>
      <c r="B2389" t="s">
        <v>282</v>
      </c>
      <c r="C2389" t="s">
        <v>246</v>
      </c>
      <c r="D2389" t="s">
        <v>494</v>
      </c>
      <c r="E2389" t="s">
        <v>270</v>
      </c>
      <c r="F2389" t="s">
        <v>248</v>
      </c>
      <c r="G2389" t="s">
        <v>249</v>
      </c>
      <c r="H2389" t="s">
        <v>250</v>
      </c>
      <c r="L2389" s="50">
        <v>1</v>
      </c>
      <c r="M2389" s="50">
        <v>0.8837883472442627</v>
      </c>
      <c r="N2389" s="50">
        <v>1.1314926147460938</v>
      </c>
      <c r="O2389" s="50">
        <v>26.722643000000001</v>
      </c>
      <c r="P2389" s="50">
        <v>26.736001968383789</v>
      </c>
      <c r="Q2389" s="50">
        <v>4.2463734745979309E-2</v>
      </c>
      <c r="S2389" s="50">
        <v>17.073272705078125</v>
      </c>
      <c r="T2389" s="50">
        <v>0.11118482798337936</v>
      </c>
      <c r="U2389" s="50">
        <v>6.4192593097686768E-2</v>
      </c>
      <c r="V2389" s="50">
        <v>0</v>
      </c>
      <c r="W2389" t="s">
        <v>210</v>
      </c>
      <c r="X2389" s="50">
        <v>0.39995597550406659</v>
      </c>
      <c r="Y2389" t="s">
        <v>210</v>
      </c>
      <c r="Z2389">
        <v>3</v>
      </c>
      <c r="AA2389">
        <v>21</v>
      </c>
      <c r="AB2389" t="s">
        <v>251</v>
      </c>
      <c r="AC2389" t="s">
        <v>190</v>
      </c>
      <c r="AD2389" s="50">
        <v>0.97437618092715583</v>
      </c>
      <c r="AE2389" t="s">
        <v>252</v>
      </c>
      <c r="AF2389" t="s">
        <v>252</v>
      </c>
      <c r="AG2389" t="s">
        <v>252</v>
      </c>
      <c r="AH2389" t="s">
        <v>252</v>
      </c>
    </row>
    <row r="2390" spans="1:34" x14ac:dyDescent="0.35">
      <c r="A2390">
        <v>23</v>
      </c>
      <c r="B2390" t="s">
        <v>283</v>
      </c>
      <c r="C2390" t="s">
        <v>246</v>
      </c>
      <c r="D2390" t="s">
        <v>494</v>
      </c>
      <c r="E2390" t="s">
        <v>272</v>
      </c>
      <c r="F2390" t="s">
        <v>248</v>
      </c>
      <c r="G2390" t="s">
        <v>249</v>
      </c>
      <c r="H2390" t="s">
        <v>250</v>
      </c>
      <c r="L2390" s="50">
        <v>1</v>
      </c>
      <c r="M2390" s="50">
        <v>0.89114290475845337</v>
      </c>
      <c r="N2390" s="50">
        <v>1.1221544742584229</v>
      </c>
      <c r="O2390" s="50">
        <v>28.327857999999999</v>
      </c>
      <c r="P2390" s="50">
        <v>28.325716018676758</v>
      </c>
      <c r="Q2390" s="50">
        <v>1.4150586910545826E-2</v>
      </c>
      <c r="S2390" s="50">
        <v>18.662988662719727</v>
      </c>
      <c r="T2390" s="50">
        <v>0.10372626036405563</v>
      </c>
      <c r="U2390" s="50">
        <v>5.9886381030082703E-2</v>
      </c>
      <c r="V2390" s="50">
        <v>0</v>
      </c>
      <c r="W2390" t="s">
        <v>210</v>
      </c>
      <c r="X2390" s="50">
        <v>0.63595027292485695</v>
      </c>
      <c r="Y2390" t="s">
        <v>210</v>
      </c>
      <c r="Z2390">
        <v>3</v>
      </c>
      <c r="AA2390">
        <v>21</v>
      </c>
      <c r="AB2390" t="s">
        <v>251</v>
      </c>
      <c r="AC2390" t="s">
        <v>190</v>
      </c>
      <c r="AD2390" s="50">
        <v>0.95706206890082113</v>
      </c>
      <c r="AE2390" t="s">
        <v>252</v>
      </c>
      <c r="AF2390" t="s">
        <v>252</v>
      </c>
      <c r="AG2390" t="s">
        <v>252</v>
      </c>
      <c r="AH2390" t="s">
        <v>252</v>
      </c>
    </row>
    <row r="2391" spans="1:34" x14ac:dyDescent="0.35">
      <c r="A2391">
        <v>24</v>
      </c>
      <c r="B2391" t="s">
        <v>284</v>
      </c>
      <c r="C2391" t="s">
        <v>246</v>
      </c>
      <c r="D2391" t="s">
        <v>494</v>
      </c>
      <c r="E2391" t="s">
        <v>276</v>
      </c>
      <c r="F2391" t="s">
        <v>248</v>
      </c>
      <c r="G2391" t="s">
        <v>249</v>
      </c>
      <c r="H2391" t="s">
        <v>250</v>
      </c>
      <c r="L2391" s="50">
        <v>1</v>
      </c>
      <c r="M2391" s="50">
        <v>0.87651395797729492</v>
      </c>
      <c r="N2391" s="50">
        <v>1.140883207321167</v>
      </c>
      <c r="O2391" s="50">
        <v>23.802136999999998</v>
      </c>
      <c r="P2391" s="50">
        <v>23.86083984375</v>
      </c>
      <c r="Q2391" s="50">
        <v>5.9267248958349228E-2</v>
      </c>
      <c r="S2391" s="50">
        <v>14.198111534118652</v>
      </c>
      <c r="T2391" s="50">
        <v>0.11862336844205856</v>
      </c>
      <c r="U2391" s="50">
        <v>6.848723441362381E-2</v>
      </c>
      <c r="V2391" s="50">
        <v>0</v>
      </c>
      <c r="W2391" t="s">
        <v>210</v>
      </c>
      <c r="X2391" s="50">
        <v>0.29348375170177099</v>
      </c>
      <c r="Y2391" t="s">
        <v>210</v>
      </c>
      <c r="Z2391">
        <v>3</v>
      </c>
      <c r="AA2391">
        <v>18</v>
      </c>
      <c r="AB2391" t="s">
        <v>251</v>
      </c>
      <c r="AC2391" t="s">
        <v>190</v>
      </c>
      <c r="AD2391" s="50">
        <v>0.97060785057139454</v>
      </c>
      <c r="AE2391" t="s">
        <v>252</v>
      </c>
      <c r="AF2391" t="s">
        <v>252</v>
      </c>
      <c r="AG2391" t="s">
        <v>252</v>
      </c>
      <c r="AH2391" t="s">
        <v>252</v>
      </c>
    </row>
    <row r="2392" spans="1:34" x14ac:dyDescent="0.35">
      <c r="A2392">
        <v>25</v>
      </c>
      <c r="B2392" t="s">
        <v>285</v>
      </c>
      <c r="C2392" t="s">
        <v>246</v>
      </c>
      <c r="D2392" t="s">
        <v>494</v>
      </c>
      <c r="E2392" t="s">
        <v>286</v>
      </c>
      <c r="F2392" t="s">
        <v>248</v>
      </c>
      <c r="G2392" t="s">
        <v>249</v>
      </c>
      <c r="H2392" t="s">
        <v>250</v>
      </c>
      <c r="L2392" s="50">
        <v>1</v>
      </c>
      <c r="M2392" s="50">
        <v>0.88829809427261353</v>
      </c>
      <c r="N2392" s="50">
        <v>1.1257481575012207</v>
      </c>
      <c r="O2392" s="50">
        <v>25.974678000000001</v>
      </c>
      <c r="P2392" s="50">
        <v>25.996313095092773</v>
      </c>
      <c r="Q2392" s="50">
        <v>2.8381539508700371E-2</v>
      </c>
      <c r="S2392" s="50">
        <v>16.333583831787109</v>
      </c>
      <c r="T2392" s="50">
        <v>0.10660398006439209</v>
      </c>
      <c r="U2392" s="50">
        <v>6.1547838151454926E-2</v>
      </c>
      <c r="V2392" s="50">
        <v>0</v>
      </c>
      <c r="W2392" t="s">
        <v>210</v>
      </c>
      <c r="X2392" s="50">
        <v>0.41121758872317421</v>
      </c>
      <c r="Y2392" t="s">
        <v>210</v>
      </c>
      <c r="Z2392">
        <v>3</v>
      </c>
      <c r="AA2392">
        <v>20</v>
      </c>
      <c r="AB2392" t="s">
        <v>251</v>
      </c>
      <c r="AC2392" t="s">
        <v>190</v>
      </c>
      <c r="AD2392" s="50">
        <v>0.97327094805518788</v>
      </c>
      <c r="AE2392" t="s">
        <v>252</v>
      </c>
      <c r="AF2392" t="s">
        <v>252</v>
      </c>
      <c r="AG2392" t="s">
        <v>252</v>
      </c>
      <c r="AH2392" t="s">
        <v>252</v>
      </c>
    </row>
    <row r="2393" spans="1:34" x14ac:dyDescent="0.35">
      <c r="A2393">
        <v>26</v>
      </c>
      <c r="B2393" t="s">
        <v>287</v>
      </c>
      <c r="C2393" t="s">
        <v>246</v>
      </c>
      <c r="D2393" t="s">
        <v>494</v>
      </c>
      <c r="E2393" t="s">
        <v>288</v>
      </c>
      <c r="F2393" t="s">
        <v>248</v>
      </c>
      <c r="G2393" t="s">
        <v>249</v>
      </c>
      <c r="H2393" t="s">
        <v>250</v>
      </c>
      <c r="L2393" s="50">
        <v>1</v>
      </c>
      <c r="M2393" s="50">
        <v>0.85258293151855469</v>
      </c>
      <c r="N2393" s="50">
        <v>1.1729063987731934</v>
      </c>
      <c r="O2393" s="50">
        <v>27.739097999999998</v>
      </c>
      <c r="P2393" s="50">
        <v>27.627035140991211</v>
      </c>
      <c r="Q2393" s="50">
        <v>0.10022035241127014</v>
      </c>
      <c r="S2393" s="50">
        <v>17.964305877685547</v>
      </c>
      <c r="T2393" s="50">
        <v>0.14353750646114349</v>
      </c>
      <c r="U2393" s="50">
        <v>8.2871422171592712E-2</v>
      </c>
      <c r="V2393" s="50">
        <v>0</v>
      </c>
      <c r="W2393" t="s">
        <v>210</v>
      </c>
      <c r="X2393" s="50">
        <v>0.58271777453065721</v>
      </c>
      <c r="Y2393" t="s">
        <v>210</v>
      </c>
      <c r="Z2393">
        <v>3</v>
      </c>
      <c r="AA2393">
        <v>20</v>
      </c>
      <c r="AB2393" t="s">
        <v>251</v>
      </c>
      <c r="AC2393" t="s">
        <v>190</v>
      </c>
      <c r="AD2393" s="50">
        <v>0.97514762663883481</v>
      </c>
      <c r="AE2393" t="s">
        <v>252</v>
      </c>
      <c r="AF2393" t="s">
        <v>252</v>
      </c>
      <c r="AG2393" t="s">
        <v>252</v>
      </c>
      <c r="AH2393" t="s">
        <v>252</v>
      </c>
    </row>
    <row r="2394" spans="1:34" x14ac:dyDescent="0.35">
      <c r="A2394">
        <v>27</v>
      </c>
      <c r="B2394" t="s">
        <v>289</v>
      </c>
      <c r="C2394" t="s">
        <v>246</v>
      </c>
      <c r="D2394" t="s">
        <v>494</v>
      </c>
      <c r="E2394" t="s">
        <v>290</v>
      </c>
      <c r="F2394" t="s">
        <v>248</v>
      </c>
      <c r="G2394" t="s">
        <v>249</v>
      </c>
      <c r="H2394" t="s">
        <v>250</v>
      </c>
      <c r="L2394" s="50">
        <v>1</v>
      </c>
      <c r="M2394" s="50">
        <v>0.89210051298141479</v>
      </c>
      <c r="N2394" s="50">
        <v>1.1209499835968018</v>
      </c>
      <c r="O2394" s="50">
        <v>24.821033</v>
      </c>
      <c r="P2394" s="50">
        <v>24.821771621704102</v>
      </c>
      <c r="Q2394" s="50">
        <v>8.105094893835485E-4</v>
      </c>
      <c r="S2394" s="50">
        <v>15.15904426574707</v>
      </c>
      <c r="T2394" s="50">
        <v>0.10275968909263611</v>
      </c>
      <c r="U2394" s="50">
        <v>5.9328336268663406E-2</v>
      </c>
      <c r="V2394" s="50">
        <v>0</v>
      </c>
      <c r="W2394" t="s">
        <v>210</v>
      </c>
      <c r="X2394" s="50">
        <v>0.56533758970400994</v>
      </c>
      <c r="Y2394" t="s">
        <v>210</v>
      </c>
      <c r="Z2394">
        <v>3</v>
      </c>
      <c r="AA2394">
        <v>18</v>
      </c>
      <c r="AB2394" t="s">
        <v>251</v>
      </c>
      <c r="AC2394" t="s">
        <v>190</v>
      </c>
      <c r="AD2394" s="50">
        <v>0.95151779923262714</v>
      </c>
      <c r="AE2394" t="s">
        <v>252</v>
      </c>
      <c r="AF2394" t="s">
        <v>252</v>
      </c>
      <c r="AG2394" t="s">
        <v>252</v>
      </c>
      <c r="AH2394" t="s">
        <v>252</v>
      </c>
    </row>
    <row r="2395" spans="1:34" x14ac:dyDescent="0.35">
      <c r="A2395">
        <v>28</v>
      </c>
      <c r="B2395" t="s">
        <v>291</v>
      </c>
      <c r="C2395" t="s">
        <v>246</v>
      </c>
      <c r="D2395" t="s">
        <v>494</v>
      </c>
      <c r="E2395" t="s">
        <v>292</v>
      </c>
      <c r="F2395" t="s">
        <v>248</v>
      </c>
      <c r="G2395" t="s">
        <v>249</v>
      </c>
      <c r="H2395" t="s">
        <v>250</v>
      </c>
      <c r="L2395" s="50">
        <v>1</v>
      </c>
      <c r="M2395" s="50">
        <v>0.86888974905014038</v>
      </c>
      <c r="N2395" s="50">
        <v>1.1508940458297729</v>
      </c>
      <c r="O2395" s="50">
        <v>27.219525999999998</v>
      </c>
      <c r="P2395" s="50">
        <v>27.270299911499023</v>
      </c>
      <c r="Q2395" s="50">
        <v>7.3755368590354919E-2</v>
      </c>
      <c r="S2395" s="50">
        <v>17.607570648193359</v>
      </c>
      <c r="T2395" s="50">
        <v>0.1264861673116684</v>
      </c>
      <c r="U2395" s="50">
        <v>7.3026828467845917E-2</v>
      </c>
      <c r="V2395" s="50">
        <v>0</v>
      </c>
      <c r="W2395" t="s">
        <v>210</v>
      </c>
      <c r="X2395" s="50">
        <v>0.46115315100736198</v>
      </c>
      <c r="Y2395" t="s">
        <v>210</v>
      </c>
      <c r="Z2395">
        <v>3</v>
      </c>
      <c r="AA2395">
        <v>20</v>
      </c>
      <c r="AB2395" t="s">
        <v>251</v>
      </c>
      <c r="AC2395" t="s">
        <v>190</v>
      </c>
      <c r="AD2395" s="50">
        <v>0.96922277068221652</v>
      </c>
      <c r="AE2395" t="s">
        <v>252</v>
      </c>
      <c r="AF2395" t="s">
        <v>252</v>
      </c>
      <c r="AG2395" t="s">
        <v>252</v>
      </c>
      <c r="AH2395" t="s">
        <v>252</v>
      </c>
    </row>
    <row r="2396" spans="1:34" x14ac:dyDescent="0.35">
      <c r="A2396">
        <v>29</v>
      </c>
      <c r="B2396" t="s">
        <v>293</v>
      </c>
      <c r="C2396" t="s">
        <v>246</v>
      </c>
      <c r="D2396" t="s">
        <v>494</v>
      </c>
      <c r="E2396" t="s">
        <v>286</v>
      </c>
      <c r="F2396" t="s">
        <v>248</v>
      </c>
      <c r="G2396" t="s">
        <v>249</v>
      </c>
      <c r="H2396" t="s">
        <v>250</v>
      </c>
      <c r="L2396" s="50">
        <v>1</v>
      </c>
      <c r="M2396" s="50">
        <v>0.88829809427261353</v>
      </c>
      <c r="N2396" s="50">
        <v>1.1257481575012207</v>
      </c>
      <c r="O2396" s="50">
        <v>25.985811000000002</v>
      </c>
      <c r="P2396" s="50">
        <v>25.996313095092773</v>
      </c>
      <c r="Q2396" s="50">
        <v>2.8381539508700371E-2</v>
      </c>
      <c r="S2396" s="50">
        <v>16.333583831787109</v>
      </c>
      <c r="T2396" s="50">
        <v>0.10660398006439209</v>
      </c>
      <c r="U2396" s="50">
        <v>6.1547838151454926E-2</v>
      </c>
      <c r="V2396" s="50">
        <v>0</v>
      </c>
      <c r="W2396" t="s">
        <v>210</v>
      </c>
      <c r="X2396" s="50">
        <v>0.41121758872317421</v>
      </c>
      <c r="Y2396" t="s">
        <v>210</v>
      </c>
      <c r="Z2396">
        <v>3</v>
      </c>
      <c r="AA2396">
        <v>19</v>
      </c>
      <c r="AB2396" t="s">
        <v>251</v>
      </c>
      <c r="AC2396" t="s">
        <v>190</v>
      </c>
      <c r="AD2396" s="50">
        <v>0.96599077559162494</v>
      </c>
      <c r="AE2396" t="s">
        <v>252</v>
      </c>
      <c r="AF2396" t="s">
        <v>252</v>
      </c>
      <c r="AG2396" t="s">
        <v>252</v>
      </c>
      <c r="AH2396" t="s">
        <v>252</v>
      </c>
    </row>
    <row r="2397" spans="1:34" x14ac:dyDescent="0.35">
      <c r="A2397">
        <v>30</v>
      </c>
      <c r="B2397" t="s">
        <v>294</v>
      </c>
      <c r="C2397" t="s">
        <v>246</v>
      </c>
      <c r="D2397" t="s">
        <v>494</v>
      </c>
      <c r="E2397" t="s">
        <v>288</v>
      </c>
      <c r="F2397" t="s">
        <v>248</v>
      </c>
      <c r="G2397" t="s">
        <v>249</v>
      </c>
      <c r="H2397" t="s">
        <v>250</v>
      </c>
      <c r="L2397" s="50">
        <v>1</v>
      </c>
      <c r="M2397" s="50">
        <v>0.85258293151855469</v>
      </c>
      <c r="N2397" s="50">
        <v>1.1729063987731934</v>
      </c>
      <c r="O2397" s="50">
        <v>27.545994</v>
      </c>
      <c r="P2397" s="50">
        <v>27.627035140991211</v>
      </c>
      <c r="Q2397" s="50">
        <v>0.10022035241127014</v>
      </c>
      <c r="S2397" s="50">
        <v>17.964305877685547</v>
      </c>
      <c r="T2397" s="50">
        <v>0.14353750646114349</v>
      </c>
      <c r="U2397" s="50">
        <v>8.2871422171592712E-2</v>
      </c>
      <c r="V2397" s="50">
        <v>0</v>
      </c>
      <c r="W2397" t="s">
        <v>210</v>
      </c>
      <c r="X2397" s="50">
        <v>0.58271777453065721</v>
      </c>
      <c r="Y2397" t="s">
        <v>210</v>
      </c>
      <c r="Z2397">
        <v>3</v>
      </c>
      <c r="AA2397">
        <v>21</v>
      </c>
      <c r="AB2397" t="s">
        <v>251</v>
      </c>
      <c r="AC2397" t="s">
        <v>190</v>
      </c>
      <c r="AD2397" s="50">
        <v>0.97169638100086619</v>
      </c>
      <c r="AE2397" t="s">
        <v>252</v>
      </c>
      <c r="AF2397" t="s">
        <v>252</v>
      </c>
      <c r="AG2397" t="s">
        <v>252</v>
      </c>
      <c r="AH2397" t="s">
        <v>252</v>
      </c>
    </row>
    <row r="2398" spans="1:34" x14ac:dyDescent="0.35">
      <c r="A2398">
        <v>31</v>
      </c>
      <c r="B2398" t="s">
        <v>295</v>
      </c>
      <c r="C2398" t="s">
        <v>246</v>
      </c>
      <c r="D2398" t="s">
        <v>494</v>
      </c>
      <c r="E2398" t="s">
        <v>290</v>
      </c>
      <c r="F2398" t="s">
        <v>248</v>
      </c>
      <c r="G2398" t="s">
        <v>249</v>
      </c>
      <c r="H2398" t="s">
        <v>250</v>
      </c>
      <c r="L2398" s="50">
        <v>1</v>
      </c>
      <c r="M2398" s="50">
        <v>0.89210051298141479</v>
      </c>
      <c r="N2398" s="50">
        <v>1.1209499835968018</v>
      </c>
      <c r="O2398" s="50">
        <v>24.82264</v>
      </c>
      <c r="P2398" s="50">
        <v>24.821771621704102</v>
      </c>
      <c r="Q2398" s="50">
        <v>8.105094893835485E-4</v>
      </c>
      <c r="S2398" s="50">
        <v>15.15904426574707</v>
      </c>
      <c r="T2398" s="50">
        <v>0.10275968909263611</v>
      </c>
      <c r="U2398" s="50">
        <v>5.9328336268663406E-2</v>
      </c>
      <c r="V2398" s="50">
        <v>0</v>
      </c>
      <c r="W2398" t="s">
        <v>210</v>
      </c>
      <c r="X2398" s="50">
        <v>0.56533758970400994</v>
      </c>
      <c r="Y2398" t="s">
        <v>210</v>
      </c>
      <c r="Z2398">
        <v>3</v>
      </c>
      <c r="AA2398">
        <v>18</v>
      </c>
      <c r="AB2398" t="s">
        <v>251</v>
      </c>
      <c r="AC2398" t="s">
        <v>190</v>
      </c>
      <c r="AD2398" s="50">
        <v>0.96814709713973557</v>
      </c>
      <c r="AE2398" t="s">
        <v>252</v>
      </c>
      <c r="AF2398" t="s">
        <v>252</v>
      </c>
      <c r="AG2398" t="s">
        <v>252</v>
      </c>
      <c r="AH2398" t="s">
        <v>252</v>
      </c>
    </row>
    <row r="2399" spans="1:34" x14ac:dyDescent="0.35">
      <c r="A2399">
        <v>32</v>
      </c>
      <c r="B2399" t="s">
        <v>296</v>
      </c>
      <c r="C2399" t="s">
        <v>246</v>
      </c>
      <c r="D2399" t="s">
        <v>494</v>
      </c>
      <c r="E2399" t="s">
        <v>292</v>
      </c>
      <c r="F2399" t="s">
        <v>248</v>
      </c>
      <c r="G2399" t="s">
        <v>249</v>
      </c>
      <c r="H2399" t="s">
        <v>250</v>
      </c>
      <c r="L2399" s="50">
        <v>1</v>
      </c>
      <c r="M2399" s="50">
        <v>0.86888974905014038</v>
      </c>
      <c r="N2399" s="50">
        <v>1.1508940458297729</v>
      </c>
      <c r="O2399" s="50">
        <v>27.354900000000001</v>
      </c>
      <c r="P2399" s="50">
        <v>27.270299911499023</v>
      </c>
      <c r="Q2399" s="50">
        <v>7.3755368590354919E-2</v>
      </c>
      <c r="S2399" s="50">
        <v>17.607570648193359</v>
      </c>
      <c r="T2399" s="50">
        <v>0.1264861673116684</v>
      </c>
      <c r="U2399" s="50">
        <v>7.3026828467845917E-2</v>
      </c>
      <c r="V2399" s="50">
        <v>0</v>
      </c>
      <c r="W2399" t="s">
        <v>210</v>
      </c>
      <c r="X2399" s="50">
        <v>0.46115315100736198</v>
      </c>
      <c r="Y2399" t="s">
        <v>210</v>
      </c>
      <c r="Z2399">
        <v>3</v>
      </c>
      <c r="AA2399">
        <v>20</v>
      </c>
      <c r="AB2399" t="s">
        <v>251</v>
      </c>
      <c r="AC2399" t="s">
        <v>190</v>
      </c>
      <c r="AD2399" s="50">
        <v>0.95309893366862153</v>
      </c>
      <c r="AE2399" t="s">
        <v>252</v>
      </c>
      <c r="AF2399" t="s">
        <v>252</v>
      </c>
      <c r="AG2399" t="s">
        <v>252</v>
      </c>
      <c r="AH2399" t="s">
        <v>252</v>
      </c>
    </row>
    <row r="2400" spans="1:34" x14ac:dyDescent="0.35">
      <c r="A2400">
        <v>33</v>
      </c>
      <c r="B2400" t="s">
        <v>297</v>
      </c>
      <c r="C2400" t="s">
        <v>246</v>
      </c>
      <c r="D2400" t="s">
        <v>494</v>
      </c>
      <c r="E2400" t="s">
        <v>286</v>
      </c>
      <c r="F2400" t="s">
        <v>248</v>
      </c>
      <c r="G2400" t="s">
        <v>249</v>
      </c>
      <c r="H2400" t="s">
        <v>250</v>
      </c>
      <c r="L2400" s="50">
        <v>1</v>
      </c>
      <c r="M2400" s="50">
        <v>0.88829809427261353</v>
      </c>
      <c r="N2400" s="50">
        <v>1.1257481575012207</v>
      </c>
      <c r="O2400" s="50">
        <v>26.028448000000001</v>
      </c>
      <c r="P2400" s="50">
        <v>25.996313095092773</v>
      </c>
      <c r="Q2400" s="50">
        <v>2.8381539508700371E-2</v>
      </c>
      <c r="S2400" s="50">
        <v>16.333583831787109</v>
      </c>
      <c r="T2400" s="50">
        <v>0.10660398006439209</v>
      </c>
      <c r="U2400" s="50">
        <v>6.1547838151454926E-2</v>
      </c>
      <c r="V2400" s="50">
        <v>0</v>
      </c>
      <c r="W2400" t="s">
        <v>210</v>
      </c>
      <c r="X2400" s="50">
        <v>0.41121758872317421</v>
      </c>
      <c r="Y2400" t="s">
        <v>210</v>
      </c>
      <c r="Z2400">
        <v>3</v>
      </c>
      <c r="AA2400">
        <v>19</v>
      </c>
      <c r="AB2400" t="s">
        <v>251</v>
      </c>
      <c r="AC2400" t="s">
        <v>190</v>
      </c>
      <c r="AD2400" s="50">
        <v>0.95893384531928161</v>
      </c>
      <c r="AE2400" t="s">
        <v>252</v>
      </c>
      <c r="AF2400" t="s">
        <v>252</v>
      </c>
      <c r="AG2400" t="s">
        <v>252</v>
      </c>
      <c r="AH2400" t="s">
        <v>252</v>
      </c>
    </row>
    <row r="2401" spans="1:34" x14ac:dyDescent="0.35">
      <c r="A2401">
        <v>34</v>
      </c>
      <c r="B2401" t="s">
        <v>298</v>
      </c>
      <c r="C2401" t="s">
        <v>246</v>
      </c>
      <c r="D2401" t="s">
        <v>494</v>
      </c>
      <c r="E2401" t="s">
        <v>288</v>
      </c>
      <c r="F2401" t="s">
        <v>248</v>
      </c>
      <c r="G2401" t="s">
        <v>249</v>
      </c>
      <c r="H2401" t="s">
        <v>250</v>
      </c>
      <c r="L2401" s="50">
        <v>1</v>
      </c>
      <c r="M2401" s="50">
        <v>0.85258293151855469</v>
      </c>
      <c r="N2401" s="50">
        <v>1.1729063987731934</v>
      </c>
      <c r="O2401" s="50">
        <v>27.59601</v>
      </c>
      <c r="P2401" s="50">
        <v>27.627035140991211</v>
      </c>
      <c r="Q2401" s="50">
        <v>0.10022035241127014</v>
      </c>
      <c r="S2401" s="50">
        <v>17.964305877685547</v>
      </c>
      <c r="T2401" s="50">
        <v>0.14353750646114349</v>
      </c>
      <c r="U2401" s="50">
        <v>8.2871422171592712E-2</v>
      </c>
      <c r="V2401" s="50">
        <v>0</v>
      </c>
      <c r="W2401" t="s">
        <v>210</v>
      </c>
      <c r="X2401" s="50">
        <v>0.58271777453065721</v>
      </c>
      <c r="Y2401" t="s">
        <v>210</v>
      </c>
      <c r="Z2401">
        <v>3</v>
      </c>
      <c r="AA2401">
        <v>21</v>
      </c>
      <c r="AB2401" t="s">
        <v>251</v>
      </c>
      <c r="AC2401" t="s">
        <v>190</v>
      </c>
      <c r="AD2401" s="50">
        <v>0.97229813783204078</v>
      </c>
      <c r="AE2401" t="s">
        <v>252</v>
      </c>
      <c r="AF2401" t="s">
        <v>252</v>
      </c>
      <c r="AG2401" t="s">
        <v>252</v>
      </c>
      <c r="AH2401" t="s">
        <v>252</v>
      </c>
    </row>
    <row r="2402" spans="1:34" x14ac:dyDescent="0.35">
      <c r="A2402">
        <v>35</v>
      </c>
      <c r="B2402" t="s">
        <v>299</v>
      </c>
      <c r="C2402" t="s">
        <v>246</v>
      </c>
      <c r="D2402" t="s">
        <v>494</v>
      </c>
      <c r="E2402" t="s">
        <v>290</v>
      </c>
      <c r="F2402" t="s">
        <v>248</v>
      </c>
      <c r="G2402" t="s">
        <v>249</v>
      </c>
      <c r="H2402" t="s">
        <v>250</v>
      </c>
      <c r="L2402" s="50">
        <v>1</v>
      </c>
      <c r="M2402" s="50">
        <v>0.89210051298141479</v>
      </c>
      <c r="N2402" s="50">
        <v>1.1209499835968018</v>
      </c>
      <c r="O2402" s="50">
        <v>24.821646000000001</v>
      </c>
      <c r="P2402" s="50">
        <v>24.821771621704102</v>
      </c>
      <c r="Q2402" s="50">
        <v>8.105094893835485E-4</v>
      </c>
      <c r="S2402" s="50">
        <v>15.15904426574707</v>
      </c>
      <c r="T2402" s="50">
        <v>0.10275968909263611</v>
      </c>
      <c r="U2402" s="50">
        <v>5.9328336268663406E-2</v>
      </c>
      <c r="V2402" s="50">
        <v>0</v>
      </c>
      <c r="W2402" t="s">
        <v>210</v>
      </c>
      <c r="X2402" s="50">
        <v>0.56533758970400994</v>
      </c>
      <c r="Y2402" t="s">
        <v>210</v>
      </c>
      <c r="Z2402">
        <v>3</v>
      </c>
      <c r="AA2402">
        <v>18</v>
      </c>
      <c r="AB2402" t="s">
        <v>251</v>
      </c>
      <c r="AC2402" t="s">
        <v>190</v>
      </c>
      <c r="AD2402" s="50">
        <v>0.96737303545936892</v>
      </c>
      <c r="AE2402" t="s">
        <v>252</v>
      </c>
      <c r="AF2402" t="s">
        <v>252</v>
      </c>
      <c r="AG2402" t="s">
        <v>252</v>
      </c>
      <c r="AH2402" t="s">
        <v>252</v>
      </c>
    </row>
    <row r="2403" spans="1:34" x14ac:dyDescent="0.35">
      <c r="A2403">
        <v>36</v>
      </c>
      <c r="B2403" t="s">
        <v>300</v>
      </c>
      <c r="C2403" t="s">
        <v>246</v>
      </c>
      <c r="D2403" t="s">
        <v>494</v>
      </c>
      <c r="E2403" t="s">
        <v>292</v>
      </c>
      <c r="F2403" t="s">
        <v>248</v>
      </c>
      <c r="G2403" t="s">
        <v>249</v>
      </c>
      <c r="H2403" t="s">
        <v>250</v>
      </c>
      <c r="L2403" s="50">
        <v>1</v>
      </c>
      <c r="M2403" s="50">
        <v>0.86888974905014038</v>
      </c>
      <c r="N2403" s="50">
        <v>1.1508940458297729</v>
      </c>
      <c r="O2403" s="50">
        <v>27.236470000000001</v>
      </c>
      <c r="P2403" s="50">
        <v>27.270299911499023</v>
      </c>
      <c r="Q2403" s="50">
        <v>7.3755368590354919E-2</v>
      </c>
      <c r="S2403" s="50">
        <v>17.607570648193359</v>
      </c>
      <c r="T2403" s="50">
        <v>0.1264861673116684</v>
      </c>
      <c r="U2403" s="50">
        <v>7.3026828467845917E-2</v>
      </c>
      <c r="V2403" s="50">
        <v>0</v>
      </c>
      <c r="W2403" t="s">
        <v>210</v>
      </c>
      <c r="X2403" s="50">
        <v>0.46115315100736198</v>
      </c>
      <c r="Y2403" t="s">
        <v>210</v>
      </c>
      <c r="Z2403">
        <v>3</v>
      </c>
      <c r="AA2403">
        <v>21</v>
      </c>
      <c r="AB2403" t="s">
        <v>251</v>
      </c>
      <c r="AC2403" t="s">
        <v>190</v>
      </c>
      <c r="AD2403" s="50">
        <v>0.95117234222551461</v>
      </c>
      <c r="AE2403" t="s">
        <v>252</v>
      </c>
      <c r="AF2403" t="s">
        <v>252</v>
      </c>
      <c r="AG2403" t="s">
        <v>252</v>
      </c>
      <c r="AH2403" t="s">
        <v>252</v>
      </c>
    </row>
    <row r="2404" spans="1:34" x14ac:dyDescent="0.35">
      <c r="A2404">
        <v>37</v>
      </c>
      <c r="B2404" t="s">
        <v>301</v>
      </c>
      <c r="C2404" t="s">
        <v>246</v>
      </c>
      <c r="D2404" t="s">
        <v>494</v>
      </c>
      <c r="E2404" t="s">
        <v>302</v>
      </c>
      <c r="F2404" t="s">
        <v>248</v>
      </c>
      <c r="G2404" t="s">
        <v>249</v>
      </c>
      <c r="H2404" t="s">
        <v>250</v>
      </c>
      <c r="L2404" s="50">
        <v>1</v>
      </c>
      <c r="M2404" s="50">
        <v>0.87771356105804443</v>
      </c>
      <c r="N2404" s="50">
        <v>1.1393238306045532</v>
      </c>
      <c r="O2404" s="50">
        <v>26.588906999999999</v>
      </c>
      <c r="P2404" s="50">
        <v>26.535558700561523</v>
      </c>
      <c r="Q2404" s="50">
        <v>5.6763458997011185E-2</v>
      </c>
      <c r="S2404" s="50">
        <v>16.872829437255859</v>
      </c>
      <c r="T2404" s="50">
        <v>0.11739245057106018</v>
      </c>
      <c r="U2404" s="50">
        <v>6.777656078338623E-2</v>
      </c>
      <c r="V2404" s="50">
        <v>0</v>
      </c>
      <c r="W2404" t="s">
        <v>210</v>
      </c>
      <c r="X2404" s="50">
        <v>0.6750656617338967</v>
      </c>
      <c r="Y2404" t="s">
        <v>210</v>
      </c>
      <c r="Z2404">
        <v>3</v>
      </c>
      <c r="AA2404">
        <v>20</v>
      </c>
      <c r="AB2404" t="s">
        <v>251</v>
      </c>
      <c r="AC2404" t="s">
        <v>190</v>
      </c>
      <c r="AD2404" s="50">
        <v>0.97179253579717195</v>
      </c>
      <c r="AE2404" t="s">
        <v>252</v>
      </c>
      <c r="AF2404" t="s">
        <v>252</v>
      </c>
      <c r="AG2404" t="s">
        <v>252</v>
      </c>
      <c r="AH2404" t="s">
        <v>252</v>
      </c>
    </row>
    <row r="2405" spans="1:34" x14ac:dyDescent="0.35">
      <c r="A2405">
        <v>38</v>
      </c>
      <c r="B2405" t="s">
        <v>303</v>
      </c>
      <c r="C2405" t="s">
        <v>246</v>
      </c>
      <c r="D2405" t="s">
        <v>494</v>
      </c>
      <c r="E2405" t="s">
        <v>304</v>
      </c>
      <c r="F2405" t="s">
        <v>248</v>
      </c>
      <c r="G2405" t="s">
        <v>249</v>
      </c>
      <c r="H2405" t="s">
        <v>250</v>
      </c>
      <c r="L2405" s="50">
        <v>1</v>
      </c>
      <c r="M2405" s="50">
        <v>0.88993412256240845</v>
      </c>
      <c r="N2405" s="50">
        <v>1.1236786842346191</v>
      </c>
      <c r="O2405" s="50">
        <v>26.14771</v>
      </c>
      <c r="P2405" s="50">
        <v>26.123367309570313</v>
      </c>
      <c r="Q2405" s="50">
        <v>2.1334702149033546E-2</v>
      </c>
      <c r="S2405" s="50">
        <v>16.460638046264648</v>
      </c>
      <c r="T2405" s="50">
        <v>0.10494792461395264</v>
      </c>
      <c r="U2405" s="50">
        <v>6.0591712594032288E-2</v>
      </c>
      <c r="V2405" s="50">
        <v>0</v>
      </c>
      <c r="W2405" t="s">
        <v>210</v>
      </c>
      <c r="X2405" s="50">
        <v>0.40104540799541949</v>
      </c>
      <c r="Y2405" t="s">
        <v>210</v>
      </c>
      <c r="Z2405">
        <v>3</v>
      </c>
      <c r="AA2405">
        <v>20</v>
      </c>
      <c r="AB2405" t="s">
        <v>251</v>
      </c>
      <c r="AC2405" t="s">
        <v>190</v>
      </c>
      <c r="AD2405" s="50">
        <v>0.97869990955092478</v>
      </c>
      <c r="AE2405" t="s">
        <v>252</v>
      </c>
      <c r="AF2405" t="s">
        <v>252</v>
      </c>
      <c r="AG2405" t="s">
        <v>252</v>
      </c>
      <c r="AH2405" t="s">
        <v>252</v>
      </c>
    </row>
    <row r="2406" spans="1:34" x14ac:dyDescent="0.35">
      <c r="A2406">
        <v>39</v>
      </c>
      <c r="B2406" t="s">
        <v>305</v>
      </c>
      <c r="C2406" t="s">
        <v>246</v>
      </c>
      <c r="D2406" t="s">
        <v>494</v>
      </c>
      <c r="E2406" t="s">
        <v>306</v>
      </c>
      <c r="F2406" t="s">
        <v>248</v>
      </c>
      <c r="G2406" t="s">
        <v>249</v>
      </c>
      <c r="H2406" t="s">
        <v>250</v>
      </c>
      <c r="L2406" s="50">
        <v>1</v>
      </c>
      <c r="M2406" s="50">
        <v>0.88771361112594604</v>
      </c>
      <c r="N2406" s="50">
        <v>1.1264894008636475</v>
      </c>
      <c r="O2406" s="50">
        <v>29.76445</v>
      </c>
      <c r="P2406" s="50">
        <v>29.799367904663086</v>
      </c>
      <c r="Q2406" s="50">
        <v>3.0531410127878189E-2</v>
      </c>
      <c r="S2406" s="50">
        <v>20.136638641357422</v>
      </c>
      <c r="T2406" s="50">
        <v>0.1071963831782341</v>
      </c>
      <c r="U2406" s="50">
        <v>6.1889860779047012E-2</v>
      </c>
      <c r="V2406" s="50">
        <v>0</v>
      </c>
      <c r="W2406" t="s">
        <v>210</v>
      </c>
      <c r="X2406" s="50">
        <v>0.46459619599230695</v>
      </c>
      <c r="Y2406" t="s">
        <v>210</v>
      </c>
      <c r="Z2406">
        <v>3</v>
      </c>
      <c r="AA2406">
        <v>22</v>
      </c>
      <c r="AB2406" t="s">
        <v>251</v>
      </c>
      <c r="AC2406" t="s">
        <v>190</v>
      </c>
      <c r="AD2406" s="50">
        <v>0.98283954281843033</v>
      </c>
      <c r="AE2406" t="s">
        <v>252</v>
      </c>
      <c r="AF2406" t="s">
        <v>252</v>
      </c>
      <c r="AG2406" t="s">
        <v>252</v>
      </c>
      <c r="AH2406" t="s">
        <v>252</v>
      </c>
    </row>
    <row r="2407" spans="1:34" x14ac:dyDescent="0.35">
      <c r="A2407">
        <v>40</v>
      </c>
      <c r="B2407" t="s">
        <v>307</v>
      </c>
      <c r="C2407" t="s">
        <v>246</v>
      </c>
      <c r="D2407" t="s">
        <v>494</v>
      </c>
      <c r="E2407" t="s">
        <v>308</v>
      </c>
      <c r="F2407" t="s">
        <v>248</v>
      </c>
      <c r="G2407" t="s">
        <v>249</v>
      </c>
      <c r="H2407" t="s">
        <v>250</v>
      </c>
      <c r="L2407" s="50">
        <v>1</v>
      </c>
      <c r="M2407" s="50">
        <v>0.88923126459121704</v>
      </c>
      <c r="N2407" s="50">
        <v>1.1245667934417725</v>
      </c>
      <c r="O2407" s="50">
        <v>32.915439999999997</v>
      </c>
      <c r="P2407" s="50">
        <v>32.890304565429688</v>
      </c>
      <c r="Q2407" s="50">
        <v>2.4595329537987709E-2</v>
      </c>
      <c r="S2407" s="50">
        <v>23.227575302124023</v>
      </c>
      <c r="T2407" s="50">
        <v>0.10565901547670364</v>
      </c>
      <c r="U2407" s="50">
        <v>6.1002261936664581E-2</v>
      </c>
      <c r="V2407" s="50">
        <v>0</v>
      </c>
      <c r="W2407" t="s">
        <v>210</v>
      </c>
      <c r="X2407" s="50">
        <v>0.55013529336884281</v>
      </c>
      <c r="Y2407" t="s">
        <v>210</v>
      </c>
      <c r="Z2407">
        <v>3</v>
      </c>
      <c r="AA2407">
        <v>26</v>
      </c>
      <c r="AB2407" t="s">
        <v>251</v>
      </c>
      <c r="AC2407" t="s">
        <v>190</v>
      </c>
      <c r="AD2407" s="50">
        <v>0.96998293634336719</v>
      </c>
      <c r="AE2407" t="s">
        <v>252</v>
      </c>
      <c r="AF2407" t="s">
        <v>252</v>
      </c>
      <c r="AG2407" t="s">
        <v>252</v>
      </c>
      <c r="AH2407" t="s">
        <v>252</v>
      </c>
    </row>
    <row r="2408" spans="1:34" x14ac:dyDescent="0.35">
      <c r="A2408">
        <v>41</v>
      </c>
      <c r="B2408" t="s">
        <v>309</v>
      </c>
      <c r="C2408" t="s">
        <v>246</v>
      </c>
      <c r="D2408" t="s">
        <v>494</v>
      </c>
      <c r="E2408" t="s">
        <v>302</v>
      </c>
      <c r="F2408" t="s">
        <v>248</v>
      </c>
      <c r="G2408" t="s">
        <v>249</v>
      </c>
      <c r="H2408" t="s">
        <v>250</v>
      </c>
      <c r="L2408" s="50">
        <v>1</v>
      </c>
      <c r="M2408" s="50">
        <v>0.87771356105804443</v>
      </c>
      <c r="N2408" s="50">
        <v>1.1393238306045532</v>
      </c>
      <c r="O2408" s="50">
        <v>26.54186</v>
      </c>
      <c r="P2408" s="50">
        <v>26.535558700561523</v>
      </c>
      <c r="Q2408" s="50">
        <v>5.6763458997011185E-2</v>
      </c>
      <c r="S2408" s="50">
        <v>16.872829437255859</v>
      </c>
      <c r="T2408" s="50">
        <v>0.11739245057106018</v>
      </c>
      <c r="U2408" s="50">
        <v>6.777656078338623E-2</v>
      </c>
      <c r="V2408" s="50">
        <v>0</v>
      </c>
      <c r="W2408" t="s">
        <v>210</v>
      </c>
      <c r="X2408" s="50">
        <v>0.6750656617338967</v>
      </c>
      <c r="Y2408" t="s">
        <v>210</v>
      </c>
      <c r="Z2408">
        <v>3</v>
      </c>
      <c r="AA2408">
        <v>18</v>
      </c>
      <c r="AB2408" t="s">
        <v>251</v>
      </c>
      <c r="AC2408" t="s">
        <v>190</v>
      </c>
      <c r="AD2408" s="50">
        <v>0.97258583432930268</v>
      </c>
      <c r="AE2408" t="s">
        <v>252</v>
      </c>
      <c r="AF2408" t="s">
        <v>252</v>
      </c>
      <c r="AG2408" t="s">
        <v>252</v>
      </c>
      <c r="AH2408" t="s">
        <v>252</v>
      </c>
    </row>
    <row r="2409" spans="1:34" x14ac:dyDescent="0.35">
      <c r="A2409">
        <v>42</v>
      </c>
      <c r="B2409" t="s">
        <v>310</v>
      </c>
      <c r="C2409" t="s">
        <v>246</v>
      </c>
      <c r="D2409" t="s">
        <v>494</v>
      </c>
      <c r="E2409" t="s">
        <v>304</v>
      </c>
      <c r="F2409" t="s">
        <v>248</v>
      </c>
      <c r="G2409" t="s">
        <v>249</v>
      </c>
      <c r="H2409" t="s">
        <v>250</v>
      </c>
      <c r="L2409" s="50">
        <v>1</v>
      </c>
      <c r="M2409" s="50">
        <v>0.88993412256240845</v>
      </c>
      <c r="N2409" s="50">
        <v>1.1236786842346191</v>
      </c>
      <c r="O2409" s="50">
        <v>26.114460000000001</v>
      </c>
      <c r="P2409" s="50">
        <v>26.123367309570313</v>
      </c>
      <c r="Q2409" s="50">
        <v>2.1334702149033546E-2</v>
      </c>
      <c r="S2409" s="50">
        <v>16.460638046264648</v>
      </c>
      <c r="T2409" s="50">
        <v>0.10494792461395264</v>
      </c>
      <c r="U2409" s="50">
        <v>6.0591712594032288E-2</v>
      </c>
      <c r="V2409" s="50">
        <v>0</v>
      </c>
      <c r="W2409" t="s">
        <v>210</v>
      </c>
      <c r="X2409" s="50">
        <v>0.40104540799541949</v>
      </c>
      <c r="Y2409" t="s">
        <v>210</v>
      </c>
      <c r="Z2409">
        <v>3</v>
      </c>
      <c r="AA2409">
        <v>19</v>
      </c>
      <c r="AB2409" t="s">
        <v>251</v>
      </c>
      <c r="AC2409" t="s">
        <v>190</v>
      </c>
      <c r="AD2409" s="50">
        <v>0.97315454694118197</v>
      </c>
      <c r="AE2409" t="s">
        <v>252</v>
      </c>
      <c r="AF2409" t="s">
        <v>252</v>
      </c>
      <c r="AG2409" t="s">
        <v>252</v>
      </c>
      <c r="AH2409" t="s">
        <v>252</v>
      </c>
    </row>
    <row r="2410" spans="1:34" x14ac:dyDescent="0.35">
      <c r="A2410">
        <v>43</v>
      </c>
      <c r="B2410" t="s">
        <v>311</v>
      </c>
      <c r="C2410" t="s">
        <v>246</v>
      </c>
      <c r="D2410" t="s">
        <v>494</v>
      </c>
      <c r="E2410" t="s">
        <v>306</v>
      </c>
      <c r="F2410" t="s">
        <v>248</v>
      </c>
      <c r="G2410" t="s">
        <v>249</v>
      </c>
      <c r="H2410" t="s">
        <v>250</v>
      </c>
      <c r="L2410" s="50">
        <v>1</v>
      </c>
      <c r="M2410" s="50">
        <v>0.88771361112594604</v>
      </c>
      <c r="N2410" s="50">
        <v>1.1264894008636475</v>
      </c>
      <c r="O2410" s="50">
        <v>29.812607</v>
      </c>
      <c r="P2410" s="50">
        <v>29.799367904663086</v>
      </c>
      <c r="Q2410" s="50">
        <v>3.0531410127878189E-2</v>
      </c>
      <c r="S2410" s="50">
        <v>20.136638641357422</v>
      </c>
      <c r="T2410" s="50">
        <v>0.1071963831782341</v>
      </c>
      <c r="U2410" s="50">
        <v>6.1889860779047012E-2</v>
      </c>
      <c r="V2410" s="50">
        <v>0</v>
      </c>
      <c r="W2410" t="s">
        <v>210</v>
      </c>
      <c r="X2410" s="50">
        <v>0.46459619599230695</v>
      </c>
      <c r="Y2410" t="s">
        <v>210</v>
      </c>
      <c r="Z2410">
        <v>3</v>
      </c>
      <c r="AA2410">
        <v>23</v>
      </c>
      <c r="AB2410" t="s">
        <v>251</v>
      </c>
      <c r="AC2410" t="s">
        <v>190</v>
      </c>
      <c r="AD2410" s="50">
        <v>0.97062173237156379</v>
      </c>
      <c r="AE2410" t="s">
        <v>252</v>
      </c>
      <c r="AF2410" t="s">
        <v>252</v>
      </c>
      <c r="AG2410" t="s">
        <v>252</v>
      </c>
      <c r="AH2410" t="s">
        <v>252</v>
      </c>
    </row>
    <row r="2411" spans="1:34" x14ac:dyDescent="0.35">
      <c r="A2411">
        <v>44</v>
      </c>
      <c r="B2411" t="s">
        <v>312</v>
      </c>
      <c r="C2411" t="s">
        <v>246</v>
      </c>
      <c r="D2411" t="s">
        <v>494</v>
      </c>
      <c r="E2411" t="s">
        <v>308</v>
      </c>
      <c r="F2411" t="s">
        <v>248</v>
      </c>
      <c r="G2411" t="s">
        <v>249</v>
      </c>
      <c r="H2411" t="s">
        <v>250</v>
      </c>
      <c r="L2411" s="50">
        <v>1</v>
      </c>
      <c r="M2411" s="50">
        <v>0.88923126459121704</v>
      </c>
      <c r="N2411" s="50">
        <v>1.1245667934417725</v>
      </c>
      <c r="O2411" s="50">
        <v>32.889183000000003</v>
      </c>
      <c r="P2411" s="50">
        <v>32.890304565429688</v>
      </c>
      <c r="Q2411" s="50">
        <v>2.4595329537987709E-2</v>
      </c>
      <c r="S2411" s="50">
        <v>23.227575302124023</v>
      </c>
      <c r="T2411" s="50">
        <v>0.10565901547670364</v>
      </c>
      <c r="U2411" s="50">
        <v>6.1002261936664581E-2</v>
      </c>
      <c r="V2411" s="50">
        <v>0</v>
      </c>
      <c r="W2411" t="s">
        <v>210</v>
      </c>
      <c r="X2411" s="50">
        <v>0.55013529336884281</v>
      </c>
      <c r="Y2411" t="s">
        <v>210</v>
      </c>
      <c r="Z2411">
        <v>3</v>
      </c>
      <c r="AA2411">
        <v>25</v>
      </c>
      <c r="AB2411" t="s">
        <v>251</v>
      </c>
      <c r="AC2411" t="s">
        <v>190</v>
      </c>
      <c r="AD2411" s="50">
        <v>0.97066809688977274</v>
      </c>
      <c r="AE2411" t="s">
        <v>252</v>
      </c>
      <c r="AF2411" t="s">
        <v>252</v>
      </c>
      <c r="AG2411" t="s">
        <v>252</v>
      </c>
      <c r="AH2411" t="s">
        <v>252</v>
      </c>
    </row>
    <row r="2412" spans="1:34" x14ac:dyDescent="0.35">
      <c r="A2412">
        <v>45</v>
      </c>
      <c r="B2412" t="s">
        <v>313</v>
      </c>
      <c r="C2412" t="s">
        <v>246</v>
      </c>
      <c r="D2412" t="s">
        <v>494</v>
      </c>
      <c r="E2412" t="s">
        <v>302</v>
      </c>
      <c r="F2412" t="s">
        <v>248</v>
      </c>
      <c r="G2412" t="s">
        <v>249</v>
      </c>
      <c r="H2412" t="s">
        <v>250</v>
      </c>
      <c r="L2412" s="50">
        <v>1</v>
      </c>
      <c r="M2412" s="50">
        <v>0.87771356105804443</v>
      </c>
      <c r="N2412" s="50">
        <v>1.1393238306045532</v>
      </c>
      <c r="O2412" s="50">
        <v>26.475905999999998</v>
      </c>
      <c r="P2412" s="50">
        <v>26.535558700561523</v>
      </c>
      <c r="Q2412" s="50">
        <v>5.6763458997011185E-2</v>
      </c>
      <c r="S2412" s="50">
        <v>16.872829437255859</v>
      </c>
      <c r="T2412" s="50">
        <v>0.11739245057106018</v>
      </c>
      <c r="U2412" s="50">
        <v>6.777656078338623E-2</v>
      </c>
      <c r="V2412" s="50">
        <v>0</v>
      </c>
      <c r="W2412" t="s">
        <v>210</v>
      </c>
      <c r="X2412" s="50">
        <v>0.6750656617338967</v>
      </c>
      <c r="Y2412" t="s">
        <v>210</v>
      </c>
      <c r="Z2412">
        <v>3</v>
      </c>
      <c r="AA2412">
        <v>18</v>
      </c>
      <c r="AB2412" t="s">
        <v>251</v>
      </c>
      <c r="AC2412" t="s">
        <v>190</v>
      </c>
      <c r="AD2412" s="50">
        <v>0.98460725219526146</v>
      </c>
      <c r="AE2412" t="s">
        <v>252</v>
      </c>
      <c r="AF2412" t="s">
        <v>252</v>
      </c>
      <c r="AG2412" t="s">
        <v>252</v>
      </c>
      <c r="AH2412" t="s">
        <v>252</v>
      </c>
    </row>
    <row r="2413" spans="1:34" x14ac:dyDescent="0.35">
      <c r="A2413">
        <v>46</v>
      </c>
      <c r="B2413" t="s">
        <v>314</v>
      </c>
      <c r="C2413" t="s">
        <v>246</v>
      </c>
      <c r="D2413" t="s">
        <v>494</v>
      </c>
      <c r="E2413" t="s">
        <v>304</v>
      </c>
      <c r="F2413" t="s">
        <v>248</v>
      </c>
      <c r="G2413" t="s">
        <v>249</v>
      </c>
      <c r="H2413" t="s">
        <v>250</v>
      </c>
      <c r="L2413" s="50">
        <v>1</v>
      </c>
      <c r="M2413" s="50">
        <v>0.88993412256240845</v>
      </c>
      <c r="N2413" s="50">
        <v>1.1236786842346191</v>
      </c>
      <c r="O2413" s="50">
        <v>26.107927</v>
      </c>
      <c r="P2413" s="50">
        <v>26.123367309570313</v>
      </c>
      <c r="Q2413" s="50">
        <v>2.1334702149033546E-2</v>
      </c>
      <c r="S2413" s="50">
        <v>16.460638046264648</v>
      </c>
      <c r="T2413" s="50">
        <v>0.10494792461395264</v>
      </c>
      <c r="U2413" s="50">
        <v>6.0591712594032288E-2</v>
      </c>
      <c r="V2413" s="50">
        <v>0</v>
      </c>
      <c r="W2413" t="s">
        <v>210</v>
      </c>
      <c r="X2413" s="50">
        <v>0.40104540799541949</v>
      </c>
      <c r="Y2413" t="s">
        <v>210</v>
      </c>
      <c r="Z2413">
        <v>3</v>
      </c>
      <c r="AA2413">
        <v>20</v>
      </c>
      <c r="AB2413" t="s">
        <v>251</v>
      </c>
      <c r="AC2413" t="s">
        <v>190</v>
      </c>
      <c r="AD2413" s="50">
        <v>0.97407851030560488</v>
      </c>
      <c r="AE2413" t="s">
        <v>252</v>
      </c>
      <c r="AF2413" t="s">
        <v>252</v>
      </c>
      <c r="AG2413" t="s">
        <v>252</v>
      </c>
      <c r="AH2413" t="s">
        <v>252</v>
      </c>
    </row>
    <row r="2414" spans="1:34" x14ac:dyDescent="0.35">
      <c r="A2414">
        <v>47</v>
      </c>
      <c r="B2414" t="s">
        <v>315</v>
      </c>
      <c r="C2414" t="s">
        <v>246</v>
      </c>
      <c r="D2414" t="s">
        <v>494</v>
      </c>
      <c r="E2414" t="s">
        <v>306</v>
      </c>
      <c r="F2414" t="s">
        <v>248</v>
      </c>
      <c r="G2414" t="s">
        <v>249</v>
      </c>
      <c r="H2414" t="s">
        <v>250</v>
      </c>
      <c r="L2414" s="50">
        <v>1</v>
      </c>
      <c r="M2414" s="50">
        <v>0.88771361112594604</v>
      </c>
      <c r="N2414" s="50">
        <v>1.1264894008636475</v>
      </c>
      <c r="O2414" s="50">
        <v>29.821043</v>
      </c>
      <c r="P2414" s="50">
        <v>29.799367904663086</v>
      </c>
      <c r="Q2414" s="50">
        <v>3.0531410127878189E-2</v>
      </c>
      <c r="S2414" s="50">
        <v>20.136638641357422</v>
      </c>
      <c r="T2414" s="50">
        <v>0.1071963831782341</v>
      </c>
      <c r="U2414" s="50">
        <v>6.1889860779047012E-2</v>
      </c>
      <c r="V2414" s="50">
        <v>0</v>
      </c>
      <c r="W2414" t="s">
        <v>210</v>
      </c>
      <c r="X2414" s="50">
        <v>0.46459619599230695</v>
      </c>
      <c r="Y2414" t="s">
        <v>210</v>
      </c>
      <c r="Z2414">
        <v>3</v>
      </c>
      <c r="AA2414">
        <v>22</v>
      </c>
      <c r="AB2414" t="s">
        <v>251</v>
      </c>
      <c r="AC2414" t="s">
        <v>190</v>
      </c>
      <c r="AD2414" s="50">
        <v>0.97881870918708325</v>
      </c>
      <c r="AE2414" t="s">
        <v>252</v>
      </c>
      <c r="AF2414" t="s">
        <v>252</v>
      </c>
      <c r="AG2414" t="s">
        <v>252</v>
      </c>
      <c r="AH2414" t="s">
        <v>252</v>
      </c>
    </row>
    <row r="2415" spans="1:34" x14ac:dyDescent="0.35">
      <c r="A2415">
        <v>48</v>
      </c>
      <c r="B2415" t="s">
        <v>316</v>
      </c>
      <c r="C2415" t="s">
        <v>246</v>
      </c>
      <c r="D2415" t="s">
        <v>494</v>
      </c>
      <c r="E2415" t="s">
        <v>308</v>
      </c>
      <c r="F2415" t="s">
        <v>248</v>
      </c>
      <c r="G2415" t="s">
        <v>249</v>
      </c>
      <c r="H2415" t="s">
        <v>250</v>
      </c>
      <c r="L2415" s="50">
        <v>1</v>
      </c>
      <c r="M2415" s="50">
        <v>0.88923126459121704</v>
      </c>
      <c r="N2415" s="50">
        <v>1.1245667934417725</v>
      </c>
      <c r="O2415" s="50">
        <v>32.866287</v>
      </c>
      <c r="P2415" s="50">
        <v>32.890304565429688</v>
      </c>
      <c r="Q2415" s="50">
        <v>2.4595329537987709E-2</v>
      </c>
      <c r="S2415" s="50">
        <v>23.227575302124023</v>
      </c>
      <c r="T2415" s="50">
        <v>0.10565901547670364</v>
      </c>
      <c r="U2415" s="50">
        <v>6.1002261936664581E-2</v>
      </c>
      <c r="V2415" s="50">
        <v>0</v>
      </c>
      <c r="W2415" t="s">
        <v>210</v>
      </c>
      <c r="X2415" s="50">
        <v>0.55013529336884281</v>
      </c>
      <c r="Y2415" t="s">
        <v>210</v>
      </c>
      <c r="Z2415">
        <v>3</v>
      </c>
      <c r="AA2415">
        <v>26</v>
      </c>
      <c r="AB2415" t="s">
        <v>251</v>
      </c>
      <c r="AC2415" t="s">
        <v>190</v>
      </c>
      <c r="AD2415" s="50">
        <v>0.96593280270549553</v>
      </c>
      <c r="AE2415" t="s">
        <v>252</v>
      </c>
      <c r="AF2415" t="s">
        <v>252</v>
      </c>
      <c r="AG2415" t="s">
        <v>252</v>
      </c>
      <c r="AH2415" t="s">
        <v>252</v>
      </c>
    </row>
    <row r="2416" spans="1:34" x14ac:dyDescent="0.35">
      <c r="A2416">
        <v>49</v>
      </c>
      <c r="B2416" t="s">
        <v>317</v>
      </c>
      <c r="C2416" t="s">
        <v>246</v>
      </c>
      <c r="D2416" t="s">
        <v>494</v>
      </c>
      <c r="E2416" t="s">
        <v>318</v>
      </c>
      <c r="F2416" t="s">
        <v>248</v>
      </c>
      <c r="G2416" t="s">
        <v>249</v>
      </c>
      <c r="H2416" t="s">
        <v>250</v>
      </c>
      <c r="L2416" s="50">
        <v>1</v>
      </c>
      <c r="M2416" s="50">
        <v>0.89105445146560669</v>
      </c>
      <c r="N2416" s="50">
        <v>1.1222658157348633</v>
      </c>
      <c r="O2416" s="50">
        <v>26.293308</v>
      </c>
      <c r="P2416" s="50">
        <v>26.292303085327148</v>
      </c>
      <c r="Q2416" s="50">
        <v>1.4791312627494335E-2</v>
      </c>
      <c r="S2416" s="50">
        <v>16.629575729370117</v>
      </c>
      <c r="T2416" s="50">
        <v>0.10381560772657394</v>
      </c>
      <c r="U2416" s="50">
        <v>5.9937968850135803E-2</v>
      </c>
      <c r="V2416" s="50">
        <v>0</v>
      </c>
      <c r="W2416" t="s">
        <v>210</v>
      </c>
      <c r="X2416" s="50">
        <v>0.44914901913716815</v>
      </c>
      <c r="Y2416" t="s">
        <v>210</v>
      </c>
      <c r="Z2416">
        <v>3</v>
      </c>
      <c r="AA2416">
        <v>20</v>
      </c>
      <c r="AB2416" t="s">
        <v>251</v>
      </c>
      <c r="AC2416" t="s">
        <v>190</v>
      </c>
      <c r="AD2416" s="50">
        <v>0.97179320842332606</v>
      </c>
      <c r="AE2416" t="s">
        <v>252</v>
      </c>
      <c r="AF2416" t="s">
        <v>252</v>
      </c>
      <c r="AG2416" t="s">
        <v>252</v>
      </c>
      <c r="AH2416" t="s">
        <v>252</v>
      </c>
    </row>
    <row r="2417" spans="1:34" x14ac:dyDescent="0.35">
      <c r="A2417">
        <v>50</v>
      </c>
      <c r="B2417" t="s">
        <v>319</v>
      </c>
      <c r="C2417" t="s">
        <v>246</v>
      </c>
      <c r="D2417" t="s">
        <v>494</v>
      </c>
      <c r="E2417" t="s">
        <v>320</v>
      </c>
      <c r="F2417" t="s">
        <v>248</v>
      </c>
      <c r="G2417" t="s">
        <v>249</v>
      </c>
      <c r="H2417" t="s">
        <v>250</v>
      </c>
      <c r="L2417" s="50">
        <v>1</v>
      </c>
      <c r="M2417" s="50">
        <v>0.87944549322128296</v>
      </c>
      <c r="N2417" s="50">
        <v>1.137080192565918</v>
      </c>
      <c r="O2417" s="50">
        <v>28.374867999999999</v>
      </c>
      <c r="P2417" s="50">
        <v>28.314001083374023</v>
      </c>
      <c r="Q2417" s="50">
        <v>5.2997063845396042E-2</v>
      </c>
      <c r="S2417" s="50">
        <v>18.651269912719727</v>
      </c>
      <c r="T2417" s="50">
        <v>0.1156182736158371</v>
      </c>
      <c r="U2417" s="50">
        <v>6.6752240061759949E-2</v>
      </c>
      <c r="V2417" s="50">
        <v>0</v>
      </c>
      <c r="W2417" t="s">
        <v>210</v>
      </c>
      <c r="X2417" s="50">
        <v>0.4202205312717861</v>
      </c>
      <c r="Y2417" t="s">
        <v>210</v>
      </c>
      <c r="Z2417">
        <v>3</v>
      </c>
      <c r="AA2417">
        <v>22</v>
      </c>
      <c r="AB2417" t="s">
        <v>251</v>
      </c>
      <c r="AC2417" t="s">
        <v>190</v>
      </c>
      <c r="AD2417" s="50">
        <v>0.97297468082262439</v>
      </c>
      <c r="AE2417" t="s">
        <v>252</v>
      </c>
      <c r="AF2417" t="s">
        <v>252</v>
      </c>
      <c r="AG2417" t="s">
        <v>252</v>
      </c>
      <c r="AH2417" t="s">
        <v>252</v>
      </c>
    </row>
    <row r="2418" spans="1:34" x14ac:dyDescent="0.35">
      <c r="A2418">
        <v>51</v>
      </c>
      <c r="B2418" t="s">
        <v>321</v>
      </c>
      <c r="C2418" t="s">
        <v>246</v>
      </c>
      <c r="D2418" t="s">
        <v>494</v>
      </c>
      <c r="E2418" t="s">
        <v>322</v>
      </c>
      <c r="F2418" t="s">
        <v>248</v>
      </c>
      <c r="G2418" t="s">
        <v>249</v>
      </c>
      <c r="H2418" t="s">
        <v>250</v>
      </c>
      <c r="L2418" s="50">
        <v>1</v>
      </c>
      <c r="M2418" s="50">
        <v>0.8901592493057251</v>
      </c>
      <c r="N2418" s="50">
        <v>1.1233944892883301</v>
      </c>
      <c r="O2418" s="50">
        <v>28.572949999999999</v>
      </c>
      <c r="P2418" s="50">
        <v>28.569822311401367</v>
      </c>
      <c r="Q2418" s="50">
        <v>2.0184973254799843E-2</v>
      </c>
      <c r="S2418" s="50">
        <v>18.907093048095703</v>
      </c>
      <c r="T2418" s="50">
        <v>0.10472024977207184</v>
      </c>
      <c r="U2418" s="50">
        <v>6.046026200056076E-2</v>
      </c>
      <c r="V2418" s="50">
        <v>0</v>
      </c>
      <c r="W2418" t="s">
        <v>210</v>
      </c>
      <c r="X2418" s="50">
        <v>0.48117685703272495</v>
      </c>
      <c r="Y2418" t="s">
        <v>210</v>
      </c>
      <c r="Z2418">
        <v>3</v>
      </c>
      <c r="AA2418">
        <v>22</v>
      </c>
      <c r="AB2418" t="s">
        <v>251</v>
      </c>
      <c r="AC2418" t="s">
        <v>190</v>
      </c>
      <c r="AD2418" s="50">
        <v>0.98122068142563068</v>
      </c>
      <c r="AE2418" t="s">
        <v>252</v>
      </c>
      <c r="AF2418" t="s">
        <v>252</v>
      </c>
      <c r="AG2418" t="s">
        <v>252</v>
      </c>
      <c r="AH2418" t="s">
        <v>252</v>
      </c>
    </row>
    <row r="2419" spans="1:34" x14ac:dyDescent="0.35">
      <c r="A2419">
        <v>52</v>
      </c>
      <c r="B2419" t="s">
        <v>323</v>
      </c>
      <c r="C2419" t="s">
        <v>246</v>
      </c>
      <c r="D2419" t="s">
        <v>494</v>
      </c>
      <c r="E2419" t="s">
        <v>324</v>
      </c>
      <c r="F2419" t="s">
        <v>248</v>
      </c>
      <c r="G2419" t="s">
        <v>249</v>
      </c>
      <c r="H2419" t="s">
        <v>250</v>
      </c>
      <c r="L2419" s="50">
        <v>1</v>
      </c>
      <c r="M2419" s="50">
        <v>0.874156653881073</v>
      </c>
      <c r="N2419" s="50">
        <v>1.1439597606658936</v>
      </c>
      <c r="O2419" s="50">
        <v>25.301946999999998</v>
      </c>
      <c r="P2419" s="50">
        <v>25.336648941040039</v>
      </c>
      <c r="Q2419" s="50">
        <v>6.3980504870414734E-2</v>
      </c>
      <c r="S2419" s="50">
        <v>15.673921585083008</v>
      </c>
      <c r="T2419" s="50">
        <v>0.12104710936546326</v>
      </c>
      <c r="U2419" s="50">
        <v>6.9886580109596252E-2</v>
      </c>
      <c r="V2419" s="50">
        <v>0</v>
      </c>
      <c r="W2419" t="s">
        <v>210</v>
      </c>
      <c r="X2419" s="50">
        <v>0.66268429392548811</v>
      </c>
      <c r="Y2419" t="s">
        <v>210</v>
      </c>
      <c r="Z2419">
        <v>3</v>
      </c>
      <c r="AA2419">
        <v>18</v>
      </c>
      <c r="AB2419" t="s">
        <v>251</v>
      </c>
      <c r="AC2419" t="s">
        <v>190</v>
      </c>
      <c r="AD2419" s="50">
        <v>0.98178815528603647</v>
      </c>
      <c r="AE2419" t="s">
        <v>252</v>
      </c>
      <c r="AF2419" t="s">
        <v>252</v>
      </c>
      <c r="AG2419" t="s">
        <v>252</v>
      </c>
      <c r="AH2419" t="s">
        <v>252</v>
      </c>
    </row>
    <row r="2420" spans="1:34" x14ac:dyDescent="0.35">
      <c r="A2420">
        <v>53</v>
      </c>
      <c r="B2420" t="s">
        <v>325</v>
      </c>
      <c r="C2420" t="s">
        <v>246</v>
      </c>
      <c r="D2420" t="s">
        <v>494</v>
      </c>
      <c r="E2420" t="s">
        <v>318</v>
      </c>
      <c r="F2420" t="s">
        <v>248</v>
      </c>
      <c r="G2420" t="s">
        <v>249</v>
      </c>
      <c r="H2420" t="s">
        <v>250</v>
      </c>
      <c r="L2420" s="50">
        <v>1</v>
      </c>
      <c r="M2420" s="50">
        <v>0.89105445146560669</v>
      </c>
      <c r="N2420" s="50">
        <v>1.1222658157348633</v>
      </c>
      <c r="O2420" s="50">
        <v>26.306567999999999</v>
      </c>
      <c r="P2420" s="50">
        <v>26.292303085327148</v>
      </c>
      <c r="Q2420" s="50">
        <v>1.4791312627494335E-2</v>
      </c>
      <c r="S2420" s="50">
        <v>16.629575729370117</v>
      </c>
      <c r="T2420" s="50">
        <v>0.10381560772657394</v>
      </c>
      <c r="U2420" s="50">
        <v>5.9937968850135803E-2</v>
      </c>
      <c r="V2420" s="50">
        <v>0</v>
      </c>
      <c r="W2420" t="s">
        <v>210</v>
      </c>
      <c r="X2420" s="50">
        <v>0.44914901913716815</v>
      </c>
      <c r="Y2420" t="s">
        <v>210</v>
      </c>
      <c r="Z2420">
        <v>3</v>
      </c>
      <c r="AA2420">
        <v>20</v>
      </c>
      <c r="AB2420" t="s">
        <v>251</v>
      </c>
      <c r="AC2420" t="s">
        <v>190</v>
      </c>
      <c r="AD2420" s="50">
        <v>0.97640253293243229</v>
      </c>
      <c r="AE2420" t="s">
        <v>252</v>
      </c>
      <c r="AF2420" t="s">
        <v>252</v>
      </c>
      <c r="AG2420" t="s">
        <v>252</v>
      </c>
      <c r="AH2420" t="s">
        <v>252</v>
      </c>
    </row>
    <row r="2421" spans="1:34" x14ac:dyDescent="0.35">
      <c r="A2421">
        <v>54</v>
      </c>
      <c r="B2421" t="s">
        <v>326</v>
      </c>
      <c r="C2421" t="s">
        <v>246</v>
      </c>
      <c r="D2421" t="s">
        <v>494</v>
      </c>
      <c r="E2421" t="s">
        <v>320</v>
      </c>
      <c r="F2421" t="s">
        <v>248</v>
      </c>
      <c r="G2421" t="s">
        <v>249</v>
      </c>
      <c r="H2421" t="s">
        <v>250</v>
      </c>
      <c r="L2421" s="50">
        <v>1</v>
      </c>
      <c r="M2421" s="50">
        <v>0.87944549322128296</v>
      </c>
      <c r="N2421" s="50">
        <v>1.137080192565918</v>
      </c>
      <c r="O2421" s="50">
        <v>28.278096999999999</v>
      </c>
      <c r="P2421" s="50">
        <v>28.314001083374023</v>
      </c>
      <c r="Q2421" s="50">
        <v>5.2997063845396042E-2</v>
      </c>
      <c r="S2421" s="50">
        <v>18.651269912719727</v>
      </c>
      <c r="T2421" s="50">
        <v>0.1156182736158371</v>
      </c>
      <c r="U2421" s="50">
        <v>6.6752240061759949E-2</v>
      </c>
      <c r="V2421" s="50">
        <v>0</v>
      </c>
      <c r="W2421" t="s">
        <v>210</v>
      </c>
      <c r="X2421" s="50">
        <v>0.4202205312717861</v>
      </c>
      <c r="Y2421" t="s">
        <v>210</v>
      </c>
      <c r="Z2421">
        <v>3</v>
      </c>
      <c r="AA2421">
        <v>22</v>
      </c>
      <c r="AB2421" t="s">
        <v>251</v>
      </c>
      <c r="AC2421" t="s">
        <v>190</v>
      </c>
      <c r="AD2421" s="50">
        <v>0.97301033643593637</v>
      </c>
      <c r="AE2421" t="s">
        <v>252</v>
      </c>
      <c r="AF2421" t="s">
        <v>252</v>
      </c>
      <c r="AG2421" t="s">
        <v>252</v>
      </c>
      <c r="AH2421" t="s">
        <v>252</v>
      </c>
    </row>
    <row r="2422" spans="1:34" x14ac:dyDescent="0.35">
      <c r="A2422">
        <v>55</v>
      </c>
      <c r="B2422" t="s">
        <v>327</v>
      </c>
      <c r="C2422" t="s">
        <v>246</v>
      </c>
      <c r="D2422" t="s">
        <v>494</v>
      </c>
      <c r="E2422" t="s">
        <v>322</v>
      </c>
      <c r="F2422" t="s">
        <v>248</v>
      </c>
      <c r="G2422" t="s">
        <v>249</v>
      </c>
      <c r="H2422" t="s">
        <v>250</v>
      </c>
      <c r="L2422" s="50">
        <v>1</v>
      </c>
      <c r="M2422" s="50">
        <v>0.8901592493057251</v>
      </c>
      <c r="N2422" s="50">
        <v>1.1233944892883301</v>
      </c>
      <c r="O2422" s="50">
        <v>28.588259999999998</v>
      </c>
      <c r="P2422" s="50">
        <v>28.569822311401367</v>
      </c>
      <c r="Q2422" s="50">
        <v>2.0184973254799843E-2</v>
      </c>
      <c r="S2422" s="50">
        <v>18.907093048095703</v>
      </c>
      <c r="T2422" s="50">
        <v>0.10472024977207184</v>
      </c>
      <c r="U2422" s="50">
        <v>6.046026200056076E-2</v>
      </c>
      <c r="V2422" s="50">
        <v>0</v>
      </c>
      <c r="W2422" t="s">
        <v>210</v>
      </c>
      <c r="X2422" s="50">
        <v>0.48117685703272495</v>
      </c>
      <c r="Y2422" t="s">
        <v>210</v>
      </c>
      <c r="Z2422">
        <v>3</v>
      </c>
      <c r="AA2422">
        <v>22</v>
      </c>
      <c r="AB2422" t="s">
        <v>251</v>
      </c>
      <c r="AC2422" t="s">
        <v>190</v>
      </c>
      <c r="AD2422" s="50">
        <v>0.95883704766018563</v>
      </c>
      <c r="AE2422" t="s">
        <v>252</v>
      </c>
      <c r="AF2422" t="s">
        <v>252</v>
      </c>
      <c r="AG2422" t="s">
        <v>252</v>
      </c>
      <c r="AH2422" t="s">
        <v>252</v>
      </c>
    </row>
    <row r="2423" spans="1:34" x14ac:dyDescent="0.35">
      <c r="A2423">
        <v>56</v>
      </c>
      <c r="B2423" t="s">
        <v>328</v>
      </c>
      <c r="C2423" t="s">
        <v>246</v>
      </c>
      <c r="D2423" t="s">
        <v>494</v>
      </c>
      <c r="E2423" t="s">
        <v>324</v>
      </c>
      <c r="F2423" t="s">
        <v>248</v>
      </c>
      <c r="G2423" t="s">
        <v>249</v>
      </c>
      <c r="H2423" t="s">
        <v>250</v>
      </c>
      <c r="L2423" s="50">
        <v>1</v>
      </c>
      <c r="M2423" s="50">
        <v>0.874156653881073</v>
      </c>
      <c r="N2423" s="50">
        <v>1.1439597606658936</v>
      </c>
      <c r="O2423" s="50">
        <v>25.410484</v>
      </c>
      <c r="P2423" s="50">
        <v>25.336648941040039</v>
      </c>
      <c r="Q2423" s="50">
        <v>6.3980504870414734E-2</v>
      </c>
      <c r="S2423" s="50">
        <v>15.673921585083008</v>
      </c>
      <c r="T2423" s="50">
        <v>0.12104710936546326</v>
      </c>
      <c r="U2423" s="50">
        <v>6.9886580109596252E-2</v>
      </c>
      <c r="V2423" s="50">
        <v>0</v>
      </c>
      <c r="W2423" t="s">
        <v>210</v>
      </c>
      <c r="X2423" s="50">
        <v>0.66268429392548811</v>
      </c>
      <c r="Y2423" t="s">
        <v>210</v>
      </c>
      <c r="Z2423">
        <v>3</v>
      </c>
      <c r="AA2423">
        <v>18</v>
      </c>
      <c r="AB2423" t="s">
        <v>251</v>
      </c>
      <c r="AC2423" t="s">
        <v>190</v>
      </c>
      <c r="AD2423" s="50">
        <v>0.96236655431778195</v>
      </c>
      <c r="AE2423" t="s">
        <v>252</v>
      </c>
      <c r="AF2423" t="s">
        <v>252</v>
      </c>
      <c r="AG2423" t="s">
        <v>252</v>
      </c>
      <c r="AH2423" t="s">
        <v>252</v>
      </c>
    </row>
    <row r="2424" spans="1:34" x14ac:dyDescent="0.35">
      <c r="A2424">
        <v>57</v>
      </c>
      <c r="B2424" t="s">
        <v>329</v>
      </c>
      <c r="C2424" t="s">
        <v>246</v>
      </c>
      <c r="D2424" t="s">
        <v>494</v>
      </c>
      <c r="E2424" t="s">
        <v>318</v>
      </c>
      <c r="F2424" t="s">
        <v>248</v>
      </c>
      <c r="G2424" t="s">
        <v>249</v>
      </c>
      <c r="H2424" t="s">
        <v>250</v>
      </c>
      <c r="L2424" s="50">
        <v>1</v>
      </c>
      <c r="M2424" s="50">
        <v>0.89105445146560669</v>
      </c>
      <c r="N2424" s="50">
        <v>1.1222658157348633</v>
      </c>
      <c r="O2424" s="50">
        <v>26.277037</v>
      </c>
      <c r="P2424" s="50">
        <v>26.292303085327148</v>
      </c>
      <c r="Q2424" s="50">
        <v>1.4791312627494335E-2</v>
      </c>
      <c r="S2424" s="50">
        <v>16.629575729370117</v>
      </c>
      <c r="T2424" s="50">
        <v>0.10381560772657394</v>
      </c>
      <c r="U2424" s="50">
        <v>5.9937968850135803E-2</v>
      </c>
      <c r="V2424" s="50">
        <v>0</v>
      </c>
      <c r="W2424" t="s">
        <v>210</v>
      </c>
      <c r="X2424" s="50">
        <v>0.44914901913716815</v>
      </c>
      <c r="Y2424" t="s">
        <v>210</v>
      </c>
      <c r="Z2424">
        <v>3</v>
      </c>
      <c r="AA2424">
        <v>20</v>
      </c>
      <c r="AB2424" t="s">
        <v>251</v>
      </c>
      <c r="AC2424" t="s">
        <v>190</v>
      </c>
      <c r="AD2424" s="50">
        <v>0.96871760784571725</v>
      </c>
      <c r="AE2424" t="s">
        <v>252</v>
      </c>
      <c r="AF2424" t="s">
        <v>252</v>
      </c>
      <c r="AG2424" t="s">
        <v>252</v>
      </c>
      <c r="AH2424" t="s">
        <v>252</v>
      </c>
    </row>
    <row r="2425" spans="1:34" x14ac:dyDescent="0.35">
      <c r="A2425">
        <v>58</v>
      </c>
      <c r="B2425" t="s">
        <v>330</v>
      </c>
      <c r="C2425" t="s">
        <v>246</v>
      </c>
      <c r="D2425" t="s">
        <v>494</v>
      </c>
      <c r="E2425" t="s">
        <v>320</v>
      </c>
      <c r="F2425" t="s">
        <v>248</v>
      </c>
      <c r="G2425" t="s">
        <v>249</v>
      </c>
      <c r="H2425" t="s">
        <v>250</v>
      </c>
      <c r="L2425" s="50">
        <v>1</v>
      </c>
      <c r="M2425" s="50">
        <v>0.87944549322128296</v>
      </c>
      <c r="N2425" s="50">
        <v>1.137080192565918</v>
      </c>
      <c r="O2425" s="50">
        <v>28.289031999999999</v>
      </c>
      <c r="P2425" s="50">
        <v>28.314001083374023</v>
      </c>
      <c r="Q2425" s="50">
        <v>5.2997063845396042E-2</v>
      </c>
      <c r="S2425" s="50">
        <v>18.651269912719727</v>
      </c>
      <c r="T2425" s="50">
        <v>0.1156182736158371</v>
      </c>
      <c r="U2425" s="50">
        <v>6.6752240061759949E-2</v>
      </c>
      <c r="V2425" s="50">
        <v>0</v>
      </c>
      <c r="W2425" t="s">
        <v>210</v>
      </c>
      <c r="X2425" s="50">
        <v>0.4202205312717861</v>
      </c>
      <c r="Y2425" t="s">
        <v>210</v>
      </c>
      <c r="Z2425">
        <v>3</v>
      </c>
      <c r="AA2425">
        <v>21</v>
      </c>
      <c r="AB2425" t="s">
        <v>251</v>
      </c>
      <c r="AC2425" t="s">
        <v>190</v>
      </c>
      <c r="AD2425" s="50">
        <v>0.97548577247599111</v>
      </c>
      <c r="AE2425" t="s">
        <v>252</v>
      </c>
      <c r="AF2425" t="s">
        <v>252</v>
      </c>
      <c r="AG2425" t="s">
        <v>252</v>
      </c>
      <c r="AH2425" t="s">
        <v>252</v>
      </c>
    </row>
    <row r="2426" spans="1:34" x14ac:dyDescent="0.35">
      <c r="A2426">
        <v>59</v>
      </c>
      <c r="B2426" t="s">
        <v>331</v>
      </c>
      <c r="C2426" t="s">
        <v>246</v>
      </c>
      <c r="D2426" t="s">
        <v>494</v>
      </c>
      <c r="E2426" t="s">
        <v>322</v>
      </c>
      <c r="F2426" t="s">
        <v>248</v>
      </c>
      <c r="G2426" t="s">
        <v>249</v>
      </c>
      <c r="H2426" t="s">
        <v>250</v>
      </c>
      <c r="L2426" s="50">
        <v>1</v>
      </c>
      <c r="M2426" s="50">
        <v>0.8901592493057251</v>
      </c>
      <c r="N2426" s="50">
        <v>1.1233944892883301</v>
      </c>
      <c r="O2426" s="50">
        <v>28.548255999999999</v>
      </c>
      <c r="P2426" s="50">
        <v>28.569822311401367</v>
      </c>
      <c r="Q2426" s="50">
        <v>2.0184973254799843E-2</v>
      </c>
      <c r="S2426" s="50">
        <v>18.907093048095703</v>
      </c>
      <c r="T2426" s="50">
        <v>0.10472024977207184</v>
      </c>
      <c r="U2426" s="50">
        <v>6.046026200056076E-2</v>
      </c>
      <c r="V2426" s="50">
        <v>0</v>
      </c>
      <c r="W2426" t="s">
        <v>210</v>
      </c>
      <c r="X2426" s="50">
        <v>0.48117685703272495</v>
      </c>
      <c r="Y2426" t="s">
        <v>210</v>
      </c>
      <c r="Z2426">
        <v>3</v>
      </c>
      <c r="AA2426">
        <v>22</v>
      </c>
      <c r="AB2426" t="s">
        <v>251</v>
      </c>
      <c r="AC2426" t="s">
        <v>190</v>
      </c>
      <c r="AD2426" s="50">
        <v>0.97494080113271842</v>
      </c>
      <c r="AE2426" t="s">
        <v>252</v>
      </c>
      <c r="AF2426" t="s">
        <v>252</v>
      </c>
      <c r="AG2426" t="s">
        <v>252</v>
      </c>
      <c r="AH2426" t="s">
        <v>252</v>
      </c>
    </row>
    <row r="2427" spans="1:34" x14ac:dyDescent="0.35">
      <c r="A2427">
        <v>60</v>
      </c>
      <c r="B2427" t="s">
        <v>332</v>
      </c>
      <c r="C2427" t="s">
        <v>246</v>
      </c>
      <c r="D2427" t="s">
        <v>494</v>
      </c>
      <c r="E2427" t="s">
        <v>324</v>
      </c>
      <c r="F2427" t="s">
        <v>248</v>
      </c>
      <c r="G2427" t="s">
        <v>249</v>
      </c>
      <c r="H2427" t="s">
        <v>250</v>
      </c>
      <c r="L2427" s="50">
        <v>1</v>
      </c>
      <c r="M2427" s="50">
        <v>0.874156653881073</v>
      </c>
      <c r="N2427" s="50">
        <v>1.1439597606658936</v>
      </c>
      <c r="O2427" s="50">
        <v>25.297519999999999</v>
      </c>
      <c r="P2427" s="50">
        <v>25.336648941040039</v>
      </c>
      <c r="Q2427" s="50">
        <v>6.3980504870414734E-2</v>
      </c>
      <c r="S2427" s="50">
        <v>15.673921585083008</v>
      </c>
      <c r="T2427" s="50">
        <v>0.12104710936546326</v>
      </c>
      <c r="U2427" s="50">
        <v>6.9886580109596252E-2</v>
      </c>
      <c r="V2427" s="50">
        <v>0</v>
      </c>
      <c r="W2427" t="s">
        <v>210</v>
      </c>
      <c r="X2427" s="50">
        <v>0.66268429392548811</v>
      </c>
      <c r="Y2427" t="s">
        <v>210</v>
      </c>
      <c r="Z2427">
        <v>3</v>
      </c>
      <c r="AA2427">
        <v>18</v>
      </c>
      <c r="AB2427" t="s">
        <v>251</v>
      </c>
      <c r="AC2427" t="s">
        <v>190</v>
      </c>
      <c r="AD2427" s="50">
        <v>0.96312568231798168</v>
      </c>
      <c r="AE2427" t="s">
        <v>252</v>
      </c>
      <c r="AF2427" t="s">
        <v>252</v>
      </c>
      <c r="AG2427" t="s">
        <v>252</v>
      </c>
      <c r="AH2427" t="s">
        <v>252</v>
      </c>
    </row>
    <row r="2428" spans="1:34" x14ac:dyDescent="0.35">
      <c r="A2428">
        <v>61</v>
      </c>
      <c r="B2428" t="s">
        <v>333</v>
      </c>
      <c r="C2428" t="s">
        <v>246</v>
      </c>
      <c r="D2428" t="s">
        <v>494</v>
      </c>
      <c r="E2428" t="s">
        <v>334</v>
      </c>
      <c r="F2428" t="s">
        <v>248</v>
      </c>
      <c r="G2428" t="s">
        <v>249</v>
      </c>
      <c r="H2428" t="s">
        <v>250</v>
      </c>
      <c r="L2428" s="50">
        <v>1</v>
      </c>
      <c r="M2428" s="50">
        <v>0.87270426750183105</v>
      </c>
      <c r="N2428" s="50">
        <v>1.1458635330200195</v>
      </c>
      <c r="O2428" s="50">
        <v>27.345079999999999</v>
      </c>
      <c r="P2428" s="50">
        <v>27.359344482421875</v>
      </c>
      <c r="Q2428" s="50">
        <v>6.676870584487915E-2</v>
      </c>
      <c r="S2428" s="50">
        <v>17.696617126464844</v>
      </c>
      <c r="T2428" s="50">
        <v>0.12254369258880615</v>
      </c>
      <c r="U2428" s="50">
        <v>7.0750638842582703E-2</v>
      </c>
      <c r="V2428" s="50">
        <v>0</v>
      </c>
      <c r="W2428" t="s">
        <v>210</v>
      </c>
      <c r="X2428" s="50">
        <v>0.49659383414349689</v>
      </c>
      <c r="Y2428" t="s">
        <v>210</v>
      </c>
      <c r="Z2428">
        <v>3</v>
      </c>
      <c r="AA2428">
        <v>21</v>
      </c>
      <c r="AB2428" t="s">
        <v>251</v>
      </c>
      <c r="AC2428" t="s">
        <v>190</v>
      </c>
      <c r="AD2428" s="50">
        <v>0.97766311504030767</v>
      </c>
      <c r="AE2428" t="s">
        <v>252</v>
      </c>
      <c r="AF2428" t="s">
        <v>252</v>
      </c>
      <c r="AG2428" t="s">
        <v>252</v>
      </c>
      <c r="AH2428" t="s">
        <v>252</v>
      </c>
    </row>
    <row r="2429" spans="1:34" x14ac:dyDescent="0.35">
      <c r="A2429">
        <v>62</v>
      </c>
      <c r="B2429" t="s">
        <v>335</v>
      </c>
      <c r="C2429" t="s">
        <v>246</v>
      </c>
      <c r="D2429" t="s">
        <v>494</v>
      </c>
      <c r="E2429" t="s">
        <v>336</v>
      </c>
      <c r="F2429" t="s">
        <v>248</v>
      </c>
      <c r="G2429" t="s">
        <v>249</v>
      </c>
      <c r="H2429" t="s">
        <v>250</v>
      </c>
      <c r="L2429" s="50">
        <v>1</v>
      </c>
      <c r="M2429" s="50">
        <v>0.89112162590026855</v>
      </c>
      <c r="N2429" s="50">
        <v>1.1221812963485718</v>
      </c>
      <c r="O2429" s="50">
        <v>28.733051</v>
      </c>
      <c r="P2429" s="50">
        <v>28.735015869140625</v>
      </c>
      <c r="Q2429" s="50">
        <v>1.4307582750916481E-2</v>
      </c>
      <c r="S2429" s="50">
        <v>19.072288513183594</v>
      </c>
      <c r="T2429" s="50">
        <v>0.10374779254198074</v>
      </c>
      <c r="U2429" s="50">
        <v>5.9898816049098969E-2</v>
      </c>
      <c r="V2429" s="50">
        <v>0</v>
      </c>
      <c r="W2429" t="s">
        <v>210</v>
      </c>
      <c r="X2429" s="50">
        <v>0.54048332521797626</v>
      </c>
      <c r="Y2429" t="s">
        <v>210</v>
      </c>
      <c r="Z2429">
        <v>3</v>
      </c>
      <c r="AA2429">
        <v>23</v>
      </c>
      <c r="AB2429" t="s">
        <v>251</v>
      </c>
      <c r="AC2429" t="s">
        <v>190</v>
      </c>
      <c r="AD2429" s="50">
        <v>0.97987671122465969</v>
      </c>
      <c r="AE2429" t="s">
        <v>252</v>
      </c>
      <c r="AF2429" t="s">
        <v>252</v>
      </c>
      <c r="AG2429" t="s">
        <v>252</v>
      </c>
      <c r="AH2429" t="s">
        <v>252</v>
      </c>
    </row>
    <row r="2430" spans="1:34" x14ac:dyDescent="0.35">
      <c r="A2430">
        <v>63</v>
      </c>
      <c r="B2430" t="s">
        <v>337</v>
      </c>
      <c r="C2430" t="s">
        <v>246</v>
      </c>
      <c r="D2430" t="s">
        <v>494</v>
      </c>
      <c r="E2430" t="s">
        <v>338</v>
      </c>
      <c r="F2430" t="s">
        <v>248</v>
      </c>
      <c r="G2430" t="s">
        <v>249</v>
      </c>
      <c r="H2430" t="s">
        <v>250</v>
      </c>
      <c r="L2430" s="50">
        <v>1</v>
      </c>
      <c r="M2430" s="50">
        <v>0.88564205169677734</v>
      </c>
      <c r="N2430" s="50">
        <v>1.1291242837905884</v>
      </c>
      <c r="O2430" s="50">
        <v>29.552309000000001</v>
      </c>
      <c r="P2430" s="50">
        <v>29.585800170898438</v>
      </c>
      <c r="Q2430" s="50">
        <v>3.72476726770401E-2</v>
      </c>
      <c r="S2430" s="50">
        <v>19.923070907592773</v>
      </c>
      <c r="T2430" s="50">
        <v>0.10929907113313675</v>
      </c>
      <c r="U2430" s="50">
        <v>6.3103847205638885E-2</v>
      </c>
      <c r="V2430" s="50">
        <v>0</v>
      </c>
      <c r="W2430" t="s">
        <v>210</v>
      </c>
      <c r="X2430" s="50">
        <v>0.57683626159742318</v>
      </c>
      <c r="Y2430" t="s">
        <v>210</v>
      </c>
      <c r="Z2430">
        <v>3</v>
      </c>
      <c r="AA2430">
        <v>23</v>
      </c>
      <c r="AB2430" t="s">
        <v>251</v>
      </c>
      <c r="AC2430" t="s">
        <v>190</v>
      </c>
      <c r="AD2430" s="50">
        <v>0.9842404022299901</v>
      </c>
      <c r="AE2430" t="s">
        <v>252</v>
      </c>
      <c r="AF2430" t="s">
        <v>252</v>
      </c>
      <c r="AG2430" t="s">
        <v>252</v>
      </c>
      <c r="AH2430" t="s">
        <v>252</v>
      </c>
    </row>
    <row r="2431" spans="1:34" x14ac:dyDescent="0.35">
      <c r="A2431">
        <v>64</v>
      </c>
      <c r="B2431" t="s">
        <v>339</v>
      </c>
      <c r="C2431" t="s">
        <v>246</v>
      </c>
      <c r="D2431" t="s">
        <v>494</v>
      </c>
      <c r="E2431" t="s">
        <v>340</v>
      </c>
      <c r="F2431" t="s">
        <v>248</v>
      </c>
      <c r="G2431" t="s">
        <v>249</v>
      </c>
      <c r="H2431" t="s">
        <v>250</v>
      </c>
      <c r="L2431" s="50">
        <v>1</v>
      </c>
      <c r="M2431" s="50">
        <v>0.89085304737091064</v>
      </c>
      <c r="N2431" s="50">
        <v>1.1225196123123169</v>
      </c>
      <c r="O2431" s="50">
        <v>29.323511</v>
      </c>
      <c r="P2431" s="50">
        <v>29.33051872253418</v>
      </c>
      <c r="Q2431" s="50">
        <v>1.6157608479261398E-2</v>
      </c>
      <c r="S2431" s="50">
        <v>19.667789459228516</v>
      </c>
      <c r="T2431" s="50">
        <v>0.10401906073093414</v>
      </c>
      <c r="U2431" s="50">
        <v>6.0055434703826904E-2</v>
      </c>
      <c r="V2431" s="50">
        <v>0</v>
      </c>
      <c r="W2431" t="s">
        <v>210</v>
      </c>
      <c r="X2431" s="50">
        <v>0.68558185071716105</v>
      </c>
      <c r="Y2431" t="s">
        <v>210</v>
      </c>
      <c r="Z2431">
        <v>3</v>
      </c>
      <c r="AA2431">
        <v>22</v>
      </c>
      <c r="AB2431" t="s">
        <v>251</v>
      </c>
      <c r="AC2431" t="s">
        <v>190</v>
      </c>
      <c r="AD2431" s="50">
        <v>0.97964181547127605</v>
      </c>
      <c r="AE2431" t="s">
        <v>252</v>
      </c>
      <c r="AF2431" t="s">
        <v>252</v>
      </c>
      <c r="AG2431" t="s">
        <v>252</v>
      </c>
      <c r="AH2431" t="s">
        <v>252</v>
      </c>
    </row>
    <row r="2432" spans="1:34" x14ac:dyDescent="0.35">
      <c r="A2432">
        <v>65</v>
      </c>
      <c r="B2432" t="s">
        <v>341</v>
      </c>
      <c r="C2432" t="s">
        <v>246</v>
      </c>
      <c r="D2432" t="s">
        <v>494</v>
      </c>
      <c r="E2432" t="s">
        <v>334</v>
      </c>
      <c r="F2432" t="s">
        <v>248</v>
      </c>
      <c r="G2432" t="s">
        <v>249</v>
      </c>
      <c r="H2432" t="s">
        <v>250</v>
      </c>
      <c r="L2432" s="50">
        <v>1</v>
      </c>
      <c r="M2432" s="50">
        <v>0.87270426750183105</v>
      </c>
      <c r="N2432" s="50">
        <v>1.1458635330200195</v>
      </c>
      <c r="O2432" s="50">
        <v>27.300863</v>
      </c>
      <c r="P2432" s="50">
        <v>27.359344482421875</v>
      </c>
      <c r="Q2432" s="50">
        <v>6.676870584487915E-2</v>
      </c>
      <c r="S2432" s="50">
        <v>17.696617126464844</v>
      </c>
      <c r="T2432" s="50">
        <v>0.12254369258880615</v>
      </c>
      <c r="U2432" s="50">
        <v>7.0750638842582703E-2</v>
      </c>
      <c r="V2432" s="50">
        <v>0</v>
      </c>
      <c r="W2432" t="s">
        <v>210</v>
      </c>
      <c r="X2432" s="50">
        <v>0.49659383414349689</v>
      </c>
      <c r="Y2432" t="s">
        <v>210</v>
      </c>
      <c r="Z2432">
        <v>3</v>
      </c>
      <c r="AA2432">
        <v>20</v>
      </c>
      <c r="AB2432" t="s">
        <v>251</v>
      </c>
      <c r="AC2432" t="s">
        <v>190</v>
      </c>
      <c r="AD2432" s="50">
        <v>0.98508754118855102</v>
      </c>
      <c r="AE2432" t="s">
        <v>252</v>
      </c>
      <c r="AF2432" t="s">
        <v>252</v>
      </c>
      <c r="AG2432" t="s">
        <v>252</v>
      </c>
      <c r="AH2432" t="s">
        <v>252</v>
      </c>
    </row>
    <row r="2433" spans="1:34" x14ac:dyDescent="0.35">
      <c r="A2433">
        <v>66</v>
      </c>
      <c r="B2433" t="s">
        <v>342</v>
      </c>
      <c r="C2433" t="s">
        <v>246</v>
      </c>
      <c r="D2433" t="s">
        <v>494</v>
      </c>
      <c r="E2433" t="s">
        <v>336</v>
      </c>
      <c r="F2433" t="s">
        <v>248</v>
      </c>
      <c r="G2433" t="s">
        <v>249</v>
      </c>
      <c r="H2433" t="s">
        <v>250</v>
      </c>
      <c r="L2433" s="50">
        <v>1</v>
      </c>
      <c r="M2433" s="50">
        <v>0.89112162590026855</v>
      </c>
      <c r="N2433" s="50">
        <v>1.1221812963485718</v>
      </c>
      <c r="O2433" s="50">
        <v>28.721793999999999</v>
      </c>
      <c r="P2433" s="50">
        <v>28.735015869140625</v>
      </c>
      <c r="Q2433" s="50">
        <v>1.4307582750916481E-2</v>
      </c>
      <c r="S2433" s="50">
        <v>19.072288513183594</v>
      </c>
      <c r="T2433" s="50">
        <v>0.10374779254198074</v>
      </c>
      <c r="U2433" s="50">
        <v>5.9898816049098969E-2</v>
      </c>
      <c r="V2433" s="50">
        <v>0</v>
      </c>
      <c r="W2433" t="s">
        <v>210</v>
      </c>
      <c r="X2433" s="50">
        <v>0.54048332521797626</v>
      </c>
      <c r="Y2433" t="s">
        <v>210</v>
      </c>
      <c r="Z2433">
        <v>3</v>
      </c>
      <c r="AA2433">
        <v>23</v>
      </c>
      <c r="AB2433" t="s">
        <v>251</v>
      </c>
      <c r="AC2433" t="s">
        <v>190</v>
      </c>
      <c r="AD2433" s="50">
        <v>0.96744190154548826</v>
      </c>
      <c r="AE2433" t="s">
        <v>252</v>
      </c>
      <c r="AF2433" t="s">
        <v>252</v>
      </c>
      <c r="AG2433" t="s">
        <v>252</v>
      </c>
      <c r="AH2433" t="s">
        <v>252</v>
      </c>
    </row>
    <row r="2434" spans="1:34" x14ac:dyDescent="0.35">
      <c r="A2434">
        <v>67</v>
      </c>
      <c r="B2434" t="s">
        <v>343</v>
      </c>
      <c r="C2434" t="s">
        <v>246</v>
      </c>
      <c r="D2434" t="s">
        <v>494</v>
      </c>
      <c r="E2434" t="s">
        <v>338</v>
      </c>
      <c r="F2434" t="s">
        <v>248</v>
      </c>
      <c r="G2434" t="s">
        <v>249</v>
      </c>
      <c r="H2434" t="s">
        <v>250</v>
      </c>
      <c r="L2434" s="50">
        <v>1</v>
      </c>
      <c r="M2434" s="50">
        <v>0.88564205169677734</v>
      </c>
      <c r="N2434" s="50">
        <v>1.1291242837905884</v>
      </c>
      <c r="O2434" s="50">
        <v>29.579176</v>
      </c>
      <c r="P2434" s="50">
        <v>29.585800170898438</v>
      </c>
      <c r="Q2434" s="50">
        <v>3.72476726770401E-2</v>
      </c>
      <c r="S2434" s="50">
        <v>19.923070907592773</v>
      </c>
      <c r="T2434" s="50">
        <v>0.10929907113313675</v>
      </c>
      <c r="U2434" s="50">
        <v>6.3103847205638885E-2</v>
      </c>
      <c r="V2434" s="50">
        <v>0</v>
      </c>
      <c r="W2434" t="s">
        <v>210</v>
      </c>
      <c r="X2434" s="50">
        <v>0.57683626159742318</v>
      </c>
      <c r="Y2434" t="s">
        <v>210</v>
      </c>
      <c r="Z2434">
        <v>3</v>
      </c>
      <c r="AA2434">
        <v>23</v>
      </c>
      <c r="AB2434" t="s">
        <v>251</v>
      </c>
      <c r="AC2434" t="s">
        <v>190</v>
      </c>
      <c r="AD2434" s="50">
        <v>0.95934351886275582</v>
      </c>
      <c r="AE2434" t="s">
        <v>252</v>
      </c>
      <c r="AF2434" t="s">
        <v>252</v>
      </c>
      <c r="AG2434" t="s">
        <v>252</v>
      </c>
      <c r="AH2434" t="s">
        <v>252</v>
      </c>
    </row>
    <row r="2435" spans="1:34" x14ac:dyDescent="0.35">
      <c r="A2435">
        <v>68</v>
      </c>
      <c r="B2435" t="s">
        <v>344</v>
      </c>
      <c r="C2435" t="s">
        <v>246</v>
      </c>
      <c r="D2435" t="s">
        <v>494</v>
      </c>
      <c r="E2435" t="s">
        <v>340</v>
      </c>
      <c r="F2435" t="s">
        <v>248</v>
      </c>
      <c r="G2435" t="s">
        <v>249</v>
      </c>
      <c r="H2435" t="s">
        <v>250</v>
      </c>
      <c r="L2435" s="50">
        <v>1</v>
      </c>
      <c r="M2435" s="50">
        <v>0.89085304737091064</v>
      </c>
      <c r="N2435" s="50">
        <v>1.1225196123123169</v>
      </c>
      <c r="O2435" s="50">
        <v>29.319047999999999</v>
      </c>
      <c r="P2435" s="50">
        <v>29.33051872253418</v>
      </c>
      <c r="Q2435" s="50">
        <v>1.6157608479261398E-2</v>
      </c>
      <c r="S2435" s="50">
        <v>19.667789459228516</v>
      </c>
      <c r="T2435" s="50">
        <v>0.10401906073093414</v>
      </c>
      <c r="U2435" s="50">
        <v>6.0055434703826904E-2</v>
      </c>
      <c r="V2435" s="50">
        <v>0</v>
      </c>
      <c r="W2435" t="s">
        <v>210</v>
      </c>
      <c r="X2435" s="50">
        <v>0.68558185071716105</v>
      </c>
      <c r="Y2435" t="s">
        <v>210</v>
      </c>
      <c r="Z2435">
        <v>3</v>
      </c>
      <c r="AA2435">
        <v>23</v>
      </c>
      <c r="AB2435" t="s">
        <v>251</v>
      </c>
      <c r="AC2435" t="s">
        <v>190</v>
      </c>
      <c r="AD2435" s="50">
        <v>0.95755260886722315</v>
      </c>
      <c r="AE2435" t="s">
        <v>252</v>
      </c>
      <c r="AF2435" t="s">
        <v>252</v>
      </c>
      <c r="AG2435" t="s">
        <v>252</v>
      </c>
      <c r="AH2435" t="s">
        <v>252</v>
      </c>
    </row>
    <row r="2436" spans="1:34" x14ac:dyDescent="0.35">
      <c r="A2436">
        <v>69</v>
      </c>
      <c r="B2436" t="s">
        <v>345</v>
      </c>
      <c r="C2436" t="s">
        <v>246</v>
      </c>
      <c r="D2436" t="s">
        <v>494</v>
      </c>
      <c r="E2436" t="s">
        <v>334</v>
      </c>
      <c r="F2436" t="s">
        <v>248</v>
      </c>
      <c r="G2436" t="s">
        <v>249</v>
      </c>
      <c r="H2436" t="s">
        <v>250</v>
      </c>
      <c r="L2436" s="50">
        <v>1</v>
      </c>
      <c r="M2436" s="50">
        <v>0.87270426750183105</v>
      </c>
      <c r="N2436" s="50">
        <v>1.1458635330200195</v>
      </c>
      <c r="O2436" s="50">
        <v>27.432095</v>
      </c>
      <c r="P2436" s="50">
        <v>27.359344482421875</v>
      </c>
      <c r="Q2436" s="50">
        <v>6.676870584487915E-2</v>
      </c>
      <c r="S2436" s="50">
        <v>17.696617126464844</v>
      </c>
      <c r="T2436" s="50">
        <v>0.12254369258880615</v>
      </c>
      <c r="U2436" s="50">
        <v>7.0750638842582703E-2</v>
      </c>
      <c r="V2436" s="50">
        <v>0</v>
      </c>
      <c r="W2436" t="s">
        <v>210</v>
      </c>
      <c r="X2436" s="50">
        <v>0.49659383414349689</v>
      </c>
      <c r="Y2436" t="s">
        <v>210</v>
      </c>
      <c r="Z2436">
        <v>3</v>
      </c>
      <c r="AA2436">
        <v>21</v>
      </c>
      <c r="AB2436" t="s">
        <v>251</v>
      </c>
      <c r="AC2436" t="s">
        <v>190</v>
      </c>
      <c r="AD2436" s="50">
        <v>0.96188401927723355</v>
      </c>
      <c r="AE2436" t="s">
        <v>252</v>
      </c>
      <c r="AF2436" t="s">
        <v>252</v>
      </c>
      <c r="AG2436" t="s">
        <v>252</v>
      </c>
      <c r="AH2436" t="s">
        <v>252</v>
      </c>
    </row>
    <row r="2437" spans="1:34" x14ac:dyDescent="0.35">
      <c r="A2437">
        <v>70</v>
      </c>
      <c r="B2437" t="s">
        <v>346</v>
      </c>
      <c r="C2437" t="s">
        <v>246</v>
      </c>
      <c r="D2437" t="s">
        <v>494</v>
      </c>
      <c r="E2437" t="s">
        <v>336</v>
      </c>
      <c r="F2437" t="s">
        <v>248</v>
      </c>
      <c r="G2437" t="s">
        <v>249</v>
      </c>
      <c r="H2437" t="s">
        <v>250</v>
      </c>
      <c r="L2437" s="50">
        <v>1</v>
      </c>
      <c r="M2437" s="50">
        <v>0.89112162590026855</v>
      </c>
      <c r="N2437" s="50">
        <v>1.1221812963485718</v>
      </c>
      <c r="O2437" s="50">
        <v>28.750205999999999</v>
      </c>
      <c r="P2437" s="50">
        <v>28.735015869140625</v>
      </c>
      <c r="Q2437" s="50">
        <v>1.4307582750916481E-2</v>
      </c>
      <c r="S2437" s="50">
        <v>19.072288513183594</v>
      </c>
      <c r="T2437" s="50">
        <v>0.10374779254198074</v>
      </c>
      <c r="U2437" s="50">
        <v>5.9898816049098969E-2</v>
      </c>
      <c r="V2437" s="50">
        <v>0</v>
      </c>
      <c r="W2437" t="s">
        <v>210</v>
      </c>
      <c r="X2437" s="50">
        <v>0.54048332521797626</v>
      </c>
      <c r="Y2437" t="s">
        <v>210</v>
      </c>
      <c r="Z2437">
        <v>3</v>
      </c>
      <c r="AA2437">
        <v>22</v>
      </c>
      <c r="AB2437" t="s">
        <v>251</v>
      </c>
      <c r="AC2437" t="s">
        <v>190</v>
      </c>
      <c r="AD2437" s="50">
        <v>0.95969133911761151</v>
      </c>
      <c r="AE2437" t="s">
        <v>252</v>
      </c>
      <c r="AF2437" t="s">
        <v>252</v>
      </c>
      <c r="AG2437" t="s">
        <v>252</v>
      </c>
      <c r="AH2437" t="s">
        <v>252</v>
      </c>
    </row>
    <row r="2438" spans="1:34" x14ac:dyDescent="0.35">
      <c r="A2438">
        <v>71</v>
      </c>
      <c r="B2438" t="s">
        <v>347</v>
      </c>
      <c r="C2438" t="s">
        <v>246</v>
      </c>
      <c r="D2438" t="s">
        <v>494</v>
      </c>
      <c r="E2438" t="s">
        <v>338</v>
      </c>
      <c r="F2438" t="s">
        <v>248</v>
      </c>
      <c r="G2438" t="s">
        <v>249</v>
      </c>
      <c r="H2438" t="s">
        <v>250</v>
      </c>
      <c r="L2438" s="50">
        <v>1</v>
      </c>
      <c r="M2438" s="50">
        <v>0.88564205169677734</v>
      </c>
      <c r="N2438" s="50">
        <v>1.1291242837905884</v>
      </c>
      <c r="O2438" s="50">
        <v>29.625916</v>
      </c>
      <c r="P2438" s="50">
        <v>29.585800170898438</v>
      </c>
      <c r="Q2438" s="50">
        <v>3.72476726770401E-2</v>
      </c>
      <c r="S2438" s="50">
        <v>19.923070907592773</v>
      </c>
      <c r="T2438" s="50">
        <v>0.10929907113313675</v>
      </c>
      <c r="U2438" s="50">
        <v>6.3103847205638885E-2</v>
      </c>
      <c r="V2438" s="50">
        <v>0</v>
      </c>
      <c r="W2438" t="s">
        <v>210</v>
      </c>
      <c r="X2438" s="50">
        <v>0.57683626159742318</v>
      </c>
      <c r="Y2438" t="s">
        <v>210</v>
      </c>
      <c r="Z2438">
        <v>3</v>
      </c>
      <c r="AA2438">
        <v>23</v>
      </c>
      <c r="AB2438" t="s">
        <v>251</v>
      </c>
      <c r="AC2438" t="s">
        <v>190</v>
      </c>
      <c r="AD2438" s="50">
        <v>0.96401248706869147</v>
      </c>
      <c r="AE2438" t="s">
        <v>252</v>
      </c>
      <c r="AF2438" t="s">
        <v>252</v>
      </c>
      <c r="AG2438" t="s">
        <v>252</v>
      </c>
      <c r="AH2438" t="s">
        <v>252</v>
      </c>
    </row>
    <row r="2439" spans="1:34" x14ac:dyDescent="0.35">
      <c r="A2439">
        <v>72</v>
      </c>
      <c r="B2439" t="s">
        <v>348</v>
      </c>
      <c r="C2439" t="s">
        <v>246</v>
      </c>
      <c r="D2439" t="s">
        <v>494</v>
      </c>
      <c r="E2439" t="s">
        <v>340</v>
      </c>
      <c r="F2439" t="s">
        <v>248</v>
      </c>
      <c r="G2439" t="s">
        <v>249</v>
      </c>
      <c r="H2439" t="s">
        <v>250</v>
      </c>
      <c r="L2439" s="50">
        <v>1</v>
      </c>
      <c r="M2439" s="50">
        <v>0.89085304737091064</v>
      </c>
      <c r="N2439" s="50">
        <v>1.1225196123123169</v>
      </c>
      <c r="O2439" s="50">
        <v>29.348997000000001</v>
      </c>
      <c r="P2439" s="50">
        <v>29.33051872253418</v>
      </c>
      <c r="Q2439" s="50">
        <v>1.6157608479261398E-2</v>
      </c>
      <c r="S2439" s="50">
        <v>19.667789459228516</v>
      </c>
      <c r="T2439" s="50">
        <v>0.10401906073093414</v>
      </c>
      <c r="U2439" s="50">
        <v>6.0055434703826904E-2</v>
      </c>
      <c r="V2439" s="50">
        <v>0</v>
      </c>
      <c r="W2439" t="s">
        <v>210</v>
      </c>
      <c r="X2439" s="50">
        <v>0.68558185071716105</v>
      </c>
      <c r="Y2439" t="s">
        <v>210</v>
      </c>
      <c r="Z2439">
        <v>3</v>
      </c>
      <c r="AA2439">
        <v>23</v>
      </c>
      <c r="AB2439" t="s">
        <v>251</v>
      </c>
      <c r="AC2439" t="s">
        <v>190</v>
      </c>
      <c r="AD2439" s="50">
        <v>0.97436360209611694</v>
      </c>
      <c r="AE2439" t="s">
        <v>252</v>
      </c>
      <c r="AF2439" t="s">
        <v>252</v>
      </c>
      <c r="AG2439" t="s">
        <v>252</v>
      </c>
      <c r="AH2439" t="s">
        <v>252</v>
      </c>
    </row>
    <row r="2440" spans="1:34" x14ac:dyDescent="0.35">
      <c r="A2440">
        <v>73</v>
      </c>
      <c r="B2440" t="s">
        <v>349</v>
      </c>
      <c r="C2440" t="s">
        <v>246</v>
      </c>
      <c r="D2440" t="s">
        <v>494</v>
      </c>
      <c r="E2440" t="s">
        <v>350</v>
      </c>
      <c r="F2440" t="s">
        <v>248</v>
      </c>
      <c r="G2440" t="s">
        <v>249</v>
      </c>
      <c r="H2440" t="s">
        <v>250</v>
      </c>
      <c r="L2440" s="50">
        <v>1</v>
      </c>
      <c r="M2440" s="50">
        <v>0.87013101577758789</v>
      </c>
      <c r="N2440" s="50">
        <v>1.14925217628479</v>
      </c>
      <c r="O2440" s="50">
        <v>30.032222999999998</v>
      </c>
      <c r="P2440" s="50">
        <v>30.112653732299805</v>
      </c>
      <c r="Q2440" s="50">
        <v>7.1529597043991089E-2</v>
      </c>
      <c r="S2440" s="50">
        <v>20.449924468994141</v>
      </c>
      <c r="T2440" s="50">
        <v>0.12520135939121246</v>
      </c>
      <c r="U2440" s="50">
        <v>7.2285041213035583E-2</v>
      </c>
      <c r="V2440" s="50">
        <v>0</v>
      </c>
      <c r="W2440" t="s">
        <v>210</v>
      </c>
      <c r="X2440" s="50">
        <v>0.37874406632812563</v>
      </c>
      <c r="Y2440" t="s">
        <v>210</v>
      </c>
      <c r="Z2440">
        <v>3</v>
      </c>
      <c r="AA2440">
        <v>24</v>
      </c>
      <c r="AB2440" t="s">
        <v>251</v>
      </c>
      <c r="AC2440" t="s">
        <v>190</v>
      </c>
      <c r="AD2440" s="50">
        <v>0.97064517011159124</v>
      </c>
      <c r="AE2440" t="s">
        <v>252</v>
      </c>
      <c r="AF2440" t="s">
        <v>252</v>
      </c>
      <c r="AG2440" t="s">
        <v>252</v>
      </c>
      <c r="AH2440" t="s">
        <v>252</v>
      </c>
    </row>
    <row r="2441" spans="1:34" x14ac:dyDescent="0.35">
      <c r="A2441">
        <v>74</v>
      </c>
      <c r="B2441" t="s">
        <v>351</v>
      </c>
      <c r="C2441" t="s">
        <v>246</v>
      </c>
      <c r="D2441" t="s">
        <v>494</v>
      </c>
      <c r="E2441" t="s">
        <v>352</v>
      </c>
      <c r="F2441" t="s">
        <v>248</v>
      </c>
      <c r="G2441" t="s">
        <v>249</v>
      </c>
      <c r="H2441" t="s">
        <v>250</v>
      </c>
      <c r="L2441" s="50">
        <v>1</v>
      </c>
      <c r="M2441" s="50">
        <v>0.88561397790908813</v>
      </c>
      <c r="N2441" s="50">
        <v>1.1291601657867432</v>
      </c>
      <c r="O2441" s="50">
        <v>23.976804999999999</v>
      </c>
      <c r="P2441" s="50">
        <v>23.94456672668457</v>
      </c>
      <c r="Q2441" s="50">
        <v>3.7331264466047287E-2</v>
      </c>
      <c r="S2441" s="50">
        <v>14.281838417053223</v>
      </c>
      <c r="T2441" s="50">
        <v>0.10932758450508118</v>
      </c>
      <c r="U2441" s="50">
        <v>6.3120312988758087E-2</v>
      </c>
      <c r="V2441" s="50">
        <v>0</v>
      </c>
      <c r="W2441" t="s">
        <v>210</v>
      </c>
      <c r="X2441" s="50">
        <v>0.47583055968390781</v>
      </c>
      <c r="Y2441" t="s">
        <v>210</v>
      </c>
      <c r="Z2441">
        <v>3</v>
      </c>
      <c r="AA2441">
        <v>18</v>
      </c>
      <c r="AB2441" t="s">
        <v>251</v>
      </c>
      <c r="AC2441" t="s">
        <v>190</v>
      </c>
      <c r="AD2441" s="50">
        <v>0.96278824943554653</v>
      </c>
      <c r="AE2441" t="s">
        <v>252</v>
      </c>
      <c r="AF2441" t="s">
        <v>252</v>
      </c>
      <c r="AG2441" t="s">
        <v>252</v>
      </c>
      <c r="AH2441" t="s">
        <v>252</v>
      </c>
    </row>
    <row r="2442" spans="1:34" x14ac:dyDescent="0.35">
      <c r="A2442">
        <v>75</v>
      </c>
      <c r="B2442" t="s">
        <v>353</v>
      </c>
      <c r="C2442" t="s">
        <v>246</v>
      </c>
      <c r="D2442" t="s">
        <v>494</v>
      </c>
      <c r="E2442" t="s">
        <v>354</v>
      </c>
      <c r="F2442" t="s">
        <v>248</v>
      </c>
      <c r="G2442" t="s">
        <v>249</v>
      </c>
      <c r="H2442" t="s">
        <v>250</v>
      </c>
      <c r="L2442" s="50">
        <v>1</v>
      </c>
      <c r="M2442" s="50">
        <v>0.87175214290618896</v>
      </c>
      <c r="N2442" s="50">
        <v>1.1471151113510132</v>
      </c>
      <c r="O2442" s="50">
        <v>26.450915999999999</v>
      </c>
      <c r="P2442" s="50">
        <v>26.528465270996094</v>
      </c>
      <c r="Q2442" s="50">
        <v>6.8555198609828949E-2</v>
      </c>
      <c r="S2442" s="50">
        <v>16.86573600769043</v>
      </c>
      <c r="T2442" s="50">
        <v>0.12352616339921951</v>
      </c>
      <c r="U2442" s="50">
        <v>7.1317858994007111E-2</v>
      </c>
      <c r="V2442" s="50">
        <v>0</v>
      </c>
      <c r="W2442" t="s">
        <v>210</v>
      </c>
      <c r="X2442" s="50">
        <v>0.10728166643759615</v>
      </c>
      <c r="Y2442" t="s">
        <v>210</v>
      </c>
      <c r="Z2442">
        <v>3</v>
      </c>
      <c r="AA2442">
        <v>21</v>
      </c>
      <c r="AB2442" t="s">
        <v>251</v>
      </c>
      <c r="AC2442" t="s">
        <v>190</v>
      </c>
      <c r="AD2442" s="50">
        <v>0.95827771789987892</v>
      </c>
      <c r="AE2442" t="s">
        <v>252</v>
      </c>
      <c r="AF2442" t="s">
        <v>252</v>
      </c>
      <c r="AG2442" t="s">
        <v>252</v>
      </c>
      <c r="AH2442" t="s">
        <v>252</v>
      </c>
    </row>
    <row r="2443" spans="1:34" x14ac:dyDescent="0.35">
      <c r="A2443">
        <v>76</v>
      </c>
      <c r="B2443" t="s">
        <v>355</v>
      </c>
      <c r="C2443" t="s">
        <v>246</v>
      </c>
      <c r="D2443" t="s">
        <v>494</v>
      </c>
      <c r="E2443" t="s">
        <v>356</v>
      </c>
      <c r="F2443" t="s">
        <v>248</v>
      </c>
      <c r="G2443" t="s">
        <v>249</v>
      </c>
      <c r="H2443" t="s">
        <v>250</v>
      </c>
      <c r="L2443" s="50">
        <v>1</v>
      </c>
      <c r="M2443" s="50">
        <v>0.85447728633880615</v>
      </c>
      <c r="N2443" s="50">
        <v>1.1703060865402222</v>
      </c>
      <c r="O2443" s="50">
        <v>32.349629999999998</v>
      </c>
      <c r="P2443" s="50">
        <v>32.461109161376953</v>
      </c>
      <c r="Q2443" s="50">
        <v>9.7337901592254639E-2</v>
      </c>
      <c r="S2443" s="50">
        <v>22.798379898071289</v>
      </c>
      <c r="T2443" s="50">
        <v>0.14153997600078583</v>
      </c>
      <c r="U2443" s="50">
        <v>8.1718139350414276E-2</v>
      </c>
      <c r="V2443" s="50">
        <v>0</v>
      </c>
      <c r="W2443" t="s">
        <v>210</v>
      </c>
      <c r="X2443" s="50">
        <v>0.37234662901636795</v>
      </c>
      <c r="Y2443" t="s">
        <v>210</v>
      </c>
      <c r="Z2443">
        <v>3</v>
      </c>
      <c r="AA2443">
        <v>26</v>
      </c>
      <c r="AB2443" t="s">
        <v>251</v>
      </c>
      <c r="AC2443" t="s">
        <v>190</v>
      </c>
      <c r="AD2443" s="50">
        <v>0.93422959845325415</v>
      </c>
      <c r="AE2443" t="s">
        <v>252</v>
      </c>
      <c r="AF2443" t="s">
        <v>252</v>
      </c>
      <c r="AG2443" t="s">
        <v>252</v>
      </c>
      <c r="AH2443" t="s">
        <v>252</v>
      </c>
    </row>
    <row r="2444" spans="1:34" x14ac:dyDescent="0.35">
      <c r="A2444">
        <v>77</v>
      </c>
      <c r="B2444" t="s">
        <v>357</v>
      </c>
      <c r="C2444" t="s">
        <v>246</v>
      </c>
      <c r="D2444" t="s">
        <v>494</v>
      </c>
      <c r="E2444" t="s">
        <v>350</v>
      </c>
      <c r="F2444" t="s">
        <v>248</v>
      </c>
      <c r="G2444" t="s">
        <v>249</v>
      </c>
      <c r="H2444" t="s">
        <v>250</v>
      </c>
      <c r="L2444" s="50">
        <v>1</v>
      </c>
      <c r="M2444" s="50">
        <v>0.87013101577758789</v>
      </c>
      <c r="N2444" s="50">
        <v>1.14925217628479</v>
      </c>
      <c r="O2444" s="50">
        <v>30.169138</v>
      </c>
      <c r="P2444" s="50">
        <v>30.112653732299805</v>
      </c>
      <c r="Q2444" s="50">
        <v>7.1529597043991089E-2</v>
      </c>
      <c r="S2444" s="50">
        <v>20.449924468994141</v>
      </c>
      <c r="T2444" s="50">
        <v>0.12520135939121246</v>
      </c>
      <c r="U2444" s="50">
        <v>7.2285041213035583E-2</v>
      </c>
      <c r="V2444" s="50">
        <v>0</v>
      </c>
      <c r="W2444" t="s">
        <v>210</v>
      </c>
      <c r="X2444" s="50">
        <v>0.37874406632812563</v>
      </c>
      <c r="Y2444" t="s">
        <v>210</v>
      </c>
      <c r="Z2444">
        <v>3</v>
      </c>
      <c r="AA2444">
        <v>24</v>
      </c>
      <c r="AB2444" t="s">
        <v>251</v>
      </c>
      <c r="AC2444" t="s">
        <v>190</v>
      </c>
      <c r="AD2444" s="50">
        <v>0.96532148895358882</v>
      </c>
      <c r="AE2444" t="s">
        <v>252</v>
      </c>
      <c r="AF2444" t="s">
        <v>252</v>
      </c>
      <c r="AG2444" t="s">
        <v>252</v>
      </c>
      <c r="AH2444" t="s">
        <v>252</v>
      </c>
    </row>
    <row r="2445" spans="1:34" x14ac:dyDescent="0.35">
      <c r="A2445">
        <v>78</v>
      </c>
      <c r="B2445" t="s">
        <v>358</v>
      </c>
      <c r="C2445" t="s">
        <v>246</v>
      </c>
      <c r="D2445" t="s">
        <v>494</v>
      </c>
      <c r="E2445" t="s">
        <v>352</v>
      </c>
      <c r="F2445" t="s">
        <v>248</v>
      </c>
      <c r="G2445" t="s">
        <v>249</v>
      </c>
      <c r="H2445" t="s">
        <v>250</v>
      </c>
      <c r="L2445" s="50">
        <v>1</v>
      </c>
      <c r="M2445" s="50">
        <v>0.88561397790908813</v>
      </c>
      <c r="N2445" s="50">
        <v>1.1291601657867432</v>
      </c>
      <c r="O2445" s="50">
        <v>23.903666000000001</v>
      </c>
      <c r="P2445" s="50">
        <v>23.94456672668457</v>
      </c>
      <c r="Q2445" s="50">
        <v>3.7331264466047287E-2</v>
      </c>
      <c r="S2445" s="50">
        <v>14.281838417053223</v>
      </c>
      <c r="T2445" s="50">
        <v>0.10932758450508118</v>
      </c>
      <c r="U2445" s="50">
        <v>6.3120312988758087E-2</v>
      </c>
      <c r="V2445" s="50">
        <v>0</v>
      </c>
      <c r="W2445" t="s">
        <v>210</v>
      </c>
      <c r="X2445" s="50">
        <v>0.47583055968390781</v>
      </c>
      <c r="Y2445" t="s">
        <v>210</v>
      </c>
      <c r="Z2445">
        <v>3</v>
      </c>
      <c r="AA2445">
        <v>17</v>
      </c>
      <c r="AB2445" t="s">
        <v>251</v>
      </c>
      <c r="AC2445" t="s">
        <v>190</v>
      </c>
      <c r="AD2445" s="50">
        <v>0.98154721524023492</v>
      </c>
      <c r="AE2445" t="s">
        <v>252</v>
      </c>
      <c r="AF2445" t="s">
        <v>252</v>
      </c>
      <c r="AG2445" t="s">
        <v>252</v>
      </c>
      <c r="AH2445" t="s">
        <v>252</v>
      </c>
    </row>
    <row r="2446" spans="1:34" x14ac:dyDescent="0.35">
      <c r="A2446">
        <v>79</v>
      </c>
      <c r="B2446" t="s">
        <v>359</v>
      </c>
      <c r="C2446" t="s">
        <v>246</v>
      </c>
      <c r="D2446" t="s">
        <v>494</v>
      </c>
      <c r="E2446" t="s">
        <v>354</v>
      </c>
      <c r="F2446" t="s">
        <v>248</v>
      </c>
      <c r="G2446" t="s">
        <v>249</v>
      </c>
      <c r="H2446" t="s">
        <v>250</v>
      </c>
      <c r="L2446" s="50">
        <v>1</v>
      </c>
      <c r="M2446" s="50">
        <v>0.87175214290618896</v>
      </c>
      <c r="N2446" s="50">
        <v>1.1471151113510132</v>
      </c>
      <c r="O2446" s="50">
        <v>26.553476</v>
      </c>
      <c r="P2446" s="50">
        <v>26.528465270996094</v>
      </c>
      <c r="Q2446" s="50">
        <v>6.8555198609828949E-2</v>
      </c>
      <c r="S2446" s="50">
        <v>16.86573600769043</v>
      </c>
      <c r="T2446" s="50">
        <v>0.12352616339921951</v>
      </c>
      <c r="U2446" s="50">
        <v>7.1317858994007111E-2</v>
      </c>
      <c r="V2446" s="50">
        <v>0</v>
      </c>
      <c r="W2446" t="s">
        <v>210</v>
      </c>
      <c r="X2446" s="50">
        <v>0.10728166643759615</v>
      </c>
      <c r="Y2446" t="s">
        <v>210</v>
      </c>
      <c r="Z2446">
        <v>3</v>
      </c>
      <c r="AA2446">
        <v>22</v>
      </c>
      <c r="AB2446" t="s">
        <v>251</v>
      </c>
      <c r="AC2446" t="s">
        <v>190</v>
      </c>
      <c r="AD2446" s="50">
        <v>0.8869943041235846</v>
      </c>
      <c r="AE2446" t="s">
        <v>252</v>
      </c>
      <c r="AF2446" t="s">
        <v>252</v>
      </c>
      <c r="AG2446" t="s">
        <v>252</v>
      </c>
      <c r="AH2446" t="s">
        <v>252</v>
      </c>
    </row>
    <row r="2447" spans="1:34" x14ac:dyDescent="0.35">
      <c r="A2447">
        <v>80</v>
      </c>
      <c r="B2447" t="s">
        <v>360</v>
      </c>
      <c r="C2447" t="s">
        <v>246</v>
      </c>
      <c r="D2447" t="s">
        <v>494</v>
      </c>
      <c r="E2447" t="s">
        <v>356</v>
      </c>
      <c r="F2447" t="s">
        <v>248</v>
      </c>
      <c r="G2447" t="s">
        <v>249</v>
      </c>
      <c r="H2447" t="s">
        <v>250</v>
      </c>
      <c r="L2447" s="50">
        <v>1</v>
      </c>
      <c r="M2447" s="50">
        <v>0.85447728633880615</v>
      </c>
      <c r="N2447" s="50">
        <v>1.1703060865402222</v>
      </c>
      <c r="O2447" s="50">
        <v>32.529246999999998</v>
      </c>
      <c r="P2447" s="50">
        <v>32.461109161376953</v>
      </c>
      <c r="Q2447" s="50">
        <v>9.7337901592254639E-2</v>
      </c>
      <c r="S2447" s="50">
        <v>22.798379898071289</v>
      </c>
      <c r="T2447" s="50">
        <v>0.14153997600078583</v>
      </c>
      <c r="U2447" s="50">
        <v>8.1718139350414276E-2</v>
      </c>
      <c r="V2447" s="50">
        <v>0</v>
      </c>
      <c r="W2447" t="s">
        <v>210</v>
      </c>
      <c r="X2447" s="50">
        <v>0.37234662901636795</v>
      </c>
      <c r="Y2447" t="s">
        <v>210</v>
      </c>
      <c r="Z2447">
        <v>3</v>
      </c>
      <c r="AA2447">
        <v>26</v>
      </c>
      <c r="AB2447" t="s">
        <v>251</v>
      </c>
      <c r="AC2447" t="s">
        <v>190</v>
      </c>
      <c r="AD2447" s="50">
        <v>0.91930786705934997</v>
      </c>
      <c r="AE2447" t="s">
        <v>252</v>
      </c>
      <c r="AF2447" t="s">
        <v>252</v>
      </c>
      <c r="AG2447" t="s">
        <v>252</v>
      </c>
      <c r="AH2447" t="s">
        <v>252</v>
      </c>
    </row>
    <row r="2448" spans="1:34" x14ac:dyDescent="0.35">
      <c r="A2448">
        <v>81</v>
      </c>
      <c r="B2448" t="s">
        <v>361</v>
      </c>
      <c r="C2448" t="s">
        <v>246</v>
      </c>
      <c r="D2448" t="s">
        <v>494</v>
      </c>
      <c r="E2448" t="s">
        <v>350</v>
      </c>
      <c r="F2448" t="s">
        <v>248</v>
      </c>
      <c r="G2448" t="s">
        <v>249</v>
      </c>
      <c r="H2448" t="s">
        <v>250</v>
      </c>
      <c r="L2448" s="50">
        <v>1</v>
      </c>
      <c r="M2448" s="50">
        <v>0.87013101577758789</v>
      </c>
      <c r="N2448" s="50">
        <v>1.14925217628479</v>
      </c>
      <c r="O2448" s="50">
        <v>30.136599</v>
      </c>
      <c r="P2448" s="50">
        <v>30.112653732299805</v>
      </c>
      <c r="Q2448" s="50">
        <v>7.1529597043991089E-2</v>
      </c>
      <c r="S2448" s="50">
        <v>20.449924468994141</v>
      </c>
      <c r="T2448" s="50">
        <v>0.12520135939121246</v>
      </c>
      <c r="U2448" s="50">
        <v>7.2285041213035583E-2</v>
      </c>
      <c r="V2448" s="50">
        <v>0</v>
      </c>
      <c r="W2448" t="s">
        <v>210</v>
      </c>
      <c r="X2448" s="50">
        <v>0.37874406632812563</v>
      </c>
      <c r="Y2448" t="s">
        <v>210</v>
      </c>
      <c r="Z2448">
        <v>3</v>
      </c>
      <c r="AA2448">
        <v>24</v>
      </c>
      <c r="AB2448" t="s">
        <v>251</v>
      </c>
      <c r="AC2448" t="s">
        <v>190</v>
      </c>
      <c r="AD2448" s="50">
        <v>0.97233012258410356</v>
      </c>
      <c r="AE2448" t="s">
        <v>252</v>
      </c>
      <c r="AF2448" t="s">
        <v>252</v>
      </c>
      <c r="AG2448" t="s">
        <v>252</v>
      </c>
      <c r="AH2448" t="s">
        <v>252</v>
      </c>
    </row>
    <row r="2449" spans="1:34" x14ac:dyDescent="0.35">
      <c r="A2449">
        <v>82</v>
      </c>
      <c r="B2449" t="s">
        <v>362</v>
      </c>
      <c r="C2449" t="s">
        <v>246</v>
      </c>
      <c r="D2449" t="s">
        <v>494</v>
      </c>
      <c r="E2449" t="s">
        <v>352</v>
      </c>
      <c r="F2449" t="s">
        <v>248</v>
      </c>
      <c r="G2449" t="s">
        <v>249</v>
      </c>
      <c r="H2449" t="s">
        <v>250</v>
      </c>
      <c r="L2449" s="50">
        <v>1</v>
      </c>
      <c r="M2449" s="50">
        <v>0.88561397790908813</v>
      </c>
      <c r="N2449" s="50">
        <v>1.1291601657867432</v>
      </c>
      <c r="O2449" s="50">
        <v>23.953230000000001</v>
      </c>
      <c r="P2449" s="50">
        <v>23.94456672668457</v>
      </c>
      <c r="Q2449" s="50">
        <v>3.7331264466047287E-2</v>
      </c>
      <c r="S2449" s="50">
        <v>14.281838417053223</v>
      </c>
      <c r="T2449" s="50">
        <v>0.10932758450508118</v>
      </c>
      <c r="U2449" s="50">
        <v>6.3120312988758087E-2</v>
      </c>
      <c r="V2449" s="50">
        <v>0</v>
      </c>
      <c r="W2449" t="s">
        <v>210</v>
      </c>
      <c r="X2449" s="50">
        <v>0.47583055968390781</v>
      </c>
      <c r="Y2449" t="s">
        <v>210</v>
      </c>
      <c r="Z2449">
        <v>3</v>
      </c>
      <c r="AA2449">
        <v>17</v>
      </c>
      <c r="AB2449" t="s">
        <v>251</v>
      </c>
      <c r="AC2449" t="s">
        <v>190</v>
      </c>
      <c r="AD2449" s="50">
        <v>0.95913700221155385</v>
      </c>
      <c r="AE2449" t="s">
        <v>252</v>
      </c>
      <c r="AF2449" t="s">
        <v>252</v>
      </c>
      <c r="AG2449" t="s">
        <v>252</v>
      </c>
      <c r="AH2449" t="s">
        <v>252</v>
      </c>
    </row>
    <row r="2450" spans="1:34" x14ac:dyDescent="0.35">
      <c r="A2450">
        <v>83</v>
      </c>
      <c r="B2450" t="s">
        <v>363</v>
      </c>
      <c r="C2450" t="s">
        <v>246</v>
      </c>
      <c r="D2450" t="s">
        <v>494</v>
      </c>
      <c r="E2450" t="s">
        <v>354</v>
      </c>
      <c r="F2450" t="s">
        <v>248</v>
      </c>
      <c r="G2450" t="s">
        <v>249</v>
      </c>
      <c r="H2450" t="s">
        <v>250</v>
      </c>
      <c r="L2450" s="50">
        <v>1</v>
      </c>
      <c r="M2450" s="50">
        <v>0.87175214290618896</v>
      </c>
      <c r="N2450" s="50">
        <v>1.1471151113510132</v>
      </c>
      <c r="O2450" s="50">
        <v>26.581002999999999</v>
      </c>
      <c r="P2450" s="50">
        <v>26.528465270996094</v>
      </c>
      <c r="Q2450" s="50">
        <v>6.8555198609828949E-2</v>
      </c>
      <c r="S2450" s="50">
        <v>16.86573600769043</v>
      </c>
      <c r="T2450" s="50">
        <v>0.12352616339921951</v>
      </c>
      <c r="U2450" s="50">
        <v>7.1317858994007111E-2</v>
      </c>
      <c r="V2450" s="50">
        <v>0</v>
      </c>
      <c r="W2450" t="s">
        <v>210</v>
      </c>
      <c r="X2450" s="50">
        <v>0.10728166643759615</v>
      </c>
      <c r="Y2450" t="s">
        <v>210</v>
      </c>
      <c r="Z2450">
        <v>3</v>
      </c>
      <c r="AA2450">
        <v>22</v>
      </c>
      <c r="AB2450" t="s">
        <v>251</v>
      </c>
      <c r="AC2450" t="s">
        <v>190</v>
      </c>
      <c r="AD2450" s="50">
        <v>0.88828675940692425</v>
      </c>
      <c r="AE2450" t="s">
        <v>252</v>
      </c>
      <c r="AF2450" t="s">
        <v>252</v>
      </c>
      <c r="AG2450" t="s">
        <v>252</v>
      </c>
      <c r="AH2450" t="s">
        <v>252</v>
      </c>
    </row>
    <row r="2451" spans="1:34" x14ac:dyDescent="0.35">
      <c r="A2451">
        <v>84</v>
      </c>
      <c r="B2451" t="s">
        <v>364</v>
      </c>
      <c r="C2451" t="s">
        <v>246</v>
      </c>
      <c r="D2451" t="s">
        <v>494</v>
      </c>
      <c r="E2451" t="s">
        <v>356</v>
      </c>
      <c r="F2451" t="s">
        <v>248</v>
      </c>
      <c r="G2451" t="s">
        <v>249</v>
      </c>
      <c r="H2451" t="s">
        <v>250</v>
      </c>
      <c r="L2451" s="50">
        <v>1</v>
      </c>
      <c r="M2451" s="50">
        <v>0.85447728633880615</v>
      </c>
      <c r="N2451" s="50">
        <v>1.1703060865402222</v>
      </c>
      <c r="O2451" s="50">
        <v>32.504449999999999</v>
      </c>
      <c r="P2451" s="50">
        <v>32.461109161376953</v>
      </c>
      <c r="Q2451" s="50">
        <v>9.7337901592254639E-2</v>
      </c>
      <c r="S2451" s="50">
        <v>22.798379898071289</v>
      </c>
      <c r="T2451" s="50">
        <v>0.14153997600078583</v>
      </c>
      <c r="U2451" s="50">
        <v>8.1718139350414276E-2</v>
      </c>
      <c r="V2451" s="50">
        <v>0</v>
      </c>
      <c r="W2451" t="s">
        <v>210</v>
      </c>
      <c r="X2451" s="50">
        <v>0.37234662901636795</v>
      </c>
      <c r="Y2451" t="s">
        <v>210</v>
      </c>
      <c r="Z2451">
        <v>3</v>
      </c>
      <c r="AA2451">
        <v>27</v>
      </c>
      <c r="AB2451" t="s">
        <v>251</v>
      </c>
      <c r="AC2451" t="s">
        <v>190</v>
      </c>
      <c r="AD2451" s="50">
        <v>0.92994103619445589</v>
      </c>
      <c r="AE2451" t="s">
        <v>252</v>
      </c>
      <c r="AF2451" t="s">
        <v>252</v>
      </c>
      <c r="AG2451" t="s">
        <v>252</v>
      </c>
      <c r="AH2451" t="s">
        <v>252</v>
      </c>
    </row>
    <row r="2452" spans="1:34" x14ac:dyDescent="0.35">
      <c r="A2452">
        <v>85</v>
      </c>
      <c r="B2452" t="s">
        <v>365</v>
      </c>
      <c r="C2452" t="s">
        <v>246</v>
      </c>
      <c r="D2452" t="s">
        <v>494</v>
      </c>
      <c r="E2452" t="s">
        <v>366</v>
      </c>
      <c r="F2452" t="s">
        <v>248</v>
      </c>
      <c r="G2452" t="s">
        <v>249</v>
      </c>
      <c r="H2452" t="s">
        <v>250</v>
      </c>
      <c r="O2452" t="s">
        <v>403</v>
      </c>
      <c r="W2452" t="s">
        <v>210</v>
      </c>
      <c r="X2452" s="50">
        <v>0.2</v>
      </c>
      <c r="Y2452" t="s">
        <v>210</v>
      </c>
      <c r="Z2452">
        <v>3</v>
      </c>
      <c r="AA2452">
        <v>34</v>
      </c>
      <c r="AB2452" t="s">
        <v>251</v>
      </c>
      <c r="AC2452" t="s">
        <v>190</v>
      </c>
      <c r="AD2452" s="50">
        <v>0</v>
      </c>
      <c r="AE2452" t="s">
        <v>274</v>
      </c>
      <c r="AF2452" t="s">
        <v>252</v>
      </c>
      <c r="AG2452" t="s">
        <v>274</v>
      </c>
      <c r="AH2452" t="s">
        <v>252</v>
      </c>
    </row>
    <row r="2453" spans="1:34" x14ac:dyDescent="0.35">
      <c r="A2453">
        <v>86</v>
      </c>
      <c r="B2453" t="s">
        <v>367</v>
      </c>
      <c r="C2453" t="s">
        <v>246</v>
      </c>
      <c r="D2453" t="s">
        <v>494</v>
      </c>
      <c r="E2453" t="s">
        <v>368</v>
      </c>
      <c r="F2453" t="s">
        <v>248</v>
      </c>
      <c r="G2453" t="s">
        <v>249</v>
      </c>
      <c r="H2453" t="s">
        <v>250</v>
      </c>
      <c r="L2453" s="50">
        <v>1</v>
      </c>
      <c r="M2453" s="50">
        <v>0.86860048770904541</v>
      </c>
      <c r="N2453" s="50">
        <v>1.1512771844863892</v>
      </c>
      <c r="O2453" s="50">
        <v>31.158819999999999</v>
      </c>
      <c r="P2453" s="50">
        <v>31.07353401184082</v>
      </c>
      <c r="Q2453" s="50">
        <v>7.4268072843551636E-2</v>
      </c>
      <c r="S2453" s="50">
        <v>21.410806655883789</v>
      </c>
      <c r="T2453" s="50">
        <v>0.12678581476211548</v>
      </c>
      <c r="U2453" s="50">
        <v>7.3199830949306488E-2</v>
      </c>
      <c r="V2453" s="50">
        <v>0</v>
      </c>
      <c r="W2453" t="s">
        <v>210</v>
      </c>
      <c r="X2453" s="50">
        <v>0.64334188067622455</v>
      </c>
      <c r="Y2453" t="s">
        <v>210</v>
      </c>
      <c r="Z2453">
        <v>3</v>
      </c>
      <c r="AA2453">
        <v>24</v>
      </c>
      <c r="AB2453" t="s">
        <v>251</v>
      </c>
      <c r="AC2453" t="s">
        <v>190</v>
      </c>
      <c r="AD2453" s="50">
        <v>0.9736679294767856</v>
      </c>
      <c r="AE2453" t="s">
        <v>252</v>
      </c>
      <c r="AF2453" t="s">
        <v>252</v>
      </c>
      <c r="AG2453" t="s">
        <v>252</v>
      </c>
      <c r="AH2453" t="s">
        <v>252</v>
      </c>
    </row>
    <row r="2454" spans="1:34" x14ac:dyDescent="0.35">
      <c r="A2454">
        <v>87</v>
      </c>
      <c r="B2454" t="s">
        <v>369</v>
      </c>
      <c r="C2454" t="s">
        <v>246</v>
      </c>
      <c r="D2454" t="s">
        <v>494</v>
      </c>
      <c r="E2454" t="s">
        <v>370</v>
      </c>
      <c r="F2454" t="s">
        <v>248</v>
      </c>
      <c r="G2454" t="s">
        <v>249</v>
      </c>
      <c r="H2454" t="s">
        <v>250</v>
      </c>
      <c r="L2454" s="50">
        <v>1</v>
      </c>
      <c r="M2454" s="50">
        <v>0.83530259132385254</v>
      </c>
      <c r="N2454" s="50">
        <v>1.1971709728240967</v>
      </c>
      <c r="O2454" s="50">
        <v>32.008369999999999</v>
      </c>
      <c r="P2454" s="50">
        <v>32.026157379150391</v>
      </c>
      <c r="Q2454" s="50">
        <v>0.12519679963588715</v>
      </c>
      <c r="S2454" s="50">
        <v>22.363426208496094</v>
      </c>
      <c r="T2454" s="50">
        <v>0.16196645796298981</v>
      </c>
      <c r="U2454" s="50">
        <v>9.3511380255222321E-2</v>
      </c>
      <c r="V2454" s="50">
        <v>0</v>
      </c>
      <c r="W2454" t="s">
        <v>210</v>
      </c>
      <c r="X2454" s="50">
        <v>0.66765159976428068</v>
      </c>
      <c r="Y2454" t="s">
        <v>210</v>
      </c>
      <c r="Z2454">
        <v>3</v>
      </c>
      <c r="AA2454">
        <v>25</v>
      </c>
      <c r="AB2454" t="s">
        <v>251</v>
      </c>
      <c r="AC2454" t="s">
        <v>190</v>
      </c>
      <c r="AD2454" s="50">
        <v>0.96742334959555054</v>
      </c>
      <c r="AE2454" t="s">
        <v>252</v>
      </c>
      <c r="AF2454" t="s">
        <v>252</v>
      </c>
      <c r="AG2454" t="s">
        <v>252</v>
      </c>
      <c r="AH2454" t="s">
        <v>252</v>
      </c>
    </row>
    <row r="2455" spans="1:34" x14ac:dyDescent="0.35">
      <c r="A2455">
        <v>88</v>
      </c>
      <c r="B2455" t="s">
        <v>371</v>
      </c>
      <c r="C2455" t="s">
        <v>246</v>
      </c>
      <c r="D2455" t="s">
        <v>494</v>
      </c>
      <c r="E2455" t="s">
        <v>372</v>
      </c>
      <c r="F2455" t="s">
        <v>248</v>
      </c>
      <c r="G2455" t="s">
        <v>249</v>
      </c>
      <c r="H2455" t="s">
        <v>250</v>
      </c>
      <c r="O2455" t="s">
        <v>403</v>
      </c>
      <c r="P2455" s="50">
        <v>35.883689880371094</v>
      </c>
      <c r="W2455" t="s">
        <v>210</v>
      </c>
      <c r="X2455" s="50">
        <v>3.9999999105930328E-2</v>
      </c>
      <c r="Y2455" t="s">
        <v>210</v>
      </c>
      <c r="Z2455">
        <v>3</v>
      </c>
      <c r="AA2455">
        <v>39</v>
      </c>
      <c r="AB2455" t="s">
        <v>404</v>
      </c>
      <c r="AC2455" t="s">
        <v>190</v>
      </c>
      <c r="AD2455" s="50">
        <v>0</v>
      </c>
      <c r="AE2455" t="s">
        <v>274</v>
      </c>
      <c r="AF2455" t="s">
        <v>274</v>
      </c>
      <c r="AG2455" t="s">
        <v>274</v>
      </c>
      <c r="AH2455" t="s">
        <v>252</v>
      </c>
    </row>
    <row r="2456" spans="1:34" x14ac:dyDescent="0.35">
      <c r="A2456">
        <v>89</v>
      </c>
      <c r="B2456" t="s">
        <v>373</v>
      </c>
      <c r="C2456" t="s">
        <v>246</v>
      </c>
      <c r="D2456" t="s">
        <v>494</v>
      </c>
      <c r="E2456" t="s">
        <v>366</v>
      </c>
      <c r="F2456" t="s">
        <v>248</v>
      </c>
      <c r="G2456" t="s">
        <v>249</v>
      </c>
      <c r="H2456" t="s">
        <v>250</v>
      </c>
      <c r="O2456" t="s">
        <v>403</v>
      </c>
      <c r="W2456" t="s">
        <v>210</v>
      </c>
      <c r="X2456" s="50">
        <v>0.2</v>
      </c>
      <c r="Y2456" t="s">
        <v>210</v>
      </c>
      <c r="Z2456">
        <v>3</v>
      </c>
      <c r="AA2456">
        <v>34</v>
      </c>
      <c r="AB2456" t="s">
        <v>273</v>
      </c>
      <c r="AC2456" t="s">
        <v>190</v>
      </c>
      <c r="AD2456" s="50">
        <v>0</v>
      </c>
      <c r="AE2456" t="s">
        <v>274</v>
      </c>
      <c r="AF2456" t="s">
        <v>252</v>
      </c>
      <c r="AG2456" t="s">
        <v>274</v>
      </c>
      <c r="AH2456" t="s">
        <v>252</v>
      </c>
    </row>
    <row r="2457" spans="1:34" x14ac:dyDescent="0.35">
      <c r="A2457">
        <v>90</v>
      </c>
      <c r="B2457" t="s">
        <v>374</v>
      </c>
      <c r="C2457" t="s">
        <v>246</v>
      </c>
      <c r="D2457" t="s">
        <v>494</v>
      </c>
      <c r="E2457" t="s">
        <v>368</v>
      </c>
      <c r="F2457" t="s">
        <v>248</v>
      </c>
      <c r="G2457" t="s">
        <v>249</v>
      </c>
      <c r="H2457" t="s">
        <v>250</v>
      </c>
      <c r="L2457" s="50">
        <v>1</v>
      </c>
      <c r="M2457" s="50">
        <v>0.86860048770904541</v>
      </c>
      <c r="N2457" s="50">
        <v>1.1512771844863892</v>
      </c>
      <c r="O2457" s="50">
        <v>31.023099999999999</v>
      </c>
      <c r="P2457" s="50">
        <v>31.07353401184082</v>
      </c>
      <c r="Q2457" s="50">
        <v>7.4268072843551636E-2</v>
      </c>
      <c r="S2457" s="50">
        <v>21.410806655883789</v>
      </c>
      <c r="T2457" s="50">
        <v>0.12678581476211548</v>
      </c>
      <c r="U2457" s="50">
        <v>7.3199830949306488E-2</v>
      </c>
      <c r="V2457" s="50">
        <v>0</v>
      </c>
      <c r="W2457" t="s">
        <v>210</v>
      </c>
      <c r="X2457" s="50">
        <v>0.64334188067622455</v>
      </c>
      <c r="Y2457" t="s">
        <v>210</v>
      </c>
      <c r="Z2457">
        <v>3</v>
      </c>
      <c r="AA2457">
        <v>24</v>
      </c>
      <c r="AB2457" t="s">
        <v>251</v>
      </c>
      <c r="AC2457" t="s">
        <v>190</v>
      </c>
      <c r="AD2457" s="50">
        <v>0.97440403637664608</v>
      </c>
      <c r="AE2457" t="s">
        <v>252</v>
      </c>
      <c r="AF2457" t="s">
        <v>252</v>
      </c>
      <c r="AG2457" t="s">
        <v>252</v>
      </c>
      <c r="AH2457" t="s">
        <v>252</v>
      </c>
    </row>
    <row r="2458" spans="1:34" x14ac:dyDescent="0.35">
      <c r="A2458">
        <v>91</v>
      </c>
      <c r="B2458" t="s">
        <v>375</v>
      </c>
      <c r="C2458" t="s">
        <v>246</v>
      </c>
      <c r="D2458" t="s">
        <v>494</v>
      </c>
      <c r="E2458" t="s">
        <v>370</v>
      </c>
      <c r="F2458" t="s">
        <v>248</v>
      </c>
      <c r="G2458" t="s">
        <v>249</v>
      </c>
      <c r="H2458" t="s">
        <v>250</v>
      </c>
      <c r="L2458" s="50">
        <v>1</v>
      </c>
      <c r="M2458" s="50">
        <v>0.83530259132385254</v>
      </c>
      <c r="N2458" s="50">
        <v>1.1971709728240967</v>
      </c>
      <c r="O2458" s="50">
        <v>32.159294000000003</v>
      </c>
      <c r="P2458" s="50">
        <v>32.026157379150391</v>
      </c>
      <c r="Q2458" s="50">
        <v>0.12519679963588715</v>
      </c>
      <c r="S2458" s="50">
        <v>22.363426208496094</v>
      </c>
      <c r="T2458" s="50">
        <v>0.16196645796298981</v>
      </c>
      <c r="U2458" s="50">
        <v>9.3511380255222321E-2</v>
      </c>
      <c r="V2458" s="50">
        <v>0</v>
      </c>
      <c r="W2458" t="s">
        <v>210</v>
      </c>
      <c r="X2458" s="50">
        <v>0.66765159976428068</v>
      </c>
      <c r="Y2458" t="s">
        <v>210</v>
      </c>
      <c r="Z2458">
        <v>3</v>
      </c>
      <c r="AA2458">
        <v>25</v>
      </c>
      <c r="AB2458" t="s">
        <v>251</v>
      </c>
      <c r="AC2458" t="s">
        <v>190</v>
      </c>
      <c r="AD2458" s="50">
        <v>0.95425363631461479</v>
      </c>
      <c r="AE2458" t="s">
        <v>252</v>
      </c>
      <c r="AF2458" t="s">
        <v>252</v>
      </c>
      <c r="AG2458" t="s">
        <v>252</v>
      </c>
      <c r="AH2458" t="s">
        <v>252</v>
      </c>
    </row>
    <row r="2459" spans="1:34" x14ac:dyDescent="0.35">
      <c r="A2459">
        <v>92</v>
      </c>
      <c r="B2459" t="s">
        <v>376</v>
      </c>
      <c r="C2459" t="s">
        <v>246</v>
      </c>
      <c r="D2459" t="s">
        <v>494</v>
      </c>
      <c r="E2459" t="s">
        <v>372</v>
      </c>
      <c r="F2459" t="s">
        <v>248</v>
      </c>
      <c r="G2459" t="s">
        <v>249</v>
      </c>
      <c r="H2459" t="s">
        <v>250</v>
      </c>
      <c r="L2459" s="50">
        <v>1</v>
      </c>
      <c r="O2459" s="50">
        <v>35.883690000000001</v>
      </c>
      <c r="P2459" s="50">
        <v>35.883689880371094</v>
      </c>
      <c r="S2459" s="50">
        <v>26.22096061706543</v>
      </c>
      <c r="V2459" s="50">
        <v>0</v>
      </c>
      <c r="W2459" t="s">
        <v>210</v>
      </c>
      <c r="X2459" s="50">
        <v>3.9999999105930328E-2</v>
      </c>
      <c r="Y2459" t="s">
        <v>210</v>
      </c>
      <c r="Z2459">
        <v>3</v>
      </c>
      <c r="AA2459">
        <v>32</v>
      </c>
      <c r="AB2459" t="s">
        <v>273</v>
      </c>
      <c r="AC2459" t="s">
        <v>190</v>
      </c>
      <c r="AD2459" s="50">
        <v>0.80359717810230535</v>
      </c>
      <c r="AE2459" t="s">
        <v>252</v>
      </c>
      <c r="AF2459" t="s">
        <v>252</v>
      </c>
      <c r="AG2459" t="s">
        <v>274</v>
      </c>
      <c r="AH2459" t="s">
        <v>252</v>
      </c>
    </row>
    <row r="2460" spans="1:34" x14ac:dyDescent="0.35">
      <c r="A2460">
        <v>93</v>
      </c>
      <c r="B2460" t="s">
        <v>377</v>
      </c>
      <c r="C2460" t="s">
        <v>246</v>
      </c>
      <c r="D2460" t="s">
        <v>494</v>
      </c>
      <c r="E2460" t="s">
        <v>366</v>
      </c>
      <c r="F2460" t="s">
        <v>248</v>
      </c>
      <c r="G2460" t="s">
        <v>249</v>
      </c>
      <c r="H2460" t="s">
        <v>250</v>
      </c>
      <c r="O2460" t="s">
        <v>403</v>
      </c>
      <c r="W2460" t="s">
        <v>210</v>
      </c>
      <c r="X2460" s="50">
        <v>0.2</v>
      </c>
      <c r="Y2460" t="s">
        <v>210</v>
      </c>
      <c r="Z2460">
        <v>3</v>
      </c>
      <c r="AA2460">
        <v>39</v>
      </c>
      <c r="AB2460" t="s">
        <v>404</v>
      </c>
      <c r="AC2460" t="s">
        <v>190</v>
      </c>
      <c r="AD2460" s="50">
        <v>0</v>
      </c>
      <c r="AE2460" t="s">
        <v>274</v>
      </c>
      <c r="AF2460" t="s">
        <v>274</v>
      </c>
      <c r="AG2460" t="s">
        <v>274</v>
      </c>
      <c r="AH2460" t="s">
        <v>274</v>
      </c>
    </row>
    <row r="2461" spans="1:34" x14ac:dyDescent="0.35">
      <c r="A2461">
        <v>94</v>
      </c>
      <c r="B2461" t="s">
        <v>378</v>
      </c>
      <c r="C2461" t="s">
        <v>246</v>
      </c>
      <c r="D2461" t="s">
        <v>494</v>
      </c>
      <c r="E2461" t="s">
        <v>368</v>
      </c>
      <c r="F2461" t="s">
        <v>248</v>
      </c>
      <c r="G2461" t="s">
        <v>249</v>
      </c>
      <c r="H2461" t="s">
        <v>250</v>
      </c>
      <c r="L2461" s="50">
        <v>1</v>
      </c>
      <c r="M2461" s="50">
        <v>0.86860048770904541</v>
      </c>
      <c r="N2461" s="50">
        <v>1.1512771844863892</v>
      </c>
      <c r="O2461" s="50">
        <v>31.038686999999999</v>
      </c>
      <c r="P2461" s="50">
        <v>31.07353401184082</v>
      </c>
      <c r="Q2461" s="50">
        <v>7.4268072843551636E-2</v>
      </c>
      <c r="S2461" s="50">
        <v>21.410806655883789</v>
      </c>
      <c r="T2461" s="50">
        <v>0.12678581476211548</v>
      </c>
      <c r="U2461" s="50">
        <v>7.3199830949306488E-2</v>
      </c>
      <c r="V2461" s="50">
        <v>0</v>
      </c>
      <c r="W2461" t="s">
        <v>210</v>
      </c>
      <c r="X2461" s="50">
        <v>0.64334188067622455</v>
      </c>
      <c r="Y2461" t="s">
        <v>210</v>
      </c>
      <c r="Z2461">
        <v>3</v>
      </c>
      <c r="AA2461">
        <v>24</v>
      </c>
      <c r="AB2461" t="s">
        <v>251</v>
      </c>
      <c r="AC2461" t="s">
        <v>190</v>
      </c>
      <c r="AD2461" s="50">
        <v>0.97913816935592901</v>
      </c>
      <c r="AE2461" t="s">
        <v>252</v>
      </c>
      <c r="AF2461" t="s">
        <v>252</v>
      </c>
      <c r="AG2461" t="s">
        <v>252</v>
      </c>
      <c r="AH2461" t="s">
        <v>252</v>
      </c>
    </row>
    <row r="2462" spans="1:34" x14ac:dyDescent="0.35">
      <c r="A2462">
        <v>95</v>
      </c>
      <c r="B2462" t="s">
        <v>379</v>
      </c>
      <c r="C2462" t="s">
        <v>246</v>
      </c>
      <c r="D2462" t="s">
        <v>494</v>
      </c>
      <c r="E2462" t="s">
        <v>370</v>
      </c>
      <c r="F2462" t="s">
        <v>248</v>
      </c>
      <c r="G2462" t="s">
        <v>249</v>
      </c>
      <c r="H2462" t="s">
        <v>250</v>
      </c>
      <c r="L2462" s="50">
        <v>1</v>
      </c>
      <c r="M2462" s="50">
        <v>0.83530259132385254</v>
      </c>
      <c r="N2462" s="50">
        <v>1.1971709728240967</v>
      </c>
      <c r="O2462" s="50">
        <v>31.910803000000001</v>
      </c>
      <c r="P2462" s="50">
        <v>32.026157379150391</v>
      </c>
      <c r="Q2462" s="50">
        <v>0.12519679963588715</v>
      </c>
      <c r="S2462" s="50">
        <v>22.363426208496094</v>
      </c>
      <c r="T2462" s="50">
        <v>0.16196645796298981</v>
      </c>
      <c r="U2462" s="50">
        <v>9.3511380255222321E-2</v>
      </c>
      <c r="V2462" s="50">
        <v>0</v>
      </c>
      <c r="W2462" t="s">
        <v>210</v>
      </c>
      <c r="X2462" s="50">
        <v>0.66765159976428068</v>
      </c>
      <c r="Y2462" t="s">
        <v>210</v>
      </c>
      <c r="Z2462">
        <v>3</v>
      </c>
      <c r="AA2462">
        <v>24</v>
      </c>
      <c r="AB2462" t="s">
        <v>251</v>
      </c>
      <c r="AC2462" t="s">
        <v>190</v>
      </c>
      <c r="AD2462" s="50">
        <v>0.98397432368742388</v>
      </c>
      <c r="AE2462" t="s">
        <v>252</v>
      </c>
      <c r="AF2462" t="s">
        <v>252</v>
      </c>
      <c r="AG2462" t="s">
        <v>252</v>
      </c>
      <c r="AH2462" t="s">
        <v>252</v>
      </c>
    </row>
    <row r="2463" spans="1:34" x14ac:dyDescent="0.35">
      <c r="A2463">
        <v>96</v>
      </c>
      <c r="B2463" t="s">
        <v>380</v>
      </c>
      <c r="C2463" t="s">
        <v>246</v>
      </c>
      <c r="D2463" t="s">
        <v>494</v>
      </c>
      <c r="E2463" t="s">
        <v>372</v>
      </c>
      <c r="F2463" t="s">
        <v>248</v>
      </c>
      <c r="G2463" t="s">
        <v>249</v>
      </c>
      <c r="H2463" t="s">
        <v>250</v>
      </c>
      <c r="O2463" t="s">
        <v>403</v>
      </c>
      <c r="P2463" s="50">
        <v>35.883689880371094</v>
      </c>
      <c r="W2463" t="s">
        <v>210</v>
      </c>
      <c r="X2463" s="50">
        <v>3.9999999105930328E-2</v>
      </c>
      <c r="Y2463" t="s">
        <v>210</v>
      </c>
      <c r="Z2463">
        <v>3</v>
      </c>
      <c r="AA2463">
        <v>39</v>
      </c>
      <c r="AB2463" t="s">
        <v>404</v>
      </c>
      <c r="AC2463" t="s">
        <v>190</v>
      </c>
      <c r="AD2463" s="50">
        <v>0</v>
      </c>
      <c r="AE2463" t="s">
        <v>274</v>
      </c>
      <c r="AF2463" t="s">
        <v>274</v>
      </c>
      <c r="AG2463" t="s">
        <v>274</v>
      </c>
      <c r="AH2463" t="s">
        <v>252</v>
      </c>
    </row>
    <row r="2464" spans="1:34" x14ac:dyDescent="0.35">
      <c r="A2464" t="s">
        <v>381</v>
      </c>
      <c r="B2464" t="s">
        <v>382</v>
      </c>
    </row>
    <row r="2465" spans="1:37" x14ac:dyDescent="0.35">
      <c r="A2465" t="s">
        <v>383</v>
      </c>
      <c r="B2465" t="s">
        <v>247</v>
      </c>
    </row>
    <row r="2466" spans="1:37" x14ac:dyDescent="0.35">
      <c r="A2466" t="s">
        <v>384</v>
      </c>
      <c r="B2466" t="s">
        <v>385</v>
      </c>
    </row>
    <row r="2467" spans="1:37" x14ac:dyDescent="0.35">
      <c r="A2467" t="s">
        <v>386</v>
      </c>
      <c r="B2467" t="s">
        <v>494</v>
      </c>
    </row>
    <row r="2468" spans="1:37" x14ac:dyDescent="0.35">
      <c r="A2468" s="73"/>
      <c r="B2468" s="73"/>
      <c r="C2468" s="73"/>
      <c r="D2468" s="73"/>
      <c r="E2468" s="73"/>
      <c r="F2468" s="73"/>
      <c r="G2468" s="73"/>
      <c r="H2468" s="73"/>
      <c r="I2468" s="73"/>
      <c r="J2468" s="73"/>
      <c r="K2468" s="73"/>
      <c r="L2468" s="73"/>
      <c r="M2468" s="73"/>
      <c r="N2468" s="73"/>
      <c r="O2468" s="73"/>
      <c r="P2468" s="73"/>
      <c r="Q2468" s="73"/>
      <c r="R2468" s="73"/>
      <c r="S2468" s="73"/>
      <c r="T2468" s="73"/>
      <c r="U2468" s="73"/>
      <c r="V2468" s="73"/>
      <c r="W2468" s="73"/>
      <c r="X2468" s="73"/>
      <c r="Y2468" s="73"/>
      <c r="Z2468" s="73"/>
      <c r="AA2468" s="73"/>
      <c r="AB2468" s="73"/>
      <c r="AC2468" s="73"/>
      <c r="AD2468" s="73"/>
      <c r="AE2468" s="73"/>
      <c r="AF2468" s="73"/>
      <c r="AG2468" s="73"/>
      <c r="AH2468" s="73"/>
      <c r="AI2468" s="73"/>
      <c r="AJ2468" s="73"/>
      <c r="AK2468" s="73"/>
    </row>
    <row r="2469" spans="1:37" x14ac:dyDescent="0.35">
      <c r="A2469" t="s">
        <v>174</v>
      </c>
      <c r="B2469" t="s">
        <v>175</v>
      </c>
    </row>
    <row r="2470" spans="1:37" x14ac:dyDescent="0.35">
      <c r="A2470" t="s">
        <v>186</v>
      </c>
      <c r="B2470" t="s">
        <v>187</v>
      </c>
    </row>
    <row r="2471" spans="1:37" x14ac:dyDescent="0.35">
      <c r="A2471" t="s">
        <v>188</v>
      </c>
      <c r="B2471" t="s">
        <v>495</v>
      </c>
    </row>
    <row r="2472" spans="1:37" x14ac:dyDescent="0.35">
      <c r="A2472" t="s">
        <v>191</v>
      </c>
      <c r="B2472" t="s">
        <v>496</v>
      </c>
    </row>
    <row r="2473" spans="1:37" x14ac:dyDescent="0.35">
      <c r="A2473" t="s">
        <v>193</v>
      </c>
      <c r="B2473" t="s">
        <v>497</v>
      </c>
    </row>
    <row r="2474" spans="1:37" x14ac:dyDescent="0.35">
      <c r="A2474" t="s">
        <v>195</v>
      </c>
      <c r="B2474" t="s">
        <v>498</v>
      </c>
    </row>
    <row r="2475" spans="1:37" x14ac:dyDescent="0.35">
      <c r="A2475" t="s">
        <v>197</v>
      </c>
      <c r="B2475" t="s">
        <v>198</v>
      </c>
    </row>
    <row r="2476" spans="1:37" x14ac:dyDescent="0.35">
      <c r="A2476" t="s">
        <v>199</v>
      </c>
      <c r="B2476" t="s">
        <v>200</v>
      </c>
    </row>
    <row r="2477" spans="1:37" x14ac:dyDescent="0.35">
      <c r="A2477" t="s">
        <v>201</v>
      </c>
      <c r="B2477" t="s">
        <v>202</v>
      </c>
    </row>
    <row r="2478" spans="1:37" x14ac:dyDescent="0.35">
      <c r="A2478" t="s">
        <v>203</v>
      </c>
      <c r="B2478" t="s">
        <v>204</v>
      </c>
    </row>
    <row r="2479" spans="1:37" x14ac:dyDescent="0.35">
      <c r="A2479" t="s">
        <v>205</v>
      </c>
      <c r="B2479" t="s">
        <v>206</v>
      </c>
    </row>
    <row r="2480" spans="1:37" x14ac:dyDescent="0.35">
      <c r="A2480" t="s">
        <v>207</v>
      </c>
      <c r="B2480" t="s">
        <v>208</v>
      </c>
    </row>
    <row r="2481" spans="1:32" x14ac:dyDescent="0.35">
      <c r="A2481" t="s">
        <v>209</v>
      </c>
      <c r="B2481" t="s">
        <v>210</v>
      </c>
    </row>
    <row r="2482" spans="1:32" x14ac:dyDescent="0.35">
      <c r="A2482" t="s">
        <v>211</v>
      </c>
      <c r="B2482" t="s">
        <v>212</v>
      </c>
    </row>
    <row r="2484" spans="1:32" x14ac:dyDescent="0.35">
      <c r="A2484" t="s">
        <v>213</v>
      </c>
      <c r="B2484" t="s">
        <v>214</v>
      </c>
      <c r="C2484" t="s">
        <v>215</v>
      </c>
      <c r="D2484" t="s">
        <v>216</v>
      </c>
      <c r="E2484" t="s">
        <v>217</v>
      </c>
      <c r="F2484" t="s">
        <v>218</v>
      </c>
      <c r="G2484" t="s">
        <v>219</v>
      </c>
      <c r="H2484" t="s">
        <v>220</v>
      </c>
      <c r="I2484" t="s">
        <v>221</v>
      </c>
      <c r="J2484" t="s">
        <v>222</v>
      </c>
      <c r="K2484" t="s">
        <v>223</v>
      </c>
      <c r="L2484" t="s">
        <v>112</v>
      </c>
      <c r="M2484" t="s">
        <v>224</v>
      </c>
      <c r="N2484" t="s">
        <v>225</v>
      </c>
      <c r="O2484" t="s">
        <v>45</v>
      </c>
      <c r="P2484" t="s">
        <v>226</v>
      </c>
      <c r="Q2484" t="s">
        <v>227</v>
      </c>
      <c r="R2484" t="s">
        <v>228</v>
      </c>
      <c r="S2484" t="s">
        <v>229</v>
      </c>
      <c r="T2484" t="s">
        <v>230</v>
      </c>
      <c r="U2484" t="s">
        <v>231</v>
      </c>
      <c r="V2484" t="s">
        <v>232</v>
      </c>
      <c r="W2484" t="s">
        <v>233</v>
      </c>
      <c r="X2484" t="s">
        <v>234</v>
      </c>
      <c r="Y2484" t="s">
        <v>235</v>
      </c>
      <c r="Z2484" t="s">
        <v>236</v>
      </c>
      <c r="AA2484" t="s">
        <v>237</v>
      </c>
      <c r="AB2484" t="s">
        <v>238</v>
      </c>
      <c r="AC2484" t="s">
        <v>239</v>
      </c>
      <c r="AD2484" t="s">
        <v>240</v>
      </c>
      <c r="AE2484" t="s">
        <v>241</v>
      </c>
      <c r="AF2484" t="s">
        <v>242</v>
      </c>
    </row>
    <row r="2485" spans="1:32" x14ac:dyDescent="0.35">
      <c r="A2485">
        <v>1</v>
      </c>
      <c r="B2485" t="s">
        <v>245</v>
      </c>
      <c r="C2485" t="s">
        <v>246</v>
      </c>
      <c r="D2485" t="s">
        <v>499</v>
      </c>
      <c r="E2485" t="s">
        <v>247</v>
      </c>
      <c r="F2485" t="s">
        <v>248</v>
      </c>
      <c r="G2485" t="s">
        <v>249</v>
      </c>
      <c r="H2485" t="s">
        <v>250</v>
      </c>
      <c r="O2485" s="50">
        <v>10.654361</v>
      </c>
      <c r="P2485" s="50">
        <v>10.708786010742188</v>
      </c>
      <c r="Q2485" s="50">
        <v>7.6969586312770844E-2</v>
      </c>
      <c r="W2485" t="s">
        <v>210</v>
      </c>
      <c r="X2485" s="50">
        <v>0.5013683592562197</v>
      </c>
      <c r="Y2485" t="s">
        <v>210</v>
      </c>
      <c r="Z2485">
        <v>3</v>
      </c>
      <c r="AA2485">
        <v>5</v>
      </c>
      <c r="AB2485" t="s">
        <v>251</v>
      </c>
      <c r="AC2485" t="s">
        <v>190</v>
      </c>
      <c r="AD2485" s="50">
        <v>0.92843789854577075</v>
      </c>
      <c r="AE2485" t="s">
        <v>252</v>
      </c>
      <c r="AF2485" t="s">
        <v>252</v>
      </c>
    </row>
    <row r="2486" spans="1:32" x14ac:dyDescent="0.35">
      <c r="A2486">
        <v>2</v>
      </c>
      <c r="B2486" t="s">
        <v>253</v>
      </c>
      <c r="C2486" t="s">
        <v>246</v>
      </c>
      <c r="D2486" t="s">
        <v>499</v>
      </c>
      <c r="E2486" t="s">
        <v>254</v>
      </c>
      <c r="F2486" t="s">
        <v>248</v>
      </c>
      <c r="G2486" t="s">
        <v>249</v>
      </c>
      <c r="H2486" t="s">
        <v>250</v>
      </c>
      <c r="L2486" s="50">
        <v>1</v>
      </c>
      <c r="M2486" s="50">
        <v>0.81101667881011963</v>
      </c>
      <c r="N2486" s="50">
        <v>1.2330203056335449</v>
      </c>
      <c r="O2486" s="50">
        <v>23.564146000000001</v>
      </c>
      <c r="P2486" s="50">
        <v>23.519752502441406</v>
      </c>
      <c r="Q2486" s="50">
        <v>6.2781944870948792E-2</v>
      </c>
      <c r="S2486" s="50">
        <v>12.810966491699219</v>
      </c>
      <c r="T2486" s="50">
        <v>9.932718425989151E-2</v>
      </c>
      <c r="U2486" s="50">
        <v>7.0234924554824829E-2</v>
      </c>
      <c r="V2486" s="50">
        <v>0</v>
      </c>
      <c r="W2486" t="s">
        <v>210</v>
      </c>
      <c r="X2486" s="50">
        <v>0.37015133548067924</v>
      </c>
      <c r="Y2486" t="s">
        <v>210</v>
      </c>
      <c r="Z2486">
        <v>3</v>
      </c>
      <c r="AA2486">
        <v>17</v>
      </c>
      <c r="AB2486" t="s">
        <v>251</v>
      </c>
      <c r="AC2486" t="s">
        <v>190</v>
      </c>
      <c r="AD2486" s="50">
        <v>0.95351433198957758</v>
      </c>
      <c r="AE2486" t="s">
        <v>252</v>
      </c>
      <c r="AF2486" t="s">
        <v>252</v>
      </c>
    </row>
    <row r="2487" spans="1:32" x14ac:dyDescent="0.35">
      <c r="A2487">
        <v>3</v>
      </c>
      <c r="B2487" t="s">
        <v>255</v>
      </c>
      <c r="C2487" t="s">
        <v>246</v>
      </c>
      <c r="D2487" t="s">
        <v>499</v>
      </c>
      <c r="E2487" t="s">
        <v>256</v>
      </c>
      <c r="F2487" t="s">
        <v>248</v>
      </c>
      <c r="G2487" t="s">
        <v>249</v>
      </c>
      <c r="H2487" t="s">
        <v>250</v>
      </c>
      <c r="L2487" s="50">
        <v>1</v>
      </c>
      <c r="M2487" s="50">
        <v>0.8481629490852356</v>
      </c>
      <c r="N2487" s="50">
        <v>1.1790187358856201</v>
      </c>
      <c r="O2487" s="50">
        <v>24.828033000000001</v>
      </c>
      <c r="P2487" s="50">
        <v>24.837356567382813</v>
      </c>
      <c r="Q2487" s="50">
        <v>1.3186231255531311E-2</v>
      </c>
      <c r="S2487" s="50">
        <v>14.128570556640625</v>
      </c>
      <c r="T2487" s="50">
        <v>7.8090935945510864E-2</v>
      </c>
      <c r="U2487" s="50">
        <v>5.5218629539012909E-2</v>
      </c>
      <c r="V2487" s="50">
        <v>0</v>
      </c>
      <c r="W2487" t="s">
        <v>210</v>
      </c>
      <c r="X2487" s="50">
        <v>0.42108477271531425</v>
      </c>
      <c r="Y2487" t="s">
        <v>210</v>
      </c>
      <c r="Z2487">
        <v>3</v>
      </c>
      <c r="AA2487">
        <v>18</v>
      </c>
      <c r="AB2487" t="s">
        <v>251</v>
      </c>
      <c r="AC2487" t="s">
        <v>190</v>
      </c>
      <c r="AD2487" s="50">
        <v>0.9705924264645871</v>
      </c>
      <c r="AE2487" t="s">
        <v>252</v>
      </c>
      <c r="AF2487" t="s">
        <v>252</v>
      </c>
    </row>
    <row r="2488" spans="1:32" x14ac:dyDescent="0.35">
      <c r="A2488">
        <v>4</v>
      </c>
      <c r="B2488" t="s">
        <v>257</v>
      </c>
      <c r="C2488" t="s">
        <v>246</v>
      </c>
      <c r="D2488" t="s">
        <v>499</v>
      </c>
      <c r="E2488" t="s">
        <v>258</v>
      </c>
      <c r="F2488" t="s">
        <v>248</v>
      </c>
      <c r="G2488" t="s">
        <v>249</v>
      </c>
      <c r="H2488" t="s">
        <v>250</v>
      </c>
      <c r="L2488" s="50">
        <v>1</v>
      </c>
      <c r="M2488" s="50">
        <v>0.84693831205368042</v>
      </c>
      <c r="N2488" s="50">
        <v>1.1807235479354858</v>
      </c>
      <c r="O2488" s="50">
        <v>25.212776000000002</v>
      </c>
      <c r="P2488" s="50">
        <v>25.224636077880859</v>
      </c>
      <c r="Q2488" s="50">
        <v>1.6773771494626999E-2</v>
      </c>
      <c r="S2488" s="50">
        <v>14.515850067138672</v>
      </c>
      <c r="T2488" s="50">
        <v>7.877611368894577E-2</v>
      </c>
      <c r="U2488" s="50">
        <v>5.5703125894069672E-2</v>
      </c>
      <c r="V2488" s="50">
        <v>0</v>
      </c>
      <c r="W2488" t="s">
        <v>210</v>
      </c>
      <c r="X2488" s="50">
        <v>0.53370367137531105</v>
      </c>
      <c r="Y2488" t="s">
        <v>210</v>
      </c>
      <c r="Z2488">
        <v>3</v>
      </c>
      <c r="AA2488">
        <v>18</v>
      </c>
      <c r="AB2488" t="s">
        <v>251</v>
      </c>
      <c r="AC2488" t="s">
        <v>190</v>
      </c>
      <c r="AD2488" s="50">
        <v>0.97193274297969157</v>
      </c>
      <c r="AE2488" t="s">
        <v>252</v>
      </c>
      <c r="AF2488" t="s">
        <v>252</v>
      </c>
    </row>
    <row r="2489" spans="1:32" x14ac:dyDescent="0.35">
      <c r="A2489">
        <v>5</v>
      </c>
      <c r="B2489" t="s">
        <v>259</v>
      </c>
      <c r="C2489" t="s">
        <v>246</v>
      </c>
      <c r="D2489" t="s">
        <v>499</v>
      </c>
      <c r="E2489" t="s">
        <v>247</v>
      </c>
      <c r="F2489" t="s">
        <v>248</v>
      </c>
      <c r="G2489" t="s">
        <v>249</v>
      </c>
      <c r="H2489" t="s">
        <v>250</v>
      </c>
      <c r="O2489" s="50">
        <v>10.763211999999999</v>
      </c>
      <c r="P2489" s="50">
        <v>10.708786010742188</v>
      </c>
      <c r="Q2489" s="50">
        <v>7.6969586312770844E-2</v>
      </c>
      <c r="W2489" t="s">
        <v>210</v>
      </c>
      <c r="X2489" s="50">
        <v>0.5013683592562197</v>
      </c>
      <c r="Y2489" t="s">
        <v>210</v>
      </c>
      <c r="Z2489">
        <v>3</v>
      </c>
      <c r="AA2489">
        <v>5</v>
      </c>
      <c r="AB2489" t="s">
        <v>251</v>
      </c>
      <c r="AC2489" t="s">
        <v>190</v>
      </c>
      <c r="AD2489" s="50">
        <v>0.94216269039811584</v>
      </c>
      <c r="AE2489" t="s">
        <v>252</v>
      </c>
      <c r="AF2489" t="s">
        <v>252</v>
      </c>
    </row>
    <row r="2490" spans="1:32" x14ac:dyDescent="0.35">
      <c r="A2490">
        <v>6</v>
      </c>
      <c r="B2490" t="s">
        <v>260</v>
      </c>
      <c r="C2490" t="s">
        <v>246</v>
      </c>
      <c r="D2490" t="s">
        <v>499</v>
      </c>
      <c r="E2490" t="s">
        <v>254</v>
      </c>
      <c r="F2490" t="s">
        <v>248</v>
      </c>
      <c r="G2490" t="s">
        <v>249</v>
      </c>
      <c r="H2490" t="s">
        <v>250</v>
      </c>
      <c r="L2490" s="50">
        <v>1</v>
      </c>
      <c r="M2490" s="50">
        <v>0.81101667881011963</v>
      </c>
      <c r="N2490" s="50">
        <v>1.2330203056335449</v>
      </c>
      <c r="O2490" s="50">
        <v>23.475359000000001</v>
      </c>
      <c r="P2490" s="50">
        <v>23.519752502441406</v>
      </c>
      <c r="Q2490" s="50">
        <v>6.2781944870948792E-2</v>
      </c>
      <c r="S2490" s="50">
        <v>12.810966491699219</v>
      </c>
      <c r="T2490" s="50">
        <v>9.932718425989151E-2</v>
      </c>
      <c r="U2490" s="50">
        <v>7.0234924554824829E-2</v>
      </c>
      <c r="V2490" s="50">
        <v>0</v>
      </c>
      <c r="W2490" t="s">
        <v>210</v>
      </c>
      <c r="X2490" s="50">
        <v>0.37015133548067924</v>
      </c>
      <c r="Y2490" t="s">
        <v>210</v>
      </c>
      <c r="Z2490">
        <v>3</v>
      </c>
      <c r="AA2490">
        <v>17</v>
      </c>
      <c r="AB2490" t="s">
        <v>251</v>
      </c>
      <c r="AC2490" t="s">
        <v>190</v>
      </c>
      <c r="AD2490" s="50">
        <v>0.96779615081455572</v>
      </c>
      <c r="AE2490" t="s">
        <v>252</v>
      </c>
      <c r="AF2490" t="s">
        <v>252</v>
      </c>
    </row>
    <row r="2491" spans="1:32" x14ac:dyDescent="0.35">
      <c r="A2491">
        <v>7</v>
      </c>
      <c r="B2491" t="s">
        <v>261</v>
      </c>
      <c r="C2491" t="s">
        <v>246</v>
      </c>
      <c r="D2491" t="s">
        <v>499</v>
      </c>
      <c r="E2491" t="s">
        <v>256</v>
      </c>
      <c r="F2491" t="s">
        <v>248</v>
      </c>
      <c r="G2491" t="s">
        <v>249</v>
      </c>
      <c r="H2491" t="s">
        <v>250</v>
      </c>
      <c r="L2491" s="50">
        <v>1</v>
      </c>
      <c r="M2491" s="50">
        <v>0.8481629490852356</v>
      </c>
      <c r="N2491" s="50">
        <v>1.1790187358856201</v>
      </c>
      <c r="O2491" s="50">
        <v>24.846682000000001</v>
      </c>
      <c r="P2491" s="50">
        <v>24.837356567382813</v>
      </c>
      <c r="Q2491" s="50">
        <v>1.3186231255531311E-2</v>
      </c>
      <c r="S2491" s="50">
        <v>14.128570556640625</v>
      </c>
      <c r="T2491" s="50">
        <v>7.8090935945510864E-2</v>
      </c>
      <c r="U2491" s="50">
        <v>5.5218629539012909E-2</v>
      </c>
      <c r="V2491" s="50">
        <v>0</v>
      </c>
      <c r="W2491" t="s">
        <v>210</v>
      </c>
      <c r="X2491" s="50">
        <v>0.42108477271531425</v>
      </c>
      <c r="Y2491" t="s">
        <v>210</v>
      </c>
      <c r="Z2491">
        <v>3</v>
      </c>
      <c r="AA2491">
        <v>18</v>
      </c>
      <c r="AB2491" t="s">
        <v>251</v>
      </c>
      <c r="AC2491" t="s">
        <v>190</v>
      </c>
      <c r="AD2491" s="50">
        <v>0.97837272495270411</v>
      </c>
      <c r="AE2491" t="s">
        <v>252</v>
      </c>
      <c r="AF2491" t="s">
        <v>252</v>
      </c>
    </row>
    <row r="2492" spans="1:32" x14ac:dyDescent="0.35">
      <c r="A2492">
        <v>8</v>
      </c>
      <c r="B2492" t="s">
        <v>262</v>
      </c>
      <c r="C2492" t="s">
        <v>246</v>
      </c>
      <c r="D2492" t="s">
        <v>499</v>
      </c>
      <c r="E2492" t="s">
        <v>258</v>
      </c>
      <c r="F2492" t="s">
        <v>248</v>
      </c>
      <c r="G2492" t="s">
        <v>249</v>
      </c>
      <c r="H2492" t="s">
        <v>250</v>
      </c>
      <c r="L2492" s="50">
        <v>1</v>
      </c>
      <c r="M2492" s="50">
        <v>0.84693831205368042</v>
      </c>
      <c r="N2492" s="50">
        <v>1.1807235479354858</v>
      </c>
      <c r="O2492" s="50">
        <v>25.236498000000001</v>
      </c>
      <c r="P2492" s="50">
        <v>25.224636077880859</v>
      </c>
      <c r="Q2492" s="50">
        <v>1.6773771494626999E-2</v>
      </c>
      <c r="S2492" s="50">
        <v>14.515850067138672</v>
      </c>
      <c r="T2492" s="50">
        <v>7.877611368894577E-2</v>
      </c>
      <c r="U2492" s="50">
        <v>5.5703125894069672E-2</v>
      </c>
      <c r="V2492" s="50">
        <v>0</v>
      </c>
      <c r="W2492" t="s">
        <v>210</v>
      </c>
      <c r="X2492" s="50">
        <v>0.53370367137531105</v>
      </c>
      <c r="Y2492" t="s">
        <v>210</v>
      </c>
      <c r="Z2492">
        <v>3</v>
      </c>
      <c r="AA2492">
        <v>19</v>
      </c>
      <c r="AB2492" t="s">
        <v>251</v>
      </c>
      <c r="AC2492" t="s">
        <v>190</v>
      </c>
      <c r="AD2492" s="50">
        <v>0.96127382069636069</v>
      </c>
      <c r="AE2492" t="s">
        <v>252</v>
      </c>
      <c r="AF2492" t="s">
        <v>252</v>
      </c>
    </row>
    <row r="2493" spans="1:32" x14ac:dyDescent="0.35">
      <c r="A2493">
        <v>13</v>
      </c>
      <c r="B2493" t="s">
        <v>267</v>
      </c>
      <c r="C2493" t="s">
        <v>246</v>
      </c>
      <c r="D2493" t="s">
        <v>499</v>
      </c>
      <c r="E2493" t="s">
        <v>268</v>
      </c>
      <c r="F2493" t="s">
        <v>248</v>
      </c>
      <c r="G2493" t="s">
        <v>249</v>
      </c>
      <c r="H2493" t="s">
        <v>250</v>
      </c>
      <c r="L2493" s="50">
        <v>1</v>
      </c>
      <c r="M2493" s="50">
        <v>0.84881782531738281</v>
      </c>
      <c r="N2493" s="50">
        <v>1.1781090497970581</v>
      </c>
      <c r="O2493" s="50">
        <v>26.870647000000002</v>
      </c>
      <c r="P2493" s="50">
        <v>26.878292083740234</v>
      </c>
      <c r="Q2493" s="50">
        <v>1.0809823870658875E-2</v>
      </c>
      <c r="S2493" s="50">
        <v>16.169504165649414</v>
      </c>
      <c r="T2493" s="50">
        <v>7.7724963426589966E-2</v>
      </c>
      <c r="U2493" s="50">
        <v>5.4959848523139954E-2</v>
      </c>
      <c r="V2493" s="50">
        <v>0</v>
      </c>
      <c r="W2493" t="s">
        <v>210</v>
      </c>
      <c r="X2493" s="50">
        <v>0.44953309990553408</v>
      </c>
      <c r="Y2493" t="s">
        <v>210</v>
      </c>
      <c r="Z2493">
        <v>3</v>
      </c>
      <c r="AA2493">
        <v>21</v>
      </c>
      <c r="AB2493" t="s">
        <v>251</v>
      </c>
      <c r="AC2493" t="s">
        <v>190</v>
      </c>
      <c r="AD2493" s="50">
        <v>0.96714869454051922</v>
      </c>
      <c r="AE2493" t="s">
        <v>252</v>
      </c>
      <c r="AF2493" t="s">
        <v>252</v>
      </c>
    </row>
    <row r="2494" spans="1:32" x14ac:dyDescent="0.35">
      <c r="A2494">
        <v>14</v>
      </c>
      <c r="B2494" t="s">
        <v>269</v>
      </c>
      <c r="C2494" t="s">
        <v>246</v>
      </c>
      <c r="D2494" t="s">
        <v>499</v>
      </c>
      <c r="E2494" t="s">
        <v>270</v>
      </c>
      <c r="F2494" t="s">
        <v>248</v>
      </c>
      <c r="G2494" t="s">
        <v>249</v>
      </c>
      <c r="H2494" t="s">
        <v>250</v>
      </c>
      <c r="L2494" s="50">
        <v>1</v>
      </c>
      <c r="M2494" s="50">
        <v>0.84583562612533569</v>
      </c>
      <c r="N2494" s="50">
        <v>1.1822627782821655</v>
      </c>
      <c r="O2494" s="50">
        <v>28.721260000000001</v>
      </c>
      <c r="P2494" s="50">
        <v>28.707492828369141</v>
      </c>
      <c r="Q2494" s="50">
        <v>1.9469821825623512E-2</v>
      </c>
      <c r="S2494" s="50">
        <v>17.998706817626953</v>
      </c>
      <c r="T2494" s="50">
        <v>7.93939009308815E-2</v>
      </c>
      <c r="U2494" s="50">
        <v>5.6139964610338211E-2</v>
      </c>
      <c r="V2494" s="50">
        <v>0</v>
      </c>
      <c r="W2494" t="s">
        <v>210</v>
      </c>
      <c r="X2494" s="50">
        <v>0.39237264999725052</v>
      </c>
      <c r="Y2494" t="s">
        <v>210</v>
      </c>
      <c r="Z2494">
        <v>3</v>
      </c>
      <c r="AA2494">
        <v>20</v>
      </c>
      <c r="AB2494" t="s">
        <v>251</v>
      </c>
      <c r="AC2494" t="s">
        <v>190</v>
      </c>
      <c r="AD2494" s="50">
        <v>0.98398001743456409</v>
      </c>
      <c r="AE2494" t="s">
        <v>252</v>
      </c>
      <c r="AF2494" t="s">
        <v>252</v>
      </c>
    </row>
    <row r="2495" spans="1:32" x14ac:dyDescent="0.35">
      <c r="A2495">
        <v>15</v>
      </c>
      <c r="B2495" t="s">
        <v>271</v>
      </c>
      <c r="C2495" t="s">
        <v>246</v>
      </c>
      <c r="D2495" t="s">
        <v>499</v>
      </c>
      <c r="E2495" t="s">
        <v>272</v>
      </c>
      <c r="F2495" t="s">
        <v>248</v>
      </c>
      <c r="G2495" t="s">
        <v>249</v>
      </c>
      <c r="H2495" t="s">
        <v>250</v>
      </c>
      <c r="L2495" s="50">
        <v>1</v>
      </c>
      <c r="M2495" s="50">
        <v>0.82401806116104126</v>
      </c>
      <c r="N2495" s="50">
        <v>1.2135655879974365</v>
      </c>
      <c r="O2495" s="50">
        <v>29.15231</v>
      </c>
      <c r="P2495" s="50">
        <v>29.187667846679688</v>
      </c>
      <c r="Q2495" s="50">
        <v>5.0003021955490112E-2</v>
      </c>
      <c r="S2495" s="50">
        <v>18.478879928588867</v>
      </c>
      <c r="T2495" s="50">
        <v>9.1785721480846405E-2</v>
      </c>
      <c r="U2495" s="50">
        <v>6.4902305603027344E-2</v>
      </c>
      <c r="V2495" s="50">
        <v>0</v>
      </c>
      <c r="W2495" t="s">
        <v>210</v>
      </c>
      <c r="X2495" s="50">
        <v>0.57122600436818594</v>
      </c>
      <c r="Y2495" t="s">
        <v>210</v>
      </c>
      <c r="Z2495">
        <v>3</v>
      </c>
      <c r="AA2495">
        <v>20</v>
      </c>
      <c r="AB2495" t="s">
        <v>251</v>
      </c>
      <c r="AC2495" t="s">
        <v>190</v>
      </c>
      <c r="AD2495" s="50">
        <v>0.98570256281951418</v>
      </c>
      <c r="AE2495" t="s">
        <v>252</v>
      </c>
      <c r="AF2495" t="s">
        <v>252</v>
      </c>
    </row>
    <row r="2496" spans="1:32" x14ac:dyDescent="0.35">
      <c r="A2496">
        <v>16</v>
      </c>
      <c r="B2496" t="s">
        <v>275</v>
      </c>
      <c r="C2496" t="s">
        <v>246</v>
      </c>
      <c r="D2496" t="s">
        <v>499</v>
      </c>
      <c r="E2496" t="s">
        <v>276</v>
      </c>
      <c r="F2496" t="s">
        <v>248</v>
      </c>
      <c r="G2496" t="s">
        <v>249</v>
      </c>
      <c r="H2496" t="s">
        <v>250</v>
      </c>
      <c r="L2496" s="50">
        <v>1</v>
      </c>
      <c r="M2496" s="50">
        <v>0.84931451082229614</v>
      </c>
      <c r="N2496" s="50">
        <v>1.1774201393127441</v>
      </c>
      <c r="O2496" s="50">
        <v>25.436049000000001</v>
      </c>
      <c r="P2496" s="50">
        <v>25.442123413085938</v>
      </c>
      <c r="Q2496" s="50">
        <v>8.5912132635712624E-3</v>
      </c>
      <c r="S2496" s="50">
        <v>14.73333740234375</v>
      </c>
      <c r="T2496" s="50">
        <v>7.7447570860385895E-2</v>
      </c>
      <c r="U2496" s="50">
        <v>5.4763700813055038E-2</v>
      </c>
      <c r="V2496" s="50">
        <v>0</v>
      </c>
      <c r="W2496" t="s">
        <v>210</v>
      </c>
      <c r="X2496" s="50">
        <v>0.32733494608503394</v>
      </c>
      <c r="Y2496" t="s">
        <v>210</v>
      </c>
      <c r="Z2496">
        <v>3</v>
      </c>
      <c r="AA2496">
        <v>19</v>
      </c>
      <c r="AB2496" t="s">
        <v>251</v>
      </c>
      <c r="AC2496" t="s">
        <v>190</v>
      </c>
      <c r="AD2496" s="50">
        <v>0.97562903067415785</v>
      </c>
      <c r="AE2496" t="s">
        <v>252</v>
      </c>
      <c r="AF2496" t="s">
        <v>252</v>
      </c>
    </row>
    <row r="2497" spans="1:32" x14ac:dyDescent="0.35">
      <c r="A2497">
        <v>17</v>
      </c>
      <c r="B2497" t="s">
        <v>277</v>
      </c>
      <c r="C2497" t="s">
        <v>246</v>
      </c>
      <c r="D2497" t="s">
        <v>499</v>
      </c>
      <c r="E2497" t="s">
        <v>268</v>
      </c>
      <c r="F2497" t="s">
        <v>248</v>
      </c>
      <c r="G2497" t="s">
        <v>249</v>
      </c>
      <c r="H2497" t="s">
        <v>250</v>
      </c>
      <c r="L2497" s="50">
        <v>1</v>
      </c>
      <c r="M2497" s="50">
        <v>0.84881782531738281</v>
      </c>
      <c r="N2497" s="50">
        <v>1.1781090497970581</v>
      </c>
      <c r="O2497" s="50">
        <v>26.885935</v>
      </c>
      <c r="P2497" s="50">
        <v>26.878292083740234</v>
      </c>
      <c r="Q2497" s="50">
        <v>1.0809823870658875E-2</v>
      </c>
      <c r="S2497" s="50">
        <v>16.169504165649414</v>
      </c>
      <c r="T2497" s="50">
        <v>7.7724963426589966E-2</v>
      </c>
      <c r="U2497" s="50">
        <v>5.4959848523139954E-2</v>
      </c>
      <c r="V2497" s="50">
        <v>0</v>
      </c>
      <c r="W2497" t="s">
        <v>210</v>
      </c>
      <c r="X2497" s="50">
        <v>0.44953309990553408</v>
      </c>
      <c r="Y2497" t="s">
        <v>210</v>
      </c>
      <c r="Z2497">
        <v>3</v>
      </c>
      <c r="AA2497">
        <v>20</v>
      </c>
      <c r="AB2497" t="s">
        <v>251</v>
      </c>
      <c r="AC2497" t="s">
        <v>190</v>
      </c>
      <c r="AD2497" s="50">
        <v>0.98334364228503701</v>
      </c>
      <c r="AE2497" t="s">
        <v>252</v>
      </c>
      <c r="AF2497" t="s">
        <v>252</v>
      </c>
    </row>
    <row r="2498" spans="1:32" x14ac:dyDescent="0.35">
      <c r="A2498">
        <v>18</v>
      </c>
      <c r="B2498" t="s">
        <v>278</v>
      </c>
      <c r="C2498" t="s">
        <v>246</v>
      </c>
      <c r="D2498" t="s">
        <v>499</v>
      </c>
      <c r="E2498" t="s">
        <v>270</v>
      </c>
      <c r="F2498" t="s">
        <v>248</v>
      </c>
      <c r="G2498" t="s">
        <v>249</v>
      </c>
      <c r="H2498" t="s">
        <v>250</v>
      </c>
      <c r="L2498" s="50">
        <v>1</v>
      </c>
      <c r="M2498" s="50">
        <v>0.84583562612533569</v>
      </c>
      <c r="N2498" s="50">
        <v>1.1822627782821655</v>
      </c>
      <c r="O2498" s="50">
        <v>28.693726000000002</v>
      </c>
      <c r="P2498" s="50">
        <v>28.707492828369141</v>
      </c>
      <c r="Q2498" s="50">
        <v>1.9469821825623512E-2</v>
      </c>
      <c r="S2498" s="50">
        <v>17.998706817626953</v>
      </c>
      <c r="T2498" s="50">
        <v>7.93939009308815E-2</v>
      </c>
      <c r="U2498" s="50">
        <v>5.6139964610338211E-2</v>
      </c>
      <c r="V2498" s="50">
        <v>0</v>
      </c>
      <c r="W2498" t="s">
        <v>210</v>
      </c>
      <c r="X2498" s="50">
        <v>0.39237264999725052</v>
      </c>
      <c r="Y2498" t="s">
        <v>210</v>
      </c>
      <c r="Z2498">
        <v>3</v>
      </c>
      <c r="AA2498">
        <v>22</v>
      </c>
      <c r="AB2498" t="s">
        <v>251</v>
      </c>
      <c r="AC2498" t="s">
        <v>190</v>
      </c>
      <c r="AD2498" s="50">
        <v>0.97583992143678666</v>
      </c>
      <c r="AE2498" t="s">
        <v>252</v>
      </c>
      <c r="AF2498" t="s">
        <v>252</v>
      </c>
    </row>
    <row r="2499" spans="1:32" x14ac:dyDescent="0.35">
      <c r="A2499">
        <v>19</v>
      </c>
      <c r="B2499" t="s">
        <v>279</v>
      </c>
      <c r="C2499" t="s">
        <v>246</v>
      </c>
      <c r="D2499" t="s">
        <v>499</v>
      </c>
      <c r="E2499" t="s">
        <v>272</v>
      </c>
      <c r="F2499" t="s">
        <v>248</v>
      </c>
      <c r="G2499" t="s">
        <v>249</v>
      </c>
      <c r="H2499" t="s">
        <v>250</v>
      </c>
      <c r="L2499" s="50">
        <v>1</v>
      </c>
      <c r="M2499" s="50">
        <v>0.82401806116104126</v>
      </c>
      <c r="N2499" s="50">
        <v>1.2135655879974365</v>
      </c>
      <c r="O2499" s="50">
        <v>29.223023999999999</v>
      </c>
      <c r="P2499" s="50">
        <v>29.187667846679688</v>
      </c>
      <c r="Q2499" s="50">
        <v>5.0003021955490112E-2</v>
      </c>
      <c r="S2499" s="50">
        <v>18.478879928588867</v>
      </c>
      <c r="T2499" s="50">
        <v>9.1785721480846405E-2</v>
      </c>
      <c r="U2499" s="50">
        <v>6.4902305603027344E-2</v>
      </c>
      <c r="V2499" s="50">
        <v>0</v>
      </c>
      <c r="W2499" t="s">
        <v>210</v>
      </c>
      <c r="X2499" s="50">
        <v>0.57122600436818594</v>
      </c>
      <c r="Y2499" t="s">
        <v>210</v>
      </c>
      <c r="Z2499">
        <v>3</v>
      </c>
      <c r="AA2499">
        <v>22</v>
      </c>
      <c r="AB2499" t="s">
        <v>251</v>
      </c>
      <c r="AC2499" t="s">
        <v>190</v>
      </c>
      <c r="AD2499" s="50">
        <v>0.97576576426700734</v>
      </c>
      <c r="AE2499" t="s">
        <v>252</v>
      </c>
      <c r="AF2499" t="s">
        <v>252</v>
      </c>
    </row>
    <row r="2500" spans="1:32" x14ac:dyDescent="0.35">
      <c r="A2500">
        <v>20</v>
      </c>
      <c r="B2500" t="s">
        <v>280</v>
      </c>
      <c r="C2500" t="s">
        <v>246</v>
      </c>
      <c r="D2500" t="s">
        <v>499</v>
      </c>
      <c r="E2500" t="s">
        <v>276</v>
      </c>
      <c r="F2500" t="s">
        <v>248</v>
      </c>
      <c r="G2500" t="s">
        <v>249</v>
      </c>
      <c r="H2500" t="s">
        <v>250</v>
      </c>
      <c r="L2500" s="50">
        <v>1</v>
      </c>
      <c r="M2500" s="50">
        <v>0.84931451082229614</v>
      </c>
      <c r="N2500" s="50">
        <v>1.1774201393127441</v>
      </c>
      <c r="O2500" s="50">
        <v>25.448198000000001</v>
      </c>
      <c r="P2500" s="50">
        <v>25.442123413085938</v>
      </c>
      <c r="Q2500" s="50">
        <v>8.5912132635712624E-3</v>
      </c>
      <c r="S2500" s="50">
        <v>14.73333740234375</v>
      </c>
      <c r="T2500" s="50">
        <v>7.7447570860385895E-2</v>
      </c>
      <c r="U2500" s="50">
        <v>5.4763700813055038E-2</v>
      </c>
      <c r="V2500" s="50">
        <v>0</v>
      </c>
      <c r="W2500" t="s">
        <v>210</v>
      </c>
      <c r="X2500" s="50">
        <v>0.32733494608503394</v>
      </c>
      <c r="Y2500" t="s">
        <v>210</v>
      </c>
      <c r="Z2500">
        <v>3</v>
      </c>
      <c r="AA2500">
        <v>19</v>
      </c>
      <c r="AB2500" t="s">
        <v>251</v>
      </c>
      <c r="AC2500" t="s">
        <v>190</v>
      </c>
      <c r="AD2500" s="50">
        <v>0.96783503130789483</v>
      </c>
      <c r="AE2500" t="s">
        <v>252</v>
      </c>
      <c r="AF2500" t="s">
        <v>252</v>
      </c>
    </row>
    <row r="2501" spans="1:32" x14ac:dyDescent="0.35">
      <c r="A2501">
        <v>25</v>
      </c>
      <c r="B2501" t="s">
        <v>285</v>
      </c>
      <c r="C2501" t="s">
        <v>246</v>
      </c>
      <c r="D2501" t="s">
        <v>499</v>
      </c>
      <c r="E2501" t="s">
        <v>286</v>
      </c>
      <c r="F2501" t="s">
        <v>248</v>
      </c>
      <c r="G2501" t="s">
        <v>249</v>
      </c>
      <c r="H2501" t="s">
        <v>250</v>
      </c>
      <c r="L2501" s="50">
        <v>1</v>
      </c>
      <c r="M2501" s="50">
        <v>0.82888191938400269</v>
      </c>
      <c r="N2501" s="50">
        <v>1.2064445018768311</v>
      </c>
      <c r="O2501" s="50">
        <v>27.199809999999999</v>
      </c>
      <c r="P2501" s="50">
        <v>27.231399536132813</v>
      </c>
      <c r="Q2501" s="50">
        <v>4.4674310833215714E-2</v>
      </c>
      <c r="S2501" s="50">
        <v>16.522613525390625</v>
      </c>
      <c r="T2501" s="50">
        <v>8.8995009660720825E-2</v>
      </c>
      <c r="U2501" s="50">
        <v>6.2928974628448486E-2</v>
      </c>
      <c r="V2501" s="50">
        <v>0</v>
      </c>
      <c r="W2501" t="s">
        <v>210</v>
      </c>
      <c r="X2501" s="50">
        <v>0.36586856376081711</v>
      </c>
      <c r="Y2501" t="s">
        <v>210</v>
      </c>
      <c r="Z2501">
        <v>3</v>
      </c>
      <c r="AA2501">
        <v>20</v>
      </c>
      <c r="AB2501" t="s">
        <v>251</v>
      </c>
      <c r="AC2501" t="s">
        <v>190</v>
      </c>
      <c r="AD2501" s="50">
        <v>0.96273132507347559</v>
      </c>
      <c r="AE2501" t="s">
        <v>252</v>
      </c>
      <c r="AF2501" t="s">
        <v>252</v>
      </c>
    </row>
    <row r="2502" spans="1:32" x14ac:dyDescent="0.35">
      <c r="A2502">
        <v>26</v>
      </c>
      <c r="B2502" t="s">
        <v>287</v>
      </c>
      <c r="C2502" t="s">
        <v>246</v>
      </c>
      <c r="D2502" t="s">
        <v>499</v>
      </c>
      <c r="E2502" t="s">
        <v>288</v>
      </c>
      <c r="F2502" t="s">
        <v>248</v>
      </c>
      <c r="G2502" t="s">
        <v>249</v>
      </c>
      <c r="H2502" t="s">
        <v>250</v>
      </c>
      <c r="L2502" s="50">
        <v>1</v>
      </c>
      <c r="M2502" s="50">
        <v>0.75191569328308105</v>
      </c>
      <c r="N2502" s="50">
        <v>1.3299363851547241</v>
      </c>
      <c r="O2502" s="50">
        <v>27.625503999999999</v>
      </c>
      <c r="P2502" s="50">
        <v>27.546901702880859</v>
      </c>
      <c r="Q2502" s="50">
        <v>0.1111597865819931</v>
      </c>
      <c r="S2502" s="50">
        <v>16.838115692138672</v>
      </c>
      <c r="T2502" s="50">
        <v>0.13520656526088715</v>
      </c>
      <c r="U2502" s="50">
        <v>9.5605477690696716E-2</v>
      </c>
      <c r="V2502" s="50">
        <v>0</v>
      </c>
      <c r="W2502" t="s">
        <v>210</v>
      </c>
      <c r="X2502" s="50">
        <v>0.56540348507638027</v>
      </c>
      <c r="Y2502" t="s">
        <v>210</v>
      </c>
      <c r="Z2502">
        <v>3</v>
      </c>
      <c r="AA2502">
        <v>20</v>
      </c>
      <c r="AB2502" t="s">
        <v>251</v>
      </c>
      <c r="AC2502" t="s">
        <v>190</v>
      </c>
      <c r="AD2502" s="50">
        <v>0.96792099045374091</v>
      </c>
      <c r="AE2502" t="s">
        <v>252</v>
      </c>
      <c r="AF2502" t="s">
        <v>252</v>
      </c>
    </row>
    <row r="2503" spans="1:32" x14ac:dyDescent="0.35">
      <c r="A2503">
        <v>27</v>
      </c>
      <c r="B2503" t="s">
        <v>289</v>
      </c>
      <c r="C2503" t="s">
        <v>246</v>
      </c>
      <c r="D2503" t="s">
        <v>499</v>
      </c>
      <c r="E2503" t="s">
        <v>290</v>
      </c>
      <c r="F2503" t="s">
        <v>248</v>
      </c>
      <c r="G2503" t="s">
        <v>249</v>
      </c>
      <c r="H2503" t="s">
        <v>250</v>
      </c>
      <c r="L2503" s="50">
        <v>1</v>
      </c>
      <c r="M2503" s="50">
        <v>0.8239094614982605</v>
      </c>
      <c r="N2503" s="50">
        <v>1.2137255668640137</v>
      </c>
      <c r="O2503" s="50">
        <v>25.113810999999998</v>
      </c>
      <c r="P2503" s="50">
        <v>25.078372955322266</v>
      </c>
      <c r="Q2503" s="50">
        <v>5.0117660313844681E-2</v>
      </c>
      <c r="S2503" s="50">
        <v>14.369586944580078</v>
      </c>
      <c r="T2503" s="50">
        <v>9.1848231852054596E-2</v>
      </c>
      <c r="U2503" s="50">
        <v>6.4946502447128296E-2</v>
      </c>
      <c r="V2503" s="50">
        <v>0</v>
      </c>
      <c r="W2503" t="s">
        <v>210</v>
      </c>
      <c r="X2503" s="50">
        <v>0.58056158255295465</v>
      </c>
      <c r="Y2503" t="s">
        <v>210</v>
      </c>
      <c r="Z2503">
        <v>3</v>
      </c>
      <c r="AA2503">
        <v>18</v>
      </c>
      <c r="AB2503" t="s">
        <v>251</v>
      </c>
      <c r="AC2503" t="s">
        <v>190</v>
      </c>
      <c r="AD2503" s="50">
        <v>0.96605964225626906</v>
      </c>
      <c r="AE2503" t="s">
        <v>252</v>
      </c>
      <c r="AF2503" t="s">
        <v>252</v>
      </c>
    </row>
    <row r="2504" spans="1:32" x14ac:dyDescent="0.35">
      <c r="A2504">
        <v>28</v>
      </c>
      <c r="B2504" t="s">
        <v>291</v>
      </c>
      <c r="C2504" t="s">
        <v>246</v>
      </c>
      <c r="D2504" t="s">
        <v>499</v>
      </c>
      <c r="E2504" t="s">
        <v>292</v>
      </c>
      <c r="F2504" t="s">
        <v>248</v>
      </c>
      <c r="G2504" t="s">
        <v>249</v>
      </c>
      <c r="H2504" t="s">
        <v>250</v>
      </c>
      <c r="L2504" s="50">
        <v>1</v>
      </c>
      <c r="M2504" s="50">
        <v>0.85015958547592163</v>
      </c>
      <c r="N2504" s="50">
        <v>1.1762497425079346</v>
      </c>
      <c r="O2504" s="50">
        <v>27.939291000000001</v>
      </c>
      <c r="P2504" s="50">
        <v>27.939990997314453</v>
      </c>
      <c r="Q2504" s="50">
        <v>9.9129392765462399E-4</v>
      </c>
      <c r="S2504" s="50">
        <v>17.231204986572266</v>
      </c>
      <c r="T2504" s="50">
        <v>7.6975971460342407E-2</v>
      </c>
      <c r="U2504" s="50">
        <v>5.443023145198822E-2</v>
      </c>
      <c r="V2504" s="50">
        <v>0</v>
      </c>
      <c r="W2504" t="s">
        <v>210</v>
      </c>
      <c r="X2504" s="50">
        <v>0.47116074971088551</v>
      </c>
      <c r="Y2504" t="s">
        <v>210</v>
      </c>
      <c r="Z2504">
        <v>3</v>
      </c>
      <c r="AA2504">
        <v>21</v>
      </c>
      <c r="AB2504" t="s">
        <v>251</v>
      </c>
      <c r="AC2504" t="s">
        <v>190</v>
      </c>
      <c r="AD2504" s="50">
        <v>0.97407900307767292</v>
      </c>
      <c r="AE2504" t="s">
        <v>252</v>
      </c>
      <c r="AF2504" t="s">
        <v>252</v>
      </c>
    </row>
    <row r="2505" spans="1:32" x14ac:dyDescent="0.35">
      <c r="A2505">
        <v>29</v>
      </c>
      <c r="B2505" t="s">
        <v>293</v>
      </c>
      <c r="C2505" t="s">
        <v>246</v>
      </c>
      <c r="D2505" t="s">
        <v>499</v>
      </c>
      <c r="E2505" t="s">
        <v>286</v>
      </c>
      <c r="F2505" t="s">
        <v>248</v>
      </c>
      <c r="G2505" t="s">
        <v>249</v>
      </c>
      <c r="H2505" t="s">
        <v>250</v>
      </c>
      <c r="L2505" s="50">
        <v>1</v>
      </c>
      <c r="M2505" s="50">
        <v>0.82888191938400269</v>
      </c>
      <c r="N2505" s="50">
        <v>1.2064445018768311</v>
      </c>
      <c r="O2505" s="50">
        <v>27.262989000000001</v>
      </c>
      <c r="P2505" s="50">
        <v>27.231399536132813</v>
      </c>
      <c r="Q2505" s="50">
        <v>4.4674310833215714E-2</v>
      </c>
      <c r="S2505" s="50">
        <v>16.522613525390625</v>
      </c>
      <c r="T2505" s="50">
        <v>8.8995009660720825E-2</v>
      </c>
      <c r="U2505" s="50">
        <v>6.2928974628448486E-2</v>
      </c>
      <c r="V2505" s="50">
        <v>0</v>
      </c>
      <c r="W2505" t="s">
        <v>210</v>
      </c>
      <c r="X2505" s="50">
        <v>0.36586856376081711</v>
      </c>
      <c r="Y2505" t="s">
        <v>210</v>
      </c>
      <c r="Z2505">
        <v>3</v>
      </c>
      <c r="AA2505">
        <v>20</v>
      </c>
      <c r="AB2505" t="s">
        <v>251</v>
      </c>
      <c r="AC2505" t="s">
        <v>190</v>
      </c>
      <c r="AD2505" s="50">
        <v>0.96097199141443179</v>
      </c>
      <c r="AE2505" t="s">
        <v>252</v>
      </c>
      <c r="AF2505" t="s">
        <v>252</v>
      </c>
    </row>
    <row r="2506" spans="1:32" x14ac:dyDescent="0.35">
      <c r="A2506">
        <v>30</v>
      </c>
      <c r="B2506" t="s">
        <v>294</v>
      </c>
      <c r="C2506" t="s">
        <v>246</v>
      </c>
      <c r="D2506" t="s">
        <v>499</v>
      </c>
      <c r="E2506" t="s">
        <v>288</v>
      </c>
      <c r="F2506" t="s">
        <v>248</v>
      </c>
      <c r="G2506" t="s">
        <v>249</v>
      </c>
      <c r="H2506" t="s">
        <v>250</v>
      </c>
      <c r="L2506" s="50">
        <v>1</v>
      </c>
      <c r="M2506" s="50">
        <v>0.75191569328308105</v>
      </c>
      <c r="N2506" s="50">
        <v>1.3299363851547241</v>
      </c>
      <c r="O2506" s="50">
        <v>27.468299999999999</v>
      </c>
      <c r="P2506" s="50">
        <v>27.546901702880859</v>
      </c>
      <c r="Q2506" s="50">
        <v>0.1111597865819931</v>
      </c>
      <c r="S2506" s="50">
        <v>16.838115692138672</v>
      </c>
      <c r="T2506" s="50">
        <v>0.13520656526088715</v>
      </c>
      <c r="U2506" s="50">
        <v>9.5605477690696716E-2</v>
      </c>
      <c r="V2506" s="50">
        <v>0</v>
      </c>
      <c r="W2506" t="s">
        <v>210</v>
      </c>
      <c r="X2506" s="50">
        <v>0.56540348507638027</v>
      </c>
      <c r="Y2506" t="s">
        <v>210</v>
      </c>
      <c r="Z2506">
        <v>3</v>
      </c>
      <c r="AA2506">
        <v>21</v>
      </c>
      <c r="AB2506" t="s">
        <v>251</v>
      </c>
      <c r="AC2506" t="s">
        <v>190</v>
      </c>
      <c r="AD2506" s="50">
        <v>0.9811032760769528</v>
      </c>
      <c r="AE2506" t="s">
        <v>252</v>
      </c>
      <c r="AF2506" t="s">
        <v>252</v>
      </c>
    </row>
    <row r="2507" spans="1:32" x14ac:dyDescent="0.35">
      <c r="A2507">
        <v>31</v>
      </c>
      <c r="B2507" t="s">
        <v>295</v>
      </c>
      <c r="C2507" t="s">
        <v>246</v>
      </c>
      <c r="D2507" t="s">
        <v>499</v>
      </c>
      <c r="E2507" t="s">
        <v>290</v>
      </c>
      <c r="F2507" t="s">
        <v>248</v>
      </c>
      <c r="G2507" t="s">
        <v>249</v>
      </c>
      <c r="H2507" t="s">
        <v>250</v>
      </c>
      <c r="L2507" s="50">
        <v>1</v>
      </c>
      <c r="M2507" s="50">
        <v>0.8239094614982605</v>
      </c>
      <c r="N2507" s="50">
        <v>1.2137255668640137</v>
      </c>
      <c r="O2507" s="50">
        <v>25.042933999999999</v>
      </c>
      <c r="P2507" s="50">
        <v>25.078372955322266</v>
      </c>
      <c r="Q2507" s="50">
        <v>5.0117660313844681E-2</v>
      </c>
      <c r="S2507" s="50">
        <v>14.369586944580078</v>
      </c>
      <c r="T2507" s="50">
        <v>9.1848231852054596E-2</v>
      </c>
      <c r="U2507" s="50">
        <v>6.4946502447128296E-2</v>
      </c>
      <c r="V2507" s="50">
        <v>0</v>
      </c>
      <c r="W2507" t="s">
        <v>210</v>
      </c>
      <c r="X2507" s="50">
        <v>0.58056158255295465</v>
      </c>
      <c r="Y2507" t="s">
        <v>210</v>
      </c>
      <c r="Z2507">
        <v>3</v>
      </c>
      <c r="AA2507">
        <v>18</v>
      </c>
      <c r="AB2507" t="s">
        <v>251</v>
      </c>
      <c r="AC2507" t="s">
        <v>190</v>
      </c>
      <c r="AD2507" s="50">
        <v>0.96870329205064065</v>
      </c>
      <c r="AE2507" t="s">
        <v>252</v>
      </c>
      <c r="AF2507" t="s">
        <v>252</v>
      </c>
    </row>
    <row r="2508" spans="1:32" x14ac:dyDescent="0.35">
      <c r="A2508">
        <v>32</v>
      </c>
      <c r="B2508" t="s">
        <v>296</v>
      </c>
      <c r="C2508" t="s">
        <v>246</v>
      </c>
      <c r="D2508" t="s">
        <v>499</v>
      </c>
      <c r="E2508" t="s">
        <v>292</v>
      </c>
      <c r="F2508" t="s">
        <v>248</v>
      </c>
      <c r="G2508" t="s">
        <v>249</v>
      </c>
      <c r="H2508" t="s">
        <v>250</v>
      </c>
      <c r="L2508" s="50">
        <v>1</v>
      </c>
      <c r="M2508" s="50">
        <v>0.85015958547592163</v>
      </c>
      <c r="N2508" s="50">
        <v>1.1762497425079346</v>
      </c>
      <c r="O2508" s="50">
        <v>27.940693</v>
      </c>
      <c r="P2508" s="50">
        <v>27.939990997314453</v>
      </c>
      <c r="Q2508" s="50">
        <v>9.9129392765462399E-4</v>
      </c>
      <c r="S2508" s="50">
        <v>17.231204986572266</v>
      </c>
      <c r="T2508" s="50">
        <v>7.6975971460342407E-2</v>
      </c>
      <c r="U2508" s="50">
        <v>5.443023145198822E-2</v>
      </c>
      <c r="V2508" s="50">
        <v>0</v>
      </c>
      <c r="W2508" t="s">
        <v>210</v>
      </c>
      <c r="X2508" s="50">
        <v>0.47116074971088551</v>
      </c>
      <c r="Y2508" t="s">
        <v>210</v>
      </c>
      <c r="Z2508">
        <v>3</v>
      </c>
      <c r="AA2508">
        <v>21</v>
      </c>
      <c r="AB2508" t="s">
        <v>251</v>
      </c>
      <c r="AC2508" t="s">
        <v>190</v>
      </c>
      <c r="AD2508" s="50">
        <v>0.97598501836582419</v>
      </c>
      <c r="AE2508" t="s">
        <v>252</v>
      </c>
      <c r="AF2508" t="s">
        <v>252</v>
      </c>
    </row>
    <row r="2509" spans="1:32" x14ac:dyDescent="0.35">
      <c r="A2509">
        <v>37</v>
      </c>
      <c r="B2509" t="s">
        <v>301</v>
      </c>
      <c r="C2509" t="s">
        <v>246</v>
      </c>
      <c r="D2509" t="s">
        <v>499</v>
      </c>
      <c r="E2509" t="s">
        <v>302</v>
      </c>
      <c r="F2509" t="s">
        <v>248</v>
      </c>
      <c r="G2509" t="s">
        <v>249</v>
      </c>
      <c r="H2509" t="s">
        <v>250</v>
      </c>
      <c r="L2509" s="50">
        <v>1</v>
      </c>
      <c r="M2509" s="50">
        <v>0.82418644428253174</v>
      </c>
      <c r="N2509" s="50">
        <v>1.2133177518844604</v>
      </c>
      <c r="O2509" s="50">
        <v>27.264023000000002</v>
      </c>
      <c r="P2509" s="50">
        <v>27.228790283203125</v>
      </c>
      <c r="Q2509" s="50">
        <v>4.9824994057416916E-2</v>
      </c>
      <c r="S2509" s="50">
        <v>16.520004272460938</v>
      </c>
      <c r="T2509" s="50">
        <v>9.1688863933086395E-2</v>
      </c>
      <c r="U2509" s="50">
        <v>6.4833812415599823E-2</v>
      </c>
      <c r="V2509" s="50">
        <v>0</v>
      </c>
      <c r="W2509" t="s">
        <v>210</v>
      </c>
      <c r="X2509" s="50">
        <v>0.69445436237095393</v>
      </c>
      <c r="Y2509" t="s">
        <v>210</v>
      </c>
      <c r="Z2509">
        <v>3</v>
      </c>
      <c r="AA2509">
        <v>20</v>
      </c>
      <c r="AB2509" t="s">
        <v>251</v>
      </c>
      <c r="AC2509" t="s">
        <v>190</v>
      </c>
      <c r="AD2509" s="50">
        <v>0.96888539326847689</v>
      </c>
      <c r="AE2509" t="s">
        <v>252</v>
      </c>
      <c r="AF2509" t="s">
        <v>252</v>
      </c>
    </row>
    <row r="2510" spans="1:32" x14ac:dyDescent="0.35">
      <c r="A2510">
        <v>38</v>
      </c>
      <c r="B2510" t="s">
        <v>303</v>
      </c>
      <c r="C2510" t="s">
        <v>246</v>
      </c>
      <c r="D2510" t="s">
        <v>499</v>
      </c>
      <c r="E2510" t="s">
        <v>304</v>
      </c>
      <c r="F2510" t="s">
        <v>248</v>
      </c>
      <c r="G2510" t="s">
        <v>249</v>
      </c>
      <c r="H2510" t="s">
        <v>250</v>
      </c>
      <c r="L2510" s="50">
        <v>1</v>
      </c>
      <c r="M2510" s="50">
        <v>0.83414965867996216</v>
      </c>
      <c r="N2510" s="50">
        <v>1.1988255977630615</v>
      </c>
      <c r="O2510" s="50">
        <v>25.661311999999999</v>
      </c>
      <c r="P2510" s="50">
        <v>25.634201049804688</v>
      </c>
      <c r="Q2510" s="50">
        <v>3.8342166692018509E-2</v>
      </c>
      <c r="S2510" s="50">
        <v>14.925413131713867</v>
      </c>
      <c r="T2510" s="50">
        <v>8.5990920662879944E-2</v>
      </c>
      <c r="U2510" s="50">
        <v>6.0804765671491623E-2</v>
      </c>
      <c r="V2510" s="50">
        <v>0</v>
      </c>
      <c r="W2510" t="s">
        <v>210</v>
      </c>
      <c r="X2510" s="50">
        <v>0.38108321466904516</v>
      </c>
      <c r="Y2510" t="s">
        <v>210</v>
      </c>
      <c r="Z2510">
        <v>3</v>
      </c>
      <c r="AA2510">
        <v>20</v>
      </c>
      <c r="AB2510" t="s">
        <v>251</v>
      </c>
      <c r="AC2510" t="s">
        <v>190</v>
      </c>
      <c r="AD2510" s="50">
        <v>0.97215390737178708</v>
      </c>
      <c r="AE2510" t="s">
        <v>252</v>
      </c>
      <c r="AF2510" t="s">
        <v>252</v>
      </c>
    </row>
    <row r="2511" spans="1:32" x14ac:dyDescent="0.35">
      <c r="A2511">
        <v>39</v>
      </c>
      <c r="B2511" t="s">
        <v>305</v>
      </c>
      <c r="C2511" t="s">
        <v>246</v>
      </c>
      <c r="D2511" t="s">
        <v>499</v>
      </c>
      <c r="E2511" t="s">
        <v>306</v>
      </c>
      <c r="F2511" t="s">
        <v>248</v>
      </c>
      <c r="G2511" t="s">
        <v>249</v>
      </c>
      <c r="H2511" t="s">
        <v>250</v>
      </c>
      <c r="L2511" s="50">
        <v>1</v>
      </c>
      <c r="M2511" s="50">
        <v>0.8494228720664978</v>
      </c>
      <c r="N2511" s="50">
        <v>1.1772699356079102</v>
      </c>
      <c r="O2511" s="50">
        <v>31.773569999999999</v>
      </c>
      <c r="P2511" s="50">
        <v>31.767892837524414</v>
      </c>
      <c r="Q2511" s="50">
        <v>8.027457632124424E-3</v>
      </c>
      <c r="S2511" s="50">
        <v>21.059106826782227</v>
      </c>
      <c r="T2511" s="50">
        <v>7.7387064695358276E-2</v>
      </c>
      <c r="U2511" s="50">
        <v>5.4720915853977203E-2</v>
      </c>
      <c r="V2511" s="50">
        <v>0</v>
      </c>
      <c r="W2511" t="s">
        <v>210</v>
      </c>
      <c r="X2511" s="50">
        <v>0.50251602778486681</v>
      </c>
      <c r="Y2511" t="s">
        <v>210</v>
      </c>
      <c r="Z2511">
        <v>3</v>
      </c>
      <c r="AA2511">
        <v>24</v>
      </c>
      <c r="AB2511" t="s">
        <v>251</v>
      </c>
      <c r="AC2511" t="s">
        <v>190</v>
      </c>
      <c r="AD2511" s="50">
        <v>0.97785624738657762</v>
      </c>
      <c r="AE2511" t="s">
        <v>252</v>
      </c>
      <c r="AF2511" t="s">
        <v>252</v>
      </c>
    </row>
    <row r="2512" spans="1:32" x14ac:dyDescent="0.35">
      <c r="A2512">
        <v>40</v>
      </c>
      <c r="B2512" t="s">
        <v>307</v>
      </c>
      <c r="C2512" t="s">
        <v>246</v>
      </c>
      <c r="D2512" t="s">
        <v>499</v>
      </c>
      <c r="E2512" t="s">
        <v>308</v>
      </c>
      <c r="F2512" t="s">
        <v>248</v>
      </c>
      <c r="G2512" t="s">
        <v>249</v>
      </c>
      <c r="H2512" t="s">
        <v>250</v>
      </c>
      <c r="L2512" s="50">
        <v>1</v>
      </c>
      <c r="M2512" s="50">
        <v>0.8238685131072998</v>
      </c>
      <c r="N2512" s="50">
        <v>1.2137858867645264</v>
      </c>
      <c r="O2512" s="50">
        <v>32.469833000000001</v>
      </c>
      <c r="P2512" s="50">
        <v>32.505302429199219</v>
      </c>
      <c r="Q2512" s="50">
        <v>5.0160817801952362E-2</v>
      </c>
      <c r="S2512" s="50">
        <v>21.796516418457031</v>
      </c>
      <c r="T2512" s="50">
        <v>9.1871783137321472E-2</v>
      </c>
      <c r="U2512" s="50">
        <v>6.4963161945343018E-2</v>
      </c>
      <c r="V2512" s="50">
        <v>0</v>
      </c>
      <c r="W2512" t="s">
        <v>210</v>
      </c>
      <c r="X2512" s="50">
        <v>0.34852543812846803</v>
      </c>
      <c r="Y2512" t="s">
        <v>210</v>
      </c>
      <c r="Z2512">
        <v>3</v>
      </c>
      <c r="AA2512">
        <v>27</v>
      </c>
      <c r="AB2512" t="s">
        <v>251</v>
      </c>
      <c r="AC2512" t="s">
        <v>190</v>
      </c>
      <c r="AD2512" s="50">
        <v>0.9445353310303346</v>
      </c>
      <c r="AE2512" t="s">
        <v>252</v>
      </c>
      <c r="AF2512" t="s">
        <v>252</v>
      </c>
    </row>
    <row r="2513" spans="1:32" x14ac:dyDescent="0.35">
      <c r="A2513">
        <v>41</v>
      </c>
      <c r="B2513" t="s">
        <v>309</v>
      </c>
      <c r="C2513" t="s">
        <v>246</v>
      </c>
      <c r="D2513" t="s">
        <v>499</v>
      </c>
      <c r="E2513" t="s">
        <v>302</v>
      </c>
      <c r="F2513" t="s">
        <v>248</v>
      </c>
      <c r="G2513" t="s">
        <v>249</v>
      </c>
      <c r="H2513" t="s">
        <v>250</v>
      </c>
      <c r="L2513" s="50">
        <v>1</v>
      </c>
      <c r="M2513" s="50">
        <v>0.82418644428253174</v>
      </c>
      <c r="N2513" s="50">
        <v>1.2133177518844604</v>
      </c>
      <c r="O2513" s="50">
        <v>27.193560000000002</v>
      </c>
      <c r="P2513" s="50">
        <v>27.228790283203125</v>
      </c>
      <c r="Q2513" s="50">
        <v>4.9824994057416916E-2</v>
      </c>
      <c r="S2513" s="50">
        <v>16.520004272460938</v>
      </c>
      <c r="T2513" s="50">
        <v>9.1688863933086395E-2</v>
      </c>
      <c r="U2513" s="50">
        <v>6.4833812415599823E-2</v>
      </c>
      <c r="V2513" s="50">
        <v>0</v>
      </c>
      <c r="W2513" t="s">
        <v>210</v>
      </c>
      <c r="X2513" s="50">
        <v>0.69445436237095393</v>
      </c>
      <c r="Y2513" t="s">
        <v>210</v>
      </c>
      <c r="Z2513">
        <v>3</v>
      </c>
      <c r="AA2513">
        <v>20</v>
      </c>
      <c r="AB2513" t="s">
        <v>251</v>
      </c>
      <c r="AC2513" t="s">
        <v>190</v>
      </c>
      <c r="AD2513" s="50">
        <v>0.98157106633259517</v>
      </c>
      <c r="AE2513" t="s">
        <v>252</v>
      </c>
      <c r="AF2513" t="s">
        <v>252</v>
      </c>
    </row>
    <row r="2514" spans="1:32" x14ac:dyDescent="0.35">
      <c r="A2514">
        <v>42</v>
      </c>
      <c r="B2514" t="s">
        <v>310</v>
      </c>
      <c r="C2514" t="s">
        <v>246</v>
      </c>
      <c r="D2514" t="s">
        <v>499</v>
      </c>
      <c r="E2514" t="s">
        <v>304</v>
      </c>
      <c r="F2514" t="s">
        <v>248</v>
      </c>
      <c r="G2514" t="s">
        <v>249</v>
      </c>
      <c r="H2514" t="s">
        <v>250</v>
      </c>
      <c r="L2514" s="50">
        <v>1</v>
      </c>
      <c r="M2514" s="50">
        <v>0.83414965867996216</v>
      </c>
      <c r="N2514" s="50">
        <v>1.1988255977630615</v>
      </c>
      <c r="O2514" s="50">
        <v>25.607088000000001</v>
      </c>
      <c r="P2514" s="50">
        <v>25.634201049804688</v>
      </c>
      <c r="Q2514" s="50">
        <v>3.8342166692018509E-2</v>
      </c>
      <c r="S2514" s="50">
        <v>14.925413131713867</v>
      </c>
      <c r="T2514" s="50">
        <v>8.5990920662879944E-2</v>
      </c>
      <c r="U2514" s="50">
        <v>6.0804765671491623E-2</v>
      </c>
      <c r="V2514" s="50">
        <v>0</v>
      </c>
      <c r="W2514" t="s">
        <v>210</v>
      </c>
      <c r="X2514" s="50">
        <v>0.38108321466904516</v>
      </c>
      <c r="Y2514" t="s">
        <v>210</v>
      </c>
      <c r="Z2514">
        <v>3</v>
      </c>
      <c r="AA2514">
        <v>19</v>
      </c>
      <c r="AB2514" t="s">
        <v>251</v>
      </c>
      <c r="AC2514" t="s">
        <v>190</v>
      </c>
      <c r="AD2514" s="50">
        <v>0.98188739428550875</v>
      </c>
      <c r="AE2514" t="s">
        <v>252</v>
      </c>
      <c r="AF2514" t="s">
        <v>252</v>
      </c>
    </row>
    <row r="2515" spans="1:32" x14ac:dyDescent="0.35">
      <c r="A2515">
        <v>43</v>
      </c>
      <c r="B2515" t="s">
        <v>311</v>
      </c>
      <c r="C2515" t="s">
        <v>246</v>
      </c>
      <c r="D2515" t="s">
        <v>499</v>
      </c>
      <c r="E2515" t="s">
        <v>306</v>
      </c>
      <c r="F2515" t="s">
        <v>248</v>
      </c>
      <c r="G2515" t="s">
        <v>249</v>
      </c>
      <c r="H2515" t="s">
        <v>250</v>
      </c>
      <c r="L2515" s="50">
        <v>1</v>
      </c>
      <c r="M2515" s="50">
        <v>0.8494228720664978</v>
      </c>
      <c r="N2515" s="50">
        <v>1.1772699356079102</v>
      </c>
      <c r="O2515" s="50">
        <v>31.762217</v>
      </c>
      <c r="P2515" s="50">
        <v>31.767892837524414</v>
      </c>
      <c r="Q2515" s="50">
        <v>8.027457632124424E-3</v>
      </c>
      <c r="S2515" s="50">
        <v>21.059106826782227</v>
      </c>
      <c r="T2515" s="50">
        <v>7.7387064695358276E-2</v>
      </c>
      <c r="U2515" s="50">
        <v>5.4720915853977203E-2</v>
      </c>
      <c r="V2515" s="50">
        <v>0</v>
      </c>
      <c r="W2515" t="s">
        <v>210</v>
      </c>
      <c r="X2515" s="50">
        <v>0.50251602778486681</v>
      </c>
      <c r="Y2515" t="s">
        <v>210</v>
      </c>
      <c r="Z2515">
        <v>3</v>
      </c>
      <c r="AA2515">
        <v>25</v>
      </c>
      <c r="AB2515" t="s">
        <v>251</v>
      </c>
      <c r="AC2515" t="s">
        <v>190</v>
      </c>
      <c r="AD2515" s="50">
        <v>0.97658632709649973</v>
      </c>
      <c r="AE2515" t="s">
        <v>252</v>
      </c>
      <c r="AF2515" t="s">
        <v>252</v>
      </c>
    </row>
    <row r="2516" spans="1:32" x14ac:dyDescent="0.35">
      <c r="A2516">
        <v>44</v>
      </c>
      <c r="B2516" t="s">
        <v>312</v>
      </c>
      <c r="C2516" t="s">
        <v>246</v>
      </c>
      <c r="D2516" t="s">
        <v>499</v>
      </c>
      <c r="E2516" t="s">
        <v>308</v>
      </c>
      <c r="F2516" t="s">
        <v>248</v>
      </c>
      <c r="G2516" t="s">
        <v>249</v>
      </c>
      <c r="H2516" t="s">
        <v>250</v>
      </c>
      <c r="L2516" s="50">
        <v>1</v>
      </c>
      <c r="M2516" s="50">
        <v>0.8238685131072998</v>
      </c>
      <c r="N2516" s="50">
        <v>1.2137858867645264</v>
      </c>
      <c r="O2516" s="50">
        <v>32.540770000000002</v>
      </c>
      <c r="P2516" s="50">
        <v>32.505302429199219</v>
      </c>
      <c r="Q2516" s="50">
        <v>5.0160817801952362E-2</v>
      </c>
      <c r="S2516" s="50">
        <v>21.796516418457031</v>
      </c>
      <c r="T2516" s="50">
        <v>9.1871783137321472E-2</v>
      </c>
      <c r="U2516" s="50">
        <v>6.4963161945343018E-2</v>
      </c>
      <c r="V2516" s="50">
        <v>0</v>
      </c>
      <c r="W2516" t="s">
        <v>210</v>
      </c>
      <c r="X2516" s="50">
        <v>0.34852543812846803</v>
      </c>
      <c r="Y2516" t="s">
        <v>210</v>
      </c>
      <c r="Z2516">
        <v>3</v>
      </c>
      <c r="AA2516">
        <v>25</v>
      </c>
      <c r="AB2516" t="s">
        <v>251</v>
      </c>
      <c r="AC2516" t="s">
        <v>190</v>
      </c>
      <c r="AD2516" s="50">
        <v>0.98528921321855811</v>
      </c>
      <c r="AE2516" t="s">
        <v>252</v>
      </c>
      <c r="AF2516" t="s">
        <v>252</v>
      </c>
    </row>
    <row r="2517" spans="1:32" x14ac:dyDescent="0.35">
      <c r="A2517">
        <v>49</v>
      </c>
      <c r="B2517" t="s">
        <v>317</v>
      </c>
      <c r="C2517" t="s">
        <v>246</v>
      </c>
      <c r="D2517" t="s">
        <v>499</v>
      </c>
      <c r="E2517" t="s">
        <v>318</v>
      </c>
      <c r="F2517" t="s">
        <v>248</v>
      </c>
      <c r="G2517" t="s">
        <v>249</v>
      </c>
      <c r="H2517" t="s">
        <v>250</v>
      </c>
      <c r="L2517" s="50">
        <v>1</v>
      </c>
      <c r="M2517" s="50">
        <v>0.80795586109161377</v>
      </c>
      <c r="N2517" s="50">
        <v>1.2376914024353027</v>
      </c>
      <c r="O2517" s="50">
        <v>27.268965000000001</v>
      </c>
      <c r="P2517" s="50">
        <v>27.315338134765625</v>
      </c>
      <c r="Q2517" s="50">
        <v>6.5581843256950378E-2</v>
      </c>
      <c r="S2517" s="50">
        <v>16.606552124023438</v>
      </c>
      <c r="T2517" s="50">
        <v>0.10112020373344421</v>
      </c>
      <c r="U2517" s="50">
        <v>7.150278240442276E-2</v>
      </c>
      <c r="V2517" s="50">
        <v>0</v>
      </c>
      <c r="W2517" t="s">
        <v>210</v>
      </c>
      <c r="X2517" s="50">
        <v>0.4554299385081938</v>
      </c>
      <c r="Y2517" t="s">
        <v>210</v>
      </c>
      <c r="Z2517">
        <v>3</v>
      </c>
      <c r="AA2517">
        <v>20</v>
      </c>
      <c r="AB2517" t="s">
        <v>251</v>
      </c>
      <c r="AC2517" t="s">
        <v>190</v>
      </c>
      <c r="AD2517" s="50">
        <v>0.97508572101339563</v>
      </c>
      <c r="AE2517" t="s">
        <v>252</v>
      </c>
      <c r="AF2517" t="s">
        <v>252</v>
      </c>
    </row>
    <row r="2518" spans="1:32" x14ac:dyDescent="0.35">
      <c r="A2518">
        <v>50</v>
      </c>
      <c r="B2518" t="s">
        <v>319</v>
      </c>
      <c r="C2518" t="s">
        <v>246</v>
      </c>
      <c r="D2518" t="s">
        <v>499</v>
      </c>
      <c r="E2518" t="s">
        <v>320</v>
      </c>
      <c r="F2518" t="s">
        <v>248</v>
      </c>
      <c r="G2518" t="s">
        <v>249</v>
      </c>
      <c r="H2518" t="s">
        <v>250</v>
      </c>
      <c r="L2518" s="50">
        <v>1</v>
      </c>
      <c r="M2518" s="50">
        <v>0.79789215326309204</v>
      </c>
      <c r="N2518" s="50">
        <v>1.2533022165298462</v>
      </c>
      <c r="O2518" s="50">
        <v>28.50188</v>
      </c>
      <c r="P2518" s="50">
        <v>28.449256896972656</v>
      </c>
      <c r="Q2518" s="50">
        <v>7.4419870972633362E-2</v>
      </c>
      <c r="S2518" s="50">
        <v>17.740470886230469</v>
      </c>
      <c r="T2518" s="50">
        <v>0.10706369578838348</v>
      </c>
      <c r="U2518" s="50">
        <v>7.5705461204051971E-2</v>
      </c>
      <c r="V2518" s="50">
        <v>0</v>
      </c>
      <c r="W2518" t="s">
        <v>210</v>
      </c>
      <c r="X2518" s="50">
        <v>0.39696632547811039</v>
      </c>
      <c r="Y2518" t="s">
        <v>210</v>
      </c>
      <c r="Z2518">
        <v>3</v>
      </c>
      <c r="AA2518">
        <v>22</v>
      </c>
      <c r="AB2518" t="s">
        <v>251</v>
      </c>
      <c r="AC2518" t="s">
        <v>190</v>
      </c>
      <c r="AD2518" s="50">
        <v>0.97678470990829447</v>
      </c>
      <c r="AE2518" t="s">
        <v>252</v>
      </c>
      <c r="AF2518" t="s">
        <v>252</v>
      </c>
    </row>
    <row r="2519" spans="1:32" x14ac:dyDescent="0.35">
      <c r="A2519">
        <v>51</v>
      </c>
      <c r="B2519" t="s">
        <v>321</v>
      </c>
      <c r="C2519" t="s">
        <v>246</v>
      </c>
      <c r="D2519" t="s">
        <v>499</v>
      </c>
      <c r="E2519" t="s">
        <v>322</v>
      </c>
      <c r="F2519" t="s">
        <v>248</v>
      </c>
      <c r="G2519" t="s">
        <v>249</v>
      </c>
      <c r="H2519" t="s">
        <v>250</v>
      </c>
      <c r="L2519" s="50">
        <v>1</v>
      </c>
      <c r="M2519" s="50">
        <v>0.81139373779296875</v>
      </c>
      <c r="N2519" s="50">
        <v>1.2324472665786743</v>
      </c>
      <c r="O2519" s="50">
        <v>29.469994</v>
      </c>
      <c r="P2519" s="50">
        <v>29.514141082763672</v>
      </c>
      <c r="Q2519" s="50">
        <v>6.2432631850242615E-2</v>
      </c>
      <c r="S2519" s="50">
        <v>18.805353164672852</v>
      </c>
      <c r="T2519" s="50">
        <v>9.9106766283512115E-2</v>
      </c>
      <c r="U2519" s="50">
        <v>7.007906585931778E-2</v>
      </c>
      <c r="V2519" s="50">
        <v>0</v>
      </c>
      <c r="W2519" t="s">
        <v>210</v>
      </c>
      <c r="X2519" s="50">
        <v>0.48682280885360885</v>
      </c>
      <c r="Y2519" t="s">
        <v>210</v>
      </c>
      <c r="Z2519">
        <v>3</v>
      </c>
      <c r="AA2519">
        <v>23</v>
      </c>
      <c r="AB2519" t="s">
        <v>251</v>
      </c>
      <c r="AC2519" t="s">
        <v>190</v>
      </c>
      <c r="AD2519" s="50">
        <v>0.98849301027728742</v>
      </c>
      <c r="AE2519" t="s">
        <v>252</v>
      </c>
      <c r="AF2519" t="s">
        <v>252</v>
      </c>
    </row>
    <row r="2520" spans="1:32" x14ac:dyDescent="0.35">
      <c r="A2520">
        <v>52</v>
      </c>
      <c r="B2520" t="s">
        <v>323</v>
      </c>
      <c r="C2520" t="s">
        <v>246</v>
      </c>
      <c r="D2520" t="s">
        <v>499</v>
      </c>
      <c r="E2520" t="s">
        <v>324</v>
      </c>
      <c r="F2520" t="s">
        <v>248</v>
      </c>
      <c r="G2520" t="s">
        <v>249</v>
      </c>
      <c r="H2520" t="s">
        <v>250</v>
      </c>
      <c r="L2520" s="50">
        <v>1</v>
      </c>
      <c r="M2520" s="50">
        <v>0.83452028036117554</v>
      </c>
      <c r="N2520" s="50">
        <v>1.1982932090759277</v>
      </c>
      <c r="O2520" s="50">
        <v>26.664218999999999</v>
      </c>
      <c r="P2520" s="50">
        <v>26.690994262695313</v>
      </c>
      <c r="Q2520" s="50">
        <v>3.7867426872253418E-2</v>
      </c>
      <c r="S2520" s="50">
        <v>15.982208251953125</v>
      </c>
      <c r="T2520" s="50">
        <v>8.5780292749404907E-2</v>
      </c>
      <c r="U2520" s="50">
        <v>6.0655828565359116E-2</v>
      </c>
      <c r="V2520" s="50">
        <v>0</v>
      </c>
      <c r="W2520" t="s">
        <v>210</v>
      </c>
      <c r="X2520" s="50">
        <v>0.71859906934611073</v>
      </c>
      <c r="Y2520" t="s">
        <v>210</v>
      </c>
      <c r="Z2520">
        <v>3</v>
      </c>
      <c r="AA2520">
        <v>19</v>
      </c>
      <c r="AB2520" t="s">
        <v>251</v>
      </c>
      <c r="AC2520" t="s">
        <v>190</v>
      </c>
      <c r="AD2520" s="50">
        <v>0.97934567586140309</v>
      </c>
      <c r="AE2520" t="s">
        <v>252</v>
      </c>
      <c r="AF2520" t="s">
        <v>252</v>
      </c>
    </row>
    <row r="2521" spans="1:32" x14ac:dyDescent="0.35">
      <c r="A2521">
        <v>53</v>
      </c>
      <c r="B2521" t="s">
        <v>325</v>
      </c>
      <c r="C2521" t="s">
        <v>246</v>
      </c>
      <c r="D2521" t="s">
        <v>499</v>
      </c>
      <c r="E2521" t="s">
        <v>318</v>
      </c>
      <c r="F2521" t="s">
        <v>248</v>
      </c>
      <c r="G2521" t="s">
        <v>249</v>
      </c>
      <c r="H2521" t="s">
        <v>250</v>
      </c>
      <c r="L2521" s="50">
        <v>1</v>
      </c>
      <c r="M2521" s="50">
        <v>0.80795586109161377</v>
      </c>
      <c r="N2521" s="50">
        <v>1.2376914024353027</v>
      </c>
      <c r="O2521" s="50">
        <v>27.361712000000001</v>
      </c>
      <c r="P2521" s="50">
        <v>27.315338134765625</v>
      </c>
      <c r="Q2521" s="50">
        <v>6.5581843256950378E-2</v>
      </c>
      <c r="S2521" s="50">
        <v>16.606552124023438</v>
      </c>
      <c r="T2521" s="50">
        <v>0.10112020373344421</v>
      </c>
      <c r="U2521" s="50">
        <v>7.150278240442276E-2</v>
      </c>
      <c r="V2521" s="50">
        <v>0</v>
      </c>
      <c r="W2521" t="s">
        <v>210</v>
      </c>
      <c r="X2521" s="50">
        <v>0.4554299385081938</v>
      </c>
      <c r="Y2521" t="s">
        <v>210</v>
      </c>
      <c r="Z2521">
        <v>3</v>
      </c>
      <c r="AA2521">
        <v>21</v>
      </c>
      <c r="AB2521" t="s">
        <v>251</v>
      </c>
      <c r="AC2521" t="s">
        <v>190</v>
      </c>
      <c r="AD2521" s="50">
        <v>0.97884008079359697</v>
      </c>
      <c r="AE2521" t="s">
        <v>252</v>
      </c>
      <c r="AF2521" t="s">
        <v>252</v>
      </c>
    </row>
    <row r="2522" spans="1:32" x14ac:dyDescent="0.35">
      <c r="A2522">
        <v>54</v>
      </c>
      <c r="B2522" t="s">
        <v>326</v>
      </c>
      <c r="C2522" t="s">
        <v>246</v>
      </c>
      <c r="D2522" t="s">
        <v>499</v>
      </c>
      <c r="E2522" t="s">
        <v>320</v>
      </c>
      <c r="F2522" t="s">
        <v>248</v>
      </c>
      <c r="G2522" t="s">
        <v>249</v>
      </c>
      <c r="H2522" t="s">
        <v>250</v>
      </c>
      <c r="L2522" s="50">
        <v>1</v>
      </c>
      <c r="M2522" s="50">
        <v>0.79789215326309204</v>
      </c>
      <c r="N2522" s="50">
        <v>1.2533022165298462</v>
      </c>
      <c r="O2522" s="50">
        <v>28.396635</v>
      </c>
      <c r="P2522" s="50">
        <v>28.449256896972656</v>
      </c>
      <c r="Q2522" s="50">
        <v>7.4419870972633362E-2</v>
      </c>
      <c r="S2522" s="50">
        <v>17.740470886230469</v>
      </c>
      <c r="T2522" s="50">
        <v>0.10706369578838348</v>
      </c>
      <c r="U2522" s="50">
        <v>7.5705461204051971E-2</v>
      </c>
      <c r="V2522" s="50">
        <v>0</v>
      </c>
      <c r="W2522" t="s">
        <v>210</v>
      </c>
      <c r="X2522" s="50">
        <v>0.39696632547811039</v>
      </c>
      <c r="Y2522" t="s">
        <v>210</v>
      </c>
      <c r="Z2522">
        <v>3</v>
      </c>
      <c r="AA2522">
        <v>22</v>
      </c>
      <c r="AB2522" t="s">
        <v>251</v>
      </c>
      <c r="AC2522" t="s">
        <v>190</v>
      </c>
      <c r="AD2522" s="50">
        <v>0.9755813425379497</v>
      </c>
      <c r="AE2522" t="s">
        <v>252</v>
      </c>
      <c r="AF2522" t="s">
        <v>252</v>
      </c>
    </row>
    <row r="2523" spans="1:32" x14ac:dyDescent="0.35">
      <c r="A2523">
        <v>55</v>
      </c>
      <c r="B2523" t="s">
        <v>327</v>
      </c>
      <c r="C2523" t="s">
        <v>246</v>
      </c>
      <c r="D2523" t="s">
        <v>499</v>
      </c>
      <c r="E2523" t="s">
        <v>322</v>
      </c>
      <c r="F2523" t="s">
        <v>248</v>
      </c>
      <c r="G2523" t="s">
        <v>249</v>
      </c>
      <c r="H2523" t="s">
        <v>250</v>
      </c>
      <c r="L2523" s="50">
        <v>1</v>
      </c>
      <c r="M2523" s="50">
        <v>0.81139373779296875</v>
      </c>
      <c r="N2523" s="50">
        <v>1.2324472665786743</v>
      </c>
      <c r="O2523" s="50">
        <v>29.558287</v>
      </c>
      <c r="P2523" s="50">
        <v>29.514141082763672</v>
      </c>
      <c r="Q2523" s="50">
        <v>6.2432631850242615E-2</v>
      </c>
      <c r="S2523" s="50">
        <v>18.805353164672852</v>
      </c>
      <c r="T2523" s="50">
        <v>9.9106766283512115E-2</v>
      </c>
      <c r="U2523" s="50">
        <v>7.007906585931778E-2</v>
      </c>
      <c r="V2523" s="50">
        <v>0</v>
      </c>
      <c r="W2523" t="s">
        <v>210</v>
      </c>
      <c r="X2523" s="50">
        <v>0.48682280885360885</v>
      </c>
      <c r="Y2523" t="s">
        <v>210</v>
      </c>
      <c r="Z2523">
        <v>3</v>
      </c>
      <c r="AA2523">
        <v>23</v>
      </c>
      <c r="AB2523" t="s">
        <v>251</v>
      </c>
      <c r="AC2523" t="s">
        <v>190</v>
      </c>
      <c r="AD2523" s="50">
        <v>0.96583796599323601</v>
      </c>
      <c r="AE2523" t="s">
        <v>252</v>
      </c>
      <c r="AF2523" t="s">
        <v>252</v>
      </c>
    </row>
    <row r="2524" spans="1:32" x14ac:dyDescent="0.35">
      <c r="A2524">
        <v>56</v>
      </c>
      <c r="B2524" t="s">
        <v>328</v>
      </c>
      <c r="C2524" t="s">
        <v>246</v>
      </c>
      <c r="D2524" t="s">
        <v>499</v>
      </c>
      <c r="E2524" t="s">
        <v>324</v>
      </c>
      <c r="F2524" t="s">
        <v>248</v>
      </c>
      <c r="G2524" t="s">
        <v>249</v>
      </c>
      <c r="H2524" t="s">
        <v>250</v>
      </c>
      <c r="L2524" s="50">
        <v>1</v>
      </c>
      <c r="M2524" s="50">
        <v>0.83452028036117554</v>
      </c>
      <c r="N2524" s="50">
        <v>1.1982932090759277</v>
      </c>
      <c r="O2524" s="50">
        <v>26.717772</v>
      </c>
      <c r="P2524" s="50">
        <v>26.690994262695313</v>
      </c>
      <c r="Q2524" s="50">
        <v>3.7867426872253418E-2</v>
      </c>
      <c r="S2524" s="50">
        <v>15.982208251953125</v>
      </c>
      <c r="T2524" s="50">
        <v>8.5780292749404907E-2</v>
      </c>
      <c r="U2524" s="50">
        <v>6.0655828565359116E-2</v>
      </c>
      <c r="V2524" s="50">
        <v>0</v>
      </c>
      <c r="W2524" t="s">
        <v>210</v>
      </c>
      <c r="X2524" s="50">
        <v>0.71859906934611073</v>
      </c>
      <c r="Y2524" t="s">
        <v>210</v>
      </c>
      <c r="Z2524">
        <v>3</v>
      </c>
      <c r="AA2524">
        <v>20</v>
      </c>
      <c r="AB2524" t="s">
        <v>251</v>
      </c>
      <c r="AC2524" t="s">
        <v>190</v>
      </c>
      <c r="AD2524" s="50">
        <v>0.97465244867933132</v>
      </c>
      <c r="AE2524" t="s">
        <v>252</v>
      </c>
      <c r="AF2524" t="s">
        <v>252</v>
      </c>
    </row>
    <row r="2525" spans="1:32" x14ac:dyDescent="0.35">
      <c r="A2525">
        <v>61</v>
      </c>
      <c r="B2525" t="s">
        <v>333</v>
      </c>
      <c r="C2525" t="s">
        <v>246</v>
      </c>
      <c r="D2525" t="s">
        <v>499</v>
      </c>
      <c r="E2525" t="s">
        <v>334</v>
      </c>
      <c r="F2525" t="s">
        <v>248</v>
      </c>
      <c r="G2525" t="s">
        <v>249</v>
      </c>
      <c r="H2525" t="s">
        <v>250</v>
      </c>
      <c r="L2525" s="50">
        <v>1</v>
      </c>
      <c r="M2525" s="50">
        <v>0.76264661550521851</v>
      </c>
      <c r="N2525" s="50">
        <v>1.3112232685089111</v>
      </c>
      <c r="O2525" s="50">
        <v>28.180347000000001</v>
      </c>
      <c r="P2525" s="50">
        <v>28.253095626831055</v>
      </c>
      <c r="Q2525" s="50">
        <v>0.10288146883249283</v>
      </c>
      <c r="S2525" s="50">
        <v>17.544309616088867</v>
      </c>
      <c r="T2525" s="50">
        <v>0.12848702073097229</v>
      </c>
      <c r="U2525" s="50">
        <v>9.0854041278362274E-2</v>
      </c>
      <c r="V2525" s="50">
        <v>0</v>
      </c>
      <c r="W2525" t="s">
        <v>210</v>
      </c>
      <c r="X2525" s="50">
        <v>0.47510019379122403</v>
      </c>
      <c r="Y2525" t="s">
        <v>210</v>
      </c>
      <c r="Z2525">
        <v>3</v>
      </c>
      <c r="AA2525">
        <v>21</v>
      </c>
      <c r="AB2525" t="s">
        <v>251</v>
      </c>
      <c r="AC2525" t="s">
        <v>190</v>
      </c>
      <c r="AD2525" s="50">
        <v>0.97791704084292608</v>
      </c>
      <c r="AE2525" t="s">
        <v>252</v>
      </c>
      <c r="AF2525" t="s">
        <v>252</v>
      </c>
    </row>
    <row r="2526" spans="1:32" x14ac:dyDescent="0.35">
      <c r="A2526">
        <v>62</v>
      </c>
      <c r="B2526" t="s">
        <v>335</v>
      </c>
      <c r="C2526" t="s">
        <v>246</v>
      </c>
      <c r="D2526" t="s">
        <v>499</v>
      </c>
      <c r="E2526" t="s">
        <v>336</v>
      </c>
      <c r="F2526" t="s">
        <v>248</v>
      </c>
      <c r="G2526" t="s">
        <v>249</v>
      </c>
      <c r="H2526" t="s">
        <v>250</v>
      </c>
      <c r="L2526" s="50">
        <v>1</v>
      </c>
      <c r="M2526" s="50">
        <v>0.84801411628723145</v>
      </c>
      <c r="N2526" s="50">
        <v>1.1792255640029907</v>
      </c>
      <c r="O2526" s="50">
        <v>29.845925999999999</v>
      </c>
      <c r="P2526" s="50">
        <v>29.836259841918945</v>
      </c>
      <c r="Q2526" s="50">
        <v>1.3670414686203003E-2</v>
      </c>
      <c r="S2526" s="50">
        <v>19.127473831176758</v>
      </c>
      <c r="T2526" s="50">
        <v>7.8174151480197906E-2</v>
      </c>
      <c r="U2526" s="50">
        <v>5.5277470499277115E-2</v>
      </c>
      <c r="V2526" s="50">
        <v>0</v>
      </c>
      <c r="W2526" t="s">
        <v>210</v>
      </c>
      <c r="X2526" s="50">
        <v>0.54006944955330649</v>
      </c>
      <c r="Y2526" t="s">
        <v>210</v>
      </c>
      <c r="Z2526">
        <v>3</v>
      </c>
      <c r="AA2526">
        <v>24</v>
      </c>
      <c r="AB2526" t="s">
        <v>251</v>
      </c>
      <c r="AC2526" t="s">
        <v>190</v>
      </c>
      <c r="AD2526" s="50">
        <v>0.97697260484960202</v>
      </c>
      <c r="AE2526" t="s">
        <v>252</v>
      </c>
      <c r="AF2526" t="s">
        <v>252</v>
      </c>
    </row>
    <row r="2527" spans="1:32" x14ac:dyDescent="0.35">
      <c r="A2527">
        <v>63</v>
      </c>
      <c r="B2527" t="s">
        <v>337</v>
      </c>
      <c r="C2527" t="s">
        <v>246</v>
      </c>
      <c r="D2527" t="s">
        <v>499</v>
      </c>
      <c r="E2527" t="s">
        <v>338</v>
      </c>
      <c r="F2527" t="s">
        <v>248</v>
      </c>
      <c r="G2527" t="s">
        <v>249</v>
      </c>
      <c r="H2527" t="s">
        <v>250</v>
      </c>
      <c r="L2527" s="50">
        <v>1</v>
      </c>
      <c r="M2527" s="50">
        <v>0.8349992036819458</v>
      </c>
      <c r="N2527" s="50">
        <v>1.1976059675216675</v>
      </c>
      <c r="O2527" s="50">
        <v>30.604185000000001</v>
      </c>
      <c r="P2527" s="50">
        <v>30.630523681640625</v>
      </c>
      <c r="Q2527" s="50">
        <v>3.7247024476528168E-2</v>
      </c>
      <c r="S2527" s="50">
        <v>19.921735763549805</v>
      </c>
      <c r="T2527" s="50">
        <v>8.5508234798908234E-2</v>
      </c>
      <c r="U2527" s="50">
        <v>6.0463450849056244E-2</v>
      </c>
      <c r="V2527" s="50">
        <v>0</v>
      </c>
      <c r="W2527" t="s">
        <v>210</v>
      </c>
      <c r="X2527" s="50">
        <v>0.58332288234339591</v>
      </c>
      <c r="Y2527" t="s">
        <v>210</v>
      </c>
      <c r="Z2527">
        <v>3</v>
      </c>
      <c r="AA2527">
        <v>23</v>
      </c>
      <c r="AB2527" t="s">
        <v>251</v>
      </c>
      <c r="AC2527" t="s">
        <v>190</v>
      </c>
      <c r="AD2527" s="50">
        <v>0.97483163516601812</v>
      </c>
      <c r="AE2527" t="s">
        <v>252</v>
      </c>
      <c r="AF2527" t="s">
        <v>252</v>
      </c>
    </row>
    <row r="2528" spans="1:32" x14ac:dyDescent="0.35">
      <c r="A2528">
        <v>64</v>
      </c>
      <c r="B2528" t="s">
        <v>339</v>
      </c>
      <c r="C2528" t="s">
        <v>246</v>
      </c>
      <c r="D2528" t="s">
        <v>499</v>
      </c>
      <c r="E2528" t="s">
        <v>340</v>
      </c>
      <c r="F2528" t="s">
        <v>248</v>
      </c>
      <c r="G2528" t="s">
        <v>249</v>
      </c>
      <c r="H2528" t="s">
        <v>250</v>
      </c>
      <c r="L2528" s="50">
        <v>1</v>
      </c>
      <c r="M2528" s="50">
        <v>0.79644238948822021</v>
      </c>
      <c r="N2528" s="50">
        <v>1.255583643913269</v>
      </c>
      <c r="O2528" s="50">
        <v>30.600210000000001</v>
      </c>
      <c r="P2528" s="50">
        <v>30.546714782714844</v>
      </c>
      <c r="Q2528" s="50">
        <v>7.5655281543731689E-2</v>
      </c>
      <c r="S2528" s="50">
        <v>19.837926864624023</v>
      </c>
      <c r="T2528" s="50">
        <v>0.10792607814073563</v>
      </c>
      <c r="U2528" s="50">
        <v>7.6315261423587799E-2</v>
      </c>
      <c r="V2528" s="50">
        <v>0</v>
      </c>
      <c r="W2528" t="s">
        <v>210</v>
      </c>
      <c r="X2528" s="50">
        <v>0.69032134788810795</v>
      </c>
      <c r="Y2528" t="s">
        <v>210</v>
      </c>
      <c r="Z2528">
        <v>3</v>
      </c>
      <c r="AA2528">
        <v>24</v>
      </c>
      <c r="AB2528" t="s">
        <v>251</v>
      </c>
      <c r="AC2528" t="s">
        <v>190</v>
      </c>
      <c r="AD2528" s="50">
        <v>0.96564096064982596</v>
      </c>
      <c r="AE2528" t="s">
        <v>252</v>
      </c>
      <c r="AF2528" t="s">
        <v>252</v>
      </c>
    </row>
    <row r="2529" spans="1:32" x14ac:dyDescent="0.35">
      <c r="A2529">
        <v>65</v>
      </c>
      <c r="B2529" t="s">
        <v>341</v>
      </c>
      <c r="C2529" t="s">
        <v>246</v>
      </c>
      <c r="D2529" t="s">
        <v>499</v>
      </c>
      <c r="E2529" t="s">
        <v>334</v>
      </c>
      <c r="F2529" t="s">
        <v>248</v>
      </c>
      <c r="G2529" t="s">
        <v>249</v>
      </c>
      <c r="H2529" t="s">
        <v>250</v>
      </c>
      <c r="L2529" s="50">
        <v>1</v>
      </c>
      <c r="M2529" s="50">
        <v>0.76264661550521851</v>
      </c>
      <c r="N2529" s="50">
        <v>1.3112232685089111</v>
      </c>
      <c r="O2529" s="50">
        <v>28.325844</v>
      </c>
      <c r="P2529" s="50">
        <v>28.253095626831055</v>
      </c>
      <c r="Q2529" s="50">
        <v>0.10288146883249283</v>
      </c>
      <c r="S2529" s="50">
        <v>17.544309616088867</v>
      </c>
      <c r="T2529" s="50">
        <v>0.12848702073097229</v>
      </c>
      <c r="U2529" s="50">
        <v>9.0854041278362274E-2</v>
      </c>
      <c r="V2529" s="50">
        <v>0</v>
      </c>
      <c r="W2529" t="s">
        <v>210</v>
      </c>
      <c r="X2529" s="50">
        <v>0.47510019379122403</v>
      </c>
      <c r="Y2529" t="s">
        <v>210</v>
      </c>
      <c r="Z2529">
        <v>3</v>
      </c>
      <c r="AA2529">
        <v>21</v>
      </c>
      <c r="AB2529" t="s">
        <v>251</v>
      </c>
      <c r="AC2529" t="s">
        <v>190</v>
      </c>
      <c r="AD2529" s="50">
        <v>0.98113178358838837</v>
      </c>
      <c r="AE2529" t="s">
        <v>252</v>
      </c>
      <c r="AF2529" t="s">
        <v>252</v>
      </c>
    </row>
    <row r="2530" spans="1:32" x14ac:dyDescent="0.35">
      <c r="A2530">
        <v>66</v>
      </c>
      <c r="B2530" t="s">
        <v>342</v>
      </c>
      <c r="C2530" t="s">
        <v>246</v>
      </c>
      <c r="D2530" t="s">
        <v>499</v>
      </c>
      <c r="E2530" t="s">
        <v>336</v>
      </c>
      <c r="F2530" t="s">
        <v>248</v>
      </c>
      <c r="G2530" t="s">
        <v>249</v>
      </c>
      <c r="H2530" t="s">
        <v>250</v>
      </c>
      <c r="L2530" s="50">
        <v>1</v>
      </c>
      <c r="M2530" s="50">
        <v>0.84801411628723145</v>
      </c>
      <c r="N2530" s="50">
        <v>1.1792255640029907</v>
      </c>
      <c r="O2530" s="50">
        <v>29.826592999999999</v>
      </c>
      <c r="P2530" s="50">
        <v>29.836259841918945</v>
      </c>
      <c r="Q2530" s="50">
        <v>1.3670414686203003E-2</v>
      </c>
      <c r="S2530" s="50">
        <v>19.127473831176758</v>
      </c>
      <c r="T2530" s="50">
        <v>7.8174151480197906E-2</v>
      </c>
      <c r="U2530" s="50">
        <v>5.5277470499277115E-2</v>
      </c>
      <c r="V2530" s="50">
        <v>0</v>
      </c>
      <c r="W2530" t="s">
        <v>210</v>
      </c>
      <c r="X2530" s="50">
        <v>0.54006944955330649</v>
      </c>
      <c r="Y2530" t="s">
        <v>210</v>
      </c>
      <c r="Z2530">
        <v>3</v>
      </c>
      <c r="AA2530">
        <v>23</v>
      </c>
      <c r="AB2530" t="s">
        <v>251</v>
      </c>
      <c r="AC2530" t="s">
        <v>190</v>
      </c>
      <c r="AD2530" s="50">
        <v>0.97629398892299279</v>
      </c>
      <c r="AE2530" t="s">
        <v>252</v>
      </c>
      <c r="AF2530" t="s">
        <v>252</v>
      </c>
    </row>
    <row r="2531" spans="1:32" x14ac:dyDescent="0.35">
      <c r="A2531">
        <v>67</v>
      </c>
      <c r="B2531" t="s">
        <v>343</v>
      </c>
      <c r="C2531" t="s">
        <v>246</v>
      </c>
      <c r="D2531" t="s">
        <v>499</v>
      </c>
      <c r="E2531" t="s">
        <v>338</v>
      </c>
      <c r="F2531" t="s">
        <v>248</v>
      </c>
      <c r="G2531" t="s">
        <v>249</v>
      </c>
      <c r="H2531" t="s">
        <v>250</v>
      </c>
      <c r="L2531" s="50">
        <v>1</v>
      </c>
      <c r="M2531" s="50">
        <v>0.8349992036819458</v>
      </c>
      <c r="N2531" s="50">
        <v>1.1976059675216675</v>
      </c>
      <c r="O2531" s="50">
        <v>30.656860000000002</v>
      </c>
      <c r="P2531" s="50">
        <v>30.630523681640625</v>
      </c>
      <c r="Q2531" s="50">
        <v>3.7247024476528168E-2</v>
      </c>
      <c r="S2531" s="50">
        <v>19.921735763549805</v>
      </c>
      <c r="T2531" s="50">
        <v>8.5508234798908234E-2</v>
      </c>
      <c r="U2531" s="50">
        <v>6.0463450849056244E-2</v>
      </c>
      <c r="V2531" s="50">
        <v>0</v>
      </c>
      <c r="W2531" t="s">
        <v>210</v>
      </c>
      <c r="X2531" s="50">
        <v>0.58332288234339591</v>
      </c>
      <c r="Y2531" t="s">
        <v>210</v>
      </c>
      <c r="Z2531">
        <v>3</v>
      </c>
      <c r="AA2531">
        <v>24</v>
      </c>
      <c r="AB2531" t="s">
        <v>251</v>
      </c>
      <c r="AC2531" t="s">
        <v>190</v>
      </c>
      <c r="AD2531" s="50">
        <v>0.96586185615261566</v>
      </c>
      <c r="AE2531" t="s">
        <v>252</v>
      </c>
      <c r="AF2531" t="s">
        <v>252</v>
      </c>
    </row>
    <row r="2532" spans="1:32" x14ac:dyDescent="0.35">
      <c r="A2532">
        <v>68</v>
      </c>
      <c r="B2532" t="s">
        <v>344</v>
      </c>
      <c r="C2532" t="s">
        <v>246</v>
      </c>
      <c r="D2532" t="s">
        <v>499</v>
      </c>
      <c r="E2532" t="s">
        <v>340</v>
      </c>
      <c r="F2532" t="s">
        <v>248</v>
      </c>
      <c r="G2532" t="s">
        <v>249</v>
      </c>
      <c r="H2532" t="s">
        <v>250</v>
      </c>
      <c r="L2532" s="50">
        <v>1</v>
      </c>
      <c r="M2532" s="50">
        <v>0.79644238948822021</v>
      </c>
      <c r="N2532" s="50">
        <v>1.255583643913269</v>
      </c>
      <c r="O2532" s="50">
        <v>30.493217000000001</v>
      </c>
      <c r="P2532" s="50">
        <v>30.546714782714844</v>
      </c>
      <c r="Q2532" s="50">
        <v>7.5655281543731689E-2</v>
      </c>
      <c r="S2532" s="50">
        <v>19.837926864624023</v>
      </c>
      <c r="T2532" s="50">
        <v>0.10792607814073563</v>
      </c>
      <c r="U2532" s="50">
        <v>7.6315261423587799E-2</v>
      </c>
      <c r="V2532" s="50">
        <v>0</v>
      </c>
      <c r="W2532" t="s">
        <v>210</v>
      </c>
      <c r="X2532" s="50">
        <v>0.69032134788810795</v>
      </c>
      <c r="Y2532" t="s">
        <v>210</v>
      </c>
      <c r="Z2532">
        <v>3</v>
      </c>
      <c r="AA2532">
        <v>23</v>
      </c>
      <c r="AB2532" t="s">
        <v>251</v>
      </c>
      <c r="AC2532" t="s">
        <v>190</v>
      </c>
      <c r="AD2532" s="50">
        <v>0.9850836865224939</v>
      </c>
      <c r="AE2532" t="s">
        <v>252</v>
      </c>
      <c r="AF2532" t="s">
        <v>252</v>
      </c>
    </row>
    <row r="2533" spans="1:32" x14ac:dyDescent="0.35">
      <c r="A2533">
        <v>73</v>
      </c>
      <c r="B2533" t="s">
        <v>349</v>
      </c>
      <c r="C2533" t="s">
        <v>246</v>
      </c>
      <c r="D2533" t="s">
        <v>499</v>
      </c>
      <c r="E2533" t="s">
        <v>350</v>
      </c>
      <c r="F2533" t="s">
        <v>248</v>
      </c>
      <c r="G2533" t="s">
        <v>249</v>
      </c>
      <c r="H2533" t="s">
        <v>250</v>
      </c>
      <c r="L2533" s="50">
        <v>1</v>
      </c>
      <c r="M2533" s="50">
        <v>0.83506327867507935</v>
      </c>
      <c r="N2533" s="50">
        <v>1.1975140571594238</v>
      </c>
      <c r="O2533" s="50">
        <v>29.332053999999999</v>
      </c>
      <c r="P2533" s="50">
        <v>29.358333587646484</v>
      </c>
      <c r="Q2533" s="50">
        <v>3.7163406610488892E-2</v>
      </c>
      <c r="S2533" s="50">
        <v>18.649545669555664</v>
      </c>
      <c r="T2533" s="50">
        <v>8.5471846163272858E-2</v>
      </c>
      <c r="U2533" s="50">
        <v>6.0437720268964767E-2</v>
      </c>
      <c r="V2533" s="50">
        <v>0</v>
      </c>
      <c r="W2533" t="s">
        <v>210</v>
      </c>
      <c r="X2533" s="50">
        <v>0.39068848230701053</v>
      </c>
      <c r="Y2533" t="s">
        <v>210</v>
      </c>
      <c r="Z2533">
        <v>3</v>
      </c>
      <c r="AA2533">
        <v>23</v>
      </c>
      <c r="AB2533" t="s">
        <v>251</v>
      </c>
      <c r="AC2533" t="s">
        <v>190</v>
      </c>
      <c r="AD2533" s="50">
        <v>0.97597715276768138</v>
      </c>
      <c r="AE2533" t="s">
        <v>252</v>
      </c>
      <c r="AF2533" t="s">
        <v>252</v>
      </c>
    </row>
    <row r="2534" spans="1:32" x14ac:dyDescent="0.35">
      <c r="A2534">
        <v>74</v>
      </c>
      <c r="B2534" t="s">
        <v>351</v>
      </c>
      <c r="C2534" t="s">
        <v>246</v>
      </c>
      <c r="D2534" t="s">
        <v>499</v>
      </c>
      <c r="E2534" t="s">
        <v>352</v>
      </c>
      <c r="F2534" t="s">
        <v>248</v>
      </c>
      <c r="G2534" t="s">
        <v>249</v>
      </c>
      <c r="H2534" t="s">
        <v>250</v>
      </c>
      <c r="L2534" s="50">
        <v>1</v>
      </c>
      <c r="M2534" s="50">
        <v>0.84253478050231934</v>
      </c>
      <c r="N2534" s="50">
        <v>1.1868946552276611</v>
      </c>
      <c r="O2534" s="50">
        <v>25.908415000000002</v>
      </c>
      <c r="P2534" s="50">
        <v>25.890018463134766</v>
      </c>
      <c r="Q2534" s="50">
        <v>2.6017755270004272E-2</v>
      </c>
      <c r="S2534" s="50">
        <v>15.181230545043945</v>
      </c>
      <c r="T2534" s="50">
        <v>8.1248022615909576E-2</v>
      </c>
      <c r="U2534" s="50">
        <v>5.7451024651527405E-2</v>
      </c>
      <c r="V2534" s="50">
        <v>0</v>
      </c>
      <c r="W2534" t="s">
        <v>210</v>
      </c>
      <c r="X2534" s="50">
        <v>0.46761690863582395</v>
      </c>
      <c r="Y2534" t="s">
        <v>210</v>
      </c>
      <c r="Z2534">
        <v>3</v>
      </c>
      <c r="AA2534">
        <v>19</v>
      </c>
      <c r="AB2534" t="s">
        <v>251</v>
      </c>
      <c r="AC2534" t="s">
        <v>190</v>
      </c>
      <c r="AD2534" s="50">
        <v>0.97757120158069499</v>
      </c>
      <c r="AE2534" t="s">
        <v>252</v>
      </c>
      <c r="AF2534" t="s">
        <v>252</v>
      </c>
    </row>
    <row r="2535" spans="1:32" x14ac:dyDescent="0.35">
      <c r="A2535">
        <v>75</v>
      </c>
      <c r="B2535" t="s">
        <v>353</v>
      </c>
      <c r="C2535" t="s">
        <v>246</v>
      </c>
      <c r="D2535" t="s">
        <v>499</v>
      </c>
      <c r="E2535" t="s">
        <v>354</v>
      </c>
      <c r="F2535" t="s">
        <v>248</v>
      </c>
      <c r="G2535" t="s">
        <v>249</v>
      </c>
      <c r="H2535" t="s">
        <v>250</v>
      </c>
      <c r="L2535" s="50">
        <v>1</v>
      </c>
      <c r="M2535" s="50">
        <v>0.74096149206161499</v>
      </c>
      <c r="N2535" s="50">
        <v>1.3495978116989136</v>
      </c>
      <c r="O2535" s="50">
        <v>29.674274</v>
      </c>
      <c r="P2535" s="50">
        <v>29.589756011962891</v>
      </c>
      <c r="Q2535" s="50">
        <v>0.11952711641788483</v>
      </c>
      <c r="S2535" s="50">
        <v>18.880970001220703</v>
      </c>
      <c r="T2535" s="50">
        <v>0.14216557145118713</v>
      </c>
      <c r="U2535" s="50">
        <v>0.10052623599767685</v>
      </c>
      <c r="V2535" s="50">
        <v>0</v>
      </c>
      <c r="W2535" t="s">
        <v>210</v>
      </c>
      <c r="X2535" s="50">
        <v>0.11774699130180789</v>
      </c>
      <c r="Y2535" t="s">
        <v>210</v>
      </c>
      <c r="Z2535">
        <v>3</v>
      </c>
      <c r="AA2535">
        <v>24</v>
      </c>
      <c r="AB2535" t="s">
        <v>251</v>
      </c>
      <c r="AC2535" t="s">
        <v>190</v>
      </c>
      <c r="AD2535" s="50">
        <v>0.940478115033755</v>
      </c>
      <c r="AE2535" t="s">
        <v>252</v>
      </c>
      <c r="AF2535" t="s">
        <v>252</v>
      </c>
    </row>
    <row r="2536" spans="1:32" x14ac:dyDescent="0.35">
      <c r="A2536">
        <v>76</v>
      </c>
      <c r="B2536" t="s">
        <v>355</v>
      </c>
      <c r="C2536" t="s">
        <v>246</v>
      </c>
      <c r="D2536" t="s">
        <v>499</v>
      </c>
      <c r="E2536" t="s">
        <v>356</v>
      </c>
      <c r="F2536" t="s">
        <v>248</v>
      </c>
      <c r="G2536" t="s">
        <v>249</v>
      </c>
      <c r="H2536" t="s">
        <v>250</v>
      </c>
      <c r="L2536" s="50">
        <v>1</v>
      </c>
      <c r="M2536" s="50">
        <v>0.81841731071472168</v>
      </c>
      <c r="N2536" s="50">
        <v>1.2218705415725708</v>
      </c>
      <c r="O2536" s="50">
        <v>30.828164999999998</v>
      </c>
      <c r="P2536" s="50">
        <v>30.788766860961914</v>
      </c>
      <c r="Q2536" s="50">
        <v>5.5717460811138153E-2</v>
      </c>
      <c r="S2536" s="50">
        <v>20.079980850219727</v>
      </c>
      <c r="T2536" s="50">
        <v>9.501975029706955E-2</v>
      </c>
      <c r="U2536" s="50">
        <v>6.7189104855060577E-2</v>
      </c>
      <c r="V2536" s="50">
        <v>0</v>
      </c>
      <c r="W2536" t="s">
        <v>210</v>
      </c>
      <c r="X2536" s="50">
        <v>0.34776118151614921</v>
      </c>
      <c r="Y2536" t="s">
        <v>210</v>
      </c>
      <c r="Z2536">
        <v>3</v>
      </c>
      <c r="AA2536">
        <v>24</v>
      </c>
      <c r="AB2536" t="s">
        <v>251</v>
      </c>
      <c r="AC2536" t="s">
        <v>190</v>
      </c>
      <c r="AD2536" s="50">
        <v>0.94503621176080876</v>
      </c>
      <c r="AE2536" t="s">
        <v>252</v>
      </c>
      <c r="AF2536" t="s">
        <v>252</v>
      </c>
    </row>
    <row r="2537" spans="1:32" x14ac:dyDescent="0.35">
      <c r="A2537">
        <v>77</v>
      </c>
      <c r="B2537" t="s">
        <v>357</v>
      </c>
      <c r="C2537" t="s">
        <v>246</v>
      </c>
      <c r="D2537" t="s">
        <v>499</v>
      </c>
      <c r="E2537" t="s">
        <v>350</v>
      </c>
      <c r="F2537" t="s">
        <v>248</v>
      </c>
      <c r="G2537" t="s">
        <v>249</v>
      </c>
      <c r="H2537" t="s">
        <v>250</v>
      </c>
      <c r="L2537" s="50">
        <v>1</v>
      </c>
      <c r="M2537" s="50">
        <v>0.83506327867507935</v>
      </c>
      <c r="N2537" s="50">
        <v>1.1975140571594238</v>
      </c>
      <c r="O2537" s="50">
        <v>29.384611</v>
      </c>
      <c r="P2537" s="50">
        <v>29.358333587646484</v>
      </c>
      <c r="Q2537" s="50">
        <v>3.7163406610488892E-2</v>
      </c>
      <c r="S2537" s="50">
        <v>18.649545669555664</v>
      </c>
      <c r="T2537" s="50">
        <v>8.5471846163272858E-2</v>
      </c>
      <c r="U2537" s="50">
        <v>6.0437720268964767E-2</v>
      </c>
      <c r="V2537" s="50">
        <v>0</v>
      </c>
      <c r="W2537" t="s">
        <v>210</v>
      </c>
      <c r="X2537" s="50">
        <v>0.39068848230701053</v>
      </c>
      <c r="Y2537" t="s">
        <v>210</v>
      </c>
      <c r="Z2537">
        <v>3</v>
      </c>
      <c r="AA2537">
        <v>24</v>
      </c>
      <c r="AB2537" t="s">
        <v>251</v>
      </c>
      <c r="AC2537" t="s">
        <v>190</v>
      </c>
      <c r="AD2537" s="50">
        <v>0.96911391174806671</v>
      </c>
      <c r="AE2537" t="s">
        <v>252</v>
      </c>
      <c r="AF2537" t="s">
        <v>252</v>
      </c>
    </row>
    <row r="2538" spans="1:32" x14ac:dyDescent="0.35">
      <c r="A2538">
        <v>78</v>
      </c>
      <c r="B2538" t="s">
        <v>358</v>
      </c>
      <c r="C2538" t="s">
        <v>246</v>
      </c>
      <c r="D2538" t="s">
        <v>499</v>
      </c>
      <c r="E2538" t="s">
        <v>352</v>
      </c>
      <c r="F2538" t="s">
        <v>248</v>
      </c>
      <c r="G2538" t="s">
        <v>249</v>
      </c>
      <c r="H2538" t="s">
        <v>250</v>
      </c>
      <c r="L2538" s="50">
        <v>1</v>
      </c>
      <c r="M2538" s="50">
        <v>0.84253478050231934</v>
      </c>
      <c r="N2538" s="50">
        <v>1.1868946552276611</v>
      </c>
      <c r="O2538" s="50">
        <v>25.87162</v>
      </c>
      <c r="P2538" s="50">
        <v>25.890018463134766</v>
      </c>
      <c r="Q2538" s="50">
        <v>2.6017755270004272E-2</v>
      </c>
      <c r="S2538" s="50">
        <v>15.181230545043945</v>
      </c>
      <c r="T2538" s="50">
        <v>8.1248022615909576E-2</v>
      </c>
      <c r="U2538" s="50">
        <v>5.7451024651527405E-2</v>
      </c>
      <c r="V2538" s="50">
        <v>0</v>
      </c>
      <c r="W2538" t="s">
        <v>210</v>
      </c>
      <c r="X2538" s="50">
        <v>0.46761690863582395</v>
      </c>
      <c r="Y2538" t="s">
        <v>210</v>
      </c>
      <c r="Z2538">
        <v>3</v>
      </c>
      <c r="AA2538">
        <v>19</v>
      </c>
      <c r="AB2538" t="s">
        <v>251</v>
      </c>
      <c r="AC2538" t="s">
        <v>190</v>
      </c>
      <c r="AD2538" s="50">
        <v>0.97872621074647315</v>
      </c>
      <c r="AE2538" t="s">
        <v>252</v>
      </c>
      <c r="AF2538" t="s">
        <v>252</v>
      </c>
    </row>
    <row r="2539" spans="1:32" x14ac:dyDescent="0.35">
      <c r="A2539">
        <v>79</v>
      </c>
      <c r="B2539" t="s">
        <v>359</v>
      </c>
      <c r="C2539" t="s">
        <v>246</v>
      </c>
      <c r="D2539" t="s">
        <v>499</v>
      </c>
      <c r="E2539" t="s">
        <v>354</v>
      </c>
      <c r="F2539" t="s">
        <v>248</v>
      </c>
      <c r="G2539" t="s">
        <v>249</v>
      </c>
      <c r="H2539" t="s">
        <v>250</v>
      </c>
      <c r="L2539" s="50">
        <v>1</v>
      </c>
      <c r="M2539" s="50">
        <v>0.74096149206161499</v>
      </c>
      <c r="N2539" s="50">
        <v>1.3495978116989136</v>
      </c>
      <c r="O2539" s="50">
        <v>29.505237999999999</v>
      </c>
      <c r="P2539" s="50">
        <v>29.589756011962891</v>
      </c>
      <c r="Q2539" s="50">
        <v>0.11952711641788483</v>
      </c>
      <c r="S2539" s="50">
        <v>18.880970001220703</v>
      </c>
      <c r="T2539" s="50">
        <v>0.14216557145118713</v>
      </c>
      <c r="U2539" s="50">
        <v>0.10052623599767685</v>
      </c>
      <c r="V2539" s="50">
        <v>0</v>
      </c>
      <c r="W2539" t="s">
        <v>210</v>
      </c>
      <c r="X2539" s="50">
        <v>0.11774699130180789</v>
      </c>
      <c r="Y2539" t="s">
        <v>210</v>
      </c>
      <c r="Z2539">
        <v>3</v>
      </c>
      <c r="AA2539">
        <v>25</v>
      </c>
      <c r="AB2539" t="s">
        <v>251</v>
      </c>
      <c r="AC2539" t="s">
        <v>190</v>
      </c>
      <c r="AD2539" s="50">
        <v>0.91176863914821815</v>
      </c>
      <c r="AE2539" t="s">
        <v>252</v>
      </c>
      <c r="AF2539" t="s">
        <v>252</v>
      </c>
    </row>
    <row r="2540" spans="1:32" x14ac:dyDescent="0.35">
      <c r="A2540">
        <v>80</v>
      </c>
      <c r="B2540" t="s">
        <v>360</v>
      </c>
      <c r="C2540" t="s">
        <v>246</v>
      </c>
      <c r="D2540" t="s">
        <v>499</v>
      </c>
      <c r="E2540" t="s">
        <v>356</v>
      </c>
      <c r="F2540" t="s">
        <v>248</v>
      </c>
      <c r="G2540" t="s">
        <v>249</v>
      </c>
      <c r="H2540" t="s">
        <v>250</v>
      </c>
      <c r="L2540" s="50">
        <v>1</v>
      </c>
      <c r="M2540" s="50">
        <v>0.81841731071472168</v>
      </c>
      <c r="N2540" s="50">
        <v>1.2218705415725708</v>
      </c>
      <c r="O2540" s="50">
        <v>30.749369000000002</v>
      </c>
      <c r="P2540" s="50">
        <v>30.788766860961914</v>
      </c>
      <c r="Q2540" s="50">
        <v>5.5717460811138153E-2</v>
      </c>
      <c r="S2540" s="50">
        <v>20.079980850219727</v>
      </c>
      <c r="T2540" s="50">
        <v>9.501975029706955E-2</v>
      </c>
      <c r="U2540" s="50">
        <v>6.7189104855060577E-2</v>
      </c>
      <c r="V2540" s="50">
        <v>0</v>
      </c>
      <c r="W2540" t="s">
        <v>210</v>
      </c>
      <c r="X2540" s="50">
        <v>0.34776118151614921</v>
      </c>
      <c r="Y2540" t="s">
        <v>210</v>
      </c>
      <c r="Z2540">
        <v>3</v>
      </c>
      <c r="AA2540">
        <v>24</v>
      </c>
      <c r="AB2540" t="s">
        <v>251</v>
      </c>
      <c r="AC2540" t="s">
        <v>190</v>
      </c>
      <c r="AD2540" s="50">
        <v>0.9610915455220449</v>
      </c>
      <c r="AE2540" t="s">
        <v>252</v>
      </c>
      <c r="AF2540" t="s">
        <v>252</v>
      </c>
    </row>
    <row r="2541" spans="1:32" x14ac:dyDescent="0.35">
      <c r="A2541">
        <v>85</v>
      </c>
      <c r="B2541" t="s">
        <v>365</v>
      </c>
      <c r="C2541" t="s">
        <v>246</v>
      </c>
      <c r="D2541" t="s">
        <v>499</v>
      </c>
      <c r="E2541" t="s">
        <v>366</v>
      </c>
      <c r="F2541" t="s">
        <v>248</v>
      </c>
      <c r="G2541" t="s">
        <v>249</v>
      </c>
      <c r="H2541" t="s">
        <v>250</v>
      </c>
      <c r="L2541" s="50">
        <v>1</v>
      </c>
      <c r="M2541" s="50">
        <v>0.52622151374816895</v>
      </c>
      <c r="N2541" s="50">
        <v>1.9003403186798096</v>
      </c>
      <c r="O2541" s="50">
        <v>36.975135999999999</v>
      </c>
      <c r="P2541" s="50">
        <v>36.766853332519531</v>
      </c>
      <c r="Q2541" s="50">
        <v>0.2945559024810791</v>
      </c>
      <c r="S2541" s="50">
        <v>26.058067321777344</v>
      </c>
      <c r="T2541" s="50">
        <v>0.30444622039794922</v>
      </c>
      <c r="U2541" s="50">
        <v>0.21527597308158875</v>
      </c>
      <c r="V2541" s="50">
        <v>0</v>
      </c>
      <c r="W2541" t="s">
        <v>210</v>
      </c>
      <c r="X2541" s="50">
        <v>3.9999999105930328E-2</v>
      </c>
      <c r="Y2541" t="s">
        <v>210</v>
      </c>
      <c r="Z2541">
        <v>3</v>
      </c>
      <c r="AA2541">
        <v>34</v>
      </c>
      <c r="AB2541" t="s">
        <v>251</v>
      </c>
      <c r="AC2541" t="s">
        <v>190</v>
      </c>
      <c r="AD2541" s="50">
        <v>0.63601924851029923</v>
      </c>
      <c r="AE2541" t="s">
        <v>274</v>
      </c>
      <c r="AF2541" t="s">
        <v>274</v>
      </c>
    </row>
    <row r="2542" spans="1:32" x14ac:dyDescent="0.35">
      <c r="A2542">
        <v>86</v>
      </c>
      <c r="B2542" t="s">
        <v>367</v>
      </c>
      <c r="C2542" t="s">
        <v>246</v>
      </c>
      <c r="D2542" t="s">
        <v>499</v>
      </c>
      <c r="E2542" t="s">
        <v>368</v>
      </c>
      <c r="F2542" t="s">
        <v>248</v>
      </c>
      <c r="G2542" t="s">
        <v>249</v>
      </c>
      <c r="H2542" t="s">
        <v>250</v>
      </c>
      <c r="L2542" s="50">
        <v>1</v>
      </c>
      <c r="M2542" s="50">
        <v>0.84156382083892822</v>
      </c>
      <c r="N2542" s="50">
        <v>1.188264012336731</v>
      </c>
      <c r="O2542" s="50">
        <v>32.574469999999998</v>
      </c>
      <c r="P2542" s="50">
        <v>32.554901123046875</v>
      </c>
      <c r="Q2542" s="50">
        <v>2.7678003534674644E-2</v>
      </c>
      <c r="S2542" s="50">
        <v>21.846113204956055</v>
      </c>
      <c r="T2542" s="50">
        <v>8.1794798374176025E-2</v>
      </c>
      <c r="U2542" s="50">
        <v>5.7837657630443573E-2</v>
      </c>
      <c r="V2542" s="50">
        <v>0</v>
      </c>
      <c r="W2542" t="s">
        <v>210</v>
      </c>
      <c r="X2542" s="50">
        <v>0.60583359600279985</v>
      </c>
      <c r="Y2542" t="s">
        <v>210</v>
      </c>
      <c r="Z2542">
        <v>3</v>
      </c>
      <c r="AA2542">
        <v>25</v>
      </c>
      <c r="AB2542" t="s">
        <v>251</v>
      </c>
      <c r="AC2542" t="s">
        <v>190</v>
      </c>
      <c r="AD2542" s="50">
        <v>0.97286945450452011</v>
      </c>
      <c r="AE2542" t="s">
        <v>252</v>
      </c>
      <c r="AF2542" t="s">
        <v>252</v>
      </c>
    </row>
    <row r="2543" spans="1:32" x14ac:dyDescent="0.35">
      <c r="A2543">
        <v>87</v>
      </c>
      <c r="B2543" t="s">
        <v>369</v>
      </c>
      <c r="C2543" t="s">
        <v>246</v>
      </c>
      <c r="D2543" t="s">
        <v>499</v>
      </c>
      <c r="E2543" t="s">
        <v>370</v>
      </c>
      <c r="F2543" t="s">
        <v>248</v>
      </c>
      <c r="G2543" t="s">
        <v>249</v>
      </c>
      <c r="H2543" t="s">
        <v>250</v>
      </c>
      <c r="L2543" s="50">
        <v>1</v>
      </c>
      <c r="M2543" s="50">
        <v>0.84389317035675049</v>
      </c>
      <c r="N2543" s="50">
        <v>1.1849842071533203</v>
      </c>
      <c r="O2543" s="50">
        <v>33.270736999999997</v>
      </c>
      <c r="P2543" s="50">
        <v>33.287368774414063</v>
      </c>
      <c r="Q2543" s="50">
        <v>2.3524010553956032E-2</v>
      </c>
      <c r="S2543" s="50">
        <v>22.578584671020508</v>
      </c>
      <c r="T2543" s="50">
        <v>8.0484136939048767E-2</v>
      </c>
      <c r="U2543" s="50">
        <v>5.6910879909992218E-2</v>
      </c>
      <c r="V2543" s="50">
        <v>0</v>
      </c>
      <c r="W2543" t="s">
        <v>210</v>
      </c>
      <c r="X2543" s="50">
        <v>0.65209224925713172</v>
      </c>
      <c r="Y2543" t="s">
        <v>210</v>
      </c>
      <c r="Z2543">
        <v>3</v>
      </c>
      <c r="AA2543">
        <v>26</v>
      </c>
      <c r="AB2543" t="s">
        <v>251</v>
      </c>
      <c r="AC2543" t="s">
        <v>190</v>
      </c>
      <c r="AD2543" s="50">
        <v>0.98268421551439911</v>
      </c>
      <c r="AE2543" t="s">
        <v>252</v>
      </c>
      <c r="AF2543" t="s">
        <v>252</v>
      </c>
    </row>
    <row r="2544" spans="1:32" x14ac:dyDescent="0.35">
      <c r="A2544">
        <v>88</v>
      </c>
      <c r="B2544" t="s">
        <v>371</v>
      </c>
      <c r="C2544" t="s">
        <v>246</v>
      </c>
      <c r="D2544" t="s">
        <v>499</v>
      </c>
      <c r="E2544" t="s">
        <v>372</v>
      </c>
      <c r="F2544" t="s">
        <v>248</v>
      </c>
      <c r="G2544" t="s">
        <v>249</v>
      </c>
      <c r="H2544" t="s">
        <v>250</v>
      </c>
      <c r="L2544" s="50">
        <v>1</v>
      </c>
      <c r="M2544" s="50">
        <v>0.76118272542953491</v>
      </c>
      <c r="N2544" s="50">
        <v>1.3137450218200684</v>
      </c>
      <c r="O2544" s="50">
        <v>35.221767</v>
      </c>
      <c r="P2544" s="50">
        <v>35.295318603515625</v>
      </c>
      <c r="Q2544" s="50">
        <v>0.10401707142591476</v>
      </c>
      <c r="S2544" s="50">
        <v>24.586532592773438</v>
      </c>
      <c r="T2544" s="50">
        <v>0.12939810752868652</v>
      </c>
      <c r="U2544" s="50">
        <v>9.1498278081417084E-2</v>
      </c>
      <c r="V2544" s="50">
        <v>0</v>
      </c>
      <c r="W2544" t="s">
        <v>210</v>
      </c>
      <c r="X2544" s="50">
        <v>0.85704054859363188</v>
      </c>
      <c r="Y2544" t="s">
        <v>210</v>
      </c>
      <c r="Z2544">
        <v>3</v>
      </c>
      <c r="AA2544">
        <v>28</v>
      </c>
      <c r="AB2544" t="s">
        <v>251</v>
      </c>
      <c r="AC2544" t="s">
        <v>190</v>
      </c>
      <c r="AD2544" s="50">
        <v>0.96162824494608812</v>
      </c>
      <c r="AE2544" t="s">
        <v>252</v>
      </c>
      <c r="AF2544" t="s">
        <v>252</v>
      </c>
    </row>
    <row r="2545" spans="1:37" x14ac:dyDescent="0.35">
      <c r="A2545">
        <v>89</v>
      </c>
      <c r="B2545" t="s">
        <v>373</v>
      </c>
      <c r="C2545" t="s">
        <v>246</v>
      </c>
      <c r="D2545" t="s">
        <v>499</v>
      </c>
      <c r="E2545" t="s">
        <v>366</v>
      </c>
      <c r="F2545" t="s">
        <v>248</v>
      </c>
      <c r="G2545" t="s">
        <v>249</v>
      </c>
      <c r="H2545" t="s">
        <v>250</v>
      </c>
      <c r="L2545" s="50">
        <v>1</v>
      </c>
      <c r="M2545" s="50">
        <v>0.52622151374816895</v>
      </c>
      <c r="N2545" s="50">
        <v>1.9003403186798096</v>
      </c>
      <c r="O2545" s="50">
        <v>36.558570000000003</v>
      </c>
      <c r="P2545" s="50">
        <v>36.766853332519531</v>
      </c>
      <c r="Q2545" s="50">
        <v>0.2945559024810791</v>
      </c>
      <c r="S2545" s="50">
        <v>26.058067321777344</v>
      </c>
      <c r="T2545" s="50">
        <v>0.30444622039794922</v>
      </c>
      <c r="U2545" s="50">
        <v>0.21527597308158875</v>
      </c>
      <c r="V2545" s="50">
        <v>0</v>
      </c>
      <c r="W2545" t="s">
        <v>210</v>
      </c>
      <c r="X2545" s="50">
        <v>3.9999999105930328E-2</v>
      </c>
      <c r="Y2545" t="s">
        <v>210</v>
      </c>
      <c r="Z2545">
        <v>3</v>
      </c>
      <c r="AA2545">
        <v>34</v>
      </c>
      <c r="AB2545" t="s">
        <v>273</v>
      </c>
      <c r="AC2545" t="s">
        <v>190</v>
      </c>
      <c r="AD2545" s="50">
        <v>0.76858230373576697</v>
      </c>
      <c r="AE2545" t="s">
        <v>274</v>
      </c>
      <c r="AF2545" t="s">
        <v>274</v>
      </c>
    </row>
    <row r="2546" spans="1:37" x14ac:dyDescent="0.35">
      <c r="A2546">
        <v>90</v>
      </c>
      <c r="B2546" t="s">
        <v>374</v>
      </c>
      <c r="C2546" t="s">
        <v>246</v>
      </c>
      <c r="D2546" t="s">
        <v>499</v>
      </c>
      <c r="E2546" t="s">
        <v>368</v>
      </c>
      <c r="F2546" t="s">
        <v>248</v>
      </c>
      <c r="G2546" t="s">
        <v>249</v>
      </c>
      <c r="H2546" t="s">
        <v>250</v>
      </c>
      <c r="L2546" s="50">
        <v>1</v>
      </c>
      <c r="M2546" s="50">
        <v>0.84156382083892822</v>
      </c>
      <c r="N2546" s="50">
        <v>1.188264012336731</v>
      </c>
      <c r="O2546" s="50">
        <v>32.535328</v>
      </c>
      <c r="P2546" s="50">
        <v>32.554901123046875</v>
      </c>
      <c r="Q2546" s="50">
        <v>2.7678003534674644E-2</v>
      </c>
      <c r="S2546" s="50">
        <v>21.846113204956055</v>
      </c>
      <c r="T2546" s="50">
        <v>8.1794798374176025E-2</v>
      </c>
      <c r="U2546" s="50">
        <v>5.7837657630443573E-2</v>
      </c>
      <c r="V2546" s="50">
        <v>0</v>
      </c>
      <c r="W2546" t="s">
        <v>210</v>
      </c>
      <c r="X2546" s="50">
        <v>0.60583359600279985</v>
      </c>
      <c r="Y2546" t="s">
        <v>210</v>
      </c>
      <c r="Z2546">
        <v>3</v>
      </c>
      <c r="AA2546">
        <v>25</v>
      </c>
      <c r="AB2546" t="s">
        <v>251</v>
      </c>
      <c r="AC2546" t="s">
        <v>190</v>
      </c>
      <c r="AD2546" s="50">
        <v>0.97884007329272982</v>
      </c>
      <c r="AE2546" t="s">
        <v>252</v>
      </c>
      <c r="AF2546" t="s">
        <v>252</v>
      </c>
    </row>
    <row r="2547" spans="1:37" x14ac:dyDescent="0.35">
      <c r="A2547">
        <v>91</v>
      </c>
      <c r="B2547" t="s">
        <v>375</v>
      </c>
      <c r="C2547" t="s">
        <v>246</v>
      </c>
      <c r="D2547" t="s">
        <v>499</v>
      </c>
      <c r="E2547" t="s">
        <v>370</v>
      </c>
      <c r="F2547" t="s">
        <v>248</v>
      </c>
      <c r="G2547" t="s">
        <v>249</v>
      </c>
      <c r="H2547" t="s">
        <v>250</v>
      </c>
      <c r="L2547" s="50">
        <v>1</v>
      </c>
      <c r="M2547" s="50">
        <v>0.84389317035675049</v>
      </c>
      <c r="N2547" s="50">
        <v>1.1849842071533203</v>
      </c>
      <c r="O2547" s="50">
        <v>33.304004999999997</v>
      </c>
      <c r="P2547" s="50">
        <v>33.287368774414063</v>
      </c>
      <c r="Q2547" s="50">
        <v>2.3524010553956032E-2</v>
      </c>
      <c r="S2547" s="50">
        <v>22.578584671020508</v>
      </c>
      <c r="T2547" s="50">
        <v>8.0484136939048767E-2</v>
      </c>
      <c r="U2547" s="50">
        <v>5.6910879909992218E-2</v>
      </c>
      <c r="V2547" s="50">
        <v>0</v>
      </c>
      <c r="W2547" t="s">
        <v>210</v>
      </c>
      <c r="X2547" s="50">
        <v>0.65209224925713172</v>
      </c>
      <c r="Y2547" t="s">
        <v>210</v>
      </c>
      <c r="Z2547">
        <v>3</v>
      </c>
      <c r="AA2547">
        <v>26</v>
      </c>
      <c r="AB2547" t="s">
        <v>251</v>
      </c>
      <c r="AC2547" t="s">
        <v>190</v>
      </c>
      <c r="AD2547" s="50">
        <v>0.94766140717796243</v>
      </c>
      <c r="AE2547" t="s">
        <v>252</v>
      </c>
      <c r="AF2547" t="s">
        <v>252</v>
      </c>
    </row>
    <row r="2548" spans="1:37" x14ac:dyDescent="0.35">
      <c r="A2548">
        <v>92</v>
      </c>
      <c r="B2548" t="s">
        <v>376</v>
      </c>
      <c r="C2548" t="s">
        <v>246</v>
      </c>
      <c r="D2548" t="s">
        <v>499</v>
      </c>
      <c r="E2548" t="s">
        <v>372</v>
      </c>
      <c r="F2548" t="s">
        <v>248</v>
      </c>
      <c r="G2548" t="s">
        <v>249</v>
      </c>
      <c r="H2548" t="s">
        <v>250</v>
      </c>
      <c r="L2548" s="50">
        <v>1</v>
      </c>
      <c r="M2548" s="50">
        <v>0.76118272542953491</v>
      </c>
      <c r="N2548" s="50">
        <v>1.3137450218200684</v>
      </c>
      <c r="O2548" s="50">
        <v>35.368870000000001</v>
      </c>
      <c r="P2548" s="50">
        <v>35.295318603515625</v>
      </c>
      <c r="Q2548" s="50">
        <v>0.10401707142591476</v>
      </c>
      <c r="S2548" s="50">
        <v>24.586532592773438</v>
      </c>
      <c r="T2548" s="50">
        <v>0.12939810752868652</v>
      </c>
      <c r="U2548" s="50">
        <v>9.1498278081417084E-2</v>
      </c>
      <c r="V2548" s="50">
        <v>0</v>
      </c>
      <c r="W2548" t="s">
        <v>210</v>
      </c>
      <c r="X2548" s="50">
        <v>0.85704054859363188</v>
      </c>
      <c r="Y2548" t="s">
        <v>210</v>
      </c>
      <c r="Z2548">
        <v>3</v>
      </c>
      <c r="AA2548">
        <v>28</v>
      </c>
      <c r="AB2548" t="s">
        <v>251</v>
      </c>
      <c r="AC2548" t="s">
        <v>190</v>
      </c>
      <c r="AD2548" s="50">
        <v>0.96286710302369893</v>
      </c>
      <c r="AE2548" t="s">
        <v>252</v>
      </c>
      <c r="AF2548" t="s">
        <v>252</v>
      </c>
    </row>
    <row r="2549" spans="1:37" x14ac:dyDescent="0.35">
      <c r="A2549" t="s">
        <v>381</v>
      </c>
      <c r="B2549" t="s">
        <v>382</v>
      </c>
    </row>
    <row r="2550" spans="1:37" x14ac:dyDescent="0.35">
      <c r="A2550" t="s">
        <v>383</v>
      </c>
      <c r="B2550" t="s">
        <v>247</v>
      </c>
    </row>
    <row r="2551" spans="1:37" x14ac:dyDescent="0.35">
      <c r="A2551" t="s">
        <v>384</v>
      </c>
      <c r="B2551" t="s">
        <v>385</v>
      </c>
    </row>
    <row r="2552" spans="1:37" x14ac:dyDescent="0.35">
      <c r="A2552" t="s">
        <v>386</v>
      </c>
      <c r="B2552" t="s">
        <v>499</v>
      </c>
    </row>
    <row r="2553" spans="1:37" x14ac:dyDescent="0.35">
      <c r="A2553" s="73"/>
      <c r="B2553" s="73"/>
      <c r="C2553" s="73"/>
      <c r="D2553" s="73"/>
      <c r="E2553" s="73"/>
      <c r="F2553" s="73"/>
      <c r="G2553" s="73"/>
      <c r="H2553" s="73"/>
      <c r="I2553" s="73"/>
      <c r="J2553" s="73"/>
      <c r="K2553" s="73"/>
      <c r="L2553" s="73"/>
      <c r="M2553" s="73"/>
      <c r="N2553" s="73"/>
      <c r="O2553" s="73"/>
      <c r="P2553" s="73"/>
      <c r="Q2553" s="73"/>
      <c r="R2553" s="73"/>
      <c r="S2553" s="73"/>
      <c r="T2553" s="73"/>
      <c r="U2553" s="73"/>
      <c r="V2553" s="73"/>
      <c r="W2553" s="73"/>
      <c r="X2553" s="73"/>
      <c r="Y2553" s="73"/>
      <c r="Z2553" s="73"/>
      <c r="AA2553" s="73"/>
      <c r="AB2553" s="73"/>
      <c r="AC2553" s="73"/>
      <c r="AD2553" s="73"/>
      <c r="AE2553" s="73"/>
      <c r="AF2553" s="73"/>
      <c r="AG2553" s="73"/>
      <c r="AH2553" s="73"/>
      <c r="AI2553" s="73"/>
      <c r="AJ2553" s="73"/>
      <c r="AK2553" s="73"/>
    </row>
    <row r="2554" spans="1:37" x14ac:dyDescent="0.35">
      <c r="A2554" t="s">
        <v>174</v>
      </c>
      <c r="B2554" t="s">
        <v>175</v>
      </c>
    </row>
    <row r="2555" spans="1:37" x14ac:dyDescent="0.35">
      <c r="A2555" t="s">
        <v>186</v>
      </c>
      <c r="B2555" t="s">
        <v>187</v>
      </c>
    </row>
    <row r="2556" spans="1:37" x14ac:dyDescent="0.35">
      <c r="A2556" t="s">
        <v>188</v>
      </c>
      <c r="B2556" t="s">
        <v>500</v>
      </c>
    </row>
    <row r="2557" spans="1:37" x14ac:dyDescent="0.35">
      <c r="A2557" t="s">
        <v>191</v>
      </c>
      <c r="B2557" t="s">
        <v>501</v>
      </c>
    </row>
    <row r="2558" spans="1:37" x14ac:dyDescent="0.35">
      <c r="A2558" t="s">
        <v>193</v>
      </c>
      <c r="B2558" t="s">
        <v>502</v>
      </c>
    </row>
    <row r="2559" spans="1:37" x14ac:dyDescent="0.35">
      <c r="A2559" t="s">
        <v>195</v>
      </c>
      <c r="B2559" t="s">
        <v>503</v>
      </c>
    </row>
    <row r="2560" spans="1:37" x14ac:dyDescent="0.35">
      <c r="A2560" t="s">
        <v>197</v>
      </c>
      <c r="B2560" t="s">
        <v>198</v>
      </c>
    </row>
    <row r="2561" spans="1:32" x14ac:dyDescent="0.35">
      <c r="A2561" t="s">
        <v>199</v>
      </c>
      <c r="B2561" t="s">
        <v>200</v>
      </c>
    </row>
    <row r="2562" spans="1:32" x14ac:dyDescent="0.35">
      <c r="A2562" t="s">
        <v>201</v>
      </c>
      <c r="B2562" t="s">
        <v>202</v>
      </c>
    </row>
    <row r="2563" spans="1:32" x14ac:dyDescent="0.35">
      <c r="A2563" t="s">
        <v>203</v>
      </c>
      <c r="B2563" t="s">
        <v>204</v>
      </c>
    </row>
    <row r="2564" spans="1:32" x14ac:dyDescent="0.35">
      <c r="A2564" t="s">
        <v>205</v>
      </c>
      <c r="B2564" t="s">
        <v>206</v>
      </c>
    </row>
    <row r="2565" spans="1:32" x14ac:dyDescent="0.35">
      <c r="A2565" t="s">
        <v>207</v>
      </c>
      <c r="B2565" t="s">
        <v>208</v>
      </c>
    </row>
    <row r="2566" spans="1:32" x14ac:dyDescent="0.35">
      <c r="A2566" t="s">
        <v>209</v>
      </c>
      <c r="B2566" t="s">
        <v>210</v>
      </c>
    </row>
    <row r="2567" spans="1:32" x14ac:dyDescent="0.35">
      <c r="A2567" t="s">
        <v>211</v>
      </c>
      <c r="B2567" t="s">
        <v>212</v>
      </c>
    </row>
    <row r="2569" spans="1:32" x14ac:dyDescent="0.35">
      <c r="A2569" t="s">
        <v>213</v>
      </c>
      <c r="B2569" t="s">
        <v>214</v>
      </c>
      <c r="C2569" t="s">
        <v>215</v>
      </c>
      <c r="D2569" t="s">
        <v>216</v>
      </c>
      <c r="E2569" t="s">
        <v>217</v>
      </c>
      <c r="F2569" t="s">
        <v>218</v>
      </c>
      <c r="G2569" t="s">
        <v>219</v>
      </c>
      <c r="H2569" t="s">
        <v>220</v>
      </c>
      <c r="I2569" t="s">
        <v>221</v>
      </c>
      <c r="J2569" t="s">
        <v>222</v>
      </c>
      <c r="K2569" t="s">
        <v>223</v>
      </c>
      <c r="L2569" t="s">
        <v>112</v>
      </c>
      <c r="M2569" t="s">
        <v>224</v>
      </c>
      <c r="N2569" t="s">
        <v>225</v>
      </c>
      <c r="O2569" t="s">
        <v>45</v>
      </c>
      <c r="P2569" t="s">
        <v>226</v>
      </c>
      <c r="Q2569" t="s">
        <v>227</v>
      </c>
      <c r="R2569" t="s">
        <v>228</v>
      </c>
      <c r="S2569" t="s">
        <v>229</v>
      </c>
      <c r="T2569" t="s">
        <v>230</v>
      </c>
      <c r="U2569" t="s">
        <v>231</v>
      </c>
      <c r="V2569" t="s">
        <v>232</v>
      </c>
      <c r="W2569" t="s">
        <v>233</v>
      </c>
      <c r="X2569" t="s">
        <v>234</v>
      </c>
      <c r="Y2569" t="s">
        <v>235</v>
      </c>
      <c r="Z2569" t="s">
        <v>236</v>
      </c>
      <c r="AA2569" t="s">
        <v>237</v>
      </c>
      <c r="AB2569" t="s">
        <v>238</v>
      </c>
      <c r="AC2569" t="s">
        <v>239</v>
      </c>
      <c r="AD2569" t="s">
        <v>240</v>
      </c>
      <c r="AE2569" t="s">
        <v>241</v>
      </c>
      <c r="AF2569" t="s">
        <v>242</v>
      </c>
    </row>
    <row r="2570" spans="1:32" x14ac:dyDescent="0.35">
      <c r="A2570">
        <v>1</v>
      </c>
      <c r="B2570" t="s">
        <v>245</v>
      </c>
      <c r="C2570" t="s">
        <v>246</v>
      </c>
      <c r="D2570" t="s">
        <v>504</v>
      </c>
      <c r="E2570" t="s">
        <v>247</v>
      </c>
      <c r="F2570" t="s">
        <v>248</v>
      </c>
      <c r="G2570" t="s">
        <v>249</v>
      </c>
      <c r="H2570" t="s">
        <v>250</v>
      </c>
      <c r="O2570" s="50">
        <v>9.7601619999999993</v>
      </c>
      <c r="P2570" s="50">
        <v>9.8129539489746094</v>
      </c>
      <c r="Q2570" s="50">
        <v>7.4659265577793121E-2</v>
      </c>
      <c r="W2570" t="s">
        <v>210</v>
      </c>
      <c r="X2570" s="50">
        <v>0.50098146098255636</v>
      </c>
      <c r="Y2570" t="s">
        <v>210</v>
      </c>
      <c r="Z2570">
        <v>3</v>
      </c>
      <c r="AA2570">
        <v>5</v>
      </c>
      <c r="AB2570" t="s">
        <v>251</v>
      </c>
      <c r="AC2570" t="s">
        <v>190</v>
      </c>
      <c r="AD2570" s="50">
        <v>0.95758350919369328</v>
      </c>
      <c r="AE2570" t="s">
        <v>252</v>
      </c>
      <c r="AF2570" t="s">
        <v>252</v>
      </c>
    </row>
    <row r="2571" spans="1:32" x14ac:dyDescent="0.35">
      <c r="A2571">
        <v>2</v>
      </c>
      <c r="B2571" t="s">
        <v>253</v>
      </c>
      <c r="C2571" t="s">
        <v>246</v>
      </c>
      <c r="D2571" t="s">
        <v>504</v>
      </c>
      <c r="E2571" t="s">
        <v>254</v>
      </c>
      <c r="F2571" t="s">
        <v>248</v>
      </c>
      <c r="G2571" t="s">
        <v>249</v>
      </c>
      <c r="H2571" t="s">
        <v>250</v>
      </c>
      <c r="L2571" s="50">
        <v>1</v>
      </c>
      <c r="M2571" s="50">
        <v>0.8462144136428833</v>
      </c>
      <c r="N2571" s="50">
        <v>1.1817336082458496</v>
      </c>
      <c r="O2571" s="50">
        <v>21.601088000000001</v>
      </c>
      <c r="P2571" s="50">
        <v>21.582435607910156</v>
      </c>
      <c r="Q2571" s="50">
        <v>2.6376510038971901E-2</v>
      </c>
      <c r="S2571" s="50">
        <v>11.769481658935547</v>
      </c>
      <c r="T2571" s="50">
        <v>7.9181604087352753E-2</v>
      </c>
      <c r="U2571" s="50">
        <v>5.5989846587181091E-2</v>
      </c>
      <c r="V2571" s="50">
        <v>0</v>
      </c>
      <c r="W2571" t="s">
        <v>210</v>
      </c>
      <c r="X2571" s="50">
        <v>0.39140656948896013</v>
      </c>
      <c r="Y2571" t="s">
        <v>210</v>
      </c>
      <c r="Z2571">
        <v>3</v>
      </c>
      <c r="AA2571">
        <v>15</v>
      </c>
      <c r="AB2571" t="s">
        <v>251</v>
      </c>
      <c r="AC2571" t="s">
        <v>190</v>
      </c>
      <c r="AD2571" s="50">
        <v>0.96694395589811877</v>
      </c>
      <c r="AE2571" t="s">
        <v>252</v>
      </c>
      <c r="AF2571" t="s">
        <v>252</v>
      </c>
    </row>
    <row r="2572" spans="1:32" x14ac:dyDescent="0.35">
      <c r="A2572">
        <v>3</v>
      </c>
      <c r="B2572" t="s">
        <v>255</v>
      </c>
      <c r="C2572" t="s">
        <v>246</v>
      </c>
      <c r="D2572" t="s">
        <v>504</v>
      </c>
      <c r="E2572" t="s">
        <v>256</v>
      </c>
      <c r="F2572" t="s">
        <v>248</v>
      </c>
      <c r="G2572" t="s">
        <v>249</v>
      </c>
      <c r="H2572" t="s">
        <v>250</v>
      </c>
      <c r="L2572" s="50">
        <v>1</v>
      </c>
      <c r="M2572" s="50">
        <v>0.85386639833450317</v>
      </c>
      <c r="N2572" s="50">
        <v>1.1711434125900269</v>
      </c>
      <c r="O2572" s="50">
        <v>23.457577000000001</v>
      </c>
      <c r="P2572" s="50">
        <v>23.461933135986328</v>
      </c>
      <c r="Q2572" s="50">
        <v>6.1595090664923191E-3</v>
      </c>
      <c r="S2572" s="50">
        <v>13.648977279663086</v>
      </c>
      <c r="T2572" s="50">
        <v>7.4912920594215393E-2</v>
      </c>
      <c r="U2572" s="50">
        <v>5.2971433848142624E-2</v>
      </c>
      <c r="V2572" s="50">
        <v>0</v>
      </c>
      <c r="W2572" t="s">
        <v>210</v>
      </c>
      <c r="X2572" s="50">
        <v>0.44694459495540889</v>
      </c>
      <c r="Y2572" t="s">
        <v>210</v>
      </c>
      <c r="Z2572">
        <v>3</v>
      </c>
      <c r="AA2572">
        <v>17</v>
      </c>
      <c r="AB2572" t="s">
        <v>251</v>
      </c>
      <c r="AC2572" t="s">
        <v>190</v>
      </c>
      <c r="AD2572" s="50">
        <v>0.97174218561618153</v>
      </c>
      <c r="AE2572" t="s">
        <v>252</v>
      </c>
      <c r="AF2572" t="s">
        <v>252</v>
      </c>
    </row>
    <row r="2573" spans="1:32" x14ac:dyDescent="0.35">
      <c r="A2573">
        <v>4</v>
      </c>
      <c r="B2573" t="s">
        <v>257</v>
      </c>
      <c r="C2573" t="s">
        <v>246</v>
      </c>
      <c r="D2573" t="s">
        <v>504</v>
      </c>
      <c r="E2573" t="s">
        <v>258</v>
      </c>
      <c r="F2573" t="s">
        <v>248</v>
      </c>
      <c r="G2573" t="s">
        <v>249</v>
      </c>
      <c r="H2573" t="s">
        <v>250</v>
      </c>
      <c r="L2573" s="50">
        <v>1</v>
      </c>
      <c r="M2573" s="50">
        <v>0.84929627180099487</v>
      </c>
      <c r="N2573" s="50">
        <v>1.1774454116821289</v>
      </c>
      <c r="O2573" s="50">
        <v>24.350812999999999</v>
      </c>
      <c r="P2573" s="50">
        <v>24.336223602294922</v>
      </c>
      <c r="Q2573" s="50">
        <v>2.0632399246096611E-2</v>
      </c>
      <c r="S2573" s="50">
        <v>14.523269653320313</v>
      </c>
      <c r="T2573" s="50">
        <v>7.7457740902900696E-2</v>
      </c>
      <c r="U2573" s="50">
        <v>5.4770894348621368E-2</v>
      </c>
      <c r="V2573" s="50">
        <v>0</v>
      </c>
      <c r="W2573" t="s">
        <v>210</v>
      </c>
      <c r="X2573" s="50">
        <v>0.50343231376770747</v>
      </c>
      <c r="Y2573" t="s">
        <v>210</v>
      </c>
      <c r="Z2573">
        <v>3</v>
      </c>
      <c r="AA2573">
        <v>18</v>
      </c>
      <c r="AB2573" t="s">
        <v>251</v>
      </c>
      <c r="AC2573" t="s">
        <v>190</v>
      </c>
      <c r="AD2573" s="50">
        <v>0.98141958886359315</v>
      </c>
      <c r="AE2573" t="s">
        <v>252</v>
      </c>
      <c r="AF2573" t="s">
        <v>252</v>
      </c>
    </row>
    <row r="2574" spans="1:32" x14ac:dyDescent="0.35">
      <c r="A2574">
        <v>5</v>
      </c>
      <c r="B2574" t="s">
        <v>259</v>
      </c>
      <c r="C2574" t="s">
        <v>246</v>
      </c>
      <c r="D2574" t="s">
        <v>504</v>
      </c>
      <c r="E2574" t="s">
        <v>247</v>
      </c>
      <c r="F2574" t="s">
        <v>248</v>
      </c>
      <c r="G2574" t="s">
        <v>249</v>
      </c>
      <c r="H2574" t="s">
        <v>250</v>
      </c>
      <c r="O2574" s="50">
        <v>9.8657465000000002</v>
      </c>
      <c r="P2574" s="50">
        <v>9.8129539489746094</v>
      </c>
      <c r="Q2574" s="50">
        <v>7.4659265577793121E-2</v>
      </c>
      <c r="W2574" t="s">
        <v>210</v>
      </c>
      <c r="X2574" s="50">
        <v>0.50098146098255636</v>
      </c>
      <c r="Y2574" t="s">
        <v>210</v>
      </c>
      <c r="Z2574">
        <v>3</v>
      </c>
      <c r="AA2574">
        <v>5</v>
      </c>
      <c r="AB2574" t="s">
        <v>251</v>
      </c>
      <c r="AC2574" t="s">
        <v>190</v>
      </c>
      <c r="AD2574" s="50">
        <v>0.92240877671097443</v>
      </c>
      <c r="AE2574" t="s">
        <v>252</v>
      </c>
      <c r="AF2574" t="s">
        <v>252</v>
      </c>
    </row>
    <row r="2575" spans="1:32" x14ac:dyDescent="0.35">
      <c r="A2575">
        <v>6</v>
      </c>
      <c r="B2575" t="s">
        <v>260</v>
      </c>
      <c r="C2575" t="s">
        <v>246</v>
      </c>
      <c r="D2575" t="s">
        <v>504</v>
      </c>
      <c r="E2575" t="s">
        <v>254</v>
      </c>
      <c r="F2575" t="s">
        <v>248</v>
      </c>
      <c r="G2575" t="s">
        <v>249</v>
      </c>
      <c r="H2575" t="s">
        <v>250</v>
      </c>
      <c r="L2575" s="50">
        <v>1</v>
      </c>
      <c r="M2575" s="50">
        <v>0.8462144136428833</v>
      </c>
      <c r="N2575" s="50">
        <v>1.1817336082458496</v>
      </c>
      <c r="O2575" s="50">
        <v>21.563786</v>
      </c>
      <c r="P2575" s="50">
        <v>21.582435607910156</v>
      </c>
      <c r="Q2575" s="50">
        <v>2.6376510038971901E-2</v>
      </c>
      <c r="S2575" s="50">
        <v>11.769481658935547</v>
      </c>
      <c r="T2575" s="50">
        <v>7.9181604087352753E-2</v>
      </c>
      <c r="U2575" s="50">
        <v>5.5989846587181091E-2</v>
      </c>
      <c r="V2575" s="50">
        <v>0</v>
      </c>
      <c r="W2575" t="s">
        <v>210</v>
      </c>
      <c r="X2575" s="50">
        <v>0.39140656948896013</v>
      </c>
      <c r="Y2575" t="s">
        <v>210</v>
      </c>
      <c r="Z2575">
        <v>3</v>
      </c>
      <c r="AA2575">
        <v>14</v>
      </c>
      <c r="AB2575" t="s">
        <v>251</v>
      </c>
      <c r="AC2575" t="s">
        <v>190</v>
      </c>
      <c r="AD2575" s="50">
        <v>0.97119220777258242</v>
      </c>
      <c r="AE2575" t="s">
        <v>252</v>
      </c>
      <c r="AF2575" t="s">
        <v>252</v>
      </c>
    </row>
    <row r="2576" spans="1:32" x14ac:dyDescent="0.35">
      <c r="A2576">
        <v>7</v>
      </c>
      <c r="B2576" t="s">
        <v>261</v>
      </c>
      <c r="C2576" t="s">
        <v>246</v>
      </c>
      <c r="D2576" t="s">
        <v>504</v>
      </c>
      <c r="E2576" t="s">
        <v>256</v>
      </c>
      <c r="F2576" t="s">
        <v>248</v>
      </c>
      <c r="G2576" t="s">
        <v>249</v>
      </c>
      <c r="H2576" t="s">
        <v>250</v>
      </c>
      <c r="L2576" s="50">
        <v>1</v>
      </c>
      <c r="M2576" s="50">
        <v>0.85386639833450317</v>
      </c>
      <c r="N2576" s="50">
        <v>1.1711434125900269</v>
      </c>
      <c r="O2576" s="50">
        <v>23.466287999999999</v>
      </c>
      <c r="P2576" s="50">
        <v>23.461933135986328</v>
      </c>
      <c r="Q2576" s="50">
        <v>6.1595090664923191E-3</v>
      </c>
      <c r="S2576" s="50">
        <v>13.648977279663086</v>
      </c>
      <c r="T2576" s="50">
        <v>7.4912920594215393E-2</v>
      </c>
      <c r="U2576" s="50">
        <v>5.2971433848142624E-2</v>
      </c>
      <c r="V2576" s="50">
        <v>0</v>
      </c>
      <c r="W2576" t="s">
        <v>210</v>
      </c>
      <c r="X2576" s="50">
        <v>0.44694459495540889</v>
      </c>
      <c r="Y2576" t="s">
        <v>210</v>
      </c>
      <c r="Z2576">
        <v>3</v>
      </c>
      <c r="AA2576">
        <v>17</v>
      </c>
      <c r="AB2576" t="s">
        <v>251</v>
      </c>
      <c r="AC2576" t="s">
        <v>190</v>
      </c>
      <c r="AD2576" s="50">
        <v>0.98324561324241433</v>
      </c>
      <c r="AE2576" t="s">
        <v>252</v>
      </c>
      <c r="AF2576" t="s">
        <v>252</v>
      </c>
    </row>
    <row r="2577" spans="1:32" x14ac:dyDescent="0.35">
      <c r="A2577">
        <v>8</v>
      </c>
      <c r="B2577" t="s">
        <v>262</v>
      </c>
      <c r="C2577" t="s">
        <v>246</v>
      </c>
      <c r="D2577" t="s">
        <v>504</v>
      </c>
      <c r="E2577" t="s">
        <v>258</v>
      </c>
      <c r="F2577" t="s">
        <v>248</v>
      </c>
      <c r="G2577" t="s">
        <v>249</v>
      </c>
      <c r="H2577" t="s">
        <v>250</v>
      </c>
      <c r="L2577" s="50">
        <v>1</v>
      </c>
      <c r="M2577" s="50">
        <v>0.84929627180099487</v>
      </c>
      <c r="N2577" s="50">
        <v>1.1774454116821289</v>
      </c>
      <c r="O2577" s="50">
        <v>24.321634</v>
      </c>
      <c r="P2577" s="50">
        <v>24.336223602294922</v>
      </c>
      <c r="Q2577" s="50">
        <v>2.0632399246096611E-2</v>
      </c>
      <c r="S2577" s="50">
        <v>14.523269653320313</v>
      </c>
      <c r="T2577" s="50">
        <v>7.7457740902900696E-2</v>
      </c>
      <c r="U2577" s="50">
        <v>5.4770894348621368E-2</v>
      </c>
      <c r="V2577" s="50">
        <v>0</v>
      </c>
      <c r="W2577" t="s">
        <v>210</v>
      </c>
      <c r="X2577" s="50">
        <v>0.50343231376770747</v>
      </c>
      <c r="Y2577" t="s">
        <v>210</v>
      </c>
      <c r="Z2577">
        <v>3</v>
      </c>
      <c r="AA2577">
        <v>18</v>
      </c>
      <c r="AB2577" t="s">
        <v>251</v>
      </c>
      <c r="AC2577" t="s">
        <v>190</v>
      </c>
      <c r="AD2577" s="50">
        <v>0.98193812062862529</v>
      </c>
      <c r="AE2577" t="s">
        <v>252</v>
      </c>
      <c r="AF2577" t="s">
        <v>252</v>
      </c>
    </row>
    <row r="2578" spans="1:32" x14ac:dyDescent="0.35">
      <c r="A2578">
        <v>13</v>
      </c>
      <c r="B2578" t="s">
        <v>267</v>
      </c>
      <c r="C2578" t="s">
        <v>246</v>
      </c>
      <c r="D2578" t="s">
        <v>504</v>
      </c>
      <c r="E2578" t="s">
        <v>268</v>
      </c>
      <c r="F2578" t="s">
        <v>248</v>
      </c>
      <c r="G2578" t="s">
        <v>249</v>
      </c>
      <c r="H2578" t="s">
        <v>250</v>
      </c>
      <c r="L2578" s="50">
        <v>1</v>
      </c>
      <c r="M2578" s="50">
        <v>0.85353952646255493</v>
      </c>
      <c r="N2578" s="50">
        <v>1.1715918779373169</v>
      </c>
      <c r="O2578" s="50">
        <v>25.776275999999999</v>
      </c>
      <c r="P2578" s="50">
        <v>25.781984329223633</v>
      </c>
      <c r="Q2578" s="50">
        <v>8.0733131617307663E-3</v>
      </c>
      <c r="S2578" s="50">
        <v>15.969030380249023</v>
      </c>
      <c r="T2578" s="50">
        <v>7.5094498693943024E-2</v>
      </c>
      <c r="U2578" s="50">
        <v>5.3099829703569412E-2</v>
      </c>
      <c r="V2578" s="50">
        <v>0</v>
      </c>
      <c r="W2578" t="s">
        <v>210</v>
      </c>
      <c r="X2578" s="50">
        <v>0.46106285438752614</v>
      </c>
      <c r="Y2578" t="s">
        <v>210</v>
      </c>
      <c r="Z2578">
        <v>3</v>
      </c>
      <c r="AA2578">
        <v>20</v>
      </c>
      <c r="AB2578" t="s">
        <v>251</v>
      </c>
      <c r="AC2578" t="s">
        <v>190</v>
      </c>
      <c r="AD2578" s="50">
        <v>0.97609336368247168</v>
      </c>
      <c r="AE2578" t="s">
        <v>252</v>
      </c>
      <c r="AF2578" t="s">
        <v>252</v>
      </c>
    </row>
    <row r="2579" spans="1:32" x14ac:dyDescent="0.35">
      <c r="A2579">
        <v>14</v>
      </c>
      <c r="B2579" t="s">
        <v>269</v>
      </c>
      <c r="C2579" t="s">
        <v>246</v>
      </c>
      <c r="D2579" t="s">
        <v>504</v>
      </c>
      <c r="E2579" t="s">
        <v>270</v>
      </c>
      <c r="F2579" t="s">
        <v>248</v>
      </c>
      <c r="G2579" t="s">
        <v>249</v>
      </c>
      <c r="H2579" t="s">
        <v>250</v>
      </c>
      <c r="L2579" s="50">
        <v>1</v>
      </c>
      <c r="M2579" s="50">
        <v>0.81789863109588623</v>
      </c>
      <c r="N2579" s="50">
        <v>1.2226454019546509</v>
      </c>
      <c r="O2579" s="50">
        <v>27.423833999999999</v>
      </c>
      <c r="P2579" s="50">
        <v>27.381929397583008</v>
      </c>
      <c r="Q2579" s="50">
        <v>5.9261839836835861E-2</v>
      </c>
      <c r="S2579" s="50">
        <v>17.568975448608398</v>
      </c>
      <c r="T2579" s="50">
        <v>9.5320366322994232E-2</v>
      </c>
      <c r="U2579" s="50">
        <v>6.7401677370071411E-2</v>
      </c>
      <c r="V2579" s="50">
        <v>0</v>
      </c>
      <c r="W2579" t="s">
        <v>210</v>
      </c>
      <c r="X2579" s="50">
        <v>0.37849848792352897</v>
      </c>
      <c r="Y2579" t="s">
        <v>210</v>
      </c>
      <c r="Z2579">
        <v>3</v>
      </c>
      <c r="AA2579">
        <v>20</v>
      </c>
      <c r="AB2579" t="s">
        <v>251</v>
      </c>
      <c r="AC2579" t="s">
        <v>190</v>
      </c>
      <c r="AD2579" s="50">
        <v>0.96592631397481765</v>
      </c>
      <c r="AE2579" t="s">
        <v>252</v>
      </c>
      <c r="AF2579" t="s">
        <v>252</v>
      </c>
    </row>
    <row r="2580" spans="1:32" x14ac:dyDescent="0.35">
      <c r="A2580">
        <v>15</v>
      </c>
      <c r="B2580" t="s">
        <v>271</v>
      </c>
      <c r="C2580" t="s">
        <v>246</v>
      </c>
      <c r="D2580" t="s">
        <v>504</v>
      </c>
      <c r="E2580" t="s">
        <v>272</v>
      </c>
      <c r="F2580" t="s">
        <v>248</v>
      </c>
      <c r="G2580" t="s">
        <v>249</v>
      </c>
      <c r="H2580" t="s">
        <v>250</v>
      </c>
      <c r="L2580" s="50">
        <v>1</v>
      </c>
      <c r="M2580" s="50">
        <v>0.8519025444984436</v>
      </c>
      <c r="N2580" s="50">
        <v>1.1738432645797729</v>
      </c>
      <c r="O2580" s="50">
        <v>28.356157</v>
      </c>
      <c r="P2580" s="50">
        <v>28.346088409423828</v>
      </c>
      <c r="Q2580" s="50">
        <v>1.4238216914236546E-2</v>
      </c>
      <c r="S2580" s="50">
        <v>18.533134460449219</v>
      </c>
      <c r="T2580" s="50">
        <v>7.6004818081855774E-2</v>
      </c>
      <c r="U2580" s="50">
        <v>5.3743522614240646E-2</v>
      </c>
      <c r="V2580" s="50">
        <v>0</v>
      </c>
      <c r="W2580" t="s">
        <v>210</v>
      </c>
      <c r="X2580" s="50">
        <v>0.67169030820678888</v>
      </c>
      <c r="Y2580" t="s">
        <v>210</v>
      </c>
      <c r="Z2580">
        <v>3</v>
      </c>
      <c r="AA2580">
        <v>21</v>
      </c>
      <c r="AB2580" t="s">
        <v>251</v>
      </c>
      <c r="AC2580" t="s">
        <v>190</v>
      </c>
      <c r="AD2580" s="50">
        <v>0.98249889217704622</v>
      </c>
      <c r="AE2580" t="s">
        <v>252</v>
      </c>
      <c r="AF2580" t="s">
        <v>252</v>
      </c>
    </row>
    <row r="2581" spans="1:32" x14ac:dyDescent="0.35">
      <c r="A2581">
        <v>16</v>
      </c>
      <c r="B2581" t="s">
        <v>275</v>
      </c>
      <c r="C2581" t="s">
        <v>246</v>
      </c>
      <c r="D2581" t="s">
        <v>504</v>
      </c>
      <c r="E2581" t="s">
        <v>276</v>
      </c>
      <c r="F2581" t="s">
        <v>248</v>
      </c>
      <c r="G2581" t="s">
        <v>249</v>
      </c>
      <c r="H2581" t="s">
        <v>250</v>
      </c>
      <c r="L2581" s="50">
        <v>1</v>
      </c>
      <c r="M2581" s="50">
        <v>0.84959381818771362</v>
      </c>
      <c r="N2581" s="50">
        <v>1.1770330667495728</v>
      </c>
      <c r="O2581" s="50">
        <v>23.884335</v>
      </c>
      <c r="P2581" s="50">
        <v>23.898475646972656</v>
      </c>
      <c r="Q2581" s="50">
        <v>1.9999859854578972E-2</v>
      </c>
      <c r="S2581" s="50">
        <v>14.085521697998047</v>
      </c>
      <c r="T2581" s="50">
        <v>7.7291660010814667E-2</v>
      </c>
      <c r="U2581" s="50">
        <v>5.4653454571962357E-2</v>
      </c>
      <c r="V2581" s="50">
        <v>0</v>
      </c>
      <c r="W2581" t="s">
        <v>210</v>
      </c>
      <c r="X2581" s="50">
        <v>0.3148346870584986</v>
      </c>
      <c r="Y2581" t="s">
        <v>210</v>
      </c>
      <c r="Z2581">
        <v>3</v>
      </c>
      <c r="AA2581">
        <v>17</v>
      </c>
      <c r="AB2581" t="s">
        <v>251</v>
      </c>
      <c r="AC2581" t="s">
        <v>190</v>
      </c>
      <c r="AD2581" s="50">
        <v>0.97719341147133931</v>
      </c>
      <c r="AE2581" t="s">
        <v>252</v>
      </c>
      <c r="AF2581" t="s">
        <v>252</v>
      </c>
    </row>
    <row r="2582" spans="1:32" x14ac:dyDescent="0.35">
      <c r="A2582">
        <v>17</v>
      </c>
      <c r="B2582" t="s">
        <v>277</v>
      </c>
      <c r="C2582" t="s">
        <v>246</v>
      </c>
      <c r="D2582" t="s">
        <v>504</v>
      </c>
      <c r="E2582" t="s">
        <v>268</v>
      </c>
      <c r="F2582" t="s">
        <v>248</v>
      </c>
      <c r="G2582" t="s">
        <v>249</v>
      </c>
      <c r="H2582" t="s">
        <v>250</v>
      </c>
      <c r="L2582" s="50">
        <v>1</v>
      </c>
      <c r="M2582" s="50">
        <v>0.85353952646255493</v>
      </c>
      <c r="N2582" s="50">
        <v>1.1715918779373169</v>
      </c>
      <c r="O2582" s="50">
        <v>25.787693000000001</v>
      </c>
      <c r="P2582" s="50">
        <v>25.781984329223633</v>
      </c>
      <c r="Q2582" s="50">
        <v>8.0733131617307663E-3</v>
      </c>
      <c r="S2582" s="50">
        <v>15.969030380249023</v>
      </c>
      <c r="T2582" s="50">
        <v>7.5094498693943024E-2</v>
      </c>
      <c r="U2582" s="50">
        <v>5.3099829703569412E-2</v>
      </c>
      <c r="V2582" s="50">
        <v>0</v>
      </c>
      <c r="W2582" t="s">
        <v>210</v>
      </c>
      <c r="X2582" s="50">
        <v>0.46106285438752614</v>
      </c>
      <c r="Y2582" t="s">
        <v>210</v>
      </c>
      <c r="Z2582">
        <v>3</v>
      </c>
      <c r="AA2582">
        <v>19</v>
      </c>
      <c r="AB2582" t="s">
        <v>251</v>
      </c>
      <c r="AC2582" t="s">
        <v>190</v>
      </c>
      <c r="AD2582" s="50">
        <v>0.97236709236457131</v>
      </c>
      <c r="AE2582" t="s">
        <v>252</v>
      </c>
      <c r="AF2582" t="s">
        <v>252</v>
      </c>
    </row>
    <row r="2583" spans="1:32" x14ac:dyDescent="0.35">
      <c r="A2583">
        <v>18</v>
      </c>
      <c r="B2583" t="s">
        <v>278</v>
      </c>
      <c r="C2583" t="s">
        <v>246</v>
      </c>
      <c r="D2583" t="s">
        <v>504</v>
      </c>
      <c r="E2583" t="s">
        <v>270</v>
      </c>
      <c r="F2583" t="s">
        <v>248</v>
      </c>
      <c r="G2583" t="s">
        <v>249</v>
      </c>
      <c r="H2583" t="s">
        <v>250</v>
      </c>
      <c r="L2583" s="50">
        <v>1</v>
      </c>
      <c r="M2583" s="50">
        <v>0.81789863109588623</v>
      </c>
      <c r="N2583" s="50">
        <v>1.2226454019546509</v>
      </c>
      <c r="O2583" s="50">
        <v>27.340025000000001</v>
      </c>
      <c r="P2583" s="50">
        <v>27.381929397583008</v>
      </c>
      <c r="Q2583" s="50">
        <v>5.9261839836835861E-2</v>
      </c>
      <c r="S2583" s="50">
        <v>17.568975448608398</v>
      </c>
      <c r="T2583" s="50">
        <v>9.5320366322994232E-2</v>
      </c>
      <c r="U2583" s="50">
        <v>6.7401677370071411E-2</v>
      </c>
      <c r="V2583" s="50">
        <v>0</v>
      </c>
      <c r="W2583" t="s">
        <v>210</v>
      </c>
      <c r="X2583" s="50">
        <v>0.37849848792352897</v>
      </c>
      <c r="Y2583" t="s">
        <v>210</v>
      </c>
      <c r="Z2583">
        <v>3</v>
      </c>
      <c r="AA2583">
        <v>21</v>
      </c>
      <c r="AB2583" t="s">
        <v>251</v>
      </c>
      <c r="AC2583" t="s">
        <v>190</v>
      </c>
      <c r="AD2583" s="50">
        <v>0.96377975582506126</v>
      </c>
      <c r="AE2583" t="s">
        <v>252</v>
      </c>
      <c r="AF2583" t="s">
        <v>252</v>
      </c>
    </row>
    <row r="2584" spans="1:32" x14ac:dyDescent="0.35">
      <c r="A2584">
        <v>19</v>
      </c>
      <c r="B2584" t="s">
        <v>279</v>
      </c>
      <c r="C2584" t="s">
        <v>246</v>
      </c>
      <c r="D2584" t="s">
        <v>504</v>
      </c>
      <c r="E2584" t="s">
        <v>272</v>
      </c>
      <c r="F2584" t="s">
        <v>248</v>
      </c>
      <c r="G2584" t="s">
        <v>249</v>
      </c>
      <c r="H2584" t="s">
        <v>250</v>
      </c>
      <c r="L2584" s="50">
        <v>1</v>
      </c>
      <c r="M2584" s="50">
        <v>0.8519025444984436</v>
      </c>
      <c r="N2584" s="50">
        <v>1.1738432645797729</v>
      </c>
      <c r="O2584" s="50">
        <v>28.336020999999999</v>
      </c>
      <c r="P2584" s="50">
        <v>28.346088409423828</v>
      </c>
      <c r="Q2584" s="50">
        <v>1.4238216914236546E-2</v>
      </c>
      <c r="S2584" s="50">
        <v>18.533134460449219</v>
      </c>
      <c r="T2584" s="50">
        <v>7.6004818081855774E-2</v>
      </c>
      <c r="U2584" s="50">
        <v>5.3743522614240646E-2</v>
      </c>
      <c r="V2584" s="50">
        <v>0</v>
      </c>
      <c r="W2584" t="s">
        <v>210</v>
      </c>
      <c r="X2584" s="50">
        <v>0.67169030820678888</v>
      </c>
      <c r="Y2584" t="s">
        <v>210</v>
      </c>
      <c r="Z2584">
        <v>3</v>
      </c>
      <c r="AA2584">
        <v>21</v>
      </c>
      <c r="AB2584" t="s">
        <v>251</v>
      </c>
      <c r="AC2584" t="s">
        <v>190</v>
      </c>
      <c r="AD2584" s="50">
        <v>0.97588114505201795</v>
      </c>
      <c r="AE2584" t="s">
        <v>252</v>
      </c>
      <c r="AF2584" t="s">
        <v>252</v>
      </c>
    </row>
    <row r="2585" spans="1:32" x14ac:dyDescent="0.35">
      <c r="A2585">
        <v>20</v>
      </c>
      <c r="B2585" t="s">
        <v>280</v>
      </c>
      <c r="C2585" t="s">
        <v>246</v>
      </c>
      <c r="D2585" t="s">
        <v>504</v>
      </c>
      <c r="E2585" t="s">
        <v>276</v>
      </c>
      <c r="F2585" t="s">
        <v>248</v>
      </c>
      <c r="G2585" t="s">
        <v>249</v>
      </c>
      <c r="H2585" t="s">
        <v>250</v>
      </c>
      <c r="L2585" s="50">
        <v>1</v>
      </c>
      <c r="M2585" s="50">
        <v>0.84959381818771362</v>
      </c>
      <c r="N2585" s="50">
        <v>1.1770330667495728</v>
      </c>
      <c r="O2585" s="50">
        <v>23.912618999999999</v>
      </c>
      <c r="P2585" s="50">
        <v>23.898475646972656</v>
      </c>
      <c r="Q2585" s="50">
        <v>1.9999859854578972E-2</v>
      </c>
      <c r="S2585" s="50">
        <v>14.085521697998047</v>
      </c>
      <c r="T2585" s="50">
        <v>7.7291660010814667E-2</v>
      </c>
      <c r="U2585" s="50">
        <v>5.4653454571962357E-2</v>
      </c>
      <c r="V2585" s="50">
        <v>0</v>
      </c>
      <c r="W2585" t="s">
        <v>210</v>
      </c>
      <c r="X2585" s="50">
        <v>0.3148346870584986</v>
      </c>
      <c r="Y2585" t="s">
        <v>210</v>
      </c>
      <c r="Z2585">
        <v>3</v>
      </c>
      <c r="AA2585">
        <v>17</v>
      </c>
      <c r="AB2585" t="s">
        <v>251</v>
      </c>
      <c r="AC2585" t="s">
        <v>190</v>
      </c>
      <c r="AD2585" s="50">
        <v>0.97655578074745752</v>
      </c>
      <c r="AE2585" t="s">
        <v>252</v>
      </c>
      <c r="AF2585" t="s">
        <v>252</v>
      </c>
    </row>
    <row r="2586" spans="1:32" x14ac:dyDescent="0.35">
      <c r="A2586">
        <v>25</v>
      </c>
      <c r="B2586" t="s">
        <v>285</v>
      </c>
      <c r="C2586" t="s">
        <v>246</v>
      </c>
      <c r="D2586" t="s">
        <v>504</v>
      </c>
      <c r="E2586" t="s">
        <v>286</v>
      </c>
      <c r="F2586" t="s">
        <v>248</v>
      </c>
      <c r="G2586" t="s">
        <v>249</v>
      </c>
      <c r="H2586" t="s">
        <v>250</v>
      </c>
      <c r="L2586" s="50">
        <v>1</v>
      </c>
      <c r="M2586" s="50">
        <v>0.84490871429443359</v>
      </c>
      <c r="N2586" s="50">
        <v>1.183559775352478</v>
      </c>
      <c r="O2586" s="50">
        <v>25.863527000000001</v>
      </c>
      <c r="P2586" s="50">
        <v>25.883678436279297</v>
      </c>
      <c r="Q2586" s="50">
        <v>2.8499361127614975E-2</v>
      </c>
      <c r="S2586" s="50">
        <v>16.070724487304688</v>
      </c>
      <c r="T2586" s="50">
        <v>7.9913824796676636E-2</v>
      </c>
      <c r="U2586" s="50">
        <v>5.650760605931282E-2</v>
      </c>
      <c r="V2586" s="50">
        <v>0</v>
      </c>
      <c r="W2586" t="s">
        <v>210</v>
      </c>
      <c r="X2586" s="50">
        <v>0.44688854006320844</v>
      </c>
      <c r="Y2586" t="s">
        <v>210</v>
      </c>
      <c r="Z2586">
        <v>3</v>
      </c>
      <c r="AA2586">
        <v>19</v>
      </c>
      <c r="AB2586" t="s">
        <v>251</v>
      </c>
      <c r="AC2586" t="s">
        <v>190</v>
      </c>
      <c r="AD2586" s="50">
        <v>0.96802294416282819</v>
      </c>
      <c r="AE2586" t="s">
        <v>252</v>
      </c>
      <c r="AF2586" t="s">
        <v>252</v>
      </c>
    </row>
    <row r="2587" spans="1:32" x14ac:dyDescent="0.35">
      <c r="A2587">
        <v>26</v>
      </c>
      <c r="B2587" t="s">
        <v>287</v>
      </c>
      <c r="C2587" t="s">
        <v>246</v>
      </c>
      <c r="D2587" t="s">
        <v>504</v>
      </c>
      <c r="E2587" t="s">
        <v>288</v>
      </c>
      <c r="F2587" t="s">
        <v>248</v>
      </c>
      <c r="G2587" t="s">
        <v>249</v>
      </c>
      <c r="H2587" t="s">
        <v>250</v>
      </c>
      <c r="L2587" s="50">
        <v>1</v>
      </c>
      <c r="M2587" s="50">
        <v>0.78278470039367676</v>
      </c>
      <c r="N2587" s="50">
        <v>1.277490496635437</v>
      </c>
      <c r="O2587" s="50">
        <v>26.913270000000001</v>
      </c>
      <c r="P2587" s="50">
        <v>26.850376129150391</v>
      </c>
      <c r="Q2587" s="50">
        <v>8.8948056101799011E-2</v>
      </c>
      <c r="S2587" s="50">
        <v>17.037420272827148</v>
      </c>
      <c r="T2587" s="50">
        <v>0.11612821370363235</v>
      </c>
      <c r="U2587" s="50">
        <v>8.2115046679973602E-2</v>
      </c>
      <c r="V2587" s="50">
        <v>0</v>
      </c>
      <c r="W2587" t="s">
        <v>210</v>
      </c>
      <c r="X2587" s="50">
        <v>0.61360272884910105</v>
      </c>
      <c r="Y2587" t="s">
        <v>210</v>
      </c>
      <c r="Z2587">
        <v>3</v>
      </c>
      <c r="AA2587">
        <v>19</v>
      </c>
      <c r="AB2587" t="s">
        <v>251</v>
      </c>
      <c r="AC2587" t="s">
        <v>190</v>
      </c>
      <c r="AD2587" s="50">
        <v>0.97994127563383282</v>
      </c>
      <c r="AE2587" t="s">
        <v>252</v>
      </c>
      <c r="AF2587" t="s">
        <v>252</v>
      </c>
    </row>
    <row r="2588" spans="1:32" x14ac:dyDescent="0.35">
      <c r="A2588">
        <v>27</v>
      </c>
      <c r="B2588" t="s">
        <v>289</v>
      </c>
      <c r="C2588" t="s">
        <v>246</v>
      </c>
      <c r="D2588" t="s">
        <v>504</v>
      </c>
      <c r="E2588" t="s">
        <v>290</v>
      </c>
      <c r="F2588" t="s">
        <v>248</v>
      </c>
      <c r="G2588" t="s">
        <v>249</v>
      </c>
      <c r="H2588" t="s">
        <v>250</v>
      </c>
      <c r="L2588" s="50">
        <v>1</v>
      </c>
      <c r="M2588" s="50">
        <v>0.85410612821578979</v>
      </c>
      <c r="N2588" s="50">
        <v>1.1708146333694458</v>
      </c>
      <c r="O2588" s="50">
        <v>24.288654000000001</v>
      </c>
      <c r="P2588" s="50">
        <v>24.285652160644531</v>
      </c>
      <c r="Q2588" s="50">
        <v>4.2443564161658287E-3</v>
      </c>
      <c r="S2588" s="50">
        <v>14.472698211669922</v>
      </c>
      <c r="T2588" s="50">
        <v>7.4779815971851349E-2</v>
      </c>
      <c r="U2588" s="50">
        <v>5.2877310663461685E-2</v>
      </c>
      <c r="V2588" s="50">
        <v>0</v>
      </c>
      <c r="W2588" t="s">
        <v>210</v>
      </c>
      <c r="X2588" s="50">
        <v>0.54623377416458685</v>
      </c>
      <c r="Y2588" t="s">
        <v>210</v>
      </c>
      <c r="Z2588">
        <v>3</v>
      </c>
      <c r="AA2588">
        <v>18</v>
      </c>
      <c r="AB2588" t="s">
        <v>251</v>
      </c>
      <c r="AC2588" t="s">
        <v>190</v>
      </c>
      <c r="AD2588" s="50">
        <v>0.98347464011340602</v>
      </c>
      <c r="AE2588" t="s">
        <v>252</v>
      </c>
      <c r="AF2588" t="s">
        <v>252</v>
      </c>
    </row>
    <row r="2589" spans="1:32" x14ac:dyDescent="0.35">
      <c r="A2589">
        <v>28</v>
      </c>
      <c r="B2589" t="s">
        <v>291</v>
      </c>
      <c r="C2589" t="s">
        <v>246</v>
      </c>
      <c r="D2589" t="s">
        <v>504</v>
      </c>
      <c r="E2589" t="s">
        <v>292</v>
      </c>
      <c r="F2589" t="s">
        <v>248</v>
      </c>
      <c r="G2589" t="s">
        <v>249</v>
      </c>
      <c r="H2589" t="s">
        <v>250</v>
      </c>
      <c r="L2589" s="50">
        <v>1</v>
      </c>
      <c r="M2589" s="50">
        <v>0.83166533708572388</v>
      </c>
      <c r="N2589" s="50">
        <v>1.2024067640304565</v>
      </c>
      <c r="O2589" s="50">
        <v>26.436002999999999</v>
      </c>
      <c r="P2589" s="50">
        <v>26.4681396484375</v>
      </c>
      <c r="Q2589" s="50">
        <v>4.5449811965227127E-2</v>
      </c>
      <c r="S2589" s="50">
        <v>16.655185699462891</v>
      </c>
      <c r="T2589" s="50">
        <v>8.740532398223877E-2</v>
      </c>
      <c r="U2589" s="50">
        <v>6.1804898083209991E-2</v>
      </c>
      <c r="V2589" s="50">
        <v>0</v>
      </c>
      <c r="W2589" t="s">
        <v>210</v>
      </c>
      <c r="X2589" s="50">
        <v>0.44581331729797435</v>
      </c>
      <c r="Y2589" t="s">
        <v>210</v>
      </c>
      <c r="Z2589">
        <v>3</v>
      </c>
      <c r="AA2589">
        <v>19</v>
      </c>
      <c r="AB2589" t="s">
        <v>251</v>
      </c>
      <c r="AC2589" t="s">
        <v>190</v>
      </c>
      <c r="AD2589" s="50">
        <v>0.98287603893471731</v>
      </c>
      <c r="AE2589" t="s">
        <v>252</v>
      </c>
      <c r="AF2589" t="s">
        <v>252</v>
      </c>
    </row>
    <row r="2590" spans="1:32" x14ac:dyDescent="0.35">
      <c r="A2590">
        <v>29</v>
      </c>
      <c r="B2590" t="s">
        <v>293</v>
      </c>
      <c r="C2590" t="s">
        <v>246</v>
      </c>
      <c r="D2590" t="s">
        <v>504</v>
      </c>
      <c r="E2590" t="s">
        <v>286</v>
      </c>
      <c r="F2590" t="s">
        <v>248</v>
      </c>
      <c r="G2590" t="s">
        <v>249</v>
      </c>
      <c r="H2590" t="s">
        <v>250</v>
      </c>
      <c r="L2590" s="50">
        <v>1</v>
      </c>
      <c r="M2590" s="50">
        <v>0.84490871429443359</v>
      </c>
      <c r="N2590" s="50">
        <v>1.183559775352478</v>
      </c>
      <c r="O2590" s="50">
        <v>25.903831</v>
      </c>
      <c r="P2590" s="50">
        <v>25.883678436279297</v>
      </c>
      <c r="Q2590" s="50">
        <v>2.8499361127614975E-2</v>
      </c>
      <c r="S2590" s="50">
        <v>16.070724487304688</v>
      </c>
      <c r="T2590" s="50">
        <v>7.9913824796676636E-2</v>
      </c>
      <c r="U2590" s="50">
        <v>5.650760605931282E-2</v>
      </c>
      <c r="V2590" s="50">
        <v>0</v>
      </c>
      <c r="W2590" t="s">
        <v>210</v>
      </c>
      <c r="X2590" s="50">
        <v>0.44688854006320844</v>
      </c>
      <c r="Y2590" t="s">
        <v>210</v>
      </c>
      <c r="Z2590">
        <v>3</v>
      </c>
      <c r="AA2590">
        <v>19</v>
      </c>
      <c r="AB2590" t="s">
        <v>251</v>
      </c>
      <c r="AC2590" t="s">
        <v>190</v>
      </c>
      <c r="AD2590" s="50">
        <v>0.97482638981536351</v>
      </c>
      <c r="AE2590" t="s">
        <v>252</v>
      </c>
      <c r="AF2590" t="s">
        <v>252</v>
      </c>
    </row>
    <row r="2591" spans="1:32" x14ac:dyDescent="0.35">
      <c r="A2591">
        <v>30</v>
      </c>
      <c r="B2591" t="s">
        <v>294</v>
      </c>
      <c r="C2591" t="s">
        <v>246</v>
      </c>
      <c r="D2591" t="s">
        <v>504</v>
      </c>
      <c r="E2591" t="s">
        <v>288</v>
      </c>
      <c r="F2591" t="s">
        <v>248</v>
      </c>
      <c r="G2591" t="s">
        <v>249</v>
      </c>
      <c r="H2591" t="s">
        <v>250</v>
      </c>
      <c r="L2591" s="50">
        <v>1</v>
      </c>
      <c r="M2591" s="50">
        <v>0.78278470039367676</v>
      </c>
      <c r="N2591" s="50">
        <v>1.277490496635437</v>
      </c>
      <c r="O2591" s="50">
        <v>26.787479999999999</v>
      </c>
      <c r="P2591" s="50">
        <v>26.850376129150391</v>
      </c>
      <c r="Q2591" s="50">
        <v>8.8948056101799011E-2</v>
      </c>
      <c r="S2591" s="50">
        <v>17.037420272827148</v>
      </c>
      <c r="T2591" s="50">
        <v>0.11612821370363235</v>
      </c>
      <c r="U2591" s="50">
        <v>8.2115046679973602E-2</v>
      </c>
      <c r="V2591" s="50">
        <v>0</v>
      </c>
      <c r="W2591" t="s">
        <v>210</v>
      </c>
      <c r="X2591" s="50">
        <v>0.61360272884910105</v>
      </c>
      <c r="Y2591" t="s">
        <v>210</v>
      </c>
      <c r="Z2591">
        <v>3</v>
      </c>
      <c r="AA2591">
        <v>19</v>
      </c>
      <c r="AB2591" t="s">
        <v>251</v>
      </c>
      <c r="AC2591" t="s">
        <v>190</v>
      </c>
      <c r="AD2591" s="50">
        <v>0.98282746740295046</v>
      </c>
      <c r="AE2591" t="s">
        <v>252</v>
      </c>
      <c r="AF2591" t="s">
        <v>252</v>
      </c>
    </row>
    <row r="2592" spans="1:32" x14ac:dyDescent="0.35">
      <c r="A2592">
        <v>31</v>
      </c>
      <c r="B2592" t="s">
        <v>295</v>
      </c>
      <c r="C2592" t="s">
        <v>246</v>
      </c>
      <c r="D2592" t="s">
        <v>504</v>
      </c>
      <c r="E2592" t="s">
        <v>290</v>
      </c>
      <c r="F2592" t="s">
        <v>248</v>
      </c>
      <c r="G2592" t="s">
        <v>249</v>
      </c>
      <c r="H2592" t="s">
        <v>250</v>
      </c>
      <c r="L2592" s="50">
        <v>1</v>
      </c>
      <c r="M2592" s="50">
        <v>0.85410612821578979</v>
      </c>
      <c r="N2592" s="50">
        <v>1.1708146333694458</v>
      </c>
      <c r="O2592" s="50">
        <v>24.282651999999999</v>
      </c>
      <c r="P2592" s="50">
        <v>24.285652160644531</v>
      </c>
      <c r="Q2592" s="50">
        <v>4.2443564161658287E-3</v>
      </c>
      <c r="S2592" s="50">
        <v>14.472698211669922</v>
      </c>
      <c r="T2592" s="50">
        <v>7.4779815971851349E-2</v>
      </c>
      <c r="U2592" s="50">
        <v>5.2877310663461685E-2</v>
      </c>
      <c r="V2592" s="50">
        <v>0</v>
      </c>
      <c r="W2592" t="s">
        <v>210</v>
      </c>
      <c r="X2592" s="50">
        <v>0.54623377416458685</v>
      </c>
      <c r="Y2592" t="s">
        <v>210</v>
      </c>
      <c r="Z2592">
        <v>3</v>
      </c>
      <c r="AA2592">
        <v>18</v>
      </c>
      <c r="AB2592" t="s">
        <v>251</v>
      </c>
      <c r="AC2592" t="s">
        <v>190</v>
      </c>
      <c r="AD2592" s="50">
        <v>0.96349440815449394</v>
      </c>
      <c r="AE2592" t="s">
        <v>252</v>
      </c>
      <c r="AF2592" t="s">
        <v>252</v>
      </c>
    </row>
    <row r="2593" spans="1:32" x14ac:dyDescent="0.35">
      <c r="A2593">
        <v>32</v>
      </c>
      <c r="B2593" t="s">
        <v>296</v>
      </c>
      <c r="C2593" t="s">
        <v>246</v>
      </c>
      <c r="D2593" t="s">
        <v>504</v>
      </c>
      <c r="E2593" t="s">
        <v>292</v>
      </c>
      <c r="F2593" t="s">
        <v>248</v>
      </c>
      <c r="G2593" t="s">
        <v>249</v>
      </c>
      <c r="H2593" t="s">
        <v>250</v>
      </c>
      <c r="L2593" s="50">
        <v>1</v>
      </c>
      <c r="M2593" s="50">
        <v>0.83166533708572388</v>
      </c>
      <c r="N2593" s="50">
        <v>1.2024067640304565</v>
      </c>
      <c r="O2593" s="50">
        <v>26.500278000000002</v>
      </c>
      <c r="P2593" s="50">
        <v>26.4681396484375</v>
      </c>
      <c r="Q2593" s="50">
        <v>4.5449811965227127E-2</v>
      </c>
      <c r="S2593" s="50">
        <v>16.655185699462891</v>
      </c>
      <c r="T2593" s="50">
        <v>8.740532398223877E-2</v>
      </c>
      <c r="U2593" s="50">
        <v>6.1804898083209991E-2</v>
      </c>
      <c r="V2593" s="50">
        <v>0</v>
      </c>
      <c r="W2593" t="s">
        <v>210</v>
      </c>
      <c r="X2593" s="50">
        <v>0.44581331729797435</v>
      </c>
      <c r="Y2593" t="s">
        <v>210</v>
      </c>
      <c r="Z2593">
        <v>3</v>
      </c>
      <c r="AA2593">
        <v>20</v>
      </c>
      <c r="AB2593" t="s">
        <v>251</v>
      </c>
      <c r="AC2593" t="s">
        <v>190</v>
      </c>
      <c r="AD2593" s="50">
        <v>0.98064066846524534</v>
      </c>
      <c r="AE2593" t="s">
        <v>252</v>
      </c>
      <c r="AF2593" t="s">
        <v>252</v>
      </c>
    </row>
    <row r="2594" spans="1:32" x14ac:dyDescent="0.35">
      <c r="A2594">
        <v>37</v>
      </c>
      <c r="B2594" t="s">
        <v>301</v>
      </c>
      <c r="C2594" t="s">
        <v>246</v>
      </c>
      <c r="D2594" t="s">
        <v>504</v>
      </c>
      <c r="E2594" t="s">
        <v>302</v>
      </c>
      <c r="F2594" t="s">
        <v>248</v>
      </c>
      <c r="G2594" t="s">
        <v>249</v>
      </c>
      <c r="H2594" t="s">
        <v>250</v>
      </c>
      <c r="L2594" s="50">
        <v>1</v>
      </c>
      <c r="M2594" s="50">
        <v>0.83886665105819702</v>
      </c>
      <c r="N2594" s="50">
        <v>1.1920845508575439</v>
      </c>
      <c r="O2594" s="50">
        <v>25.864426000000002</v>
      </c>
      <c r="P2594" s="50">
        <v>25.838275909423828</v>
      </c>
      <c r="Q2594" s="50">
        <v>3.698267787694931E-2</v>
      </c>
      <c r="S2594" s="50">
        <v>16.025320053100586</v>
      </c>
      <c r="T2594" s="50">
        <v>8.3317011594772339E-2</v>
      </c>
      <c r="U2594" s="50">
        <v>5.8914024382829666E-2</v>
      </c>
      <c r="V2594" s="50">
        <v>0</v>
      </c>
      <c r="W2594" t="s">
        <v>210</v>
      </c>
      <c r="X2594" s="50">
        <v>0.69388966006338682</v>
      </c>
      <c r="Y2594" t="s">
        <v>210</v>
      </c>
      <c r="Z2594">
        <v>3</v>
      </c>
      <c r="AA2594">
        <v>18</v>
      </c>
      <c r="AB2594" t="s">
        <v>251</v>
      </c>
      <c r="AC2594" t="s">
        <v>190</v>
      </c>
      <c r="AD2594" s="50">
        <v>0.96994804602602436</v>
      </c>
      <c r="AE2594" t="s">
        <v>252</v>
      </c>
      <c r="AF2594" t="s">
        <v>252</v>
      </c>
    </row>
    <row r="2595" spans="1:32" x14ac:dyDescent="0.35">
      <c r="A2595">
        <v>38</v>
      </c>
      <c r="B2595" t="s">
        <v>303</v>
      </c>
      <c r="C2595" t="s">
        <v>246</v>
      </c>
      <c r="D2595" t="s">
        <v>504</v>
      </c>
      <c r="E2595" t="s">
        <v>304</v>
      </c>
      <c r="F2595" t="s">
        <v>248</v>
      </c>
      <c r="G2595" t="s">
        <v>249</v>
      </c>
      <c r="H2595" t="s">
        <v>250</v>
      </c>
      <c r="L2595" s="50">
        <v>1</v>
      </c>
      <c r="M2595" s="50">
        <v>0.76651078462600708</v>
      </c>
      <c r="N2595" s="50">
        <v>1.3046131134033203</v>
      </c>
      <c r="O2595" s="50">
        <v>25.133109999999999</v>
      </c>
      <c r="P2595" s="50">
        <v>25.061260223388672</v>
      </c>
      <c r="Q2595" s="50">
        <v>0.10161099582910538</v>
      </c>
      <c r="S2595" s="50">
        <v>15.248306274414063</v>
      </c>
      <c r="T2595" s="50">
        <v>0.12609043717384338</v>
      </c>
      <c r="U2595" s="50">
        <v>8.9159406721591949E-2</v>
      </c>
      <c r="V2595" s="50">
        <v>0</v>
      </c>
      <c r="W2595" t="s">
        <v>210</v>
      </c>
      <c r="X2595" s="50">
        <v>0.40239287200440788</v>
      </c>
      <c r="Y2595" t="s">
        <v>210</v>
      </c>
      <c r="Z2595">
        <v>3</v>
      </c>
      <c r="AA2595">
        <v>19</v>
      </c>
      <c r="AB2595" t="s">
        <v>251</v>
      </c>
      <c r="AC2595" t="s">
        <v>190</v>
      </c>
      <c r="AD2595" s="50">
        <v>0.97163753442302436</v>
      </c>
      <c r="AE2595" t="s">
        <v>252</v>
      </c>
      <c r="AF2595" t="s">
        <v>252</v>
      </c>
    </row>
    <row r="2596" spans="1:32" x14ac:dyDescent="0.35">
      <c r="A2596">
        <v>39</v>
      </c>
      <c r="B2596" t="s">
        <v>305</v>
      </c>
      <c r="C2596" t="s">
        <v>246</v>
      </c>
      <c r="D2596" t="s">
        <v>504</v>
      </c>
      <c r="E2596" t="s">
        <v>306</v>
      </c>
      <c r="F2596" t="s">
        <v>248</v>
      </c>
      <c r="G2596" t="s">
        <v>249</v>
      </c>
      <c r="H2596" t="s">
        <v>250</v>
      </c>
      <c r="L2596" s="50">
        <v>1</v>
      </c>
      <c r="M2596" s="50">
        <v>0.8488999605178833</v>
      </c>
      <c r="N2596" s="50">
        <v>1.1779950857162476</v>
      </c>
      <c r="O2596" s="50">
        <v>30.116330999999999</v>
      </c>
      <c r="P2596" s="50">
        <v>30.101165771484375</v>
      </c>
      <c r="Q2596" s="50">
        <v>2.1448362618684769E-2</v>
      </c>
      <c r="S2596" s="50">
        <v>20.288209915161133</v>
      </c>
      <c r="T2596" s="50">
        <v>7.7679067850112915E-2</v>
      </c>
      <c r="U2596" s="50">
        <v>5.4927397519350052E-2</v>
      </c>
      <c r="V2596" s="50">
        <v>0</v>
      </c>
      <c r="W2596" t="s">
        <v>210</v>
      </c>
      <c r="X2596" s="50">
        <v>0.50657650772764451</v>
      </c>
      <c r="Y2596" t="s">
        <v>210</v>
      </c>
      <c r="Z2596">
        <v>3</v>
      </c>
      <c r="AA2596">
        <v>24</v>
      </c>
      <c r="AB2596" t="s">
        <v>251</v>
      </c>
      <c r="AC2596" t="s">
        <v>190</v>
      </c>
      <c r="AD2596" s="50">
        <v>0.97867993883696991</v>
      </c>
      <c r="AE2596" t="s">
        <v>252</v>
      </c>
      <c r="AF2596" t="s">
        <v>252</v>
      </c>
    </row>
    <row r="2597" spans="1:32" x14ac:dyDescent="0.35">
      <c r="A2597">
        <v>40</v>
      </c>
      <c r="B2597" t="s">
        <v>307</v>
      </c>
      <c r="C2597" t="s">
        <v>246</v>
      </c>
      <c r="D2597" t="s">
        <v>504</v>
      </c>
      <c r="E2597" t="s">
        <v>308</v>
      </c>
      <c r="F2597" t="s">
        <v>248</v>
      </c>
      <c r="G2597" t="s">
        <v>249</v>
      </c>
      <c r="H2597" t="s">
        <v>250</v>
      </c>
      <c r="L2597" s="50">
        <v>1</v>
      </c>
      <c r="M2597" s="50">
        <v>0.74900680780410767</v>
      </c>
      <c r="N2597" s="50">
        <v>1.3351013660430908</v>
      </c>
      <c r="O2597" s="50">
        <v>32.004063000000002</v>
      </c>
      <c r="P2597" s="50">
        <v>32.0853271484375</v>
      </c>
      <c r="Q2597" s="50">
        <v>0.1149226576089859</v>
      </c>
      <c r="S2597" s="50">
        <v>22.272371292114258</v>
      </c>
      <c r="T2597" s="50">
        <v>0.13704459369182587</v>
      </c>
      <c r="U2597" s="50">
        <v>9.6905164420604706E-2</v>
      </c>
      <c r="V2597" s="50">
        <v>0</v>
      </c>
      <c r="W2597" t="s">
        <v>210</v>
      </c>
      <c r="X2597" s="50">
        <v>0.51700565787821018</v>
      </c>
      <c r="Y2597" t="s">
        <v>210</v>
      </c>
      <c r="Z2597">
        <v>3</v>
      </c>
      <c r="AA2597">
        <v>25</v>
      </c>
      <c r="AB2597" t="s">
        <v>251</v>
      </c>
      <c r="AC2597" t="s">
        <v>190</v>
      </c>
      <c r="AD2597" s="50">
        <v>0.9732893530777097</v>
      </c>
      <c r="AE2597" t="s">
        <v>252</v>
      </c>
      <c r="AF2597" t="s">
        <v>252</v>
      </c>
    </row>
    <row r="2598" spans="1:32" x14ac:dyDescent="0.35">
      <c r="A2598">
        <v>41</v>
      </c>
      <c r="B2598" t="s">
        <v>309</v>
      </c>
      <c r="C2598" t="s">
        <v>246</v>
      </c>
      <c r="D2598" t="s">
        <v>504</v>
      </c>
      <c r="E2598" t="s">
        <v>302</v>
      </c>
      <c r="F2598" t="s">
        <v>248</v>
      </c>
      <c r="G2598" t="s">
        <v>249</v>
      </c>
      <c r="H2598" t="s">
        <v>250</v>
      </c>
      <c r="L2598" s="50">
        <v>1</v>
      </c>
      <c r="M2598" s="50">
        <v>0.83886665105819702</v>
      </c>
      <c r="N2598" s="50">
        <v>1.1920845508575439</v>
      </c>
      <c r="O2598" s="50">
        <v>25.812124000000001</v>
      </c>
      <c r="P2598" s="50">
        <v>25.838275909423828</v>
      </c>
      <c r="Q2598" s="50">
        <v>3.698267787694931E-2</v>
      </c>
      <c r="S2598" s="50">
        <v>16.025320053100586</v>
      </c>
      <c r="T2598" s="50">
        <v>8.3317011594772339E-2</v>
      </c>
      <c r="U2598" s="50">
        <v>5.8914024382829666E-2</v>
      </c>
      <c r="V2598" s="50">
        <v>0</v>
      </c>
      <c r="W2598" t="s">
        <v>210</v>
      </c>
      <c r="X2598" s="50">
        <v>0.69388966006338682</v>
      </c>
      <c r="Y2598" t="s">
        <v>210</v>
      </c>
      <c r="Z2598">
        <v>3</v>
      </c>
      <c r="AA2598">
        <v>18</v>
      </c>
      <c r="AB2598" t="s">
        <v>251</v>
      </c>
      <c r="AC2598" t="s">
        <v>190</v>
      </c>
      <c r="AD2598" s="50">
        <v>0.96777475963734427</v>
      </c>
      <c r="AE2598" t="s">
        <v>252</v>
      </c>
      <c r="AF2598" t="s">
        <v>252</v>
      </c>
    </row>
    <row r="2599" spans="1:32" x14ac:dyDescent="0.35">
      <c r="A2599">
        <v>42</v>
      </c>
      <c r="B2599" t="s">
        <v>310</v>
      </c>
      <c r="C2599" t="s">
        <v>246</v>
      </c>
      <c r="D2599" t="s">
        <v>504</v>
      </c>
      <c r="E2599" t="s">
        <v>304</v>
      </c>
      <c r="F2599" t="s">
        <v>248</v>
      </c>
      <c r="G2599" t="s">
        <v>249</v>
      </c>
      <c r="H2599" t="s">
        <v>250</v>
      </c>
      <c r="L2599" s="50">
        <v>1</v>
      </c>
      <c r="M2599" s="50">
        <v>0.76651078462600708</v>
      </c>
      <c r="N2599" s="50">
        <v>1.3046131134033203</v>
      </c>
      <c r="O2599" s="50">
        <v>24.989409999999999</v>
      </c>
      <c r="P2599" s="50">
        <v>25.061260223388672</v>
      </c>
      <c r="Q2599" s="50">
        <v>0.10161099582910538</v>
      </c>
      <c r="S2599" s="50">
        <v>15.248306274414063</v>
      </c>
      <c r="T2599" s="50">
        <v>0.12609043717384338</v>
      </c>
      <c r="U2599" s="50">
        <v>8.9159406721591949E-2</v>
      </c>
      <c r="V2599" s="50">
        <v>0</v>
      </c>
      <c r="W2599" t="s">
        <v>210</v>
      </c>
      <c r="X2599" s="50">
        <v>0.40239287200440788</v>
      </c>
      <c r="Y2599" t="s">
        <v>210</v>
      </c>
      <c r="Z2599">
        <v>3</v>
      </c>
      <c r="AA2599">
        <v>18</v>
      </c>
      <c r="AB2599" t="s">
        <v>251</v>
      </c>
      <c r="AC2599" t="s">
        <v>190</v>
      </c>
      <c r="AD2599" s="50">
        <v>0.99093324104689118</v>
      </c>
      <c r="AE2599" t="s">
        <v>252</v>
      </c>
      <c r="AF2599" t="s">
        <v>252</v>
      </c>
    </row>
    <row r="2600" spans="1:32" x14ac:dyDescent="0.35">
      <c r="A2600">
        <v>43</v>
      </c>
      <c r="B2600" t="s">
        <v>311</v>
      </c>
      <c r="C2600" t="s">
        <v>246</v>
      </c>
      <c r="D2600" t="s">
        <v>504</v>
      </c>
      <c r="E2600" t="s">
        <v>306</v>
      </c>
      <c r="F2600" t="s">
        <v>248</v>
      </c>
      <c r="G2600" t="s">
        <v>249</v>
      </c>
      <c r="H2600" t="s">
        <v>250</v>
      </c>
      <c r="L2600" s="50">
        <v>1</v>
      </c>
      <c r="M2600" s="50">
        <v>0.8488999605178833</v>
      </c>
      <c r="N2600" s="50">
        <v>1.1779950857162476</v>
      </c>
      <c r="O2600" s="50">
        <v>30.085999000000001</v>
      </c>
      <c r="P2600" s="50">
        <v>30.101165771484375</v>
      </c>
      <c r="Q2600" s="50">
        <v>2.1448362618684769E-2</v>
      </c>
      <c r="S2600" s="50">
        <v>20.288209915161133</v>
      </c>
      <c r="T2600" s="50">
        <v>7.7679067850112915E-2</v>
      </c>
      <c r="U2600" s="50">
        <v>5.4927397519350052E-2</v>
      </c>
      <c r="V2600" s="50">
        <v>0</v>
      </c>
      <c r="W2600" t="s">
        <v>210</v>
      </c>
      <c r="X2600" s="50">
        <v>0.50657650772764451</v>
      </c>
      <c r="Y2600" t="s">
        <v>210</v>
      </c>
      <c r="Z2600">
        <v>3</v>
      </c>
      <c r="AA2600">
        <v>24</v>
      </c>
      <c r="AB2600" t="s">
        <v>251</v>
      </c>
      <c r="AC2600" t="s">
        <v>190</v>
      </c>
      <c r="AD2600" s="50">
        <v>0.98557439293413462</v>
      </c>
      <c r="AE2600" t="s">
        <v>252</v>
      </c>
      <c r="AF2600" t="s">
        <v>252</v>
      </c>
    </row>
    <row r="2601" spans="1:32" x14ac:dyDescent="0.35">
      <c r="A2601">
        <v>44</v>
      </c>
      <c r="B2601" t="s">
        <v>312</v>
      </c>
      <c r="C2601" t="s">
        <v>246</v>
      </c>
      <c r="D2601" t="s">
        <v>504</v>
      </c>
      <c r="E2601" t="s">
        <v>308</v>
      </c>
      <c r="F2601" t="s">
        <v>248</v>
      </c>
      <c r="G2601" t="s">
        <v>249</v>
      </c>
      <c r="H2601" t="s">
        <v>250</v>
      </c>
      <c r="L2601" s="50">
        <v>1</v>
      </c>
      <c r="M2601" s="50">
        <v>0.74900680780410767</v>
      </c>
      <c r="N2601" s="50">
        <v>1.3351013660430908</v>
      </c>
      <c r="O2601" s="50">
        <v>32.166587999999997</v>
      </c>
      <c r="P2601" s="50">
        <v>32.0853271484375</v>
      </c>
      <c r="Q2601" s="50">
        <v>0.1149226576089859</v>
      </c>
      <c r="S2601" s="50">
        <v>22.272371292114258</v>
      </c>
      <c r="T2601" s="50">
        <v>0.13704459369182587</v>
      </c>
      <c r="U2601" s="50">
        <v>9.6905164420604706E-2</v>
      </c>
      <c r="V2601" s="50">
        <v>0</v>
      </c>
      <c r="W2601" t="s">
        <v>210</v>
      </c>
      <c r="X2601" s="50">
        <v>0.51700565787821018</v>
      </c>
      <c r="Y2601" t="s">
        <v>210</v>
      </c>
      <c r="Z2601">
        <v>3</v>
      </c>
      <c r="AA2601">
        <v>25</v>
      </c>
      <c r="AB2601" t="s">
        <v>251</v>
      </c>
      <c r="AC2601" t="s">
        <v>190</v>
      </c>
      <c r="AD2601" s="50">
        <v>0.9764825586292778</v>
      </c>
      <c r="AE2601" t="s">
        <v>252</v>
      </c>
      <c r="AF2601" t="s">
        <v>252</v>
      </c>
    </row>
    <row r="2602" spans="1:32" x14ac:dyDescent="0.35">
      <c r="A2602">
        <v>49</v>
      </c>
      <c r="B2602" t="s">
        <v>317</v>
      </c>
      <c r="C2602" t="s">
        <v>246</v>
      </c>
      <c r="D2602" t="s">
        <v>504</v>
      </c>
      <c r="E2602" t="s">
        <v>318</v>
      </c>
      <c r="F2602" t="s">
        <v>248</v>
      </c>
      <c r="G2602" t="s">
        <v>249</v>
      </c>
      <c r="H2602" t="s">
        <v>250</v>
      </c>
      <c r="L2602" s="50">
        <v>1</v>
      </c>
      <c r="M2602" s="50">
        <v>0.84566676616668701</v>
      </c>
      <c r="N2602" s="50">
        <v>1.1824989318847656</v>
      </c>
      <c r="O2602" s="50">
        <v>26.007929000000001</v>
      </c>
      <c r="P2602" s="50">
        <v>26.0272216796875</v>
      </c>
      <c r="Q2602" s="50">
        <v>2.7284184470772743E-2</v>
      </c>
      <c r="S2602" s="50">
        <v>16.214267730712891</v>
      </c>
      <c r="T2602" s="50">
        <v>7.9488568007946014E-2</v>
      </c>
      <c r="U2602" s="50">
        <v>5.6206904351711273E-2</v>
      </c>
      <c r="V2602" s="50">
        <v>0</v>
      </c>
      <c r="W2602" t="s">
        <v>210</v>
      </c>
      <c r="X2602" s="50">
        <v>0.43924325070385378</v>
      </c>
      <c r="Y2602" t="s">
        <v>210</v>
      </c>
      <c r="Z2602">
        <v>3</v>
      </c>
      <c r="AA2602">
        <v>20</v>
      </c>
      <c r="AB2602" t="s">
        <v>251</v>
      </c>
      <c r="AC2602" t="s">
        <v>190</v>
      </c>
      <c r="AD2602" s="50">
        <v>0.97536042488431396</v>
      </c>
      <c r="AE2602" t="s">
        <v>252</v>
      </c>
      <c r="AF2602" t="s">
        <v>252</v>
      </c>
    </row>
    <row r="2603" spans="1:32" x14ac:dyDescent="0.35">
      <c r="A2603">
        <v>50</v>
      </c>
      <c r="B2603" t="s">
        <v>319</v>
      </c>
      <c r="C2603" t="s">
        <v>246</v>
      </c>
      <c r="D2603" t="s">
        <v>504</v>
      </c>
      <c r="E2603" t="s">
        <v>320</v>
      </c>
      <c r="F2603" t="s">
        <v>248</v>
      </c>
      <c r="G2603" t="s">
        <v>249</v>
      </c>
      <c r="H2603" t="s">
        <v>250</v>
      </c>
      <c r="L2603" s="50">
        <v>1</v>
      </c>
      <c r="M2603" s="50">
        <v>0.76250720024108887</v>
      </c>
      <c r="N2603" s="50">
        <v>1.3114629983901978</v>
      </c>
      <c r="O2603" s="50">
        <v>27.572078999999999</v>
      </c>
      <c r="P2603" s="50">
        <v>27.498062133789063</v>
      </c>
      <c r="Q2603" s="50">
        <v>0.10467658936977386</v>
      </c>
      <c r="S2603" s="50">
        <v>17.68510627746582</v>
      </c>
      <c r="T2603" s="50">
        <v>0.12857368588447571</v>
      </c>
      <c r="U2603" s="50">
        <v>9.091532975435257E-2</v>
      </c>
      <c r="V2603" s="50">
        <v>0</v>
      </c>
      <c r="W2603" t="s">
        <v>210</v>
      </c>
      <c r="X2603" s="50">
        <v>0.40258117041160246</v>
      </c>
      <c r="Y2603" t="s">
        <v>210</v>
      </c>
      <c r="Z2603">
        <v>3</v>
      </c>
      <c r="AA2603">
        <v>21</v>
      </c>
      <c r="AB2603" t="s">
        <v>251</v>
      </c>
      <c r="AC2603" t="s">
        <v>190</v>
      </c>
      <c r="AD2603" s="50">
        <v>0.97171327020675924</v>
      </c>
      <c r="AE2603" t="s">
        <v>252</v>
      </c>
      <c r="AF2603" t="s">
        <v>252</v>
      </c>
    </row>
    <row r="2604" spans="1:32" x14ac:dyDescent="0.35">
      <c r="A2604">
        <v>51</v>
      </c>
      <c r="B2604" t="s">
        <v>321</v>
      </c>
      <c r="C2604" t="s">
        <v>246</v>
      </c>
      <c r="D2604" t="s">
        <v>504</v>
      </c>
      <c r="E2604" t="s">
        <v>322</v>
      </c>
      <c r="F2604" t="s">
        <v>248</v>
      </c>
      <c r="G2604" t="s">
        <v>249</v>
      </c>
      <c r="H2604" t="s">
        <v>250</v>
      </c>
      <c r="L2604" s="50">
        <v>1</v>
      </c>
      <c r="M2604" s="50">
        <v>0.83936423063278198</v>
      </c>
      <c r="N2604" s="50">
        <v>1.1913778781890869</v>
      </c>
      <c r="O2604" s="50">
        <v>28.387840000000001</v>
      </c>
      <c r="P2604" s="50">
        <v>28.362140655517578</v>
      </c>
      <c r="Q2604" s="50">
        <v>3.6344744265079498E-2</v>
      </c>
      <c r="S2604" s="50">
        <v>18.549186706542969</v>
      </c>
      <c r="T2604" s="50">
        <v>8.303581178188324E-2</v>
      </c>
      <c r="U2604" s="50">
        <v>5.8715187013149261E-2</v>
      </c>
      <c r="V2604" s="50">
        <v>0</v>
      </c>
      <c r="W2604" t="s">
        <v>210</v>
      </c>
      <c r="X2604" s="50">
        <v>0.52666611406789432</v>
      </c>
      <c r="Y2604" t="s">
        <v>210</v>
      </c>
      <c r="Z2604">
        <v>3</v>
      </c>
      <c r="AA2604">
        <v>22</v>
      </c>
      <c r="AB2604" t="s">
        <v>251</v>
      </c>
      <c r="AC2604" t="s">
        <v>190</v>
      </c>
      <c r="AD2604" s="50">
        <v>0.97899010542821241</v>
      </c>
      <c r="AE2604" t="s">
        <v>252</v>
      </c>
      <c r="AF2604" t="s">
        <v>252</v>
      </c>
    </row>
    <row r="2605" spans="1:32" x14ac:dyDescent="0.35">
      <c r="A2605">
        <v>52</v>
      </c>
      <c r="B2605" t="s">
        <v>323</v>
      </c>
      <c r="C2605" t="s">
        <v>246</v>
      </c>
      <c r="D2605" t="s">
        <v>504</v>
      </c>
      <c r="E2605" t="s">
        <v>324</v>
      </c>
      <c r="F2605" t="s">
        <v>248</v>
      </c>
      <c r="G2605" t="s">
        <v>249</v>
      </c>
      <c r="H2605" t="s">
        <v>250</v>
      </c>
      <c r="L2605" s="50">
        <v>1</v>
      </c>
      <c r="M2605" s="50">
        <v>0.85390681028366089</v>
      </c>
      <c r="N2605" s="50">
        <v>1.1710879802703857</v>
      </c>
      <c r="O2605" s="50">
        <v>25.070694</v>
      </c>
      <c r="P2605" s="50">
        <v>25.074851989746094</v>
      </c>
      <c r="Q2605" s="50">
        <v>5.8803283609449863E-3</v>
      </c>
      <c r="S2605" s="50">
        <v>15.261898040771484</v>
      </c>
      <c r="T2605" s="50">
        <v>7.4890479445457458E-2</v>
      </c>
      <c r="U2605" s="50">
        <v>5.2955567836761475E-2</v>
      </c>
      <c r="V2605" s="50">
        <v>0</v>
      </c>
      <c r="W2605" t="s">
        <v>210</v>
      </c>
      <c r="X2605" s="50">
        <v>0.73718364078752641</v>
      </c>
      <c r="Y2605" t="s">
        <v>210</v>
      </c>
      <c r="Z2605">
        <v>3</v>
      </c>
      <c r="AA2605">
        <v>18</v>
      </c>
      <c r="AB2605" t="s">
        <v>251</v>
      </c>
      <c r="AC2605" t="s">
        <v>190</v>
      </c>
      <c r="AD2605" s="50">
        <v>0.96795048182986321</v>
      </c>
      <c r="AE2605" t="s">
        <v>252</v>
      </c>
      <c r="AF2605" t="s">
        <v>252</v>
      </c>
    </row>
    <row r="2606" spans="1:32" x14ac:dyDescent="0.35">
      <c r="A2606">
        <v>53</v>
      </c>
      <c r="B2606" t="s">
        <v>325</v>
      </c>
      <c r="C2606" t="s">
        <v>246</v>
      </c>
      <c r="D2606" t="s">
        <v>504</v>
      </c>
      <c r="E2606" t="s">
        <v>318</v>
      </c>
      <c r="F2606" t="s">
        <v>248</v>
      </c>
      <c r="G2606" t="s">
        <v>249</v>
      </c>
      <c r="H2606" t="s">
        <v>250</v>
      </c>
      <c r="L2606" s="50">
        <v>1</v>
      </c>
      <c r="M2606" s="50">
        <v>0.84566676616668701</v>
      </c>
      <c r="N2606" s="50">
        <v>1.1824989318847656</v>
      </c>
      <c r="O2606" s="50">
        <v>26.046514999999999</v>
      </c>
      <c r="P2606" s="50">
        <v>26.0272216796875</v>
      </c>
      <c r="Q2606" s="50">
        <v>2.7284184470772743E-2</v>
      </c>
      <c r="S2606" s="50">
        <v>16.214267730712891</v>
      </c>
      <c r="T2606" s="50">
        <v>7.9488568007946014E-2</v>
      </c>
      <c r="U2606" s="50">
        <v>5.6206904351711273E-2</v>
      </c>
      <c r="V2606" s="50">
        <v>0</v>
      </c>
      <c r="W2606" t="s">
        <v>210</v>
      </c>
      <c r="X2606" s="50">
        <v>0.43924325070385378</v>
      </c>
      <c r="Y2606" t="s">
        <v>210</v>
      </c>
      <c r="Z2606">
        <v>3</v>
      </c>
      <c r="AA2606">
        <v>19</v>
      </c>
      <c r="AB2606" t="s">
        <v>251</v>
      </c>
      <c r="AC2606" t="s">
        <v>190</v>
      </c>
      <c r="AD2606" s="50">
        <v>0.97765291026166534</v>
      </c>
      <c r="AE2606" t="s">
        <v>252</v>
      </c>
      <c r="AF2606" t="s">
        <v>252</v>
      </c>
    </row>
    <row r="2607" spans="1:32" x14ac:dyDescent="0.35">
      <c r="A2607">
        <v>54</v>
      </c>
      <c r="B2607" t="s">
        <v>326</v>
      </c>
      <c r="C2607" t="s">
        <v>246</v>
      </c>
      <c r="D2607" t="s">
        <v>504</v>
      </c>
      <c r="E2607" t="s">
        <v>320</v>
      </c>
      <c r="F2607" t="s">
        <v>248</v>
      </c>
      <c r="G2607" t="s">
        <v>249</v>
      </c>
      <c r="H2607" t="s">
        <v>250</v>
      </c>
      <c r="L2607" s="50">
        <v>1</v>
      </c>
      <c r="M2607" s="50">
        <v>0.76250720024108887</v>
      </c>
      <c r="N2607" s="50">
        <v>1.3114629983901978</v>
      </c>
      <c r="O2607" s="50">
        <v>27.424043999999999</v>
      </c>
      <c r="P2607" s="50">
        <v>27.498062133789063</v>
      </c>
      <c r="Q2607" s="50">
        <v>0.10467658936977386</v>
      </c>
      <c r="S2607" s="50">
        <v>17.68510627746582</v>
      </c>
      <c r="T2607" s="50">
        <v>0.12857368588447571</v>
      </c>
      <c r="U2607" s="50">
        <v>9.091532975435257E-2</v>
      </c>
      <c r="V2607" s="50">
        <v>0</v>
      </c>
      <c r="W2607" t="s">
        <v>210</v>
      </c>
      <c r="X2607" s="50">
        <v>0.40258117041160246</v>
      </c>
      <c r="Y2607" t="s">
        <v>210</v>
      </c>
      <c r="Z2607">
        <v>3</v>
      </c>
      <c r="AA2607">
        <v>21</v>
      </c>
      <c r="AB2607" t="s">
        <v>251</v>
      </c>
      <c r="AC2607" t="s">
        <v>190</v>
      </c>
      <c r="AD2607" s="50">
        <v>0.97596103010506197</v>
      </c>
      <c r="AE2607" t="s">
        <v>252</v>
      </c>
      <c r="AF2607" t="s">
        <v>252</v>
      </c>
    </row>
    <row r="2608" spans="1:32" x14ac:dyDescent="0.35">
      <c r="A2608">
        <v>55</v>
      </c>
      <c r="B2608" t="s">
        <v>327</v>
      </c>
      <c r="C2608" t="s">
        <v>246</v>
      </c>
      <c r="D2608" t="s">
        <v>504</v>
      </c>
      <c r="E2608" t="s">
        <v>322</v>
      </c>
      <c r="F2608" t="s">
        <v>248</v>
      </c>
      <c r="G2608" t="s">
        <v>249</v>
      </c>
      <c r="H2608" t="s">
        <v>250</v>
      </c>
      <c r="L2608" s="50">
        <v>1</v>
      </c>
      <c r="M2608" s="50">
        <v>0.83936423063278198</v>
      </c>
      <c r="N2608" s="50">
        <v>1.1913778781890869</v>
      </c>
      <c r="O2608" s="50">
        <v>28.336441000000001</v>
      </c>
      <c r="P2608" s="50">
        <v>28.362140655517578</v>
      </c>
      <c r="Q2608" s="50">
        <v>3.6344744265079498E-2</v>
      </c>
      <c r="S2608" s="50">
        <v>18.549186706542969</v>
      </c>
      <c r="T2608" s="50">
        <v>8.303581178188324E-2</v>
      </c>
      <c r="U2608" s="50">
        <v>5.8715187013149261E-2</v>
      </c>
      <c r="V2608" s="50">
        <v>0</v>
      </c>
      <c r="W2608" t="s">
        <v>210</v>
      </c>
      <c r="X2608" s="50">
        <v>0.52666611406789432</v>
      </c>
      <c r="Y2608" t="s">
        <v>210</v>
      </c>
      <c r="Z2608">
        <v>3</v>
      </c>
      <c r="AA2608">
        <v>21</v>
      </c>
      <c r="AB2608" t="s">
        <v>251</v>
      </c>
      <c r="AC2608" t="s">
        <v>190</v>
      </c>
      <c r="AD2608" s="50">
        <v>0.96813098893429639</v>
      </c>
      <c r="AE2608" t="s">
        <v>252</v>
      </c>
      <c r="AF2608" t="s">
        <v>252</v>
      </c>
    </row>
    <row r="2609" spans="1:32" x14ac:dyDescent="0.35">
      <c r="A2609">
        <v>56</v>
      </c>
      <c r="B2609" t="s">
        <v>328</v>
      </c>
      <c r="C2609" t="s">
        <v>246</v>
      </c>
      <c r="D2609" t="s">
        <v>504</v>
      </c>
      <c r="E2609" t="s">
        <v>324</v>
      </c>
      <c r="F2609" t="s">
        <v>248</v>
      </c>
      <c r="G2609" t="s">
        <v>249</v>
      </c>
      <c r="H2609" t="s">
        <v>250</v>
      </c>
      <c r="L2609" s="50">
        <v>1</v>
      </c>
      <c r="M2609" s="50">
        <v>0.85390681028366089</v>
      </c>
      <c r="N2609" s="50">
        <v>1.1710879802703857</v>
      </c>
      <c r="O2609" s="50">
        <v>25.07901</v>
      </c>
      <c r="P2609" s="50">
        <v>25.074851989746094</v>
      </c>
      <c r="Q2609" s="50">
        <v>5.8803283609449863E-3</v>
      </c>
      <c r="S2609" s="50">
        <v>15.261898040771484</v>
      </c>
      <c r="T2609" s="50">
        <v>7.4890479445457458E-2</v>
      </c>
      <c r="U2609" s="50">
        <v>5.2955567836761475E-2</v>
      </c>
      <c r="V2609" s="50">
        <v>0</v>
      </c>
      <c r="W2609" t="s">
        <v>210</v>
      </c>
      <c r="X2609" s="50">
        <v>0.73718364078752641</v>
      </c>
      <c r="Y2609" t="s">
        <v>210</v>
      </c>
      <c r="Z2609">
        <v>3</v>
      </c>
      <c r="AA2609">
        <v>18</v>
      </c>
      <c r="AB2609" t="s">
        <v>251</v>
      </c>
      <c r="AC2609" t="s">
        <v>190</v>
      </c>
      <c r="AD2609" s="50">
        <v>0.9639316962844372</v>
      </c>
      <c r="AE2609" t="s">
        <v>252</v>
      </c>
      <c r="AF2609" t="s">
        <v>252</v>
      </c>
    </row>
    <row r="2610" spans="1:32" x14ac:dyDescent="0.35">
      <c r="A2610">
        <v>61</v>
      </c>
      <c r="B2610" t="s">
        <v>333</v>
      </c>
      <c r="C2610" t="s">
        <v>246</v>
      </c>
      <c r="D2610" t="s">
        <v>504</v>
      </c>
      <c r="E2610" t="s">
        <v>334</v>
      </c>
      <c r="F2610" t="s">
        <v>248</v>
      </c>
      <c r="G2610" t="s">
        <v>249</v>
      </c>
      <c r="H2610" t="s">
        <v>250</v>
      </c>
      <c r="L2610" s="50">
        <v>1</v>
      </c>
      <c r="M2610" s="50">
        <v>0.85425668954849243</v>
      </c>
      <c r="N2610" s="50">
        <v>1.1706082820892334</v>
      </c>
      <c r="O2610" s="50">
        <v>27.208905999999999</v>
      </c>
      <c r="P2610" s="50">
        <v>27.210567474365234</v>
      </c>
      <c r="Q2610" s="50">
        <v>2.3494339548051357E-3</v>
      </c>
      <c r="S2610" s="50">
        <v>17.397613525390625</v>
      </c>
      <c r="T2610" s="50">
        <v>7.4696220457553864E-2</v>
      </c>
      <c r="U2610" s="50">
        <v>5.2818205207586288E-2</v>
      </c>
      <c r="V2610" s="50">
        <v>0</v>
      </c>
      <c r="W2610" t="s">
        <v>210</v>
      </c>
      <c r="X2610" s="50">
        <v>0.50216075009783834</v>
      </c>
      <c r="Y2610" t="s">
        <v>210</v>
      </c>
      <c r="Z2610">
        <v>3</v>
      </c>
      <c r="AA2610">
        <v>20</v>
      </c>
      <c r="AB2610" t="s">
        <v>251</v>
      </c>
      <c r="AC2610" t="s">
        <v>190</v>
      </c>
      <c r="AD2610" s="50">
        <v>0.97865635970744635</v>
      </c>
      <c r="AE2610" t="s">
        <v>252</v>
      </c>
      <c r="AF2610" t="s">
        <v>252</v>
      </c>
    </row>
    <row r="2611" spans="1:32" x14ac:dyDescent="0.35">
      <c r="A2611">
        <v>62</v>
      </c>
      <c r="B2611" t="s">
        <v>335</v>
      </c>
      <c r="C2611" t="s">
        <v>246</v>
      </c>
      <c r="D2611" t="s">
        <v>504</v>
      </c>
      <c r="E2611" t="s">
        <v>336</v>
      </c>
      <c r="F2611" t="s">
        <v>248</v>
      </c>
      <c r="G2611" t="s">
        <v>249</v>
      </c>
      <c r="H2611" t="s">
        <v>250</v>
      </c>
      <c r="L2611" s="50">
        <v>1</v>
      </c>
      <c r="M2611" s="50">
        <v>0.82444667816162109</v>
      </c>
      <c r="N2611" s="50">
        <v>1.2129347324371338</v>
      </c>
      <c r="O2611" s="50">
        <v>28.480937999999998</v>
      </c>
      <c r="P2611" s="50">
        <v>28.443485260009766</v>
      </c>
      <c r="Q2611" s="50">
        <v>5.296611413359642E-2</v>
      </c>
      <c r="S2611" s="50">
        <v>18.630531311035156</v>
      </c>
      <c r="T2611" s="50">
        <v>9.1539144515991211E-2</v>
      </c>
      <c r="U2611" s="50">
        <v>6.4727947115898132E-2</v>
      </c>
      <c r="V2611" s="50">
        <v>0</v>
      </c>
      <c r="W2611" t="s">
        <v>210</v>
      </c>
      <c r="X2611" s="50">
        <v>0.52406169083231047</v>
      </c>
      <c r="Y2611" t="s">
        <v>210</v>
      </c>
      <c r="Z2611">
        <v>3</v>
      </c>
      <c r="AA2611">
        <v>22</v>
      </c>
      <c r="AB2611" t="s">
        <v>251</v>
      </c>
      <c r="AC2611" t="s">
        <v>190</v>
      </c>
      <c r="AD2611" s="50">
        <v>0.9738074724257284</v>
      </c>
      <c r="AE2611" t="s">
        <v>252</v>
      </c>
      <c r="AF2611" t="s">
        <v>252</v>
      </c>
    </row>
    <row r="2612" spans="1:32" x14ac:dyDescent="0.35">
      <c r="A2612">
        <v>63</v>
      </c>
      <c r="B2612" t="s">
        <v>337</v>
      </c>
      <c r="C2612" t="s">
        <v>246</v>
      </c>
      <c r="D2612" t="s">
        <v>504</v>
      </c>
      <c r="E2612" t="s">
        <v>338</v>
      </c>
      <c r="F2612" t="s">
        <v>248</v>
      </c>
      <c r="G2612" t="s">
        <v>249</v>
      </c>
      <c r="H2612" t="s">
        <v>250</v>
      </c>
      <c r="L2612" s="50">
        <v>1</v>
      </c>
      <c r="M2612" s="50">
        <v>0.84502238035202026</v>
      </c>
      <c r="N2612" s="50">
        <v>1.1834006309509277</v>
      </c>
      <c r="O2612" s="50">
        <v>29.191960000000002</v>
      </c>
      <c r="P2612" s="50">
        <v>29.171934127807617</v>
      </c>
      <c r="Q2612" s="50">
        <v>2.8319984674453735E-2</v>
      </c>
      <c r="S2612" s="50">
        <v>19.358980178833008</v>
      </c>
      <c r="T2612" s="50">
        <v>7.9850032925605774E-2</v>
      </c>
      <c r="U2612" s="50">
        <v>5.6462496519088745E-2</v>
      </c>
      <c r="V2612" s="50">
        <v>0</v>
      </c>
      <c r="W2612" t="s">
        <v>210</v>
      </c>
      <c r="X2612" s="50">
        <v>0.53837806333376137</v>
      </c>
      <c r="Y2612" t="s">
        <v>210</v>
      </c>
      <c r="Z2612">
        <v>3</v>
      </c>
      <c r="AA2612">
        <v>23</v>
      </c>
      <c r="AB2612" t="s">
        <v>251</v>
      </c>
      <c r="AC2612" t="s">
        <v>190</v>
      </c>
      <c r="AD2612" s="50">
        <v>0.98066391354015825</v>
      </c>
      <c r="AE2612" t="s">
        <v>252</v>
      </c>
      <c r="AF2612" t="s">
        <v>252</v>
      </c>
    </row>
    <row r="2613" spans="1:32" x14ac:dyDescent="0.35">
      <c r="A2613">
        <v>64</v>
      </c>
      <c r="B2613" t="s">
        <v>339</v>
      </c>
      <c r="C2613" t="s">
        <v>246</v>
      </c>
      <c r="D2613" t="s">
        <v>504</v>
      </c>
      <c r="E2613" t="s">
        <v>340</v>
      </c>
      <c r="F2613" t="s">
        <v>248</v>
      </c>
      <c r="G2613" t="s">
        <v>249</v>
      </c>
      <c r="H2613" t="s">
        <v>250</v>
      </c>
      <c r="L2613" s="50">
        <v>1</v>
      </c>
      <c r="M2613" s="50">
        <v>0.85425835847854614</v>
      </c>
      <c r="N2613" s="50">
        <v>1.1706060171127319</v>
      </c>
      <c r="O2613" s="50">
        <v>28.951561000000002</v>
      </c>
      <c r="P2613" s="50">
        <v>28.949920654296875</v>
      </c>
      <c r="Q2613" s="50">
        <v>2.3197624832391739E-3</v>
      </c>
      <c r="S2613" s="50">
        <v>19.136966705322266</v>
      </c>
      <c r="T2613" s="50">
        <v>7.4695296585559845E-2</v>
      </c>
      <c r="U2613" s="50">
        <v>5.2817549556493759E-2</v>
      </c>
      <c r="V2613" s="50">
        <v>0</v>
      </c>
      <c r="W2613" t="s">
        <v>210</v>
      </c>
      <c r="X2613" s="50">
        <v>0.71986411137548556</v>
      </c>
      <c r="Y2613" t="s">
        <v>210</v>
      </c>
      <c r="Z2613">
        <v>3</v>
      </c>
      <c r="AA2613">
        <v>22</v>
      </c>
      <c r="AB2613" t="s">
        <v>251</v>
      </c>
      <c r="AC2613" t="s">
        <v>190</v>
      </c>
      <c r="AD2613" s="50">
        <v>0.97640248879372749</v>
      </c>
      <c r="AE2613" t="s">
        <v>252</v>
      </c>
      <c r="AF2613" t="s">
        <v>252</v>
      </c>
    </row>
    <row r="2614" spans="1:32" x14ac:dyDescent="0.35">
      <c r="A2614">
        <v>65</v>
      </c>
      <c r="B2614" t="s">
        <v>341</v>
      </c>
      <c r="C2614" t="s">
        <v>246</v>
      </c>
      <c r="D2614" t="s">
        <v>504</v>
      </c>
      <c r="E2614" t="s">
        <v>334</v>
      </c>
      <c r="F2614" t="s">
        <v>248</v>
      </c>
      <c r="G2614" t="s">
        <v>249</v>
      </c>
      <c r="H2614" t="s">
        <v>250</v>
      </c>
      <c r="L2614" s="50">
        <v>1</v>
      </c>
      <c r="M2614" s="50">
        <v>0.85425668954849243</v>
      </c>
      <c r="N2614" s="50">
        <v>1.1706082820892334</v>
      </c>
      <c r="O2614" s="50">
        <v>27.212229000000001</v>
      </c>
      <c r="P2614" s="50">
        <v>27.210567474365234</v>
      </c>
      <c r="Q2614" s="50">
        <v>2.3494339548051357E-3</v>
      </c>
      <c r="S2614" s="50">
        <v>17.397613525390625</v>
      </c>
      <c r="T2614" s="50">
        <v>7.4696220457553864E-2</v>
      </c>
      <c r="U2614" s="50">
        <v>5.2818205207586288E-2</v>
      </c>
      <c r="V2614" s="50">
        <v>0</v>
      </c>
      <c r="W2614" t="s">
        <v>210</v>
      </c>
      <c r="X2614" s="50">
        <v>0.50216075009783834</v>
      </c>
      <c r="Y2614" t="s">
        <v>210</v>
      </c>
      <c r="Z2614">
        <v>3</v>
      </c>
      <c r="AA2614">
        <v>20</v>
      </c>
      <c r="AB2614" t="s">
        <v>251</v>
      </c>
      <c r="AC2614" t="s">
        <v>190</v>
      </c>
      <c r="AD2614" s="50">
        <v>0.98009921019464641</v>
      </c>
      <c r="AE2614" t="s">
        <v>252</v>
      </c>
      <c r="AF2614" t="s">
        <v>252</v>
      </c>
    </row>
    <row r="2615" spans="1:32" x14ac:dyDescent="0.35">
      <c r="A2615">
        <v>66</v>
      </c>
      <c r="B2615" t="s">
        <v>342</v>
      </c>
      <c r="C2615" t="s">
        <v>246</v>
      </c>
      <c r="D2615" t="s">
        <v>504</v>
      </c>
      <c r="E2615" t="s">
        <v>336</v>
      </c>
      <c r="F2615" t="s">
        <v>248</v>
      </c>
      <c r="G2615" t="s">
        <v>249</v>
      </c>
      <c r="H2615" t="s">
        <v>250</v>
      </c>
      <c r="L2615" s="50">
        <v>1</v>
      </c>
      <c r="M2615" s="50">
        <v>0.82444667816162109</v>
      </c>
      <c r="N2615" s="50">
        <v>1.2129347324371338</v>
      </c>
      <c r="O2615" s="50">
        <v>28.406033000000001</v>
      </c>
      <c r="P2615" s="50">
        <v>28.443485260009766</v>
      </c>
      <c r="Q2615" s="50">
        <v>5.296611413359642E-2</v>
      </c>
      <c r="S2615" s="50">
        <v>18.630531311035156</v>
      </c>
      <c r="T2615" s="50">
        <v>9.1539144515991211E-2</v>
      </c>
      <c r="U2615" s="50">
        <v>6.4727947115898132E-2</v>
      </c>
      <c r="V2615" s="50">
        <v>0</v>
      </c>
      <c r="W2615" t="s">
        <v>210</v>
      </c>
      <c r="X2615" s="50">
        <v>0.52406169083231047</v>
      </c>
      <c r="Y2615" t="s">
        <v>210</v>
      </c>
      <c r="Z2615">
        <v>3</v>
      </c>
      <c r="AA2615">
        <v>21</v>
      </c>
      <c r="AB2615" t="s">
        <v>251</v>
      </c>
      <c r="AC2615" t="s">
        <v>190</v>
      </c>
      <c r="AD2615" s="50">
        <v>0.97070026125695497</v>
      </c>
      <c r="AE2615" t="s">
        <v>252</v>
      </c>
      <c r="AF2615" t="s">
        <v>252</v>
      </c>
    </row>
    <row r="2616" spans="1:32" x14ac:dyDescent="0.35">
      <c r="A2616">
        <v>67</v>
      </c>
      <c r="B2616" t="s">
        <v>343</v>
      </c>
      <c r="C2616" t="s">
        <v>246</v>
      </c>
      <c r="D2616" t="s">
        <v>504</v>
      </c>
      <c r="E2616" t="s">
        <v>338</v>
      </c>
      <c r="F2616" t="s">
        <v>248</v>
      </c>
      <c r="G2616" t="s">
        <v>249</v>
      </c>
      <c r="H2616" t="s">
        <v>250</v>
      </c>
      <c r="L2616" s="50">
        <v>1</v>
      </c>
      <c r="M2616" s="50">
        <v>0.84502238035202026</v>
      </c>
      <c r="N2616" s="50">
        <v>1.1834006309509277</v>
      </c>
      <c r="O2616" s="50">
        <v>29.151909</v>
      </c>
      <c r="P2616" s="50">
        <v>29.171934127807617</v>
      </c>
      <c r="Q2616" s="50">
        <v>2.8319984674453735E-2</v>
      </c>
      <c r="S2616" s="50">
        <v>19.358980178833008</v>
      </c>
      <c r="T2616" s="50">
        <v>7.9850032925605774E-2</v>
      </c>
      <c r="U2616" s="50">
        <v>5.6462496519088745E-2</v>
      </c>
      <c r="V2616" s="50">
        <v>0</v>
      </c>
      <c r="W2616" t="s">
        <v>210</v>
      </c>
      <c r="X2616" s="50">
        <v>0.53837806333376137</v>
      </c>
      <c r="Y2616" t="s">
        <v>210</v>
      </c>
      <c r="Z2616">
        <v>3</v>
      </c>
      <c r="AA2616">
        <v>23</v>
      </c>
      <c r="AB2616" t="s">
        <v>251</v>
      </c>
      <c r="AC2616" t="s">
        <v>190</v>
      </c>
      <c r="AD2616" s="50">
        <v>0.95934860367766039</v>
      </c>
      <c r="AE2616" t="s">
        <v>252</v>
      </c>
      <c r="AF2616" t="s">
        <v>252</v>
      </c>
    </row>
    <row r="2617" spans="1:32" x14ac:dyDescent="0.35">
      <c r="A2617">
        <v>68</v>
      </c>
      <c r="B2617" t="s">
        <v>344</v>
      </c>
      <c r="C2617" t="s">
        <v>246</v>
      </c>
      <c r="D2617" t="s">
        <v>504</v>
      </c>
      <c r="E2617" t="s">
        <v>340</v>
      </c>
      <c r="F2617" t="s">
        <v>248</v>
      </c>
      <c r="G2617" t="s">
        <v>249</v>
      </c>
      <c r="H2617" t="s">
        <v>250</v>
      </c>
      <c r="L2617" s="50">
        <v>1</v>
      </c>
      <c r="M2617" s="50">
        <v>0.85425835847854614</v>
      </c>
      <c r="N2617" s="50">
        <v>1.1706060171127319</v>
      </c>
      <c r="O2617" s="50">
        <v>28.94828</v>
      </c>
      <c r="P2617" s="50">
        <v>28.949920654296875</v>
      </c>
      <c r="Q2617" s="50">
        <v>2.3197624832391739E-3</v>
      </c>
      <c r="S2617" s="50">
        <v>19.136966705322266</v>
      </c>
      <c r="T2617" s="50">
        <v>7.4695296585559845E-2</v>
      </c>
      <c r="U2617" s="50">
        <v>5.2817549556493759E-2</v>
      </c>
      <c r="V2617" s="50">
        <v>0</v>
      </c>
      <c r="W2617" t="s">
        <v>210</v>
      </c>
      <c r="X2617" s="50">
        <v>0.71986411137548556</v>
      </c>
      <c r="Y2617" t="s">
        <v>210</v>
      </c>
      <c r="Z2617">
        <v>3</v>
      </c>
      <c r="AA2617">
        <v>22</v>
      </c>
      <c r="AB2617" t="s">
        <v>251</v>
      </c>
      <c r="AC2617" t="s">
        <v>190</v>
      </c>
      <c r="AD2617" s="50">
        <v>0.96330449191384482</v>
      </c>
      <c r="AE2617" t="s">
        <v>252</v>
      </c>
      <c r="AF2617" t="s">
        <v>252</v>
      </c>
    </row>
    <row r="2618" spans="1:32" x14ac:dyDescent="0.35">
      <c r="A2618">
        <v>73</v>
      </c>
      <c r="B2618" t="s">
        <v>349</v>
      </c>
      <c r="C2618" t="s">
        <v>246</v>
      </c>
      <c r="D2618" t="s">
        <v>504</v>
      </c>
      <c r="E2618" t="s">
        <v>350</v>
      </c>
      <c r="F2618" t="s">
        <v>248</v>
      </c>
      <c r="G2618" t="s">
        <v>249</v>
      </c>
      <c r="H2618" t="s">
        <v>250</v>
      </c>
      <c r="L2618" s="50">
        <v>1</v>
      </c>
      <c r="M2618" s="50">
        <v>0.82435977458953857</v>
      </c>
      <c r="N2618" s="50">
        <v>1.2130625247955322</v>
      </c>
      <c r="O2618" s="50">
        <v>28.249873999999998</v>
      </c>
      <c r="P2618" s="50">
        <v>28.287387847900391</v>
      </c>
      <c r="Q2618" s="50">
        <v>5.3052429109811783E-2</v>
      </c>
      <c r="S2618" s="50">
        <v>18.474433898925781</v>
      </c>
      <c r="T2618" s="50">
        <v>9.1589115560054779E-2</v>
      </c>
      <c r="U2618" s="50">
        <v>6.4763285219669342E-2</v>
      </c>
      <c r="V2618" s="50">
        <v>0</v>
      </c>
      <c r="W2618" t="s">
        <v>210</v>
      </c>
      <c r="X2618" s="50">
        <v>0.32091915824419981</v>
      </c>
      <c r="Y2618" t="s">
        <v>210</v>
      </c>
      <c r="Z2618">
        <v>3</v>
      </c>
      <c r="AA2618">
        <v>22</v>
      </c>
      <c r="AB2618" t="s">
        <v>251</v>
      </c>
      <c r="AC2618" t="s">
        <v>190</v>
      </c>
      <c r="AD2618" s="50">
        <v>0.98287497835608673</v>
      </c>
      <c r="AE2618" t="s">
        <v>252</v>
      </c>
      <c r="AF2618" t="s">
        <v>252</v>
      </c>
    </row>
    <row r="2619" spans="1:32" x14ac:dyDescent="0.35">
      <c r="A2619">
        <v>74</v>
      </c>
      <c r="B2619" t="s">
        <v>351</v>
      </c>
      <c r="C2619" t="s">
        <v>246</v>
      </c>
      <c r="D2619" t="s">
        <v>504</v>
      </c>
      <c r="E2619" t="s">
        <v>352</v>
      </c>
      <c r="F2619" t="s">
        <v>248</v>
      </c>
      <c r="G2619" t="s">
        <v>249</v>
      </c>
      <c r="H2619" t="s">
        <v>250</v>
      </c>
      <c r="L2619" s="50">
        <v>1</v>
      </c>
      <c r="M2619" s="50">
        <v>0.85053956508636475</v>
      </c>
      <c r="N2619" s="50">
        <v>1.1757242679595947</v>
      </c>
      <c r="O2619" s="50">
        <v>24.475349999999999</v>
      </c>
      <c r="P2619" s="50">
        <v>24.462726593017578</v>
      </c>
      <c r="Q2619" s="50">
        <v>1.7852731049060822E-2</v>
      </c>
      <c r="S2619" s="50">
        <v>14.649770736694336</v>
      </c>
      <c r="T2619" s="50">
        <v>7.6764091849327087E-2</v>
      </c>
      <c r="U2619" s="50">
        <v>5.4280411452054977E-2</v>
      </c>
      <c r="V2619" s="50">
        <v>0</v>
      </c>
      <c r="W2619" t="s">
        <v>210</v>
      </c>
      <c r="X2619" s="50">
        <v>0.45679353534207773</v>
      </c>
      <c r="Y2619" t="s">
        <v>210</v>
      </c>
      <c r="Z2619">
        <v>3</v>
      </c>
      <c r="AA2619">
        <v>18</v>
      </c>
      <c r="AB2619" t="s">
        <v>251</v>
      </c>
      <c r="AC2619" t="s">
        <v>190</v>
      </c>
      <c r="AD2619" s="50">
        <v>0.97581561105999159</v>
      </c>
      <c r="AE2619" t="s">
        <v>252</v>
      </c>
      <c r="AF2619" t="s">
        <v>252</v>
      </c>
    </row>
    <row r="2620" spans="1:32" x14ac:dyDescent="0.35">
      <c r="A2620">
        <v>75</v>
      </c>
      <c r="B2620" t="s">
        <v>353</v>
      </c>
      <c r="C2620" t="s">
        <v>246</v>
      </c>
      <c r="D2620" t="s">
        <v>504</v>
      </c>
      <c r="E2620" t="s">
        <v>354</v>
      </c>
      <c r="F2620" t="s">
        <v>248</v>
      </c>
      <c r="G2620" t="s">
        <v>249</v>
      </c>
      <c r="H2620" t="s">
        <v>250</v>
      </c>
      <c r="L2620" s="50">
        <v>1</v>
      </c>
      <c r="M2620" s="50">
        <v>0.78176367282867432</v>
      </c>
      <c r="N2620" s="50">
        <v>1.2791589498519897</v>
      </c>
      <c r="O2620" s="50">
        <v>27.506350000000001</v>
      </c>
      <c r="P2620" s="50">
        <v>27.442882537841797</v>
      </c>
      <c r="Q2620" s="50">
        <v>8.9754581451416016E-2</v>
      </c>
      <c r="S2620" s="50">
        <v>17.629928588867188</v>
      </c>
      <c r="T2620" s="50">
        <v>0.11674711853265762</v>
      </c>
      <c r="U2620" s="50">
        <v>8.2552678883075714E-2</v>
      </c>
      <c r="V2620" s="50">
        <v>0</v>
      </c>
      <c r="W2620" t="s">
        <v>210</v>
      </c>
      <c r="X2620" s="50">
        <v>0.12110894858787034</v>
      </c>
      <c r="Y2620" t="s">
        <v>210</v>
      </c>
      <c r="Z2620">
        <v>3</v>
      </c>
      <c r="AA2620">
        <v>22</v>
      </c>
      <c r="AB2620" t="s">
        <v>251</v>
      </c>
      <c r="AC2620" t="s">
        <v>190</v>
      </c>
      <c r="AD2620" s="50">
        <v>0.94827315536864076</v>
      </c>
      <c r="AE2620" t="s">
        <v>252</v>
      </c>
      <c r="AF2620" t="s">
        <v>252</v>
      </c>
    </row>
    <row r="2621" spans="1:32" x14ac:dyDescent="0.35">
      <c r="A2621">
        <v>76</v>
      </c>
      <c r="B2621" t="s">
        <v>355</v>
      </c>
      <c r="C2621" t="s">
        <v>246</v>
      </c>
      <c r="D2621" t="s">
        <v>504</v>
      </c>
      <c r="E2621" t="s">
        <v>356</v>
      </c>
      <c r="F2621" t="s">
        <v>248</v>
      </c>
      <c r="G2621" t="s">
        <v>249</v>
      </c>
      <c r="H2621" t="s">
        <v>250</v>
      </c>
      <c r="L2621" s="50">
        <v>1</v>
      </c>
      <c r="M2621" s="50">
        <v>0.85421007871627808</v>
      </c>
      <c r="N2621" s="50">
        <v>1.1706721782684326</v>
      </c>
      <c r="O2621" s="50">
        <v>31.807082999999999</v>
      </c>
      <c r="P2621" s="50">
        <v>31.804916381835938</v>
      </c>
      <c r="Q2621" s="50">
        <v>3.064244519919157E-3</v>
      </c>
      <c r="S2621" s="50">
        <v>21.991962432861328</v>
      </c>
      <c r="T2621" s="50">
        <v>7.4722118675708771E-2</v>
      </c>
      <c r="U2621" s="50">
        <v>5.2836518734693527E-2</v>
      </c>
      <c r="V2621" s="50">
        <v>0</v>
      </c>
      <c r="W2621" t="s">
        <v>210</v>
      </c>
      <c r="X2621" s="50">
        <v>0.37440941664240723</v>
      </c>
      <c r="Y2621" t="s">
        <v>210</v>
      </c>
      <c r="Z2621">
        <v>3</v>
      </c>
      <c r="AA2621">
        <v>25</v>
      </c>
      <c r="AB2621" t="s">
        <v>251</v>
      </c>
      <c r="AC2621" t="s">
        <v>190</v>
      </c>
      <c r="AD2621" s="50">
        <v>0.94045751165591418</v>
      </c>
      <c r="AE2621" t="s">
        <v>252</v>
      </c>
      <c r="AF2621" t="s">
        <v>252</v>
      </c>
    </row>
    <row r="2622" spans="1:32" x14ac:dyDescent="0.35">
      <c r="A2622">
        <v>77</v>
      </c>
      <c r="B2622" t="s">
        <v>357</v>
      </c>
      <c r="C2622" t="s">
        <v>246</v>
      </c>
      <c r="D2622" t="s">
        <v>504</v>
      </c>
      <c r="E2622" t="s">
        <v>350</v>
      </c>
      <c r="F2622" t="s">
        <v>248</v>
      </c>
      <c r="G2622" t="s">
        <v>249</v>
      </c>
      <c r="H2622" t="s">
        <v>250</v>
      </c>
      <c r="L2622" s="50">
        <v>1</v>
      </c>
      <c r="M2622" s="50">
        <v>0.82435977458953857</v>
      </c>
      <c r="N2622" s="50">
        <v>1.2130625247955322</v>
      </c>
      <c r="O2622" s="50">
        <v>28.324902000000002</v>
      </c>
      <c r="P2622" s="50">
        <v>28.287387847900391</v>
      </c>
      <c r="Q2622" s="50">
        <v>5.3052429109811783E-2</v>
      </c>
      <c r="S2622" s="50">
        <v>18.474433898925781</v>
      </c>
      <c r="T2622" s="50">
        <v>9.1589115560054779E-2</v>
      </c>
      <c r="U2622" s="50">
        <v>6.4763285219669342E-2</v>
      </c>
      <c r="V2622" s="50">
        <v>0</v>
      </c>
      <c r="W2622" t="s">
        <v>210</v>
      </c>
      <c r="X2622" s="50">
        <v>0.32091915824419981</v>
      </c>
      <c r="Y2622" t="s">
        <v>210</v>
      </c>
      <c r="Z2622">
        <v>3</v>
      </c>
      <c r="AA2622">
        <v>23</v>
      </c>
      <c r="AB2622" t="s">
        <v>251</v>
      </c>
      <c r="AC2622" t="s">
        <v>190</v>
      </c>
      <c r="AD2622" s="50">
        <v>0.96827257676213041</v>
      </c>
      <c r="AE2622" t="s">
        <v>252</v>
      </c>
      <c r="AF2622" t="s">
        <v>252</v>
      </c>
    </row>
    <row r="2623" spans="1:32" x14ac:dyDescent="0.35">
      <c r="A2623">
        <v>78</v>
      </c>
      <c r="B2623" t="s">
        <v>358</v>
      </c>
      <c r="C2623" t="s">
        <v>246</v>
      </c>
      <c r="D2623" t="s">
        <v>504</v>
      </c>
      <c r="E2623" t="s">
        <v>352</v>
      </c>
      <c r="F2623" t="s">
        <v>248</v>
      </c>
      <c r="G2623" t="s">
        <v>249</v>
      </c>
      <c r="H2623" t="s">
        <v>250</v>
      </c>
      <c r="L2623" s="50">
        <v>1</v>
      </c>
      <c r="M2623" s="50">
        <v>0.85053956508636475</v>
      </c>
      <c r="N2623" s="50">
        <v>1.1757242679595947</v>
      </c>
      <c r="O2623" s="50">
        <v>24.450102000000001</v>
      </c>
      <c r="P2623" s="50">
        <v>24.462726593017578</v>
      </c>
      <c r="Q2623" s="50">
        <v>1.7852731049060822E-2</v>
      </c>
      <c r="S2623" s="50">
        <v>14.649770736694336</v>
      </c>
      <c r="T2623" s="50">
        <v>7.6764091849327087E-2</v>
      </c>
      <c r="U2623" s="50">
        <v>5.4280411452054977E-2</v>
      </c>
      <c r="V2623" s="50">
        <v>0</v>
      </c>
      <c r="W2623" t="s">
        <v>210</v>
      </c>
      <c r="X2623" s="50">
        <v>0.45679353534207773</v>
      </c>
      <c r="Y2623" t="s">
        <v>210</v>
      </c>
      <c r="Z2623">
        <v>3</v>
      </c>
      <c r="AA2623">
        <v>18</v>
      </c>
      <c r="AB2623" t="s">
        <v>251</v>
      </c>
      <c r="AC2623" t="s">
        <v>190</v>
      </c>
      <c r="AD2623" s="50">
        <v>0.97861344668289818</v>
      </c>
      <c r="AE2623" t="s">
        <v>252</v>
      </c>
      <c r="AF2623" t="s">
        <v>252</v>
      </c>
    </row>
    <row r="2624" spans="1:32" x14ac:dyDescent="0.35">
      <c r="A2624">
        <v>79</v>
      </c>
      <c r="B2624" t="s">
        <v>359</v>
      </c>
      <c r="C2624" t="s">
        <v>246</v>
      </c>
      <c r="D2624" t="s">
        <v>504</v>
      </c>
      <c r="E2624" t="s">
        <v>354</v>
      </c>
      <c r="F2624" t="s">
        <v>248</v>
      </c>
      <c r="G2624" t="s">
        <v>249</v>
      </c>
      <c r="H2624" t="s">
        <v>250</v>
      </c>
      <c r="L2624" s="50">
        <v>1</v>
      </c>
      <c r="M2624" s="50">
        <v>0.78176367282867432</v>
      </c>
      <c r="N2624" s="50">
        <v>1.2791589498519897</v>
      </c>
      <c r="O2624" s="50">
        <v>27.379417</v>
      </c>
      <c r="P2624" s="50">
        <v>27.442882537841797</v>
      </c>
      <c r="Q2624" s="50">
        <v>8.9754581451416016E-2</v>
      </c>
      <c r="S2624" s="50">
        <v>17.629928588867188</v>
      </c>
      <c r="T2624" s="50">
        <v>0.11674711853265762</v>
      </c>
      <c r="U2624" s="50">
        <v>8.2552678883075714E-2</v>
      </c>
      <c r="V2624" s="50">
        <v>0</v>
      </c>
      <c r="W2624" t="s">
        <v>210</v>
      </c>
      <c r="X2624" s="50">
        <v>0.12110894858787034</v>
      </c>
      <c r="Y2624" t="s">
        <v>210</v>
      </c>
      <c r="Z2624">
        <v>3</v>
      </c>
      <c r="AA2624">
        <v>23</v>
      </c>
      <c r="AB2624" t="s">
        <v>251</v>
      </c>
      <c r="AC2624" t="s">
        <v>190</v>
      </c>
      <c r="AD2624" s="50">
        <v>0.93590195583550195</v>
      </c>
      <c r="AE2624" t="s">
        <v>252</v>
      </c>
      <c r="AF2624" t="s">
        <v>252</v>
      </c>
    </row>
    <row r="2625" spans="1:37" x14ac:dyDescent="0.35">
      <c r="A2625">
        <v>80</v>
      </c>
      <c r="B2625" t="s">
        <v>360</v>
      </c>
      <c r="C2625" t="s">
        <v>246</v>
      </c>
      <c r="D2625" t="s">
        <v>504</v>
      </c>
      <c r="E2625" t="s">
        <v>356</v>
      </c>
      <c r="F2625" t="s">
        <v>248</v>
      </c>
      <c r="G2625" t="s">
        <v>249</v>
      </c>
      <c r="H2625" t="s">
        <v>250</v>
      </c>
      <c r="L2625" s="50">
        <v>1</v>
      </c>
      <c r="M2625" s="50">
        <v>0.85421007871627808</v>
      </c>
      <c r="N2625" s="50">
        <v>1.1706721782684326</v>
      </c>
      <c r="O2625" s="50">
        <v>31.80275</v>
      </c>
      <c r="P2625" s="50">
        <v>31.804916381835938</v>
      </c>
      <c r="Q2625" s="50">
        <v>3.064244519919157E-3</v>
      </c>
      <c r="S2625" s="50">
        <v>21.991962432861328</v>
      </c>
      <c r="T2625" s="50">
        <v>7.4722118675708771E-2</v>
      </c>
      <c r="U2625" s="50">
        <v>5.2836518734693527E-2</v>
      </c>
      <c r="V2625" s="50">
        <v>0</v>
      </c>
      <c r="W2625" t="s">
        <v>210</v>
      </c>
      <c r="X2625" s="50">
        <v>0.37440941664240723</v>
      </c>
      <c r="Y2625" t="s">
        <v>210</v>
      </c>
      <c r="Z2625">
        <v>3</v>
      </c>
      <c r="AA2625">
        <v>25</v>
      </c>
      <c r="AB2625" t="s">
        <v>251</v>
      </c>
      <c r="AC2625" t="s">
        <v>190</v>
      </c>
      <c r="AD2625" s="50">
        <v>0.91137430535378205</v>
      </c>
      <c r="AE2625" t="s">
        <v>252</v>
      </c>
      <c r="AF2625" t="s">
        <v>252</v>
      </c>
    </row>
    <row r="2626" spans="1:37" x14ac:dyDescent="0.35">
      <c r="A2626">
        <v>85</v>
      </c>
      <c r="B2626" t="s">
        <v>365</v>
      </c>
      <c r="C2626" t="s">
        <v>246</v>
      </c>
      <c r="D2626" t="s">
        <v>504</v>
      </c>
      <c r="E2626" t="s">
        <v>366</v>
      </c>
      <c r="F2626" t="s">
        <v>248</v>
      </c>
      <c r="G2626" t="s">
        <v>249</v>
      </c>
      <c r="H2626" t="s">
        <v>250</v>
      </c>
      <c r="L2626" s="50">
        <v>1</v>
      </c>
      <c r="M2626" s="50">
        <v>0.70848387479782104</v>
      </c>
      <c r="N2626" s="50">
        <v>1.4114646911621094</v>
      </c>
      <c r="O2626" s="50">
        <v>38.159202999999998</v>
      </c>
      <c r="P2626" s="50">
        <v>38.261993408203125</v>
      </c>
      <c r="Q2626" s="50">
        <v>0.14536818861961365</v>
      </c>
      <c r="S2626" s="50">
        <v>28.449039459228516</v>
      </c>
      <c r="T2626" s="50">
        <v>0.1634194552898407</v>
      </c>
      <c r="U2626" s="50">
        <v>0.11555500328540802</v>
      </c>
      <c r="V2626" s="50">
        <v>0</v>
      </c>
      <c r="W2626" t="s">
        <v>210</v>
      </c>
      <c r="X2626" s="50">
        <v>3.9999999105930328E-2</v>
      </c>
      <c r="Y2626" t="s">
        <v>210</v>
      </c>
      <c r="Z2626">
        <v>3</v>
      </c>
      <c r="AA2626">
        <v>35</v>
      </c>
      <c r="AB2626" t="s">
        <v>273</v>
      </c>
      <c r="AC2626" t="s">
        <v>190</v>
      </c>
      <c r="AD2626" s="50">
        <v>0.59940538979138624</v>
      </c>
      <c r="AE2626" t="s">
        <v>274</v>
      </c>
      <c r="AF2626" t="s">
        <v>274</v>
      </c>
    </row>
    <row r="2627" spans="1:37" x14ac:dyDescent="0.35">
      <c r="A2627">
        <v>86</v>
      </c>
      <c r="B2627" t="s">
        <v>367</v>
      </c>
      <c r="C2627" t="s">
        <v>246</v>
      </c>
      <c r="D2627" t="s">
        <v>504</v>
      </c>
      <c r="E2627" t="s">
        <v>368</v>
      </c>
      <c r="F2627" t="s">
        <v>248</v>
      </c>
      <c r="G2627" t="s">
        <v>249</v>
      </c>
      <c r="H2627" t="s">
        <v>250</v>
      </c>
      <c r="L2627" s="50">
        <v>1</v>
      </c>
      <c r="M2627" s="50">
        <v>0.80362850427627563</v>
      </c>
      <c r="N2627" s="50">
        <v>1.2443560361862183</v>
      </c>
      <c r="O2627" s="50">
        <v>31.775278</v>
      </c>
      <c r="P2627" s="50">
        <v>31.724422454833984</v>
      </c>
      <c r="Q2627" s="50">
        <v>7.1922078728675842E-2</v>
      </c>
      <c r="S2627" s="50">
        <v>21.911466598510742</v>
      </c>
      <c r="T2627" s="50">
        <v>0.10366673022508621</v>
      </c>
      <c r="U2627" s="50">
        <v>7.3303446173667908E-2</v>
      </c>
      <c r="V2627" s="50">
        <v>0</v>
      </c>
      <c r="W2627" t="s">
        <v>210</v>
      </c>
      <c r="X2627" s="50">
        <v>0.66771004192274341</v>
      </c>
      <c r="Y2627" t="s">
        <v>210</v>
      </c>
      <c r="Z2627">
        <v>3</v>
      </c>
      <c r="AA2627">
        <v>24</v>
      </c>
      <c r="AB2627" t="s">
        <v>251</v>
      </c>
      <c r="AC2627" t="s">
        <v>190</v>
      </c>
      <c r="AD2627" s="50">
        <v>0.98231456584452936</v>
      </c>
      <c r="AE2627" t="s">
        <v>252</v>
      </c>
      <c r="AF2627" t="s">
        <v>252</v>
      </c>
    </row>
    <row r="2628" spans="1:37" x14ac:dyDescent="0.35">
      <c r="A2628">
        <v>87</v>
      </c>
      <c r="B2628" t="s">
        <v>369</v>
      </c>
      <c r="C2628" t="s">
        <v>246</v>
      </c>
      <c r="D2628" t="s">
        <v>504</v>
      </c>
      <c r="E2628" t="s">
        <v>370</v>
      </c>
      <c r="F2628" t="s">
        <v>248</v>
      </c>
      <c r="G2628" t="s">
        <v>249</v>
      </c>
      <c r="H2628" t="s">
        <v>250</v>
      </c>
      <c r="L2628" s="50">
        <v>1</v>
      </c>
      <c r="M2628" s="50">
        <v>0.77879828214645386</v>
      </c>
      <c r="N2628" s="50">
        <v>1.2840296030044556</v>
      </c>
      <c r="O2628" s="50">
        <v>33.188395999999997</v>
      </c>
      <c r="P2628" s="50">
        <v>33.253509521484375</v>
      </c>
      <c r="Q2628" s="50">
        <v>9.2086479067802429E-2</v>
      </c>
      <c r="S2628" s="50">
        <v>23.440557479858398</v>
      </c>
      <c r="T2628" s="50">
        <v>0.11854925751686096</v>
      </c>
      <c r="U2628" s="50">
        <v>8.3826981484889984E-2</v>
      </c>
      <c r="V2628" s="50">
        <v>0</v>
      </c>
      <c r="W2628" t="s">
        <v>210</v>
      </c>
      <c r="X2628" s="50">
        <v>0.6628387187767556</v>
      </c>
      <c r="Y2628" t="s">
        <v>210</v>
      </c>
      <c r="Z2628">
        <v>3</v>
      </c>
      <c r="AA2628">
        <v>25</v>
      </c>
      <c r="AB2628" t="s">
        <v>251</v>
      </c>
      <c r="AC2628" t="s">
        <v>190</v>
      </c>
      <c r="AD2628" s="50">
        <v>0.97561238507679393</v>
      </c>
      <c r="AE2628" t="s">
        <v>252</v>
      </c>
      <c r="AF2628" t="s">
        <v>252</v>
      </c>
    </row>
    <row r="2629" spans="1:37" x14ac:dyDescent="0.35">
      <c r="A2629">
        <v>88</v>
      </c>
      <c r="B2629" t="s">
        <v>371</v>
      </c>
      <c r="C2629" t="s">
        <v>246</v>
      </c>
      <c r="D2629" t="s">
        <v>504</v>
      </c>
      <c r="E2629" t="s">
        <v>372</v>
      </c>
      <c r="F2629" t="s">
        <v>248</v>
      </c>
      <c r="G2629" t="s">
        <v>249</v>
      </c>
      <c r="H2629" t="s">
        <v>250</v>
      </c>
      <c r="L2629" s="50">
        <v>1</v>
      </c>
      <c r="M2629" s="50">
        <v>0.41682592034339905</v>
      </c>
      <c r="N2629" s="50">
        <v>2.3990828990936279</v>
      </c>
      <c r="O2629" s="50">
        <v>34.967303999999999</v>
      </c>
      <c r="P2629" s="50">
        <v>35.255935668945313</v>
      </c>
      <c r="Q2629" s="50">
        <v>0.40818649530410767</v>
      </c>
      <c r="S2629" s="50">
        <v>25.442981719970703</v>
      </c>
      <c r="T2629" s="50">
        <v>0.41495808959007263</v>
      </c>
      <c r="U2629" s="50">
        <v>0.29341968894004822</v>
      </c>
      <c r="V2629" s="50">
        <v>0</v>
      </c>
      <c r="W2629" t="s">
        <v>210</v>
      </c>
      <c r="X2629" s="50">
        <v>7.4592706887442559E-2</v>
      </c>
      <c r="Y2629" t="s">
        <v>210</v>
      </c>
      <c r="Z2629">
        <v>3</v>
      </c>
      <c r="AA2629">
        <v>31</v>
      </c>
      <c r="AB2629" t="s">
        <v>273</v>
      </c>
      <c r="AC2629" t="s">
        <v>190</v>
      </c>
      <c r="AD2629" s="50">
        <v>0.92947666728881129</v>
      </c>
      <c r="AE2629" t="s">
        <v>252</v>
      </c>
      <c r="AF2629" t="s">
        <v>252</v>
      </c>
    </row>
    <row r="2630" spans="1:37" x14ac:dyDescent="0.35">
      <c r="A2630">
        <v>89</v>
      </c>
      <c r="B2630" t="s">
        <v>373</v>
      </c>
      <c r="C2630" t="s">
        <v>246</v>
      </c>
      <c r="D2630" t="s">
        <v>504</v>
      </c>
      <c r="E2630" t="s">
        <v>366</v>
      </c>
      <c r="F2630" t="s">
        <v>248</v>
      </c>
      <c r="G2630" t="s">
        <v>249</v>
      </c>
      <c r="H2630" t="s">
        <v>250</v>
      </c>
      <c r="L2630" s="50">
        <v>1</v>
      </c>
      <c r="M2630" s="50">
        <v>0.70848387479782104</v>
      </c>
      <c r="N2630" s="50">
        <v>1.4114646911621094</v>
      </c>
      <c r="O2630" s="50">
        <v>38.364784</v>
      </c>
      <c r="P2630" s="50">
        <v>38.261993408203125</v>
      </c>
      <c r="Q2630" s="50">
        <v>0.14536818861961365</v>
      </c>
      <c r="S2630" s="50">
        <v>28.449039459228516</v>
      </c>
      <c r="T2630" s="50">
        <v>0.1634194552898407</v>
      </c>
      <c r="U2630" s="50">
        <v>0.11555500328540802</v>
      </c>
      <c r="V2630" s="50">
        <v>0</v>
      </c>
      <c r="W2630" t="s">
        <v>210</v>
      </c>
      <c r="X2630" s="50">
        <v>3.9999999105930328E-2</v>
      </c>
      <c r="Y2630" t="s">
        <v>210</v>
      </c>
      <c r="Z2630">
        <v>3</v>
      </c>
      <c r="AA2630">
        <v>35</v>
      </c>
      <c r="AB2630" t="s">
        <v>251</v>
      </c>
      <c r="AC2630" t="s">
        <v>190</v>
      </c>
      <c r="AD2630" s="50">
        <v>0.33982600104350702</v>
      </c>
      <c r="AE2630" t="s">
        <v>274</v>
      </c>
      <c r="AF2630" t="s">
        <v>274</v>
      </c>
    </row>
    <row r="2631" spans="1:37" x14ac:dyDescent="0.35">
      <c r="A2631">
        <v>90</v>
      </c>
      <c r="B2631" t="s">
        <v>374</v>
      </c>
      <c r="C2631" t="s">
        <v>246</v>
      </c>
      <c r="D2631" t="s">
        <v>504</v>
      </c>
      <c r="E2631" t="s">
        <v>368</v>
      </c>
      <c r="F2631" t="s">
        <v>248</v>
      </c>
      <c r="G2631" t="s">
        <v>249</v>
      </c>
      <c r="H2631" t="s">
        <v>250</v>
      </c>
      <c r="L2631" s="50">
        <v>1</v>
      </c>
      <c r="M2631" s="50">
        <v>0.80362850427627563</v>
      </c>
      <c r="N2631" s="50">
        <v>1.2443560361862183</v>
      </c>
      <c r="O2631" s="50">
        <v>31.673565</v>
      </c>
      <c r="P2631" s="50">
        <v>31.724422454833984</v>
      </c>
      <c r="Q2631" s="50">
        <v>7.1922078728675842E-2</v>
      </c>
      <c r="S2631" s="50">
        <v>21.911466598510742</v>
      </c>
      <c r="T2631" s="50">
        <v>0.10366673022508621</v>
      </c>
      <c r="U2631" s="50">
        <v>7.3303446173667908E-2</v>
      </c>
      <c r="V2631" s="50">
        <v>0</v>
      </c>
      <c r="W2631" t="s">
        <v>210</v>
      </c>
      <c r="X2631" s="50">
        <v>0.66771004192274341</v>
      </c>
      <c r="Y2631" t="s">
        <v>210</v>
      </c>
      <c r="Z2631">
        <v>3</v>
      </c>
      <c r="AA2631">
        <v>24</v>
      </c>
      <c r="AB2631" t="s">
        <v>251</v>
      </c>
      <c r="AC2631" t="s">
        <v>190</v>
      </c>
      <c r="AD2631" s="50">
        <v>0.97973881338560032</v>
      </c>
      <c r="AE2631" t="s">
        <v>252</v>
      </c>
      <c r="AF2631" t="s">
        <v>252</v>
      </c>
    </row>
    <row r="2632" spans="1:37" x14ac:dyDescent="0.35">
      <c r="A2632">
        <v>91</v>
      </c>
      <c r="B2632" t="s">
        <v>375</v>
      </c>
      <c r="C2632" t="s">
        <v>246</v>
      </c>
      <c r="D2632" t="s">
        <v>504</v>
      </c>
      <c r="E2632" t="s">
        <v>370</v>
      </c>
      <c r="F2632" t="s">
        <v>248</v>
      </c>
      <c r="G2632" t="s">
        <v>249</v>
      </c>
      <c r="H2632" t="s">
        <v>250</v>
      </c>
      <c r="L2632" s="50">
        <v>1</v>
      </c>
      <c r="M2632" s="50">
        <v>0.77879828214645386</v>
      </c>
      <c r="N2632" s="50">
        <v>1.2840296030044556</v>
      </c>
      <c r="O2632" s="50">
        <v>33.318626000000002</v>
      </c>
      <c r="P2632" s="50">
        <v>33.253509521484375</v>
      </c>
      <c r="Q2632" s="50">
        <v>9.2086479067802429E-2</v>
      </c>
      <c r="S2632" s="50">
        <v>23.440557479858398</v>
      </c>
      <c r="T2632" s="50">
        <v>0.11854925751686096</v>
      </c>
      <c r="U2632" s="50">
        <v>8.3826981484889984E-2</v>
      </c>
      <c r="V2632" s="50">
        <v>0</v>
      </c>
      <c r="W2632" t="s">
        <v>210</v>
      </c>
      <c r="X2632" s="50">
        <v>0.6628387187767556</v>
      </c>
      <c r="Y2632" t="s">
        <v>210</v>
      </c>
      <c r="Z2632">
        <v>3</v>
      </c>
      <c r="AA2632">
        <v>26</v>
      </c>
      <c r="AB2632" t="s">
        <v>251</v>
      </c>
      <c r="AC2632" t="s">
        <v>190</v>
      </c>
      <c r="AD2632" s="50">
        <v>0.96160022831583036</v>
      </c>
      <c r="AE2632" t="s">
        <v>252</v>
      </c>
      <c r="AF2632" t="s">
        <v>252</v>
      </c>
    </row>
    <row r="2633" spans="1:37" x14ac:dyDescent="0.35">
      <c r="A2633">
        <v>92</v>
      </c>
      <c r="B2633" t="s">
        <v>376</v>
      </c>
      <c r="C2633" t="s">
        <v>246</v>
      </c>
      <c r="D2633" t="s">
        <v>504</v>
      </c>
      <c r="E2633" t="s">
        <v>372</v>
      </c>
      <c r="F2633" t="s">
        <v>248</v>
      </c>
      <c r="G2633" t="s">
        <v>249</v>
      </c>
      <c r="H2633" t="s">
        <v>250</v>
      </c>
      <c r="L2633" s="50">
        <v>1</v>
      </c>
      <c r="M2633" s="50">
        <v>0.41682592034339905</v>
      </c>
      <c r="N2633" s="50">
        <v>2.3990828990936279</v>
      </c>
      <c r="O2633" s="50">
        <v>35.544567000000001</v>
      </c>
      <c r="P2633" s="50">
        <v>35.255935668945313</v>
      </c>
      <c r="Q2633" s="50">
        <v>0.40818649530410767</v>
      </c>
      <c r="S2633" s="50">
        <v>25.442981719970703</v>
      </c>
      <c r="T2633" s="50">
        <v>0.41495808959007263</v>
      </c>
      <c r="U2633" s="50">
        <v>0.29341968894004822</v>
      </c>
      <c r="V2633" s="50">
        <v>0</v>
      </c>
      <c r="W2633" t="s">
        <v>210</v>
      </c>
      <c r="X2633" s="50">
        <v>7.4592706887442559E-2</v>
      </c>
      <c r="Y2633" t="s">
        <v>210</v>
      </c>
      <c r="Z2633">
        <v>3</v>
      </c>
      <c r="AA2633">
        <v>31</v>
      </c>
      <c r="AB2633" t="s">
        <v>273</v>
      </c>
      <c r="AC2633" t="s">
        <v>190</v>
      </c>
      <c r="AD2633" s="50">
        <v>0.93246497499579761</v>
      </c>
      <c r="AE2633" t="s">
        <v>252</v>
      </c>
      <c r="AF2633" t="s">
        <v>252</v>
      </c>
    </row>
    <row r="2634" spans="1:37" x14ac:dyDescent="0.35">
      <c r="A2634" t="s">
        <v>381</v>
      </c>
      <c r="B2634" t="s">
        <v>382</v>
      </c>
    </row>
    <row r="2635" spans="1:37" x14ac:dyDescent="0.35">
      <c r="A2635" t="s">
        <v>383</v>
      </c>
      <c r="B2635" t="s">
        <v>247</v>
      </c>
    </row>
    <row r="2636" spans="1:37" x14ac:dyDescent="0.35">
      <c r="A2636" t="s">
        <v>384</v>
      </c>
      <c r="B2636" t="s">
        <v>385</v>
      </c>
    </row>
    <row r="2637" spans="1:37" x14ac:dyDescent="0.35">
      <c r="A2637" t="s">
        <v>386</v>
      </c>
      <c r="B2637" t="s">
        <v>504</v>
      </c>
    </row>
    <row r="2638" spans="1:37" x14ac:dyDescent="0.35">
      <c r="A2638" s="73"/>
      <c r="B2638" s="73"/>
      <c r="C2638" s="73"/>
      <c r="D2638" s="73"/>
      <c r="E2638" s="73"/>
      <c r="F2638" s="73"/>
      <c r="G2638" s="73"/>
      <c r="H2638" s="73"/>
      <c r="I2638" s="73"/>
      <c r="J2638" s="73"/>
      <c r="K2638" s="73"/>
      <c r="L2638" s="73"/>
      <c r="M2638" s="73"/>
      <c r="N2638" s="73"/>
      <c r="O2638" s="73"/>
      <c r="P2638" s="73"/>
      <c r="Q2638" s="73"/>
      <c r="R2638" s="73"/>
      <c r="S2638" s="73"/>
      <c r="T2638" s="73"/>
      <c r="U2638" s="73"/>
      <c r="V2638" s="73"/>
      <c r="W2638" s="73"/>
      <c r="X2638" s="73"/>
      <c r="Y2638" s="73"/>
      <c r="Z2638" s="73"/>
      <c r="AA2638" s="73"/>
      <c r="AB2638" s="73"/>
      <c r="AC2638" s="73"/>
      <c r="AD2638" s="73"/>
      <c r="AE2638" s="73"/>
      <c r="AF2638" s="73"/>
      <c r="AG2638" s="73"/>
      <c r="AH2638" s="73"/>
      <c r="AI2638" s="73"/>
      <c r="AJ2638" s="73"/>
      <c r="AK2638" s="73"/>
    </row>
    <row r="2639" spans="1:37" x14ac:dyDescent="0.35">
      <c r="A2639" t="s">
        <v>174</v>
      </c>
      <c r="B2639" t="s">
        <v>175</v>
      </c>
    </row>
    <row r="2640" spans="1:37" x14ac:dyDescent="0.35">
      <c r="A2640" t="s">
        <v>186</v>
      </c>
      <c r="B2640" t="s">
        <v>187</v>
      </c>
    </row>
    <row r="2641" spans="1:33" x14ac:dyDescent="0.35">
      <c r="A2641" t="s">
        <v>188</v>
      </c>
      <c r="B2641" t="s">
        <v>505</v>
      </c>
    </row>
    <row r="2642" spans="1:33" x14ac:dyDescent="0.35">
      <c r="A2642" t="s">
        <v>191</v>
      </c>
      <c r="B2642" t="s">
        <v>506</v>
      </c>
    </row>
    <row r="2643" spans="1:33" x14ac:dyDescent="0.35">
      <c r="A2643" t="s">
        <v>193</v>
      </c>
      <c r="B2643" t="s">
        <v>507</v>
      </c>
    </row>
    <row r="2644" spans="1:33" x14ac:dyDescent="0.35">
      <c r="A2644" t="s">
        <v>195</v>
      </c>
      <c r="B2644" t="s">
        <v>508</v>
      </c>
    </row>
    <row r="2645" spans="1:33" x14ac:dyDescent="0.35">
      <c r="A2645" t="s">
        <v>197</v>
      </c>
      <c r="B2645" t="s">
        <v>198</v>
      </c>
    </row>
    <row r="2646" spans="1:33" x14ac:dyDescent="0.35">
      <c r="A2646" t="s">
        <v>199</v>
      </c>
      <c r="B2646" t="s">
        <v>200</v>
      </c>
    </row>
    <row r="2647" spans="1:33" x14ac:dyDescent="0.35">
      <c r="A2647" t="s">
        <v>201</v>
      </c>
      <c r="B2647" t="s">
        <v>202</v>
      </c>
    </row>
    <row r="2648" spans="1:33" x14ac:dyDescent="0.35">
      <c r="A2648" t="s">
        <v>203</v>
      </c>
      <c r="B2648" t="s">
        <v>204</v>
      </c>
    </row>
    <row r="2649" spans="1:33" x14ac:dyDescent="0.35">
      <c r="A2649" t="s">
        <v>205</v>
      </c>
      <c r="B2649" t="s">
        <v>206</v>
      </c>
    </row>
    <row r="2650" spans="1:33" x14ac:dyDescent="0.35">
      <c r="A2650" t="s">
        <v>207</v>
      </c>
      <c r="B2650" t="s">
        <v>208</v>
      </c>
    </row>
    <row r="2651" spans="1:33" x14ac:dyDescent="0.35">
      <c r="A2651" t="s">
        <v>209</v>
      </c>
      <c r="B2651" t="s">
        <v>210</v>
      </c>
    </row>
    <row r="2652" spans="1:33" x14ac:dyDescent="0.35">
      <c r="A2652" t="s">
        <v>211</v>
      </c>
      <c r="B2652" t="s">
        <v>212</v>
      </c>
    </row>
    <row r="2654" spans="1:33" x14ac:dyDescent="0.35">
      <c r="A2654" t="s">
        <v>213</v>
      </c>
      <c r="B2654" t="s">
        <v>214</v>
      </c>
      <c r="C2654" t="s">
        <v>215</v>
      </c>
      <c r="D2654" t="s">
        <v>216</v>
      </c>
      <c r="E2654" t="s">
        <v>217</v>
      </c>
      <c r="F2654" t="s">
        <v>218</v>
      </c>
      <c r="G2654" t="s">
        <v>219</v>
      </c>
      <c r="H2654" t="s">
        <v>220</v>
      </c>
      <c r="I2654" t="s">
        <v>221</v>
      </c>
      <c r="J2654" t="s">
        <v>222</v>
      </c>
      <c r="K2654" t="s">
        <v>223</v>
      </c>
      <c r="L2654" t="s">
        <v>112</v>
      </c>
      <c r="M2654" t="s">
        <v>224</v>
      </c>
      <c r="N2654" t="s">
        <v>225</v>
      </c>
      <c r="O2654" t="s">
        <v>45</v>
      </c>
      <c r="P2654" t="s">
        <v>226</v>
      </c>
      <c r="Q2654" t="s">
        <v>227</v>
      </c>
      <c r="R2654" t="s">
        <v>228</v>
      </c>
      <c r="S2654" t="s">
        <v>229</v>
      </c>
      <c r="T2654" t="s">
        <v>230</v>
      </c>
      <c r="U2654" t="s">
        <v>231</v>
      </c>
      <c r="V2654" t="s">
        <v>232</v>
      </c>
      <c r="W2654" t="s">
        <v>233</v>
      </c>
      <c r="X2654" t="s">
        <v>234</v>
      </c>
      <c r="Y2654" t="s">
        <v>235</v>
      </c>
      <c r="Z2654" t="s">
        <v>236</v>
      </c>
      <c r="AA2654" t="s">
        <v>237</v>
      </c>
      <c r="AB2654" t="s">
        <v>238</v>
      </c>
      <c r="AC2654" t="s">
        <v>239</v>
      </c>
      <c r="AD2654" t="s">
        <v>240</v>
      </c>
      <c r="AE2654" t="s">
        <v>241</v>
      </c>
      <c r="AF2654" t="s">
        <v>242</v>
      </c>
      <c r="AG2654" t="s">
        <v>243</v>
      </c>
    </row>
    <row r="2655" spans="1:33" x14ac:dyDescent="0.35">
      <c r="A2655">
        <v>1</v>
      </c>
      <c r="B2655" t="s">
        <v>245</v>
      </c>
      <c r="C2655" t="s">
        <v>246</v>
      </c>
      <c r="D2655" t="s">
        <v>509</v>
      </c>
      <c r="E2655" t="s">
        <v>247</v>
      </c>
      <c r="F2655" t="s">
        <v>248</v>
      </c>
      <c r="G2655" t="s">
        <v>249</v>
      </c>
      <c r="H2655" t="s">
        <v>250</v>
      </c>
      <c r="O2655" s="50">
        <v>9.4183889999999995</v>
      </c>
      <c r="P2655" s="50">
        <v>9.5556068420410156</v>
      </c>
      <c r="Q2655" s="50">
        <v>0.11887669563293457</v>
      </c>
      <c r="W2655" t="s">
        <v>210</v>
      </c>
      <c r="X2655" s="50">
        <v>0.4699911029820476</v>
      </c>
      <c r="Y2655" t="s">
        <v>210</v>
      </c>
      <c r="Z2655">
        <v>3</v>
      </c>
      <c r="AA2655">
        <v>4</v>
      </c>
      <c r="AB2655" t="s">
        <v>251</v>
      </c>
      <c r="AC2655" t="s">
        <v>190</v>
      </c>
      <c r="AD2655" s="50">
        <v>0.94082439300402365</v>
      </c>
      <c r="AE2655" t="s">
        <v>252</v>
      </c>
      <c r="AF2655" t="s">
        <v>252</v>
      </c>
      <c r="AG2655" t="s">
        <v>252</v>
      </c>
    </row>
    <row r="2656" spans="1:33" x14ac:dyDescent="0.35">
      <c r="A2656">
        <v>2</v>
      </c>
      <c r="B2656" t="s">
        <v>253</v>
      </c>
      <c r="C2656" t="s">
        <v>246</v>
      </c>
      <c r="D2656" t="s">
        <v>509</v>
      </c>
      <c r="E2656" t="s">
        <v>254</v>
      </c>
      <c r="F2656" t="s">
        <v>248</v>
      </c>
      <c r="G2656" t="s">
        <v>249</v>
      </c>
      <c r="H2656" t="s">
        <v>250</v>
      </c>
      <c r="L2656" s="50">
        <v>1</v>
      </c>
      <c r="M2656" s="50">
        <v>0.87119418382644653</v>
      </c>
      <c r="N2656" s="50">
        <v>1.1478496789932251</v>
      </c>
      <c r="O2656" s="50">
        <v>21.828154000000001</v>
      </c>
      <c r="P2656" s="50">
        <v>21.79588508605957</v>
      </c>
      <c r="Q2656" s="50">
        <v>3.5633154213428497E-2</v>
      </c>
      <c r="S2656" s="50">
        <v>12.240278244018555</v>
      </c>
      <c r="T2656" s="50">
        <v>0.12410233914852142</v>
      </c>
      <c r="U2656" s="50">
        <v>7.1650519967079163E-2</v>
      </c>
      <c r="V2656" s="50">
        <v>0</v>
      </c>
      <c r="W2656" t="s">
        <v>210</v>
      </c>
      <c r="X2656" s="50">
        <v>0.4194930818872179</v>
      </c>
      <c r="Y2656" t="s">
        <v>210</v>
      </c>
      <c r="Z2656">
        <v>3</v>
      </c>
      <c r="AA2656">
        <v>15</v>
      </c>
      <c r="AB2656" t="s">
        <v>251</v>
      </c>
      <c r="AC2656" t="s">
        <v>190</v>
      </c>
      <c r="AD2656" s="50">
        <v>0.96618579429893758</v>
      </c>
      <c r="AE2656" t="s">
        <v>252</v>
      </c>
      <c r="AF2656" t="s">
        <v>252</v>
      </c>
      <c r="AG2656" t="s">
        <v>252</v>
      </c>
    </row>
    <row r="2657" spans="1:33" x14ac:dyDescent="0.35">
      <c r="A2657">
        <v>3</v>
      </c>
      <c r="B2657" t="s">
        <v>255</v>
      </c>
      <c r="C2657" t="s">
        <v>246</v>
      </c>
      <c r="D2657" t="s">
        <v>509</v>
      </c>
      <c r="E2657" t="s">
        <v>256</v>
      </c>
      <c r="F2657" t="s">
        <v>248</v>
      </c>
      <c r="G2657" t="s">
        <v>249</v>
      </c>
      <c r="H2657" t="s">
        <v>250</v>
      </c>
      <c r="L2657" s="50">
        <v>1</v>
      </c>
      <c r="M2657" s="50">
        <v>0.87562495470046997</v>
      </c>
      <c r="N2657" s="50">
        <v>1.1420414447784424</v>
      </c>
      <c r="O2657" s="50">
        <v>22.855867</v>
      </c>
      <c r="P2657" s="50">
        <v>22.865907669067383</v>
      </c>
      <c r="Q2657" s="50">
        <v>1.254360843449831E-2</v>
      </c>
      <c r="S2657" s="50">
        <v>13.310299873352051</v>
      </c>
      <c r="T2657" s="50">
        <v>0.11953665316104889</v>
      </c>
      <c r="U2657" s="50">
        <v>6.9014519453048706E-2</v>
      </c>
      <c r="V2657" s="50">
        <v>0</v>
      </c>
      <c r="W2657" t="s">
        <v>210</v>
      </c>
      <c r="X2657" s="50">
        <v>0.42314215591236914</v>
      </c>
      <c r="Y2657" t="s">
        <v>210</v>
      </c>
      <c r="Z2657">
        <v>3</v>
      </c>
      <c r="AA2657">
        <v>16</v>
      </c>
      <c r="AB2657" t="s">
        <v>251</v>
      </c>
      <c r="AC2657" t="s">
        <v>190</v>
      </c>
      <c r="AD2657" s="50">
        <v>0.97477572911472132</v>
      </c>
      <c r="AE2657" t="s">
        <v>252</v>
      </c>
      <c r="AF2657" t="s">
        <v>252</v>
      </c>
      <c r="AG2657" t="s">
        <v>252</v>
      </c>
    </row>
    <row r="2658" spans="1:33" x14ac:dyDescent="0.35">
      <c r="A2658">
        <v>4</v>
      </c>
      <c r="B2658" t="s">
        <v>257</v>
      </c>
      <c r="C2658" t="s">
        <v>246</v>
      </c>
      <c r="D2658" t="s">
        <v>509</v>
      </c>
      <c r="E2658" t="s">
        <v>258</v>
      </c>
      <c r="F2658" t="s">
        <v>248</v>
      </c>
      <c r="G2658" t="s">
        <v>249</v>
      </c>
      <c r="H2658" t="s">
        <v>250</v>
      </c>
      <c r="L2658" s="50">
        <v>1</v>
      </c>
      <c r="M2658" s="50">
        <v>0.87592273950576782</v>
      </c>
      <c r="N2658" s="50">
        <v>1.1416531801223755</v>
      </c>
      <c r="O2658" s="50">
        <v>23.607893000000001</v>
      </c>
      <c r="P2658" s="50">
        <v>23.610496520996094</v>
      </c>
      <c r="Q2658" s="50">
        <v>9.1799385845661163E-3</v>
      </c>
      <c r="S2658" s="50">
        <v>14.054888725280762</v>
      </c>
      <c r="T2658" s="50">
        <v>0.11923062056303024</v>
      </c>
      <c r="U2658" s="50">
        <v>6.8837828934192657E-2</v>
      </c>
      <c r="V2658" s="50">
        <v>0</v>
      </c>
      <c r="W2658" t="s">
        <v>210</v>
      </c>
      <c r="X2658" s="50">
        <v>0.49860090592172801</v>
      </c>
      <c r="Y2658" t="s">
        <v>210</v>
      </c>
      <c r="Z2658">
        <v>3</v>
      </c>
      <c r="AA2658">
        <v>17</v>
      </c>
      <c r="AB2658" t="s">
        <v>251</v>
      </c>
      <c r="AC2658" t="s">
        <v>190</v>
      </c>
      <c r="AD2658" s="50">
        <v>0.98641987991257885</v>
      </c>
      <c r="AE2658" t="s">
        <v>252</v>
      </c>
      <c r="AF2658" t="s">
        <v>252</v>
      </c>
      <c r="AG2658" t="s">
        <v>252</v>
      </c>
    </row>
    <row r="2659" spans="1:33" x14ac:dyDescent="0.35">
      <c r="A2659">
        <v>5</v>
      </c>
      <c r="B2659" t="s">
        <v>259</v>
      </c>
      <c r="C2659" t="s">
        <v>246</v>
      </c>
      <c r="D2659" t="s">
        <v>509</v>
      </c>
      <c r="E2659" t="s">
        <v>247</v>
      </c>
      <c r="F2659" t="s">
        <v>248</v>
      </c>
      <c r="G2659" t="s">
        <v>249</v>
      </c>
      <c r="H2659" t="s">
        <v>250</v>
      </c>
      <c r="O2659" s="50">
        <v>9.6273870000000006</v>
      </c>
      <c r="P2659" s="50">
        <v>9.5556068420410156</v>
      </c>
      <c r="Q2659" s="50">
        <v>0.11887669563293457</v>
      </c>
      <c r="W2659" t="s">
        <v>210</v>
      </c>
      <c r="X2659" s="50">
        <v>0.4699911029820476</v>
      </c>
      <c r="Y2659" t="s">
        <v>210</v>
      </c>
      <c r="Z2659">
        <v>3</v>
      </c>
      <c r="AA2659">
        <v>5</v>
      </c>
      <c r="AB2659" t="s">
        <v>251</v>
      </c>
      <c r="AC2659" t="s">
        <v>190</v>
      </c>
      <c r="AD2659" s="50">
        <v>0.92339172776551559</v>
      </c>
      <c r="AE2659" t="s">
        <v>252</v>
      </c>
      <c r="AF2659" t="s">
        <v>252</v>
      </c>
      <c r="AG2659" t="s">
        <v>252</v>
      </c>
    </row>
    <row r="2660" spans="1:33" x14ac:dyDescent="0.35">
      <c r="A2660">
        <v>6</v>
      </c>
      <c r="B2660" t="s">
        <v>260</v>
      </c>
      <c r="C2660" t="s">
        <v>246</v>
      </c>
      <c r="D2660" t="s">
        <v>509</v>
      </c>
      <c r="E2660" t="s">
        <v>254</v>
      </c>
      <c r="F2660" t="s">
        <v>248</v>
      </c>
      <c r="G2660" t="s">
        <v>249</v>
      </c>
      <c r="H2660" t="s">
        <v>250</v>
      </c>
      <c r="L2660" s="50">
        <v>1</v>
      </c>
      <c r="M2660" s="50">
        <v>0.87119418382644653</v>
      </c>
      <c r="N2660" s="50">
        <v>1.1478496789932251</v>
      </c>
      <c r="O2660" s="50">
        <v>21.801860000000001</v>
      </c>
      <c r="P2660" s="50">
        <v>21.79588508605957</v>
      </c>
      <c r="Q2660" s="50">
        <v>3.5633154213428497E-2</v>
      </c>
      <c r="S2660" s="50">
        <v>12.240278244018555</v>
      </c>
      <c r="T2660" s="50">
        <v>0.12410233914852142</v>
      </c>
      <c r="U2660" s="50">
        <v>7.1650519967079163E-2</v>
      </c>
      <c r="V2660" s="50">
        <v>0</v>
      </c>
      <c r="W2660" t="s">
        <v>210</v>
      </c>
      <c r="X2660" s="50">
        <v>0.4194930818872179</v>
      </c>
      <c r="Y2660" t="s">
        <v>210</v>
      </c>
      <c r="Z2660">
        <v>3</v>
      </c>
      <c r="AA2660">
        <v>15</v>
      </c>
      <c r="AB2660" t="s">
        <v>251</v>
      </c>
      <c r="AC2660" t="s">
        <v>190</v>
      </c>
      <c r="AD2660" s="50">
        <v>0.97371942981381465</v>
      </c>
      <c r="AE2660" t="s">
        <v>252</v>
      </c>
      <c r="AF2660" t="s">
        <v>252</v>
      </c>
      <c r="AG2660" t="s">
        <v>252</v>
      </c>
    </row>
    <row r="2661" spans="1:33" x14ac:dyDescent="0.35">
      <c r="A2661">
        <v>7</v>
      </c>
      <c r="B2661" t="s">
        <v>261</v>
      </c>
      <c r="C2661" t="s">
        <v>246</v>
      </c>
      <c r="D2661" t="s">
        <v>509</v>
      </c>
      <c r="E2661" t="s">
        <v>256</v>
      </c>
      <c r="F2661" t="s">
        <v>248</v>
      </c>
      <c r="G2661" t="s">
        <v>249</v>
      </c>
      <c r="H2661" t="s">
        <v>250</v>
      </c>
      <c r="L2661" s="50">
        <v>1</v>
      </c>
      <c r="M2661" s="50">
        <v>0.87562495470046997</v>
      </c>
      <c r="N2661" s="50">
        <v>1.1420414447784424</v>
      </c>
      <c r="O2661" s="50">
        <v>22.861886999999999</v>
      </c>
      <c r="P2661" s="50">
        <v>22.865907669067383</v>
      </c>
      <c r="Q2661" s="50">
        <v>1.254360843449831E-2</v>
      </c>
      <c r="S2661" s="50">
        <v>13.310299873352051</v>
      </c>
      <c r="T2661" s="50">
        <v>0.11953665316104889</v>
      </c>
      <c r="U2661" s="50">
        <v>6.9014519453048706E-2</v>
      </c>
      <c r="V2661" s="50">
        <v>0</v>
      </c>
      <c r="W2661" t="s">
        <v>210</v>
      </c>
      <c r="X2661" s="50">
        <v>0.42314215591236914</v>
      </c>
      <c r="Y2661" t="s">
        <v>210</v>
      </c>
      <c r="Z2661">
        <v>3</v>
      </c>
      <c r="AA2661">
        <v>17</v>
      </c>
      <c r="AB2661" t="s">
        <v>251</v>
      </c>
      <c r="AC2661" t="s">
        <v>190</v>
      </c>
      <c r="AD2661" s="50">
        <v>0.99342183006521212</v>
      </c>
      <c r="AE2661" t="s">
        <v>252</v>
      </c>
      <c r="AF2661" t="s">
        <v>252</v>
      </c>
      <c r="AG2661" t="s">
        <v>252</v>
      </c>
    </row>
    <row r="2662" spans="1:33" x14ac:dyDescent="0.35">
      <c r="A2662">
        <v>8</v>
      </c>
      <c r="B2662" t="s">
        <v>262</v>
      </c>
      <c r="C2662" t="s">
        <v>246</v>
      </c>
      <c r="D2662" t="s">
        <v>509</v>
      </c>
      <c r="E2662" t="s">
        <v>258</v>
      </c>
      <c r="F2662" t="s">
        <v>248</v>
      </c>
      <c r="G2662" t="s">
        <v>249</v>
      </c>
      <c r="H2662" t="s">
        <v>250</v>
      </c>
      <c r="L2662" s="50">
        <v>1</v>
      </c>
      <c r="M2662" s="50">
        <v>0.87592273950576782</v>
      </c>
      <c r="N2662" s="50">
        <v>1.1416531801223755</v>
      </c>
      <c r="O2662" s="50">
        <v>23.620697</v>
      </c>
      <c r="P2662" s="50">
        <v>23.610496520996094</v>
      </c>
      <c r="Q2662" s="50">
        <v>9.1799385845661163E-3</v>
      </c>
      <c r="S2662" s="50">
        <v>14.054888725280762</v>
      </c>
      <c r="T2662" s="50">
        <v>0.11923062056303024</v>
      </c>
      <c r="U2662" s="50">
        <v>6.8837828934192657E-2</v>
      </c>
      <c r="V2662" s="50">
        <v>0</v>
      </c>
      <c r="W2662" t="s">
        <v>210</v>
      </c>
      <c r="X2662" s="50">
        <v>0.49860090592172801</v>
      </c>
      <c r="Y2662" t="s">
        <v>210</v>
      </c>
      <c r="Z2662">
        <v>3</v>
      </c>
      <c r="AA2662">
        <v>17</v>
      </c>
      <c r="AB2662" t="s">
        <v>251</v>
      </c>
      <c r="AC2662" t="s">
        <v>190</v>
      </c>
      <c r="AD2662" s="50">
        <v>0.98234120133156899</v>
      </c>
      <c r="AE2662" t="s">
        <v>252</v>
      </c>
      <c r="AF2662" t="s">
        <v>252</v>
      </c>
      <c r="AG2662" t="s">
        <v>252</v>
      </c>
    </row>
    <row r="2663" spans="1:33" x14ac:dyDescent="0.35">
      <c r="A2663">
        <v>9</v>
      </c>
      <c r="B2663" t="s">
        <v>263</v>
      </c>
      <c r="C2663" t="s">
        <v>246</v>
      </c>
      <c r="D2663" t="s">
        <v>509</v>
      </c>
      <c r="E2663" t="s">
        <v>247</v>
      </c>
      <c r="F2663" t="s">
        <v>248</v>
      </c>
      <c r="G2663" t="s">
        <v>249</v>
      </c>
      <c r="H2663" t="s">
        <v>250</v>
      </c>
      <c r="O2663" s="50">
        <v>9.6210459999999998</v>
      </c>
      <c r="P2663" s="50">
        <v>9.5556068420410156</v>
      </c>
      <c r="Q2663" s="50">
        <v>0.11887669563293457</v>
      </c>
      <c r="W2663" t="s">
        <v>210</v>
      </c>
      <c r="X2663" s="50">
        <v>0.4699911029820476</v>
      </c>
      <c r="Y2663" t="s">
        <v>210</v>
      </c>
      <c r="Z2663">
        <v>3</v>
      </c>
      <c r="AA2663">
        <v>5</v>
      </c>
      <c r="AB2663" t="s">
        <v>251</v>
      </c>
      <c r="AC2663" t="s">
        <v>190</v>
      </c>
      <c r="AD2663" s="50">
        <v>0.93840582458786603</v>
      </c>
      <c r="AE2663" t="s">
        <v>252</v>
      </c>
      <c r="AF2663" t="s">
        <v>252</v>
      </c>
      <c r="AG2663" t="s">
        <v>252</v>
      </c>
    </row>
    <row r="2664" spans="1:33" x14ac:dyDescent="0.35">
      <c r="A2664">
        <v>10</v>
      </c>
      <c r="B2664" t="s">
        <v>264</v>
      </c>
      <c r="C2664" t="s">
        <v>246</v>
      </c>
      <c r="D2664" t="s">
        <v>509</v>
      </c>
      <c r="E2664" t="s">
        <v>254</v>
      </c>
      <c r="F2664" t="s">
        <v>248</v>
      </c>
      <c r="G2664" t="s">
        <v>249</v>
      </c>
      <c r="H2664" t="s">
        <v>250</v>
      </c>
      <c r="L2664" s="50">
        <v>1</v>
      </c>
      <c r="M2664" s="50">
        <v>0.87119418382644653</v>
      </c>
      <c r="N2664" s="50">
        <v>1.1478496789932251</v>
      </c>
      <c r="O2664" s="50">
        <v>21.757643000000002</v>
      </c>
      <c r="P2664" s="50">
        <v>21.79588508605957</v>
      </c>
      <c r="Q2664" s="50">
        <v>3.5633154213428497E-2</v>
      </c>
      <c r="S2664" s="50">
        <v>12.240278244018555</v>
      </c>
      <c r="T2664" s="50">
        <v>0.12410233914852142</v>
      </c>
      <c r="U2664" s="50">
        <v>7.1650519967079163E-2</v>
      </c>
      <c r="V2664" s="50">
        <v>0</v>
      </c>
      <c r="W2664" t="s">
        <v>210</v>
      </c>
      <c r="X2664" s="50">
        <v>0.4194930818872179</v>
      </c>
      <c r="Y2664" t="s">
        <v>210</v>
      </c>
      <c r="Z2664">
        <v>3</v>
      </c>
      <c r="AA2664">
        <v>14</v>
      </c>
      <c r="AB2664" t="s">
        <v>251</v>
      </c>
      <c r="AC2664" t="s">
        <v>190</v>
      </c>
      <c r="AD2664" s="50">
        <v>0.97183390056410923</v>
      </c>
      <c r="AE2664" t="s">
        <v>252</v>
      </c>
      <c r="AF2664" t="s">
        <v>252</v>
      </c>
      <c r="AG2664" t="s">
        <v>252</v>
      </c>
    </row>
    <row r="2665" spans="1:33" x14ac:dyDescent="0.35">
      <c r="A2665">
        <v>11</v>
      </c>
      <c r="B2665" t="s">
        <v>265</v>
      </c>
      <c r="C2665" t="s">
        <v>246</v>
      </c>
      <c r="D2665" t="s">
        <v>509</v>
      </c>
      <c r="E2665" t="s">
        <v>256</v>
      </c>
      <c r="F2665" t="s">
        <v>248</v>
      </c>
      <c r="G2665" t="s">
        <v>249</v>
      </c>
      <c r="H2665" t="s">
        <v>250</v>
      </c>
      <c r="L2665" s="50">
        <v>1</v>
      </c>
      <c r="M2665" s="50">
        <v>0.87562495470046997</v>
      </c>
      <c r="N2665" s="50">
        <v>1.1420414447784424</v>
      </c>
      <c r="O2665" s="50">
        <v>22.879968999999999</v>
      </c>
      <c r="P2665" s="50">
        <v>22.865907669067383</v>
      </c>
      <c r="Q2665" s="50">
        <v>1.254360843449831E-2</v>
      </c>
      <c r="S2665" s="50">
        <v>13.310299873352051</v>
      </c>
      <c r="T2665" s="50">
        <v>0.11953665316104889</v>
      </c>
      <c r="U2665" s="50">
        <v>6.9014519453048706E-2</v>
      </c>
      <c r="V2665" s="50">
        <v>0</v>
      </c>
      <c r="W2665" t="s">
        <v>210</v>
      </c>
      <c r="X2665" s="50">
        <v>0.42314215591236914</v>
      </c>
      <c r="Y2665" t="s">
        <v>210</v>
      </c>
      <c r="Z2665">
        <v>3</v>
      </c>
      <c r="AA2665">
        <v>16</v>
      </c>
      <c r="AB2665" t="s">
        <v>251</v>
      </c>
      <c r="AC2665" t="s">
        <v>190</v>
      </c>
      <c r="AD2665" s="50">
        <v>0.9824270705399496</v>
      </c>
      <c r="AE2665" t="s">
        <v>252</v>
      </c>
      <c r="AF2665" t="s">
        <v>252</v>
      </c>
      <c r="AG2665" t="s">
        <v>252</v>
      </c>
    </row>
    <row r="2666" spans="1:33" x14ac:dyDescent="0.35">
      <c r="A2666">
        <v>12</v>
      </c>
      <c r="B2666" t="s">
        <v>266</v>
      </c>
      <c r="C2666" t="s">
        <v>246</v>
      </c>
      <c r="D2666" t="s">
        <v>509</v>
      </c>
      <c r="E2666" t="s">
        <v>258</v>
      </c>
      <c r="F2666" t="s">
        <v>248</v>
      </c>
      <c r="G2666" t="s">
        <v>249</v>
      </c>
      <c r="H2666" t="s">
        <v>250</v>
      </c>
      <c r="L2666" s="50">
        <v>1</v>
      </c>
      <c r="M2666" s="50">
        <v>0.87592273950576782</v>
      </c>
      <c r="N2666" s="50">
        <v>1.1416531801223755</v>
      </c>
      <c r="O2666" s="50">
        <v>23.602900000000002</v>
      </c>
      <c r="P2666" s="50">
        <v>23.610496520996094</v>
      </c>
      <c r="Q2666" s="50">
        <v>9.1799385845661163E-3</v>
      </c>
      <c r="S2666" s="50">
        <v>14.054888725280762</v>
      </c>
      <c r="T2666" s="50">
        <v>0.11923062056303024</v>
      </c>
      <c r="U2666" s="50">
        <v>6.8837828934192657E-2</v>
      </c>
      <c r="V2666" s="50">
        <v>0</v>
      </c>
      <c r="W2666" t="s">
        <v>210</v>
      </c>
      <c r="X2666" s="50">
        <v>0.49860090592172801</v>
      </c>
      <c r="Y2666" t="s">
        <v>210</v>
      </c>
      <c r="Z2666">
        <v>3</v>
      </c>
      <c r="AA2666">
        <v>17</v>
      </c>
      <c r="AB2666" t="s">
        <v>251</v>
      </c>
      <c r="AC2666" t="s">
        <v>190</v>
      </c>
      <c r="AD2666" s="50">
        <v>0.98124710683361283</v>
      </c>
      <c r="AE2666" t="s">
        <v>252</v>
      </c>
      <c r="AF2666" t="s">
        <v>252</v>
      </c>
      <c r="AG2666" t="s">
        <v>252</v>
      </c>
    </row>
    <row r="2667" spans="1:33" x14ac:dyDescent="0.35">
      <c r="A2667">
        <v>13</v>
      </c>
      <c r="B2667" t="s">
        <v>267</v>
      </c>
      <c r="C2667" t="s">
        <v>246</v>
      </c>
      <c r="D2667" t="s">
        <v>509</v>
      </c>
      <c r="E2667" t="s">
        <v>268</v>
      </c>
      <c r="F2667" t="s">
        <v>248</v>
      </c>
      <c r="G2667" t="s">
        <v>249</v>
      </c>
      <c r="H2667" t="s">
        <v>250</v>
      </c>
      <c r="L2667" s="50">
        <v>1</v>
      </c>
      <c r="M2667" s="50">
        <v>0.87618142366409302</v>
      </c>
      <c r="N2667" s="50">
        <v>1.1413160562515259</v>
      </c>
      <c r="O2667" s="50">
        <v>25.351500999999999</v>
      </c>
      <c r="P2667" s="50">
        <v>25.346893310546875</v>
      </c>
      <c r="Q2667" s="50">
        <v>4.5789019204676151E-3</v>
      </c>
      <c r="S2667" s="50">
        <v>15.791284561157227</v>
      </c>
      <c r="T2667" s="50">
        <v>0.11896485090255737</v>
      </c>
      <c r="U2667" s="50">
        <v>6.8684384226799011E-2</v>
      </c>
      <c r="V2667" s="50">
        <v>0</v>
      </c>
      <c r="W2667" t="s">
        <v>210</v>
      </c>
      <c r="X2667" s="50">
        <v>0.47213004356428545</v>
      </c>
      <c r="Y2667" t="s">
        <v>210</v>
      </c>
      <c r="Z2667">
        <v>3</v>
      </c>
      <c r="AA2667">
        <v>20</v>
      </c>
      <c r="AB2667" t="s">
        <v>251</v>
      </c>
      <c r="AC2667" t="s">
        <v>190</v>
      </c>
      <c r="AD2667" s="50">
        <v>0.96565711478966831</v>
      </c>
      <c r="AE2667" t="s">
        <v>252</v>
      </c>
      <c r="AF2667" t="s">
        <v>252</v>
      </c>
      <c r="AG2667" t="s">
        <v>252</v>
      </c>
    </row>
    <row r="2668" spans="1:33" x14ac:dyDescent="0.35">
      <c r="A2668">
        <v>14</v>
      </c>
      <c r="B2668" t="s">
        <v>269</v>
      </c>
      <c r="C2668" t="s">
        <v>246</v>
      </c>
      <c r="D2668" t="s">
        <v>509</v>
      </c>
      <c r="E2668" t="s">
        <v>270</v>
      </c>
      <c r="F2668" t="s">
        <v>248</v>
      </c>
      <c r="G2668" t="s">
        <v>249</v>
      </c>
      <c r="H2668" t="s">
        <v>250</v>
      </c>
      <c r="L2668" s="50">
        <v>1</v>
      </c>
      <c r="M2668" s="50">
        <v>0.87127417325973511</v>
      </c>
      <c r="N2668" s="50">
        <v>1.1477444171905518</v>
      </c>
      <c r="O2668" s="50">
        <v>26.704543999999999</v>
      </c>
      <c r="P2668" s="50">
        <v>26.666961669921875</v>
      </c>
      <c r="Q2668" s="50">
        <v>3.5344477742910385E-2</v>
      </c>
      <c r="S2668" s="50">
        <v>17.111354827880859</v>
      </c>
      <c r="T2668" s="50">
        <v>0.12401976436376572</v>
      </c>
      <c r="U2668" s="50">
        <v>7.1602843701839447E-2</v>
      </c>
      <c r="V2668" s="50">
        <v>0</v>
      </c>
      <c r="W2668" t="s">
        <v>210</v>
      </c>
      <c r="X2668" s="50">
        <v>0.39502821952587641</v>
      </c>
      <c r="Y2668" t="s">
        <v>210</v>
      </c>
      <c r="Z2668">
        <v>3</v>
      </c>
      <c r="AA2668">
        <v>20</v>
      </c>
      <c r="AB2668" t="s">
        <v>251</v>
      </c>
      <c r="AC2668" t="s">
        <v>190</v>
      </c>
      <c r="AD2668" s="50">
        <v>0.96894845918088002</v>
      </c>
      <c r="AE2668" t="s">
        <v>252</v>
      </c>
      <c r="AF2668" t="s">
        <v>252</v>
      </c>
      <c r="AG2668" t="s">
        <v>252</v>
      </c>
    </row>
    <row r="2669" spans="1:33" x14ac:dyDescent="0.35">
      <c r="A2669">
        <v>15</v>
      </c>
      <c r="B2669" t="s">
        <v>271</v>
      </c>
      <c r="C2669" t="s">
        <v>246</v>
      </c>
      <c r="D2669" t="s">
        <v>509</v>
      </c>
      <c r="E2669" t="s">
        <v>272</v>
      </c>
      <c r="F2669" t="s">
        <v>248</v>
      </c>
      <c r="G2669" t="s">
        <v>249</v>
      </c>
      <c r="H2669" t="s">
        <v>250</v>
      </c>
      <c r="L2669" s="50">
        <v>1</v>
      </c>
      <c r="M2669" s="50">
        <v>0.87215054035186768</v>
      </c>
      <c r="N2669" s="50">
        <v>1.1465910673141479</v>
      </c>
      <c r="O2669" s="50">
        <v>28.176043</v>
      </c>
      <c r="P2669" s="50">
        <v>28.201467514038086</v>
      </c>
      <c r="Q2669" s="50">
        <v>3.202512115240097E-2</v>
      </c>
      <c r="S2669" s="50">
        <v>18.645858764648438</v>
      </c>
      <c r="T2669" s="50">
        <v>0.12311489135026932</v>
      </c>
      <c r="U2669" s="50">
        <v>7.1080416440963745E-2</v>
      </c>
      <c r="V2669" s="50">
        <v>0</v>
      </c>
      <c r="W2669" t="s">
        <v>210</v>
      </c>
      <c r="X2669" s="50">
        <v>0.65902178248367549</v>
      </c>
      <c r="Y2669" t="s">
        <v>210</v>
      </c>
      <c r="Z2669">
        <v>3</v>
      </c>
      <c r="AA2669">
        <v>20</v>
      </c>
      <c r="AB2669" t="s">
        <v>251</v>
      </c>
      <c r="AC2669" t="s">
        <v>190</v>
      </c>
      <c r="AD2669" s="50">
        <v>0.96982211326854917</v>
      </c>
      <c r="AE2669" t="s">
        <v>252</v>
      </c>
      <c r="AF2669" t="s">
        <v>252</v>
      </c>
      <c r="AG2669" t="s">
        <v>252</v>
      </c>
    </row>
    <row r="2670" spans="1:33" x14ac:dyDescent="0.35">
      <c r="A2670">
        <v>16</v>
      </c>
      <c r="B2670" t="s">
        <v>275</v>
      </c>
      <c r="C2670" t="s">
        <v>246</v>
      </c>
      <c r="D2670" t="s">
        <v>509</v>
      </c>
      <c r="E2670" t="s">
        <v>276</v>
      </c>
      <c r="F2670" t="s">
        <v>248</v>
      </c>
      <c r="G2670" t="s">
        <v>249</v>
      </c>
      <c r="H2670" t="s">
        <v>250</v>
      </c>
      <c r="L2670" s="50">
        <v>1</v>
      </c>
      <c r="M2670" s="50">
        <v>0.87374544143676758</v>
      </c>
      <c r="N2670" s="50">
        <v>1.1444981098175049</v>
      </c>
      <c r="O2670" s="50">
        <v>23.760027000000001</v>
      </c>
      <c r="P2670" s="50">
        <v>23.787439346313477</v>
      </c>
      <c r="Q2670" s="50">
        <v>2.496865950524807E-2</v>
      </c>
      <c r="S2670" s="50">
        <v>14.231833457946777</v>
      </c>
      <c r="T2670" s="50">
        <v>0.12147058546543121</v>
      </c>
      <c r="U2670" s="50">
        <v>7.0131078362464905E-2</v>
      </c>
      <c r="V2670" s="50">
        <v>0</v>
      </c>
      <c r="W2670" t="s">
        <v>210</v>
      </c>
      <c r="X2670" s="50">
        <v>0.32163042724652358</v>
      </c>
      <c r="Y2670" t="s">
        <v>210</v>
      </c>
      <c r="Z2670">
        <v>3</v>
      </c>
      <c r="AA2670">
        <v>17</v>
      </c>
      <c r="AB2670" t="s">
        <v>251</v>
      </c>
      <c r="AC2670" t="s">
        <v>190</v>
      </c>
      <c r="AD2670" s="50">
        <v>0.98543519461767404</v>
      </c>
      <c r="AE2670" t="s">
        <v>252</v>
      </c>
      <c r="AF2670" t="s">
        <v>252</v>
      </c>
      <c r="AG2670" t="s">
        <v>252</v>
      </c>
    </row>
    <row r="2671" spans="1:33" x14ac:dyDescent="0.35">
      <c r="A2671">
        <v>17</v>
      </c>
      <c r="B2671" t="s">
        <v>277</v>
      </c>
      <c r="C2671" t="s">
        <v>246</v>
      </c>
      <c r="D2671" t="s">
        <v>509</v>
      </c>
      <c r="E2671" t="s">
        <v>268</v>
      </c>
      <c r="F2671" t="s">
        <v>248</v>
      </c>
      <c r="G2671" t="s">
        <v>249</v>
      </c>
      <c r="H2671" t="s">
        <v>250</v>
      </c>
      <c r="L2671" s="50">
        <v>1</v>
      </c>
      <c r="M2671" s="50">
        <v>0.87618142366409302</v>
      </c>
      <c r="N2671" s="50">
        <v>1.1413160562515259</v>
      </c>
      <c r="O2671" s="50">
        <v>25.342344000000001</v>
      </c>
      <c r="P2671" s="50">
        <v>25.346893310546875</v>
      </c>
      <c r="Q2671" s="50">
        <v>4.5789019204676151E-3</v>
      </c>
      <c r="S2671" s="50">
        <v>15.791284561157227</v>
      </c>
      <c r="T2671" s="50">
        <v>0.11896485090255737</v>
      </c>
      <c r="U2671" s="50">
        <v>6.8684384226799011E-2</v>
      </c>
      <c r="V2671" s="50">
        <v>0</v>
      </c>
      <c r="W2671" t="s">
        <v>210</v>
      </c>
      <c r="X2671" s="50">
        <v>0.47213004356428545</v>
      </c>
      <c r="Y2671" t="s">
        <v>210</v>
      </c>
      <c r="Z2671">
        <v>3</v>
      </c>
      <c r="AA2671">
        <v>18</v>
      </c>
      <c r="AB2671" t="s">
        <v>251</v>
      </c>
      <c r="AC2671" t="s">
        <v>190</v>
      </c>
      <c r="AD2671" s="50">
        <v>0.98118292172780375</v>
      </c>
      <c r="AE2671" t="s">
        <v>252</v>
      </c>
      <c r="AF2671" t="s">
        <v>252</v>
      </c>
      <c r="AG2671" t="s">
        <v>252</v>
      </c>
    </row>
    <row r="2672" spans="1:33" x14ac:dyDescent="0.35">
      <c r="A2672">
        <v>18</v>
      </c>
      <c r="B2672" t="s">
        <v>278</v>
      </c>
      <c r="C2672" t="s">
        <v>246</v>
      </c>
      <c r="D2672" t="s">
        <v>509</v>
      </c>
      <c r="E2672" t="s">
        <v>270</v>
      </c>
      <c r="F2672" t="s">
        <v>248</v>
      </c>
      <c r="G2672" t="s">
        <v>249</v>
      </c>
      <c r="H2672" t="s">
        <v>250</v>
      </c>
      <c r="L2672" s="50">
        <v>1</v>
      </c>
      <c r="M2672" s="50">
        <v>0.87127417325973511</v>
      </c>
      <c r="N2672" s="50">
        <v>1.1477444171905518</v>
      </c>
      <c r="O2672" s="50">
        <v>26.661950999999998</v>
      </c>
      <c r="P2672" s="50">
        <v>26.666961669921875</v>
      </c>
      <c r="Q2672" s="50">
        <v>3.5344477742910385E-2</v>
      </c>
      <c r="S2672" s="50">
        <v>17.111354827880859</v>
      </c>
      <c r="T2672" s="50">
        <v>0.12401976436376572</v>
      </c>
      <c r="U2672" s="50">
        <v>7.1602843701839447E-2</v>
      </c>
      <c r="V2672" s="50">
        <v>0</v>
      </c>
      <c r="W2672" t="s">
        <v>210</v>
      </c>
      <c r="X2672" s="50">
        <v>0.39502821952587641</v>
      </c>
      <c r="Y2672" t="s">
        <v>210</v>
      </c>
      <c r="Z2672">
        <v>3</v>
      </c>
      <c r="AA2672">
        <v>20</v>
      </c>
      <c r="AB2672" t="s">
        <v>251</v>
      </c>
      <c r="AC2672" t="s">
        <v>190</v>
      </c>
      <c r="AD2672" s="50">
        <v>0.97922853802359366</v>
      </c>
      <c r="AE2672" t="s">
        <v>252</v>
      </c>
      <c r="AF2672" t="s">
        <v>252</v>
      </c>
      <c r="AG2672" t="s">
        <v>252</v>
      </c>
    </row>
    <row r="2673" spans="1:33" x14ac:dyDescent="0.35">
      <c r="A2673">
        <v>19</v>
      </c>
      <c r="B2673" t="s">
        <v>279</v>
      </c>
      <c r="C2673" t="s">
        <v>246</v>
      </c>
      <c r="D2673" t="s">
        <v>509</v>
      </c>
      <c r="E2673" t="s">
        <v>272</v>
      </c>
      <c r="F2673" t="s">
        <v>248</v>
      </c>
      <c r="G2673" t="s">
        <v>249</v>
      </c>
      <c r="H2673" t="s">
        <v>250</v>
      </c>
      <c r="L2673" s="50">
        <v>1</v>
      </c>
      <c r="M2673" s="50">
        <v>0.87215054035186768</v>
      </c>
      <c r="N2673" s="50">
        <v>1.1465910673141479</v>
      </c>
      <c r="O2673" s="50">
        <v>28.190923999999999</v>
      </c>
      <c r="P2673" s="50">
        <v>28.201467514038086</v>
      </c>
      <c r="Q2673" s="50">
        <v>3.202512115240097E-2</v>
      </c>
      <c r="S2673" s="50">
        <v>18.645858764648438</v>
      </c>
      <c r="T2673" s="50">
        <v>0.12311489135026932</v>
      </c>
      <c r="U2673" s="50">
        <v>7.1080416440963745E-2</v>
      </c>
      <c r="V2673" s="50">
        <v>0</v>
      </c>
      <c r="W2673" t="s">
        <v>210</v>
      </c>
      <c r="X2673" s="50">
        <v>0.65902178248367549</v>
      </c>
      <c r="Y2673" t="s">
        <v>210</v>
      </c>
      <c r="Z2673">
        <v>3</v>
      </c>
      <c r="AA2673">
        <v>21</v>
      </c>
      <c r="AB2673" t="s">
        <v>251</v>
      </c>
      <c r="AC2673" t="s">
        <v>190</v>
      </c>
      <c r="AD2673" s="50">
        <v>0.96994799162776724</v>
      </c>
      <c r="AE2673" t="s">
        <v>252</v>
      </c>
      <c r="AF2673" t="s">
        <v>252</v>
      </c>
      <c r="AG2673" t="s">
        <v>252</v>
      </c>
    </row>
    <row r="2674" spans="1:33" x14ac:dyDescent="0.35">
      <c r="A2674">
        <v>20</v>
      </c>
      <c r="B2674" t="s">
        <v>280</v>
      </c>
      <c r="C2674" t="s">
        <v>246</v>
      </c>
      <c r="D2674" t="s">
        <v>509</v>
      </c>
      <c r="E2674" t="s">
        <v>276</v>
      </c>
      <c r="F2674" t="s">
        <v>248</v>
      </c>
      <c r="G2674" t="s">
        <v>249</v>
      </c>
      <c r="H2674" t="s">
        <v>250</v>
      </c>
      <c r="L2674" s="50">
        <v>1</v>
      </c>
      <c r="M2674" s="50">
        <v>0.87374544143676758</v>
      </c>
      <c r="N2674" s="50">
        <v>1.1444981098175049</v>
      </c>
      <c r="O2674" s="50">
        <v>23.793417000000002</v>
      </c>
      <c r="P2674" s="50">
        <v>23.787439346313477</v>
      </c>
      <c r="Q2674" s="50">
        <v>2.496865950524807E-2</v>
      </c>
      <c r="S2674" s="50">
        <v>14.231833457946777</v>
      </c>
      <c r="T2674" s="50">
        <v>0.12147058546543121</v>
      </c>
      <c r="U2674" s="50">
        <v>7.0131078362464905E-2</v>
      </c>
      <c r="V2674" s="50">
        <v>0</v>
      </c>
      <c r="W2674" t="s">
        <v>210</v>
      </c>
      <c r="X2674" s="50">
        <v>0.32163042724652358</v>
      </c>
      <c r="Y2674" t="s">
        <v>210</v>
      </c>
      <c r="Z2674">
        <v>3</v>
      </c>
      <c r="AA2674">
        <v>17</v>
      </c>
      <c r="AB2674" t="s">
        <v>251</v>
      </c>
      <c r="AC2674" t="s">
        <v>190</v>
      </c>
      <c r="AD2674" s="50">
        <v>0.97759126888127756</v>
      </c>
      <c r="AE2674" t="s">
        <v>252</v>
      </c>
      <c r="AF2674" t="s">
        <v>252</v>
      </c>
      <c r="AG2674" t="s">
        <v>252</v>
      </c>
    </row>
    <row r="2675" spans="1:33" x14ac:dyDescent="0.35">
      <c r="A2675">
        <v>21</v>
      </c>
      <c r="B2675" t="s">
        <v>281</v>
      </c>
      <c r="C2675" t="s">
        <v>246</v>
      </c>
      <c r="D2675" t="s">
        <v>509</v>
      </c>
      <c r="E2675" t="s">
        <v>268</v>
      </c>
      <c r="F2675" t="s">
        <v>248</v>
      </c>
      <c r="G2675" t="s">
        <v>249</v>
      </c>
      <c r="H2675" t="s">
        <v>250</v>
      </c>
      <c r="L2675" s="50">
        <v>1</v>
      </c>
      <c r="M2675" s="50">
        <v>0.87618142366409302</v>
      </c>
      <c r="N2675" s="50">
        <v>1.1413160562515259</v>
      </c>
      <c r="O2675" s="50">
        <v>25.346830000000001</v>
      </c>
      <c r="P2675" s="50">
        <v>25.346893310546875</v>
      </c>
      <c r="Q2675" s="50">
        <v>4.5789019204676151E-3</v>
      </c>
      <c r="S2675" s="50">
        <v>15.791284561157227</v>
      </c>
      <c r="T2675" s="50">
        <v>0.11896485090255737</v>
      </c>
      <c r="U2675" s="50">
        <v>6.8684384226799011E-2</v>
      </c>
      <c r="V2675" s="50">
        <v>0</v>
      </c>
      <c r="W2675" t="s">
        <v>210</v>
      </c>
      <c r="X2675" s="50">
        <v>0.47213004356428545</v>
      </c>
      <c r="Y2675" t="s">
        <v>210</v>
      </c>
      <c r="Z2675">
        <v>3</v>
      </c>
      <c r="AA2675">
        <v>19</v>
      </c>
      <c r="AB2675" t="s">
        <v>251</v>
      </c>
      <c r="AC2675" t="s">
        <v>190</v>
      </c>
      <c r="AD2675" s="50">
        <v>0.96252361146032017</v>
      </c>
      <c r="AE2675" t="s">
        <v>252</v>
      </c>
      <c r="AF2675" t="s">
        <v>252</v>
      </c>
      <c r="AG2675" t="s">
        <v>252</v>
      </c>
    </row>
    <row r="2676" spans="1:33" x14ac:dyDescent="0.35">
      <c r="A2676">
        <v>22</v>
      </c>
      <c r="B2676" t="s">
        <v>282</v>
      </c>
      <c r="C2676" t="s">
        <v>246</v>
      </c>
      <c r="D2676" t="s">
        <v>509</v>
      </c>
      <c r="E2676" t="s">
        <v>270</v>
      </c>
      <c r="F2676" t="s">
        <v>248</v>
      </c>
      <c r="G2676" t="s">
        <v>249</v>
      </c>
      <c r="H2676" t="s">
        <v>250</v>
      </c>
      <c r="L2676" s="50">
        <v>1</v>
      </c>
      <c r="M2676" s="50">
        <v>0.87127417325973511</v>
      </c>
      <c r="N2676" s="50">
        <v>1.1477444171905518</v>
      </c>
      <c r="O2676" s="50">
        <v>26.63439</v>
      </c>
      <c r="P2676" s="50">
        <v>26.666961669921875</v>
      </c>
      <c r="Q2676" s="50">
        <v>3.5344477742910385E-2</v>
      </c>
      <c r="S2676" s="50">
        <v>17.111354827880859</v>
      </c>
      <c r="T2676" s="50">
        <v>0.12401976436376572</v>
      </c>
      <c r="U2676" s="50">
        <v>7.1602843701839447E-2</v>
      </c>
      <c r="V2676" s="50">
        <v>0</v>
      </c>
      <c r="W2676" t="s">
        <v>210</v>
      </c>
      <c r="X2676" s="50">
        <v>0.39502821952587641</v>
      </c>
      <c r="Y2676" t="s">
        <v>210</v>
      </c>
      <c r="Z2676">
        <v>3</v>
      </c>
      <c r="AA2676">
        <v>20</v>
      </c>
      <c r="AB2676" t="s">
        <v>251</v>
      </c>
      <c r="AC2676" t="s">
        <v>190</v>
      </c>
      <c r="AD2676" s="50">
        <v>0.96679741914631523</v>
      </c>
      <c r="AE2676" t="s">
        <v>252</v>
      </c>
      <c r="AF2676" t="s">
        <v>252</v>
      </c>
      <c r="AG2676" t="s">
        <v>252</v>
      </c>
    </row>
    <row r="2677" spans="1:33" x14ac:dyDescent="0.35">
      <c r="A2677">
        <v>23</v>
      </c>
      <c r="B2677" t="s">
        <v>283</v>
      </c>
      <c r="C2677" t="s">
        <v>246</v>
      </c>
      <c r="D2677" t="s">
        <v>509</v>
      </c>
      <c r="E2677" t="s">
        <v>272</v>
      </c>
      <c r="F2677" t="s">
        <v>248</v>
      </c>
      <c r="G2677" t="s">
        <v>249</v>
      </c>
      <c r="H2677" t="s">
        <v>250</v>
      </c>
      <c r="L2677" s="50">
        <v>1</v>
      </c>
      <c r="M2677" s="50">
        <v>0.87215054035186768</v>
      </c>
      <c r="N2677" s="50">
        <v>1.1465910673141479</v>
      </c>
      <c r="O2677" s="50">
        <v>28.237434</v>
      </c>
      <c r="P2677" s="50">
        <v>28.201467514038086</v>
      </c>
      <c r="Q2677" s="50">
        <v>3.202512115240097E-2</v>
      </c>
      <c r="S2677" s="50">
        <v>18.645858764648438</v>
      </c>
      <c r="T2677" s="50">
        <v>0.12311489135026932</v>
      </c>
      <c r="U2677" s="50">
        <v>7.1080416440963745E-2</v>
      </c>
      <c r="V2677" s="50">
        <v>0</v>
      </c>
      <c r="W2677" t="s">
        <v>210</v>
      </c>
      <c r="X2677" s="50">
        <v>0.65902178248367549</v>
      </c>
      <c r="Y2677" t="s">
        <v>210</v>
      </c>
      <c r="Z2677">
        <v>3</v>
      </c>
      <c r="AA2677">
        <v>21</v>
      </c>
      <c r="AB2677" t="s">
        <v>251</v>
      </c>
      <c r="AC2677" t="s">
        <v>190</v>
      </c>
      <c r="AD2677" s="50">
        <v>0.97374880276295916</v>
      </c>
      <c r="AE2677" t="s">
        <v>252</v>
      </c>
      <c r="AF2677" t="s">
        <v>252</v>
      </c>
      <c r="AG2677" t="s">
        <v>252</v>
      </c>
    </row>
    <row r="2678" spans="1:33" x14ac:dyDescent="0.35">
      <c r="A2678">
        <v>24</v>
      </c>
      <c r="B2678" t="s">
        <v>284</v>
      </c>
      <c r="C2678" t="s">
        <v>246</v>
      </c>
      <c r="D2678" t="s">
        <v>509</v>
      </c>
      <c r="E2678" t="s">
        <v>276</v>
      </c>
      <c r="F2678" t="s">
        <v>248</v>
      </c>
      <c r="G2678" t="s">
        <v>249</v>
      </c>
      <c r="H2678" t="s">
        <v>250</v>
      </c>
      <c r="L2678" s="50">
        <v>1</v>
      </c>
      <c r="M2678" s="50">
        <v>0.87374544143676758</v>
      </c>
      <c r="N2678" s="50">
        <v>1.1444981098175049</v>
      </c>
      <c r="O2678" s="50">
        <v>23.808879999999998</v>
      </c>
      <c r="P2678" s="50">
        <v>23.787439346313477</v>
      </c>
      <c r="Q2678" s="50">
        <v>2.496865950524807E-2</v>
      </c>
      <c r="S2678" s="50">
        <v>14.231833457946777</v>
      </c>
      <c r="T2678" s="50">
        <v>0.12147058546543121</v>
      </c>
      <c r="U2678" s="50">
        <v>7.0131078362464905E-2</v>
      </c>
      <c r="V2678" s="50">
        <v>0</v>
      </c>
      <c r="W2678" t="s">
        <v>210</v>
      </c>
      <c r="X2678" s="50">
        <v>0.32163042724652358</v>
      </c>
      <c r="Y2678" t="s">
        <v>210</v>
      </c>
      <c r="Z2678">
        <v>3</v>
      </c>
      <c r="AA2678">
        <v>18</v>
      </c>
      <c r="AB2678" t="s">
        <v>251</v>
      </c>
      <c r="AC2678" t="s">
        <v>190</v>
      </c>
      <c r="AD2678" s="50">
        <v>0.97770124779999545</v>
      </c>
      <c r="AE2678" t="s">
        <v>252</v>
      </c>
      <c r="AF2678" t="s">
        <v>252</v>
      </c>
      <c r="AG2678" t="s">
        <v>252</v>
      </c>
    </row>
    <row r="2679" spans="1:33" x14ac:dyDescent="0.35">
      <c r="A2679">
        <v>25</v>
      </c>
      <c r="B2679" t="s">
        <v>285</v>
      </c>
      <c r="C2679" t="s">
        <v>246</v>
      </c>
      <c r="D2679" t="s">
        <v>509</v>
      </c>
      <c r="E2679" t="s">
        <v>286</v>
      </c>
      <c r="F2679" t="s">
        <v>248</v>
      </c>
      <c r="G2679" t="s">
        <v>249</v>
      </c>
      <c r="H2679" t="s">
        <v>250</v>
      </c>
      <c r="L2679" s="50">
        <v>1</v>
      </c>
      <c r="M2679" s="50">
        <v>0.87611085176467896</v>
      </c>
      <c r="N2679" s="50">
        <v>1.1414080858230591</v>
      </c>
      <c r="O2679" s="50">
        <v>25.961825999999999</v>
      </c>
      <c r="P2679" s="50">
        <v>25.960973739624023</v>
      </c>
      <c r="Q2679" s="50">
        <v>6.1821653507649899E-3</v>
      </c>
      <c r="S2679" s="50">
        <v>16.405364990234375</v>
      </c>
      <c r="T2679" s="50">
        <v>0.11903733760118484</v>
      </c>
      <c r="U2679" s="50">
        <v>6.8726241588592529E-2</v>
      </c>
      <c r="V2679" s="50">
        <v>0</v>
      </c>
      <c r="W2679" t="s">
        <v>210</v>
      </c>
      <c r="X2679" s="50">
        <v>0.43545499550322664</v>
      </c>
      <c r="Y2679" t="s">
        <v>210</v>
      </c>
      <c r="Z2679">
        <v>3</v>
      </c>
      <c r="AA2679">
        <v>20</v>
      </c>
      <c r="AB2679" t="s">
        <v>251</v>
      </c>
      <c r="AC2679" t="s">
        <v>190</v>
      </c>
      <c r="AD2679" s="50">
        <v>0.95570184307785366</v>
      </c>
      <c r="AE2679" t="s">
        <v>252</v>
      </c>
      <c r="AF2679" t="s">
        <v>252</v>
      </c>
      <c r="AG2679" t="s">
        <v>252</v>
      </c>
    </row>
    <row r="2680" spans="1:33" x14ac:dyDescent="0.35">
      <c r="A2680">
        <v>26</v>
      </c>
      <c r="B2680" t="s">
        <v>287</v>
      </c>
      <c r="C2680" t="s">
        <v>246</v>
      </c>
      <c r="D2680" t="s">
        <v>509</v>
      </c>
      <c r="E2680" t="s">
        <v>288</v>
      </c>
      <c r="F2680" t="s">
        <v>248</v>
      </c>
      <c r="G2680" t="s">
        <v>249</v>
      </c>
      <c r="H2680" t="s">
        <v>250</v>
      </c>
      <c r="L2680" s="50">
        <v>1</v>
      </c>
      <c r="M2680" s="50">
        <v>0.84040325880050659</v>
      </c>
      <c r="N2680" s="50">
        <v>1.1899049282073975</v>
      </c>
      <c r="O2680" s="50">
        <v>27.237223</v>
      </c>
      <c r="P2680" s="50">
        <v>27.119810104370117</v>
      </c>
      <c r="Q2680" s="50">
        <v>0.10176756978034973</v>
      </c>
      <c r="S2680" s="50">
        <v>17.564201354980469</v>
      </c>
      <c r="T2680" s="50">
        <v>0.15648740530014038</v>
      </c>
      <c r="U2680" s="50">
        <v>9.0348042547702789E-2</v>
      </c>
      <c r="V2680" s="50">
        <v>0</v>
      </c>
      <c r="W2680" t="s">
        <v>210</v>
      </c>
      <c r="X2680" s="50">
        <v>0.60809855435727855</v>
      </c>
      <c r="Y2680" t="s">
        <v>210</v>
      </c>
      <c r="Z2680">
        <v>3</v>
      </c>
      <c r="AA2680">
        <v>20</v>
      </c>
      <c r="AB2680" t="s">
        <v>251</v>
      </c>
      <c r="AC2680" t="s">
        <v>190</v>
      </c>
      <c r="AD2680" s="50">
        <v>0.96478240571584284</v>
      </c>
      <c r="AE2680" t="s">
        <v>252</v>
      </c>
      <c r="AF2680" t="s">
        <v>252</v>
      </c>
      <c r="AG2680" t="s">
        <v>252</v>
      </c>
    </row>
    <row r="2681" spans="1:33" x14ac:dyDescent="0.35">
      <c r="A2681">
        <v>27</v>
      </c>
      <c r="B2681" t="s">
        <v>289</v>
      </c>
      <c r="C2681" t="s">
        <v>246</v>
      </c>
      <c r="D2681" t="s">
        <v>509</v>
      </c>
      <c r="E2681" t="s">
        <v>290</v>
      </c>
      <c r="F2681" t="s">
        <v>248</v>
      </c>
      <c r="G2681" t="s">
        <v>249</v>
      </c>
      <c r="H2681" t="s">
        <v>250</v>
      </c>
      <c r="L2681" s="50">
        <v>1</v>
      </c>
      <c r="M2681" s="50">
        <v>0.87567704916000366</v>
      </c>
      <c r="N2681" s="50">
        <v>1.1419734954833984</v>
      </c>
      <c r="O2681" s="50">
        <v>24.405526999999999</v>
      </c>
      <c r="P2681" s="50">
        <v>24.405548095703125</v>
      </c>
      <c r="Q2681" s="50">
        <v>1.2022987939417362E-2</v>
      </c>
      <c r="S2681" s="50">
        <v>14.849942207336426</v>
      </c>
      <c r="T2681" s="50">
        <v>0.11948314309120178</v>
      </c>
      <c r="U2681" s="50">
        <v>6.8983621895313263E-2</v>
      </c>
      <c r="V2681" s="50">
        <v>0</v>
      </c>
      <c r="W2681" t="s">
        <v>210</v>
      </c>
      <c r="X2681" s="50">
        <v>0.56526499751202874</v>
      </c>
      <c r="Y2681" t="s">
        <v>210</v>
      </c>
      <c r="Z2681">
        <v>3</v>
      </c>
      <c r="AA2681">
        <v>18</v>
      </c>
      <c r="AB2681" t="s">
        <v>251</v>
      </c>
      <c r="AC2681" t="s">
        <v>190</v>
      </c>
      <c r="AD2681" s="50">
        <v>0.97974668835913548</v>
      </c>
      <c r="AE2681" t="s">
        <v>252</v>
      </c>
      <c r="AF2681" t="s">
        <v>252</v>
      </c>
      <c r="AG2681" t="s">
        <v>252</v>
      </c>
    </row>
    <row r="2682" spans="1:33" x14ac:dyDescent="0.35">
      <c r="A2682">
        <v>28</v>
      </c>
      <c r="B2682" t="s">
        <v>291</v>
      </c>
      <c r="C2682" t="s">
        <v>246</v>
      </c>
      <c r="D2682" t="s">
        <v>509</v>
      </c>
      <c r="E2682" t="s">
        <v>292</v>
      </c>
      <c r="F2682" t="s">
        <v>248</v>
      </c>
      <c r="G2682" t="s">
        <v>249</v>
      </c>
      <c r="H2682" t="s">
        <v>250</v>
      </c>
      <c r="L2682" s="50">
        <v>1</v>
      </c>
      <c r="M2682" s="50">
        <v>0.85798054933547974</v>
      </c>
      <c r="N2682" s="50">
        <v>1.1655275821685791</v>
      </c>
      <c r="O2682" s="50">
        <v>26.905069999999998</v>
      </c>
      <c r="P2682" s="50">
        <v>26.901666641235352</v>
      </c>
      <c r="Q2682" s="50">
        <v>6.9807223975658417E-2</v>
      </c>
      <c r="S2682" s="50">
        <v>17.346061706542969</v>
      </c>
      <c r="T2682" s="50">
        <v>0.13785760104656219</v>
      </c>
      <c r="U2682" s="50">
        <v>7.9592123627662659E-2</v>
      </c>
      <c r="V2682" s="50">
        <v>0</v>
      </c>
      <c r="W2682" t="s">
        <v>210</v>
      </c>
      <c r="X2682" s="50">
        <v>0.47670027099377121</v>
      </c>
      <c r="Y2682" t="s">
        <v>210</v>
      </c>
      <c r="Z2682">
        <v>3</v>
      </c>
      <c r="AA2682">
        <v>21</v>
      </c>
      <c r="AB2682" t="s">
        <v>251</v>
      </c>
      <c r="AC2682" t="s">
        <v>190</v>
      </c>
      <c r="AD2682" s="50">
        <v>0.98712279758137367</v>
      </c>
      <c r="AE2682" t="s">
        <v>252</v>
      </c>
      <c r="AF2682" t="s">
        <v>252</v>
      </c>
      <c r="AG2682" t="s">
        <v>252</v>
      </c>
    </row>
    <row r="2683" spans="1:33" x14ac:dyDescent="0.35">
      <c r="A2683">
        <v>29</v>
      </c>
      <c r="B2683" t="s">
        <v>293</v>
      </c>
      <c r="C2683" t="s">
        <v>246</v>
      </c>
      <c r="D2683" t="s">
        <v>509</v>
      </c>
      <c r="E2683" t="s">
        <v>286</v>
      </c>
      <c r="F2683" t="s">
        <v>248</v>
      </c>
      <c r="G2683" t="s">
        <v>249</v>
      </c>
      <c r="H2683" t="s">
        <v>250</v>
      </c>
      <c r="L2683" s="50">
        <v>1</v>
      </c>
      <c r="M2683" s="50">
        <v>0.87611085176467896</v>
      </c>
      <c r="N2683" s="50">
        <v>1.1414080858230591</v>
      </c>
      <c r="O2683" s="50">
        <v>25.954408999999998</v>
      </c>
      <c r="P2683" s="50">
        <v>25.960973739624023</v>
      </c>
      <c r="Q2683" s="50">
        <v>6.1821653507649899E-3</v>
      </c>
      <c r="S2683" s="50">
        <v>16.405364990234375</v>
      </c>
      <c r="T2683" s="50">
        <v>0.11903733760118484</v>
      </c>
      <c r="U2683" s="50">
        <v>6.8726241588592529E-2</v>
      </c>
      <c r="V2683" s="50">
        <v>0</v>
      </c>
      <c r="W2683" t="s">
        <v>210</v>
      </c>
      <c r="X2683" s="50">
        <v>0.43545499550322664</v>
      </c>
      <c r="Y2683" t="s">
        <v>210</v>
      </c>
      <c r="Z2683">
        <v>3</v>
      </c>
      <c r="AA2683">
        <v>19</v>
      </c>
      <c r="AB2683" t="s">
        <v>251</v>
      </c>
      <c r="AC2683" t="s">
        <v>190</v>
      </c>
      <c r="AD2683" s="50">
        <v>0.97717554988926425</v>
      </c>
      <c r="AE2683" t="s">
        <v>252</v>
      </c>
      <c r="AF2683" t="s">
        <v>252</v>
      </c>
      <c r="AG2683" t="s">
        <v>252</v>
      </c>
    </row>
    <row r="2684" spans="1:33" x14ac:dyDescent="0.35">
      <c r="A2684">
        <v>30</v>
      </c>
      <c r="B2684" t="s">
        <v>294</v>
      </c>
      <c r="C2684" t="s">
        <v>246</v>
      </c>
      <c r="D2684" t="s">
        <v>509</v>
      </c>
      <c r="E2684" t="s">
        <v>288</v>
      </c>
      <c r="F2684" t="s">
        <v>248</v>
      </c>
      <c r="G2684" t="s">
        <v>249</v>
      </c>
      <c r="H2684" t="s">
        <v>250</v>
      </c>
      <c r="L2684" s="50">
        <v>1</v>
      </c>
      <c r="M2684" s="50">
        <v>0.84040325880050659</v>
      </c>
      <c r="N2684" s="50">
        <v>1.1899049282073975</v>
      </c>
      <c r="O2684" s="50">
        <v>27.065239999999999</v>
      </c>
      <c r="P2684" s="50">
        <v>27.119810104370117</v>
      </c>
      <c r="Q2684" s="50">
        <v>0.10176756978034973</v>
      </c>
      <c r="S2684" s="50">
        <v>17.564201354980469</v>
      </c>
      <c r="T2684" s="50">
        <v>0.15648740530014038</v>
      </c>
      <c r="U2684" s="50">
        <v>9.0348042547702789E-2</v>
      </c>
      <c r="V2684" s="50">
        <v>0</v>
      </c>
      <c r="W2684" t="s">
        <v>210</v>
      </c>
      <c r="X2684" s="50">
        <v>0.60809855435727855</v>
      </c>
      <c r="Y2684" t="s">
        <v>210</v>
      </c>
      <c r="Z2684">
        <v>3</v>
      </c>
      <c r="AA2684">
        <v>20</v>
      </c>
      <c r="AB2684" t="s">
        <v>251</v>
      </c>
      <c r="AC2684" t="s">
        <v>190</v>
      </c>
      <c r="AD2684" s="50">
        <v>0.97290665634267759</v>
      </c>
      <c r="AE2684" t="s">
        <v>252</v>
      </c>
      <c r="AF2684" t="s">
        <v>252</v>
      </c>
      <c r="AG2684" t="s">
        <v>252</v>
      </c>
    </row>
    <row r="2685" spans="1:33" x14ac:dyDescent="0.35">
      <c r="A2685">
        <v>31</v>
      </c>
      <c r="B2685" t="s">
        <v>295</v>
      </c>
      <c r="C2685" t="s">
        <v>246</v>
      </c>
      <c r="D2685" t="s">
        <v>509</v>
      </c>
      <c r="E2685" t="s">
        <v>290</v>
      </c>
      <c r="F2685" t="s">
        <v>248</v>
      </c>
      <c r="G2685" t="s">
        <v>249</v>
      </c>
      <c r="H2685" t="s">
        <v>250</v>
      </c>
      <c r="L2685" s="50">
        <v>1</v>
      </c>
      <c r="M2685" s="50">
        <v>0.87567704916000366</v>
      </c>
      <c r="N2685" s="50">
        <v>1.1419734954833984</v>
      </c>
      <c r="O2685" s="50">
        <v>24.393537999999999</v>
      </c>
      <c r="P2685" s="50">
        <v>24.405548095703125</v>
      </c>
      <c r="Q2685" s="50">
        <v>1.2022987939417362E-2</v>
      </c>
      <c r="S2685" s="50">
        <v>14.849942207336426</v>
      </c>
      <c r="T2685" s="50">
        <v>0.11948314309120178</v>
      </c>
      <c r="U2685" s="50">
        <v>6.8983621895313263E-2</v>
      </c>
      <c r="V2685" s="50">
        <v>0</v>
      </c>
      <c r="W2685" t="s">
        <v>210</v>
      </c>
      <c r="X2685" s="50">
        <v>0.56526499751202874</v>
      </c>
      <c r="Y2685" t="s">
        <v>210</v>
      </c>
      <c r="Z2685">
        <v>3</v>
      </c>
      <c r="AA2685">
        <v>18</v>
      </c>
      <c r="AB2685" t="s">
        <v>251</v>
      </c>
      <c r="AC2685" t="s">
        <v>190</v>
      </c>
      <c r="AD2685" s="50">
        <v>0.97884135648706772</v>
      </c>
      <c r="AE2685" t="s">
        <v>252</v>
      </c>
      <c r="AF2685" t="s">
        <v>252</v>
      </c>
      <c r="AG2685" t="s">
        <v>252</v>
      </c>
    </row>
    <row r="2686" spans="1:33" x14ac:dyDescent="0.35">
      <c r="A2686">
        <v>32</v>
      </c>
      <c r="B2686" t="s">
        <v>296</v>
      </c>
      <c r="C2686" t="s">
        <v>246</v>
      </c>
      <c r="D2686" t="s">
        <v>509</v>
      </c>
      <c r="E2686" t="s">
        <v>292</v>
      </c>
      <c r="F2686" t="s">
        <v>248</v>
      </c>
      <c r="G2686" t="s">
        <v>249</v>
      </c>
      <c r="H2686" t="s">
        <v>250</v>
      </c>
      <c r="L2686" s="50">
        <v>1</v>
      </c>
      <c r="M2686" s="50">
        <v>0.85798054933547974</v>
      </c>
      <c r="N2686" s="50">
        <v>1.1655275821685791</v>
      </c>
      <c r="O2686" s="50">
        <v>26.969712999999999</v>
      </c>
      <c r="P2686" s="50">
        <v>26.901666641235352</v>
      </c>
      <c r="Q2686" s="50">
        <v>6.9807223975658417E-2</v>
      </c>
      <c r="S2686" s="50">
        <v>17.346061706542969</v>
      </c>
      <c r="T2686" s="50">
        <v>0.13785760104656219</v>
      </c>
      <c r="U2686" s="50">
        <v>7.9592123627662659E-2</v>
      </c>
      <c r="V2686" s="50">
        <v>0</v>
      </c>
      <c r="W2686" t="s">
        <v>210</v>
      </c>
      <c r="X2686" s="50">
        <v>0.47670027099377121</v>
      </c>
      <c r="Y2686" t="s">
        <v>210</v>
      </c>
      <c r="Z2686">
        <v>3</v>
      </c>
      <c r="AA2686">
        <v>21</v>
      </c>
      <c r="AB2686" t="s">
        <v>251</v>
      </c>
      <c r="AC2686" t="s">
        <v>190</v>
      </c>
      <c r="AD2686" s="50">
        <v>0.98147595391782527</v>
      </c>
      <c r="AE2686" t="s">
        <v>252</v>
      </c>
      <c r="AF2686" t="s">
        <v>252</v>
      </c>
      <c r="AG2686" t="s">
        <v>252</v>
      </c>
    </row>
    <row r="2687" spans="1:33" x14ac:dyDescent="0.35">
      <c r="A2687">
        <v>33</v>
      </c>
      <c r="B2687" t="s">
        <v>297</v>
      </c>
      <c r="C2687" t="s">
        <v>246</v>
      </c>
      <c r="D2687" t="s">
        <v>509</v>
      </c>
      <c r="E2687" t="s">
        <v>286</v>
      </c>
      <c r="F2687" t="s">
        <v>248</v>
      </c>
      <c r="G2687" t="s">
        <v>249</v>
      </c>
      <c r="H2687" t="s">
        <v>250</v>
      </c>
      <c r="L2687" s="50">
        <v>1</v>
      </c>
      <c r="M2687" s="50">
        <v>0.87611085176467896</v>
      </c>
      <c r="N2687" s="50">
        <v>1.1414080858230591</v>
      </c>
      <c r="O2687" s="50">
        <v>25.966684000000001</v>
      </c>
      <c r="P2687" s="50">
        <v>25.960973739624023</v>
      </c>
      <c r="Q2687" s="50">
        <v>6.1821653507649899E-3</v>
      </c>
      <c r="S2687" s="50">
        <v>16.405364990234375</v>
      </c>
      <c r="T2687" s="50">
        <v>0.11903733760118484</v>
      </c>
      <c r="U2687" s="50">
        <v>6.8726241588592529E-2</v>
      </c>
      <c r="V2687" s="50">
        <v>0</v>
      </c>
      <c r="W2687" t="s">
        <v>210</v>
      </c>
      <c r="X2687" s="50">
        <v>0.43545499550322664</v>
      </c>
      <c r="Y2687" t="s">
        <v>210</v>
      </c>
      <c r="Z2687">
        <v>3</v>
      </c>
      <c r="AA2687">
        <v>20</v>
      </c>
      <c r="AB2687" t="s">
        <v>251</v>
      </c>
      <c r="AC2687" t="s">
        <v>190</v>
      </c>
      <c r="AD2687" s="50">
        <v>0.97410642675189429</v>
      </c>
      <c r="AE2687" t="s">
        <v>252</v>
      </c>
      <c r="AF2687" t="s">
        <v>252</v>
      </c>
      <c r="AG2687" t="s">
        <v>252</v>
      </c>
    </row>
    <row r="2688" spans="1:33" x14ac:dyDescent="0.35">
      <c r="A2688">
        <v>34</v>
      </c>
      <c r="B2688" t="s">
        <v>298</v>
      </c>
      <c r="C2688" t="s">
        <v>246</v>
      </c>
      <c r="D2688" t="s">
        <v>509</v>
      </c>
      <c r="E2688" t="s">
        <v>288</v>
      </c>
      <c r="F2688" t="s">
        <v>248</v>
      </c>
      <c r="G2688" t="s">
        <v>249</v>
      </c>
      <c r="H2688" t="s">
        <v>250</v>
      </c>
      <c r="L2688" s="50">
        <v>1</v>
      </c>
      <c r="M2688" s="50">
        <v>0.84040325880050659</v>
      </c>
      <c r="N2688" s="50">
        <v>1.1899049282073975</v>
      </c>
      <c r="O2688" s="50">
        <v>27.056963</v>
      </c>
      <c r="P2688" s="50">
        <v>27.119810104370117</v>
      </c>
      <c r="Q2688" s="50">
        <v>0.10176756978034973</v>
      </c>
      <c r="S2688" s="50">
        <v>17.564201354980469</v>
      </c>
      <c r="T2688" s="50">
        <v>0.15648740530014038</v>
      </c>
      <c r="U2688" s="50">
        <v>9.0348042547702789E-2</v>
      </c>
      <c r="V2688" s="50">
        <v>0</v>
      </c>
      <c r="W2688" t="s">
        <v>210</v>
      </c>
      <c r="X2688" s="50">
        <v>0.60809855435727855</v>
      </c>
      <c r="Y2688" t="s">
        <v>210</v>
      </c>
      <c r="Z2688">
        <v>3</v>
      </c>
      <c r="AA2688">
        <v>20</v>
      </c>
      <c r="AB2688" t="s">
        <v>251</v>
      </c>
      <c r="AC2688" t="s">
        <v>190</v>
      </c>
      <c r="AD2688" s="50">
        <v>0.97634809233434428</v>
      </c>
      <c r="AE2688" t="s">
        <v>252</v>
      </c>
      <c r="AF2688" t="s">
        <v>252</v>
      </c>
      <c r="AG2688" t="s">
        <v>252</v>
      </c>
    </row>
    <row r="2689" spans="1:33" x14ac:dyDescent="0.35">
      <c r="A2689">
        <v>35</v>
      </c>
      <c r="B2689" t="s">
        <v>299</v>
      </c>
      <c r="C2689" t="s">
        <v>246</v>
      </c>
      <c r="D2689" t="s">
        <v>509</v>
      </c>
      <c r="E2689" t="s">
        <v>290</v>
      </c>
      <c r="F2689" t="s">
        <v>248</v>
      </c>
      <c r="G2689" t="s">
        <v>249</v>
      </c>
      <c r="H2689" t="s">
        <v>250</v>
      </c>
      <c r="L2689" s="50">
        <v>1</v>
      </c>
      <c r="M2689" s="50">
        <v>0.87567704916000366</v>
      </c>
      <c r="N2689" s="50">
        <v>1.1419734954833984</v>
      </c>
      <c r="O2689" s="50">
        <v>24.417583</v>
      </c>
      <c r="P2689" s="50">
        <v>24.405548095703125</v>
      </c>
      <c r="Q2689" s="50">
        <v>1.2022987939417362E-2</v>
      </c>
      <c r="S2689" s="50">
        <v>14.849942207336426</v>
      </c>
      <c r="T2689" s="50">
        <v>0.11948314309120178</v>
      </c>
      <c r="U2689" s="50">
        <v>6.8983621895313263E-2</v>
      </c>
      <c r="V2689" s="50">
        <v>0</v>
      </c>
      <c r="W2689" t="s">
        <v>210</v>
      </c>
      <c r="X2689" s="50">
        <v>0.56526499751202874</v>
      </c>
      <c r="Y2689" t="s">
        <v>210</v>
      </c>
      <c r="Z2689">
        <v>3</v>
      </c>
      <c r="AA2689">
        <v>18</v>
      </c>
      <c r="AB2689" t="s">
        <v>251</v>
      </c>
      <c r="AC2689" t="s">
        <v>190</v>
      </c>
      <c r="AD2689" s="50">
        <v>0.97002370107322478</v>
      </c>
      <c r="AE2689" t="s">
        <v>252</v>
      </c>
      <c r="AF2689" t="s">
        <v>252</v>
      </c>
      <c r="AG2689" t="s">
        <v>252</v>
      </c>
    </row>
    <row r="2690" spans="1:33" x14ac:dyDescent="0.35">
      <c r="A2690">
        <v>36</v>
      </c>
      <c r="B2690" t="s">
        <v>300</v>
      </c>
      <c r="C2690" t="s">
        <v>246</v>
      </c>
      <c r="D2690" t="s">
        <v>509</v>
      </c>
      <c r="E2690" t="s">
        <v>292</v>
      </c>
      <c r="F2690" t="s">
        <v>248</v>
      </c>
      <c r="G2690" t="s">
        <v>249</v>
      </c>
      <c r="H2690" t="s">
        <v>250</v>
      </c>
      <c r="L2690" s="50">
        <v>1</v>
      </c>
      <c r="M2690" s="50">
        <v>0.85798054933547974</v>
      </c>
      <c r="N2690" s="50">
        <v>1.1655275821685791</v>
      </c>
      <c r="O2690" s="50">
        <v>26.830223</v>
      </c>
      <c r="P2690" s="50">
        <v>26.901666641235352</v>
      </c>
      <c r="Q2690" s="50">
        <v>6.9807223975658417E-2</v>
      </c>
      <c r="S2690" s="50">
        <v>17.346061706542969</v>
      </c>
      <c r="T2690" s="50">
        <v>0.13785760104656219</v>
      </c>
      <c r="U2690" s="50">
        <v>7.9592123627662659E-2</v>
      </c>
      <c r="V2690" s="50">
        <v>0</v>
      </c>
      <c r="W2690" t="s">
        <v>210</v>
      </c>
      <c r="X2690" s="50">
        <v>0.47670027099377121</v>
      </c>
      <c r="Y2690" t="s">
        <v>210</v>
      </c>
      <c r="Z2690">
        <v>3</v>
      </c>
      <c r="AA2690">
        <v>20</v>
      </c>
      <c r="AB2690" t="s">
        <v>251</v>
      </c>
      <c r="AC2690" t="s">
        <v>190</v>
      </c>
      <c r="AD2690" s="50">
        <v>0.9839273360035321</v>
      </c>
      <c r="AE2690" t="s">
        <v>252</v>
      </c>
      <c r="AF2690" t="s">
        <v>252</v>
      </c>
      <c r="AG2690" t="s">
        <v>252</v>
      </c>
    </row>
    <row r="2691" spans="1:33" x14ac:dyDescent="0.35">
      <c r="A2691">
        <v>37</v>
      </c>
      <c r="B2691" t="s">
        <v>301</v>
      </c>
      <c r="C2691" t="s">
        <v>246</v>
      </c>
      <c r="D2691" t="s">
        <v>509</v>
      </c>
      <c r="E2691" t="s">
        <v>302</v>
      </c>
      <c r="F2691" t="s">
        <v>248</v>
      </c>
      <c r="G2691" t="s">
        <v>249</v>
      </c>
      <c r="H2691" t="s">
        <v>250</v>
      </c>
      <c r="L2691" s="50">
        <v>1</v>
      </c>
      <c r="M2691" s="50">
        <v>0.87261790037155151</v>
      </c>
      <c r="N2691" s="50">
        <v>1.1459770202636719</v>
      </c>
      <c r="O2691" s="50">
        <v>26.032520000000002</v>
      </c>
      <c r="P2691" s="50">
        <v>25.998376846313477</v>
      </c>
      <c r="Q2691" s="50">
        <v>3.0118571594357491E-2</v>
      </c>
      <c r="S2691" s="50">
        <v>16.442771911621094</v>
      </c>
      <c r="T2691" s="50">
        <v>0.12263277173042297</v>
      </c>
      <c r="U2691" s="50">
        <v>7.0802062749862671E-2</v>
      </c>
      <c r="V2691" s="50">
        <v>0</v>
      </c>
      <c r="W2691" t="s">
        <v>210</v>
      </c>
      <c r="X2691" s="50">
        <v>0.70401654740486286</v>
      </c>
      <c r="Y2691" t="s">
        <v>210</v>
      </c>
      <c r="Z2691">
        <v>3</v>
      </c>
      <c r="AA2691">
        <v>19</v>
      </c>
      <c r="AB2691" t="s">
        <v>251</v>
      </c>
      <c r="AC2691" t="s">
        <v>190</v>
      </c>
      <c r="AD2691" s="50">
        <v>0.96028594094517095</v>
      </c>
      <c r="AE2691" t="s">
        <v>252</v>
      </c>
      <c r="AF2691" t="s">
        <v>252</v>
      </c>
      <c r="AG2691" t="s">
        <v>252</v>
      </c>
    </row>
    <row r="2692" spans="1:33" x14ac:dyDescent="0.35">
      <c r="A2692">
        <v>38</v>
      </c>
      <c r="B2692" t="s">
        <v>303</v>
      </c>
      <c r="C2692" t="s">
        <v>246</v>
      </c>
      <c r="D2692" t="s">
        <v>509</v>
      </c>
      <c r="E2692" t="s">
        <v>304</v>
      </c>
      <c r="F2692" t="s">
        <v>248</v>
      </c>
      <c r="G2692" t="s">
        <v>249</v>
      </c>
      <c r="H2692" t="s">
        <v>250</v>
      </c>
      <c r="L2692" s="50">
        <v>1</v>
      </c>
      <c r="M2692" s="50">
        <v>0.85258197784423828</v>
      </c>
      <c r="N2692" s="50">
        <v>1.1729077100753784</v>
      </c>
      <c r="O2692" s="50">
        <v>25.305620000000001</v>
      </c>
      <c r="P2692" s="50">
        <v>25.220664978027344</v>
      </c>
      <c r="Q2692" s="50">
        <v>8.0446429550647736E-2</v>
      </c>
      <c r="S2692" s="50">
        <v>15.665059089660645</v>
      </c>
      <c r="T2692" s="50">
        <v>0.14353848993778229</v>
      </c>
      <c r="U2692" s="50">
        <v>8.2871980965137482E-2</v>
      </c>
      <c r="V2692" s="50">
        <v>0</v>
      </c>
      <c r="W2692" t="s">
        <v>210</v>
      </c>
      <c r="X2692" s="50">
        <v>0.41692310983504638</v>
      </c>
      <c r="Y2692" t="s">
        <v>210</v>
      </c>
      <c r="Z2692">
        <v>3</v>
      </c>
      <c r="AA2692">
        <v>20</v>
      </c>
      <c r="AB2692" t="s">
        <v>251</v>
      </c>
      <c r="AC2692" t="s">
        <v>190</v>
      </c>
      <c r="AD2692" s="50">
        <v>0.98154157382869922</v>
      </c>
      <c r="AE2692" t="s">
        <v>252</v>
      </c>
      <c r="AF2692" t="s">
        <v>252</v>
      </c>
      <c r="AG2692" t="s">
        <v>252</v>
      </c>
    </row>
    <row r="2693" spans="1:33" x14ac:dyDescent="0.35">
      <c r="A2693">
        <v>39</v>
      </c>
      <c r="B2693" t="s">
        <v>305</v>
      </c>
      <c r="C2693" t="s">
        <v>246</v>
      </c>
      <c r="D2693" t="s">
        <v>509</v>
      </c>
      <c r="E2693" t="s">
        <v>306</v>
      </c>
      <c r="F2693" t="s">
        <v>248</v>
      </c>
      <c r="G2693" t="s">
        <v>249</v>
      </c>
      <c r="H2693" t="s">
        <v>250</v>
      </c>
      <c r="L2693" s="50">
        <v>1</v>
      </c>
      <c r="M2693" s="50">
        <v>0.8600735068321228</v>
      </c>
      <c r="N2693" s="50">
        <v>1.1626913547515869</v>
      </c>
      <c r="O2693" s="50">
        <v>30.278147000000001</v>
      </c>
      <c r="P2693" s="50">
        <v>30.352615356445313</v>
      </c>
      <c r="Q2693" s="50">
        <v>6.5370231866836548E-2</v>
      </c>
      <c r="S2693" s="50">
        <v>20.797008514404297</v>
      </c>
      <c r="T2693" s="50">
        <v>0.13566479086875916</v>
      </c>
      <c r="U2693" s="50">
        <v>7.8326106071472168E-2</v>
      </c>
      <c r="V2693" s="50">
        <v>0</v>
      </c>
      <c r="W2693" t="s">
        <v>210</v>
      </c>
      <c r="X2693" s="50">
        <v>0.51013829501390107</v>
      </c>
      <c r="Y2693" t="s">
        <v>210</v>
      </c>
      <c r="Z2693">
        <v>3</v>
      </c>
      <c r="AA2693">
        <v>23</v>
      </c>
      <c r="AB2693" t="s">
        <v>251</v>
      </c>
      <c r="AC2693" t="s">
        <v>190</v>
      </c>
      <c r="AD2693" s="50">
        <v>0.9808858020617498</v>
      </c>
      <c r="AE2693" t="s">
        <v>252</v>
      </c>
      <c r="AF2693" t="s">
        <v>252</v>
      </c>
      <c r="AG2693" t="s">
        <v>252</v>
      </c>
    </row>
    <row r="2694" spans="1:33" x14ac:dyDescent="0.35">
      <c r="A2694">
        <v>40</v>
      </c>
      <c r="B2694" t="s">
        <v>307</v>
      </c>
      <c r="C2694" t="s">
        <v>246</v>
      </c>
      <c r="D2694" t="s">
        <v>509</v>
      </c>
      <c r="E2694" t="s">
        <v>308</v>
      </c>
      <c r="F2694" t="s">
        <v>248</v>
      </c>
      <c r="G2694" t="s">
        <v>249</v>
      </c>
      <c r="H2694" t="s">
        <v>250</v>
      </c>
      <c r="L2694" s="50">
        <v>1</v>
      </c>
      <c r="M2694" s="50">
        <v>0.86561369895935059</v>
      </c>
      <c r="N2694" s="50">
        <v>1.1552497148513794</v>
      </c>
      <c r="O2694" s="50">
        <v>32.260809999999999</v>
      </c>
      <c r="P2694" s="50">
        <v>32.291690826416016</v>
      </c>
      <c r="Q2694" s="50">
        <v>5.2332598716020584E-2</v>
      </c>
      <c r="S2694" s="50">
        <v>22.736083984375</v>
      </c>
      <c r="T2694" s="50">
        <v>0.12988598644733429</v>
      </c>
      <c r="U2694" s="50">
        <v>7.498970627784729E-2</v>
      </c>
      <c r="V2694" s="50">
        <v>0</v>
      </c>
      <c r="W2694" t="s">
        <v>210</v>
      </c>
      <c r="X2694" s="50">
        <v>0.62867006186523733</v>
      </c>
      <c r="Y2694" t="s">
        <v>210</v>
      </c>
      <c r="Z2694">
        <v>3</v>
      </c>
      <c r="AA2694">
        <v>25</v>
      </c>
      <c r="AB2694" t="s">
        <v>251</v>
      </c>
      <c r="AC2694" t="s">
        <v>190</v>
      </c>
      <c r="AD2694" s="50">
        <v>0.97340221800153315</v>
      </c>
      <c r="AE2694" t="s">
        <v>252</v>
      </c>
      <c r="AF2694" t="s">
        <v>252</v>
      </c>
      <c r="AG2694" t="s">
        <v>252</v>
      </c>
    </row>
    <row r="2695" spans="1:33" x14ac:dyDescent="0.35">
      <c r="A2695">
        <v>41</v>
      </c>
      <c r="B2695" t="s">
        <v>309</v>
      </c>
      <c r="C2695" t="s">
        <v>246</v>
      </c>
      <c r="D2695" t="s">
        <v>509</v>
      </c>
      <c r="E2695" t="s">
        <v>302</v>
      </c>
      <c r="F2695" t="s">
        <v>248</v>
      </c>
      <c r="G2695" t="s">
        <v>249</v>
      </c>
      <c r="H2695" t="s">
        <v>250</v>
      </c>
      <c r="L2695" s="50">
        <v>1</v>
      </c>
      <c r="M2695" s="50">
        <v>0.87261790037155151</v>
      </c>
      <c r="N2695" s="50">
        <v>1.1459770202636719</v>
      </c>
      <c r="O2695" s="50">
        <v>25.987043</v>
      </c>
      <c r="P2695" s="50">
        <v>25.998376846313477</v>
      </c>
      <c r="Q2695" s="50">
        <v>3.0118571594357491E-2</v>
      </c>
      <c r="S2695" s="50">
        <v>16.442771911621094</v>
      </c>
      <c r="T2695" s="50">
        <v>0.12263277173042297</v>
      </c>
      <c r="U2695" s="50">
        <v>7.0802062749862671E-2</v>
      </c>
      <c r="V2695" s="50">
        <v>0</v>
      </c>
      <c r="W2695" t="s">
        <v>210</v>
      </c>
      <c r="X2695" s="50">
        <v>0.70401654740486286</v>
      </c>
      <c r="Y2695" t="s">
        <v>210</v>
      </c>
      <c r="Z2695">
        <v>3</v>
      </c>
      <c r="AA2695">
        <v>19</v>
      </c>
      <c r="AB2695" t="s">
        <v>251</v>
      </c>
      <c r="AC2695" t="s">
        <v>190</v>
      </c>
      <c r="AD2695" s="50">
        <v>0.98870234848326533</v>
      </c>
      <c r="AE2695" t="s">
        <v>252</v>
      </c>
      <c r="AF2695" t="s">
        <v>252</v>
      </c>
      <c r="AG2695" t="s">
        <v>252</v>
      </c>
    </row>
    <row r="2696" spans="1:33" x14ac:dyDescent="0.35">
      <c r="A2696">
        <v>42</v>
      </c>
      <c r="B2696" t="s">
        <v>310</v>
      </c>
      <c r="C2696" t="s">
        <v>246</v>
      </c>
      <c r="D2696" t="s">
        <v>509</v>
      </c>
      <c r="E2696" t="s">
        <v>304</v>
      </c>
      <c r="F2696" t="s">
        <v>248</v>
      </c>
      <c r="G2696" t="s">
        <v>249</v>
      </c>
      <c r="H2696" t="s">
        <v>250</v>
      </c>
      <c r="L2696" s="50">
        <v>1</v>
      </c>
      <c r="M2696" s="50">
        <v>0.85258197784423828</v>
      </c>
      <c r="N2696" s="50">
        <v>1.1729077100753784</v>
      </c>
      <c r="O2696" s="50">
        <v>25.14565</v>
      </c>
      <c r="P2696" s="50">
        <v>25.220664978027344</v>
      </c>
      <c r="Q2696" s="50">
        <v>8.0446429550647736E-2</v>
      </c>
      <c r="S2696" s="50">
        <v>15.665059089660645</v>
      </c>
      <c r="T2696" s="50">
        <v>0.14353848993778229</v>
      </c>
      <c r="U2696" s="50">
        <v>8.2871980965137482E-2</v>
      </c>
      <c r="V2696" s="50">
        <v>0</v>
      </c>
      <c r="W2696" t="s">
        <v>210</v>
      </c>
      <c r="X2696" s="50">
        <v>0.41692310983504638</v>
      </c>
      <c r="Y2696" t="s">
        <v>210</v>
      </c>
      <c r="Z2696">
        <v>3</v>
      </c>
      <c r="AA2696">
        <v>19</v>
      </c>
      <c r="AB2696" t="s">
        <v>251</v>
      </c>
      <c r="AC2696" t="s">
        <v>190</v>
      </c>
      <c r="AD2696" s="50">
        <v>0.9900308132341058</v>
      </c>
      <c r="AE2696" t="s">
        <v>252</v>
      </c>
      <c r="AF2696" t="s">
        <v>252</v>
      </c>
      <c r="AG2696" t="s">
        <v>252</v>
      </c>
    </row>
    <row r="2697" spans="1:33" x14ac:dyDescent="0.35">
      <c r="A2697">
        <v>43</v>
      </c>
      <c r="B2697" t="s">
        <v>311</v>
      </c>
      <c r="C2697" t="s">
        <v>246</v>
      </c>
      <c r="D2697" t="s">
        <v>509</v>
      </c>
      <c r="E2697" t="s">
        <v>306</v>
      </c>
      <c r="F2697" t="s">
        <v>248</v>
      </c>
      <c r="G2697" t="s">
        <v>249</v>
      </c>
      <c r="H2697" t="s">
        <v>250</v>
      </c>
      <c r="L2697" s="50">
        <v>1</v>
      </c>
      <c r="M2697" s="50">
        <v>0.8600735068321228</v>
      </c>
      <c r="N2697" s="50">
        <v>1.1626913547515869</v>
      </c>
      <c r="O2697" s="50">
        <v>30.400525999999999</v>
      </c>
      <c r="P2697" s="50">
        <v>30.352615356445313</v>
      </c>
      <c r="Q2697" s="50">
        <v>6.5370231866836548E-2</v>
      </c>
      <c r="S2697" s="50">
        <v>20.797008514404297</v>
      </c>
      <c r="T2697" s="50">
        <v>0.13566479086875916</v>
      </c>
      <c r="U2697" s="50">
        <v>7.8326106071472168E-2</v>
      </c>
      <c r="V2697" s="50">
        <v>0</v>
      </c>
      <c r="W2697" t="s">
        <v>210</v>
      </c>
      <c r="X2697" s="50">
        <v>0.51013829501390107</v>
      </c>
      <c r="Y2697" t="s">
        <v>210</v>
      </c>
      <c r="Z2697">
        <v>3</v>
      </c>
      <c r="AA2697">
        <v>24</v>
      </c>
      <c r="AB2697" t="s">
        <v>251</v>
      </c>
      <c r="AC2697" t="s">
        <v>190</v>
      </c>
      <c r="AD2697" s="50">
        <v>0.97849790263215697</v>
      </c>
      <c r="AE2697" t="s">
        <v>252</v>
      </c>
      <c r="AF2697" t="s">
        <v>252</v>
      </c>
      <c r="AG2697" t="s">
        <v>252</v>
      </c>
    </row>
    <row r="2698" spans="1:33" x14ac:dyDescent="0.35">
      <c r="A2698">
        <v>44</v>
      </c>
      <c r="B2698" t="s">
        <v>312</v>
      </c>
      <c r="C2698" t="s">
        <v>246</v>
      </c>
      <c r="D2698" t="s">
        <v>509</v>
      </c>
      <c r="E2698" t="s">
        <v>308</v>
      </c>
      <c r="F2698" t="s">
        <v>248</v>
      </c>
      <c r="G2698" t="s">
        <v>249</v>
      </c>
      <c r="H2698" t="s">
        <v>250</v>
      </c>
      <c r="L2698" s="50">
        <v>1</v>
      </c>
      <c r="M2698" s="50">
        <v>0.86561369895935059</v>
      </c>
      <c r="N2698" s="50">
        <v>1.1552497148513794</v>
      </c>
      <c r="O2698" s="50">
        <v>32.352116000000002</v>
      </c>
      <c r="P2698" s="50">
        <v>32.291690826416016</v>
      </c>
      <c r="Q2698" s="50">
        <v>5.2332598716020584E-2</v>
      </c>
      <c r="S2698" s="50">
        <v>22.736083984375</v>
      </c>
      <c r="T2698" s="50">
        <v>0.12988598644733429</v>
      </c>
      <c r="U2698" s="50">
        <v>7.498970627784729E-2</v>
      </c>
      <c r="V2698" s="50">
        <v>0</v>
      </c>
      <c r="W2698" t="s">
        <v>210</v>
      </c>
      <c r="X2698" s="50">
        <v>0.62867006186523733</v>
      </c>
      <c r="Y2698" t="s">
        <v>210</v>
      </c>
      <c r="Z2698">
        <v>3</v>
      </c>
      <c r="AA2698">
        <v>25</v>
      </c>
      <c r="AB2698" t="s">
        <v>251</v>
      </c>
      <c r="AC2698" t="s">
        <v>190</v>
      </c>
      <c r="AD2698" s="50">
        <v>0.98031252480945008</v>
      </c>
      <c r="AE2698" t="s">
        <v>252</v>
      </c>
      <c r="AF2698" t="s">
        <v>252</v>
      </c>
      <c r="AG2698" t="s">
        <v>252</v>
      </c>
    </row>
    <row r="2699" spans="1:33" x14ac:dyDescent="0.35">
      <c r="A2699">
        <v>45</v>
      </c>
      <c r="B2699" t="s">
        <v>313</v>
      </c>
      <c r="C2699" t="s">
        <v>246</v>
      </c>
      <c r="D2699" t="s">
        <v>509</v>
      </c>
      <c r="E2699" t="s">
        <v>302</v>
      </c>
      <c r="F2699" t="s">
        <v>248</v>
      </c>
      <c r="G2699" t="s">
        <v>249</v>
      </c>
      <c r="H2699" t="s">
        <v>250</v>
      </c>
      <c r="L2699" s="50">
        <v>1</v>
      </c>
      <c r="M2699" s="50">
        <v>0.87261790037155151</v>
      </c>
      <c r="N2699" s="50">
        <v>1.1459770202636719</v>
      </c>
      <c r="O2699" s="50">
        <v>25.975573000000001</v>
      </c>
      <c r="P2699" s="50">
        <v>25.998376846313477</v>
      </c>
      <c r="Q2699" s="50">
        <v>3.0118571594357491E-2</v>
      </c>
      <c r="S2699" s="50">
        <v>16.442771911621094</v>
      </c>
      <c r="T2699" s="50">
        <v>0.12263277173042297</v>
      </c>
      <c r="U2699" s="50">
        <v>7.0802062749862671E-2</v>
      </c>
      <c r="V2699" s="50">
        <v>0</v>
      </c>
      <c r="W2699" t="s">
        <v>210</v>
      </c>
      <c r="X2699" s="50">
        <v>0.70401654740486286</v>
      </c>
      <c r="Y2699" t="s">
        <v>210</v>
      </c>
      <c r="Z2699">
        <v>3</v>
      </c>
      <c r="AA2699">
        <v>19</v>
      </c>
      <c r="AB2699" t="s">
        <v>251</v>
      </c>
      <c r="AC2699" t="s">
        <v>190</v>
      </c>
      <c r="AD2699" s="50">
        <v>0.98814177170816941</v>
      </c>
      <c r="AE2699" t="s">
        <v>252</v>
      </c>
      <c r="AF2699" t="s">
        <v>252</v>
      </c>
      <c r="AG2699" t="s">
        <v>252</v>
      </c>
    </row>
    <row r="2700" spans="1:33" x14ac:dyDescent="0.35">
      <c r="A2700">
        <v>46</v>
      </c>
      <c r="B2700" t="s">
        <v>314</v>
      </c>
      <c r="C2700" t="s">
        <v>246</v>
      </c>
      <c r="D2700" t="s">
        <v>509</v>
      </c>
      <c r="E2700" t="s">
        <v>304</v>
      </c>
      <c r="F2700" t="s">
        <v>248</v>
      </c>
      <c r="G2700" t="s">
        <v>249</v>
      </c>
      <c r="H2700" t="s">
        <v>250</v>
      </c>
      <c r="L2700" s="50">
        <v>1</v>
      </c>
      <c r="M2700" s="50">
        <v>0.85258197784423828</v>
      </c>
      <c r="N2700" s="50">
        <v>1.1729077100753784</v>
      </c>
      <c r="O2700" s="50">
        <v>25.210728</v>
      </c>
      <c r="P2700" s="50">
        <v>25.220664978027344</v>
      </c>
      <c r="Q2700" s="50">
        <v>8.0446429550647736E-2</v>
      </c>
      <c r="S2700" s="50">
        <v>15.665059089660645</v>
      </c>
      <c r="T2700" s="50">
        <v>0.14353848993778229</v>
      </c>
      <c r="U2700" s="50">
        <v>8.2871980965137482E-2</v>
      </c>
      <c r="V2700" s="50">
        <v>0</v>
      </c>
      <c r="W2700" t="s">
        <v>210</v>
      </c>
      <c r="X2700" s="50">
        <v>0.41692310983504638</v>
      </c>
      <c r="Y2700" t="s">
        <v>210</v>
      </c>
      <c r="Z2700">
        <v>3</v>
      </c>
      <c r="AA2700">
        <v>19</v>
      </c>
      <c r="AB2700" t="s">
        <v>251</v>
      </c>
      <c r="AC2700" t="s">
        <v>190</v>
      </c>
      <c r="AD2700" s="50">
        <v>0.98434697213785882</v>
      </c>
      <c r="AE2700" t="s">
        <v>252</v>
      </c>
      <c r="AF2700" t="s">
        <v>252</v>
      </c>
      <c r="AG2700" t="s">
        <v>252</v>
      </c>
    </row>
    <row r="2701" spans="1:33" x14ac:dyDescent="0.35">
      <c r="A2701">
        <v>47</v>
      </c>
      <c r="B2701" t="s">
        <v>315</v>
      </c>
      <c r="C2701" t="s">
        <v>246</v>
      </c>
      <c r="D2701" t="s">
        <v>509</v>
      </c>
      <c r="E2701" t="s">
        <v>306</v>
      </c>
      <c r="F2701" t="s">
        <v>248</v>
      </c>
      <c r="G2701" t="s">
        <v>249</v>
      </c>
      <c r="H2701" t="s">
        <v>250</v>
      </c>
      <c r="L2701" s="50">
        <v>1</v>
      </c>
      <c r="M2701" s="50">
        <v>0.8600735068321228</v>
      </c>
      <c r="N2701" s="50">
        <v>1.1626913547515869</v>
      </c>
      <c r="O2701" s="50">
        <v>30.379176999999999</v>
      </c>
      <c r="P2701" s="50">
        <v>30.352615356445313</v>
      </c>
      <c r="Q2701" s="50">
        <v>6.5370231866836548E-2</v>
      </c>
      <c r="S2701" s="50">
        <v>20.797008514404297</v>
      </c>
      <c r="T2701" s="50">
        <v>0.13566479086875916</v>
      </c>
      <c r="U2701" s="50">
        <v>7.8326106071472168E-2</v>
      </c>
      <c r="V2701" s="50">
        <v>0</v>
      </c>
      <c r="W2701" t="s">
        <v>210</v>
      </c>
      <c r="X2701" s="50">
        <v>0.51013829501390107</v>
      </c>
      <c r="Y2701" t="s">
        <v>210</v>
      </c>
      <c r="Z2701">
        <v>3</v>
      </c>
      <c r="AA2701">
        <v>24</v>
      </c>
      <c r="AB2701" t="s">
        <v>251</v>
      </c>
      <c r="AC2701" t="s">
        <v>190</v>
      </c>
      <c r="AD2701" s="50">
        <v>0.97687544885546607</v>
      </c>
      <c r="AE2701" t="s">
        <v>252</v>
      </c>
      <c r="AF2701" t="s">
        <v>252</v>
      </c>
      <c r="AG2701" t="s">
        <v>252</v>
      </c>
    </row>
    <row r="2702" spans="1:33" x14ac:dyDescent="0.35">
      <c r="A2702">
        <v>48</v>
      </c>
      <c r="B2702" t="s">
        <v>316</v>
      </c>
      <c r="C2702" t="s">
        <v>246</v>
      </c>
      <c r="D2702" t="s">
        <v>509</v>
      </c>
      <c r="E2702" t="s">
        <v>308</v>
      </c>
      <c r="F2702" t="s">
        <v>248</v>
      </c>
      <c r="G2702" t="s">
        <v>249</v>
      </c>
      <c r="H2702" t="s">
        <v>250</v>
      </c>
      <c r="L2702" s="50">
        <v>1</v>
      </c>
      <c r="M2702" s="50">
        <v>0.86561369895935059</v>
      </c>
      <c r="N2702" s="50">
        <v>1.1552497148513794</v>
      </c>
      <c r="O2702" s="50">
        <v>32.262149999999998</v>
      </c>
      <c r="P2702" s="50">
        <v>32.291690826416016</v>
      </c>
      <c r="Q2702" s="50">
        <v>5.2332598716020584E-2</v>
      </c>
      <c r="S2702" s="50">
        <v>22.736083984375</v>
      </c>
      <c r="T2702" s="50">
        <v>0.12988598644733429</v>
      </c>
      <c r="U2702" s="50">
        <v>7.498970627784729E-2</v>
      </c>
      <c r="V2702" s="50">
        <v>0</v>
      </c>
      <c r="W2702" t="s">
        <v>210</v>
      </c>
      <c r="X2702" s="50">
        <v>0.62867006186523733</v>
      </c>
      <c r="Y2702" t="s">
        <v>210</v>
      </c>
      <c r="Z2702">
        <v>3</v>
      </c>
      <c r="AA2702">
        <v>26</v>
      </c>
      <c r="AB2702" t="s">
        <v>251</v>
      </c>
      <c r="AC2702" t="s">
        <v>190</v>
      </c>
      <c r="AD2702" s="50">
        <v>0.96925424148932371</v>
      </c>
      <c r="AE2702" t="s">
        <v>252</v>
      </c>
      <c r="AF2702" t="s">
        <v>252</v>
      </c>
      <c r="AG2702" t="s">
        <v>252</v>
      </c>
    </row>
    <row r="2703" spans="1:33" x14ac:dyDescent="0.35">
      <c r="A2703">
        <v>49</v>
      </c>
      <c r="B2703" t="s">
        <v>317</v>
      </c>
      <c r="C2703" t="s">
        <v>246</v>
      </c>
      <c r="D2703" t="s">
        <v>509</v>
      </c>
      <c r="E2703" t="s">
        <v>318</v>
      </c>
      <c r="F2703" t="s">
        <v>248</v>
      </c>
      <c r="G2703" t="s">
        <v>249</v>
      </c>
      <c r="H2703" t="s">
        <v>250</v>
      </c>
      <c r="L2703" s="50">
        <v>1</v>
      </c>
      <c r="M2703" s="50">
        <v>0.87543445825576782</v>
      </c>
      <c r="N2703" s="50">
        <v>1.1422899961471558</v>
      </c>
      <c r="O2703" s="50">
        <v>25.105506999999999</v>
      </c>
      <c r="P2703" s="50">
        <v>25.107757568359375</v>
      </c>
      <c r="Q2703" s="50">
        <v>1.428974699229002E-2</v>
      </c>
      <c r="S2703" s="50">
        <v>15.552148818969727</v>
      </c>
      <c r="T2703" s="50">
        <v>0.11973247677087784</v>
      </c>
      <c r="U2703" s="50">
        <v>6.9127574563026428E-2</v>
      </c>
      <c r="V2703" s="50">
        <v>0</v>
      </c>
      <c r="W2703" t="s">
        <v>210</v>
      </c>
      <c r="X2703" s="50">
        <v>0.37190543751482269</v>
      </c>
      <c r="Y2703" t="s">
        <v>210</v>
      </c>
      <c r="Z2703">
        <v>3</v>
      </c>
      <c r="AA2703">
        <v>18</v>
      </c>
      <c r="AB2703" t="s">
        <v>251</v>
      </c>
      <c r="AC2703" t="s">
        <v>190</v>
      </c>
      <c r="AD2703" s="50">
        <v>0.97264782589342647</v>
      </c>
      <c r="AE2703" t="s">
        <v>252</v>
      </c>
      <c r="AF2703" t="s">
        <v>252</v>
      </c>
      <c r="AG2703" t="s">
        <v>252</v>
      </c>
    </row>
    <row r="2704" spans="1:33" x14ac:dyDescent="0.35">
      <c r="A2704">
        <v>50</v>
      </c>
      <c r="B2704" t="s">
        <v>319</v>
      </c>
      <c r="C2704" t="s">
        <v>246</v>
      </c>
      <c r="D2704" t="s">
        <v>509</v>
      </c>
      <c r="E2704" t="s">
        <v>320</v>
      </c>
      <c r="F2704" t="s">
        <v>248</v>
      </c>
      <c r="G2704" t="s">
        <v>249</v>
      </c>
      <c r="H2704" t="s">
        <v>250</v>
      </c>
      <c r="L2704" s="50">
        <v>1</v>
      </c>
      <c r="M2704" s="50">
        <v>0.8428342342376709</v>
      </c>
      <c r="N2704" s="50">
        <v>1.1864728927612305</v>
      </c>
      <c r="O2704" s="50">
        <v>26.254155999999998</v>
      </c>
      <c r="P2704" s="50">
        <v>26.150270462036133</v>
      </c>
      <c r="Q2704" s="50">
        <v>9.7722940146923065E-2</v>
      </c>
      <c r="S2704" s="50">
        <v>16.594663619995117</v>
      </c>
      <c r="T2704" s="50">
        <v>0.15388776361942291</v>
      </c>
      <c r="U2704" s="50">
        <v>8.8847137987613678E-2</v>
      </c>
      <c r="V2704" s="50">
        <v>0</v>
      </c>
      <c r="W2704" t="s">
        <v>210</v>
      </c>
      <c r="X2704" s="50">
        <v>0.38618093223520716</v>
      </c>
      <c r="Y2704" t="s">
        <v>210</v>
      </c>
      <c r="Z2704">
        <v>3</v>
      </c>
      <c r="AA2704">
        <v>20</v>
      </c>
      <c r="AB2704" t="s">
        <v>251</v>
      </c>
      <c r="AC2704" t="s">
        <v>190</v>
      </c>
      <c r="AD2704" s="50">
        <v>0.97662560965212741</v>
      </c>
      <c r="AE2704" t="s">
        <v>252</v>
      </c>
      <c r="AF2704" t="s">
        <v>252</v>
      </c>
      <c r="AG2704" t="s">
        <v>252</v>
      </c>
    </row>
    <row r="2705" spans="1:33" x14ac:dyDescent="0.35">
      <c r="A2705">
        <v>51</v>
      </c>
      <c r="B2705" t="s">
        <v>321</v>
      </c>
      <c r="C2705" t="s">
        <v>246</v>
      </c>
      <c r="D2705" t="s">
        <v>509</v>
      </c>
      <c r="E2705" t="s">
        <v>322</v>
      </c>
      <c r="F2705" t="s">
        <v>248</v>
      </c>
      <c r="G2705" t="s">
        <v>249</v>
      </c>
      <c r="H2705" t="s">
        <v>250</v>
      </c>
      <c r="L2705" s="50">
        <v>1</v>
      </c>
      <c r="M2705" s="50">
        <v>0.87343990802764893</v>
      </c>
      <c r="N2705" s="50">
        <v>1.1448984146118164</v>
      </c>
      <c r="O2705" s="50">
        <v>27.644069999999999</v>
      </c>
      <c r="P2705" s="50">
        <v>27.622955322265625</v>
      </c>
      <c r="Q2705" s="50">
        <v>2.6457605883479118E-2</v>
      </c>
      <c r="S2705" s="50">
        <v>18.067346572875977</v>
      </c>
      <c r="T2705" s="50">
        <v>0.12178535759449005</v>
      </c>
      <c r="U2705" s="50">
        <v>7.0312812924385071E-2</v>
      </c>
      <c r="V2705" s="50">
        <v>0</v>
      </c>
      <c r="W2705" t="s">
        <v>210</v>
      </c>
      <c r="X2705" s="50">
        <v>0.50384325670143904</v>
      </c>
      <c r="Y2705" t="s">
        <v>210</v>
      </c>
      <c r="Z2705">
        <v>3</v>
      </c>
      <c r="AA2705">
        <v>21</v>
      </c>
      <c r="AB2705" t="s">
        <v>251</v>
      </c>
      <c r="AC2705" t="s">
        <v>190</v>
      </c>
      <c r="AD2705" s="50">
        <v>0.98530473224478166</v>
      </c>
      <c r="AE2705" t="s">
        <v>252</v>
      </c>
      <c r="AF2705" t="s">
        <v>252</v>
      </c>
      <c r="AG2705" t="s">
        <v>252</v>
      </c>
    </row>
    <row r="2706" spans="1:33" x14ac:dyDescent="0.35">
      <c r="A2706">
        <v>52</v>
      </c>
      <c r="B2706" t="s">
        <v>323</v>
      </c>
      <c r="C2706" t="s">
        <v>246</v>
      </c>
      <c r="D2706" t="s">
        <v>509</v>
      </c>
      <c r="E2706" t="s">
        <v>324</v>
      </c>
      <c r="F2706" t="s">
        <v>248</v>
      </c>
      <c r="G2706" t="s">
        <v>249</v>
      </c>
      <c r="H2706" t="s">
        <v>250</v>
      </c>
      <c r="L2706" s="50">
        <v>1</v>
      </c>
      <c r="M2706" s="50">
        <v>0.86984163522720337</v>
      </c>
      <c r="N2706" s="50">
        <v>1.1496344804763794</v>
      </c>
      <c r="O2706" s="50">
        <v>25.146137</v>
      </c>
      <c r="P2706" s="50">
        <v>25.134618759155273</v>
      </c>
      <c r="Q2706" s="50">
        <v>4.0233835577964783E-2</v>
      </c>
      <c r="S2706" s="50">
        <v>15.579010963439941</v>
      </c>
      <c r="T2706" s="50">
        <v>0.12550072371959686</v>
      </c>
      <c r="U2706" s="50">
        <v>7.2457872331142426E-2</v>
      </c>
      <c r="V2706" s="50">
        <v>0</v>
      </c>
      <c r="W2706" t="s">
        <v>210</v>
      </c>
      <c r="X2706" s="50">
        <v>0.63320533084852004</v>
      </c>
      <c r="Y2706" t="s">
        <v>210</v>
      </c>
      <c r="Z2706">
        <v>3</v>
      </c>
      <c r="AA2706">
        <v>19</v>
      </c>
      <c r="AB2706" t="s">
        <v>251</v>
      </c>
      <c r="AC2706" t="s">
        <v>190</v>
      </c>
      <c r="AD2706" s="50">
        <v>0.97647892701482419</v>
      </c>
      <c r="AE2706" t="s">
        <v>252</v>
      </c>
      <c r="AF2706" t="s">
        <v>252</v>
      </c>
      <c r="AG2706" t="s">
        <v>252</v>
      </c>
    </row>
    <row r="2707" spans="1:33" x14ac:dyDescent="0.35">
      <c r="A2707">
        <v>53</v>
      </c>
      <c r="B2707" t="s">
        <v>325</v>
      </c>
      <c r="C2707" t="s">
        <v>246</v>
      </c>
      <c r="D2707" t="s">
        <v>509</v>
      </c>
      <c r="E2707" t="s">
        <v>318</v>
      </c>
      <c r="F2707" t="s">
        <v>248</v>
      </c>
      <c r="G2707" t="s">
        <v>249</v>
      </c>
      <c r="H2707" t="s">
        <v>250</v>
      </c>
      <c r="L2707" s="50">
        <v>1</v>
      </c>
      <c r="M2707" s="50">
        <v>0.87543445825576782</v>
      </c>
      <c r="N2707" s="50">
        <v>1.1422899961471558</v>
      </c>
      <c r="O2707" s="50">
        <v>25.123037</v>
      </c>
      <c r="P2707" s="50">
        <v>25.107757568359375</v>
      </c>
      <c r="Q2707" s="50">
        <v>1.428974699229002E-2</v>
      </c>
      <c r="S2707" s="50">
        <v>15.552148818969727</v>
      </c>
      <c r="T2707" s="50">
        <v>0.11973247677087784</v>
      </c>
      <c r="U2707" s="50">
        <v>6.9127574563026428E-2</v>
      </c>
      <c r="V2707" s="50">
        <v>0</v>
      </c>
      <c r="W2707" t="s">
        <v>210</v>
      </c>
      <c r="X2707" s="50">
        <v>0.37190543751482269</v>
      </c>
      <c r="Y2707" t="s">
        <v>210</v>
      </c>
      <c r="Z2707">
        <v>3</v>
      </c>
      <c r="AA2707">
        <v>19</v>
      </c>
      <c r="AB2707" t="s">
        <v>251</v>
      </c>
      <c r="AC2707" t="s">
        <v>190</v>
      </c>
      <c r="AD2707" s="50">
        <v>0.97192359965116015</v>
      </c>
      <c r="AE2707" t="s">
        <v>252</v>
      </c>
      <c r="AF2707" t="s">
        <v>252</v>
      </c>
      <c r="AG2707" t="s">
        <v>252</v>
      </c>
    </row>
    <row r="2708" spans="1:33" x14ac:dyDescent="0.35">
      <c r="A2708">
        <v>54</v>
      </c>
      <c r="B2708" t="s">
        <v>326</v>
      </c>
      <c r="C2708" t="s">
        <v>246</v>
      </c>
      <c r="D2708" t="s">
        <v>509</v>
      </c>
      <c r="E2708" t="s">
        <v>320</v>
      </c>
      <c r="F2708" t="s">
        <v>248</v>
      </c>
      <c r="G2708" t="s">
        <v>249</v>
      </c>
      <c r="H2708" t="s">
        <v>250</v>
      </c>
      <c r="L2708" s="50">
        <v>1</v>
      </c>
      <c r="M2708" s="50">
        <v>0.8428342342376709</v>
      </c>
      <c r="N2708" s="50">
        <v>1.1864728927612305</v>
      </c>
      <c r="O2708" s="50">
        <v>26.060175000000001</v>
      </c>
      <c r="P2708" s="50">
        <v>26.150270462036133</v>
      </c>
      <c r="Q2708" s="50">
        <v>9.7722940146923065E-2</v>
      </c>
      <c r="S2708" s="50">
        <v>16.594663619995117</v>
      </c>
      <c r="T2708" s="50">
        <v>0.15388776361942291</v>
      </c>
      <c r="U2708" s="50">
        <v>8.8847137987613678E-2</v>
      </c>
      <c r="V2708" s="50">
        <v>0</v>
      </c>
      <c r="W2708" t="s">
        <v>210</v>
      </c>
      <c r="X2708" s="50">
        <v>0.38618093223520716</v>
      </c>
      <c r="Y2708" t="s">
        <v>210</v>
      </c>
      <c r="Z2708">
        <v>3</v>
      </c>
      <c r="AA2708">
        <v>20</v>
      </c>
      <c r="AB2708" t="s">
        <v>251</v>
      </c>
      <c r="AC2708" t="s">
        <v>190</v>
      </c>
      <c r="AD2708" s="50">
        <v>0.97808943937689363</v>
      </c>
      <c r="AE2708" t="s">
        <v>252</v>
      </c>
      <c r="AF2708" t="s">
        <v>252</v>
      </c>
      <c r="AG2708" t="s">
        <v>252</v>
      </c>
    </row>
    <row r="2709" spans="1:33" x14ac:dyDescent="0.35">
      <c r="A2709">
        <v>55</v>
      </c>
      <c r="B2709" t="s">
        <v>327</v>
      </c>
      <c r="C2709" t="s">
        <v>246</v>
      </c>
      <c r="D2709" t="s">
        <v>509</v>
      </c>
      <c r="E2709" t="s">
        <v>322</v>
      </c>
      <c r="F2709" t="s">
        <v>248</v>
      </c>
      <c r="G2709" t="s">
        <v>249</v>
      </c>
      <c r="H2709" t="s">
        <v>250</v>
      </c>
      <c r="L2709" s="50">
        <v>1</v>
      </c>
      <c r="M2709" s="50">
        <v>0.87343990802764893</v>
      </c>
      <c r="N2709" s="50">
        <v>1.1448984146118164</v>
      </c>
      <c r="O2709" s="50">
        <v>27.593274999999998</v>
      </c>
      <c r="P2709" s="50">
        <v>27.622955322265625</v>
      </c>
      <c r="Q2709" s="50">
        <v>2.6457605883479118E-2</v>
      </c>
      <c r="S2709" s="50">
        <v>18.067346572875977</v>
      </c>
      <c r="T2709" s="50">
        <v>0.12178535759449005</v>
      </c>
      <c r="U2709" s="50">
        <v>7.0312812924385071E-2</v>
      </c>
      <c r="V2709" s="50">
        <v>0</v>
      </c>
      <c r="W2709" t="s">
        <v>210</v>
      </c>
      <c r="X2709" s="50">
        <v>0.50384325670143904</v>
      </c>
      <c r="Y2709" t="s">
        <v>210</v>
      </c>
      <c r="Z2709">
        <v>3</v>
      </c>
      <c r="AA2709">
        <v>21</v>
      </c>
      <c r="AB2709" t="s">
        <v>251</v>
      </c>
      <c r="AC2709" t="s">
        <v>190</v>
      </c>
      <c r="AD2709" s="50">
        <v>0.95942402063697374</v>
      </c>
      <c r="AE2709" t="s">
        <v>252</v>
      </c>
      <c r="AF2709" t="s">
        <v>252</v>
      </c>
      <c r="AG2709" t="s">
        <v>252</v>
      </c>
    </row>
    <row r="2710" spans="1:33" x14ac:dyDescent="0.35">
      <c r="A2710">
        <v>56</v>
      </c>
      <c r="B2710" t="s">
        <v>328</v>
      </c>
      <c r="C2710" t="s">
        <v>246</v>
      </c>
      <c r="D2710" t="s">
        <v>509</v>
      </c>
      <c r="E2710" t="s">
        <v>324</v>
      </c>
      <c r="F2710" t="s">
        <v>248</v>
      </c>
      <c r="G2710" t="s">
        <v>249</v>
      </c>
      <c r="H2710" t="s">
        <v>250</v>
      </c>
      <c r="L2710" s="50">
        <v>1</v>
      </c>
      <c r="M2710" s="50">
        <v>0.86984163522720337</v>
      </c>
      <c r="N2710" s="50">
        <v>1.1496344804763794</v>
      </c>
      <c r="O2710" s="50">
        <v>25.167836999999999</v>
      </c>
      <c r="P2710" s="50">
        <v>25.134618759155273</v>
      </c>
      <c r="Q2710" s="50">
        <v>4.0233835577964783E-2</v>
      </c>
      <c r="S2710" s="50">
        <v>15.579010963439941</v>
      </c>
      <c r="T2710" s="50">
        <v>0.12550072371959686</v>
      </c>
      <c r="U2710" s="50">
        <v>7.2457872331142426E-2</v>
      </c>
      <c r="V2710" s="50">
        <v>0</v>
      </c>
      <c r="W2710" t="s">
        <v>210</v>
      </c>
      <c r="X2710" s="50">
        <v>0.63320533084852004</v>
      </c>
      <c r="Y2710" t="s">
        <v>210</v>
      </c>
      <c r="Z2710">
        <v>3</v>
      </c>
      <c r="AA2710">
        <v>18</v>
      </c>
      <c r="AB2710" t="s">
        <v>251</v>
      </c>
      <c r="AC2710" t="s">
        <v>190</v>
      </c>
      <c r="AD2710" s="50">
        <v>0.9772230309996961</v>
      </c>
      <c r="AE2710" t="s">
        <v>252</v>
      </c>
      <c r="AF2710" t="s">
        <v>252</v>
      </c>
      <c r="AG2710" t="s">
        <v>252</v>
      </c>
    </row>
    <row r="2711" spans="1:33" x14ac:dyDescent="0.35">
      <c r="A2711">
        <v>57</v>
      </c>
      <c r="B2711" t="s">
        <v>329</v>
      </c>
      <c r="C2711" t="s">
        <v>246</v>
      </c>
      <c r="D2711" t="s">
        <v>509</v>
      </c>
      <c r="E2711" t="s">
        <v>318</v>
      </c>
      <c r="F2711" t="s">
        <v>248</v>
      </c>
      <c r="G2711" t="s">
        <v>249</v>
      </c>
      <c r="H2711" t="s">
        <v>250</v>
      </c>
      <c r="L2711" s="50">
        <v>1</v>
      </c>
      <c r="M2711" s="50">
        <v>0.87543445825576782</v>
      </c>
      <c r="N2711" s="50">
        <v>1.1422899961471558</v>
      </c>
      <c r="O2711" s="50">
        <v>25.094725</v>
      </c>
      <c r="P2711" s="50">
        <v>25.107757568359375</v>
      </c>
      <c r="Q2711" s="50">
        <v>1.428974699229002E-2</v>
      </c>
      <c r="S2711" s="50">
        <v>15.552148818969727</v>
      </c>
      <c r="T2711" s="50">
        <v>0.11973247677087784</v>
      </c>
      <c r="U2711" s="50">
        <v>6.9127574563026428E-2</v>
      </c>
      <c r="V2711" s="50">
        <v>0</v>
      </c>
      <c r="W2711" t="s">
        <v>210</v>
      </c>
      <c r="X2711" s="50">
        <v>0.37190543751482269</v>
      </c>
      <c r="Y2711" t="s">
        <v>210</v>
      </c>
      <c r="Z2711">
        <v>3</v>
      </c>
      <c r="AA2711">
        <v>19</v>
      </c>
      <c r="AB2711" t="s">
        <v>251</v>
      </c>
      <c r="AC2711" t="s">
        <v>190</v>
      </c>
      <c r="AD2711" s="50">
        <v>0.97243018778050361</v>
      </c>
      <c r="AE2711" t="s">
        <v>252</v>
      </c>
      <c r="AF2711" t="s">
        <v>252</v>
      </c>
      <c r="AG2711" t="s">
        <v>252</v>
      </c>
    </row>
    <row r="2712" spans="1:33" x14ac:dyDescent="0.35">
      <c r="A2712">
        <v>58</v>
      </c>
      <c r="B2712" t="s">
        <v>330</v>
      </c>
      <c r="C2712" t="s">
        <v>246</v>
      </c>
      <c r="D2712" t="s">
        <v>509</v>
      </c>
      <c r="E2712" t="s">
        <v>320</v>
      </c>
      <c r="F2712" t="s">
        <v>248</v>
      </c>
      <c r="G2712" t="s">
        <v>249</v>
      </c>
      <c r="H2712" t="s">
        <v>250</v>
      </c>
      <c r="L2712" s="50">
        <v>1</v>
      </c>
      <c r="M2712" s="50">
        <v>0.8428342342376709</v>
      </c>
      <c r="N2712" s="50">
        <v>1.1864728927612305</v>
      </c>
      <c r="O2712" s="50">
        <v>26.136482000000001</v>
      </c>
      <c r="P2712" s="50">
        <v>26.150270462036133</v>
      </c>
      <c r="Q2712" s="50">
        <v>9.7722940146923065E-2</v>
      </c>
      <c r="S2712" s="50">
        <v>16.594663619995117</v>
      </c>
      <c r="T2712" s="50">
        <v>0.15388776361942291</v>
      </c>
      <c r="U2712" s="50">
        <v>8.8847137987613678E-2</v>
      </c>
      <c r="V2712" s="50">
        <v>0</v>
      </c>
      <c r="W2712" t="s">
        <v>210</v>
      </c>
      <c r="X2712" s="50">
        <v>0.38618093223520716</v>
      </c>
      <c r="Y2712" t="s">
        <v>210</v>
      </c>
      <c r="Z2712">
        <v>3</v>
      </c>
      <c r="AA2712">
        <v>20</v>
      </c>
      <c r="AB2712" t="s">
        <v>251</v>
      </c>
      <c r="AC2712" t="s">
        <v>190</v>
      </c>
      <c r="AD2712" s="50">
        <v>0.96599870684847611</v>
      </c>
      <c r="AE2712" t="s">
        <v>252</v>
      </c>
      <c r="AF2712" t="s">
        <v>252</v>
      </c>
      <c r="AG2712" t="s">
        <v>252</v>
      </c>
    </row>
    <row r="2713" spans="1:33" x14ac:dyDescent="0.35">
      <c r="A2713">
        <v>59</v>
      </c>
      <c r="B2713" t="s">
        <v>331</v>
      </c>
      <c r="C2713" t="s">
        <v>246</v>
      </c>
      <c r="D2713" t="s">
        <v>509</v>
      </c>
      <c r="E2713" t="s">
        <v>322</v>
      </c>
      <c r="F2713" t="s">
        <v>248</v>
      </c>
      <c r="G2713" t="s">
        <v>249</v>
      </c>
      <c r="H2713" t="s">
        <v>250</v>
      </c>
      <c r="L2713" s="50">
        <v>1</v>
      </c>
      <c r="M2713" s="50">
        <v>0.87343990802764893</v>
      </c>
      <c r="N2713" s="50">
        <v>1.1448984146118164</v>
      </c>
      <c r="O2713" s="50">
        <v>27.631516000000001</v>
      </c>
      <c r="P2713" s="50">
        <v>27.622955322265625</v>
      </c>
      <c r="Q2713" s="50">
        <v>2.6457605883479118E-2</v>
      </c>
      <c r="S2713" s="50">
        <v>18.067346572875977</v>
      </c>
      <c r="T2713" s="50">
        <v>0.12178535759449005</v>
      </c>
      <c r="U2713" s="50">
        <v>7.0312812924385071E-2</v>
      </c>
      <c r="V2713" s="50">
        <v>0</v>
      </c>
      <c r="W2713" t="s">
        <v>210</v>
      </c>
      <c r="X2713" s="50">
        <v>0.50384325670143904</v>
      </c>
      <c r="Y2713" t="s">
        <v>210</v>
      </c>
      <c r="Z2713">
        <v>3</v>
      </c>
      <c r="AA2713">
        <v>21</v>
      </c>
      <c r="AB2713" t="s">
        <v>251</v>
      </c>
      <c r="AC2713" t="s">
        <v>190</v>
      </c>
      <c r="AD2713" s="50">
        <v>0.96081172046138075</v>
      </c>
      <c r="AE2713" t="s">
        <v>252</v>
      </c>
      <c r="AF2713" t="s">
        <v>252</v>
      </c>
      <c r="AG2713" t="s">
        <v>252</v>
      </c>
    </row>
    <row r="2714" spans="1:33" x14ac:dyDescent="0.35">
      <c r="A2714">
        <v>60</v>
      </c>
      <c r="B2714" t="s">
        <v>332</v>
      </c>
      <c r="C2714" t="s">
        <v>246</v>
      </c>
      <c r="D2714" t="s">
        <v>509</v>
      </c>
      <c r="E2714" t="s">
        <v>324</v>
      </c>
      <c r="F2714" t="s">
        <v>248</v>
      </c>
      <c r="G2714" t="s">
        <v>249</v>
      </c>
      <c r="H2714" t="s">
        <v>250</v>
      </c>
      <c r="L2714" s="50">
        <v>1</v>
      </c>
      <c r="M2714" s="50">
        <v>0.86984163522720337</v>
      </c>
      <c r="N2714" s="50">
        <v>1.1496344804763794</v>
      </c>
      <c r="O2714" s="50">
        <v>25.089881999999999</v>
      </c>
      <c r="P2714" s="50">
        <v>25.134618759155273</v>
      </c>
      <c r="Q2714" s="50">
        <v>4.0233835577964783E-2</v>
      </c>
      <c r="S2714" s="50">
        <v>15.579010963439941</v>
      </c>
      <c r="T2714" s="50">
        <v>0.12550072371959686</v>
      </c>
      <c r="U2714" s="50">
        <v>7.2457872331142426E-2</v>
      </c>
      <c r="V2714" s="50">
        <v>0</v>
      </c>
      <c r="W2714" t="s">
        <v>210</v>
      </c>
      <c r="X2714" s="50">
        <v>0.63320533084852004</v>
      </c>
      <c r="Y2714" t="s">
        <v>210</v>
      </c>
      <c r="Z2714">
        <v>3</v>
      </c>
      <c r="AA2714">
        <v>17</v>
      </c>
      <c r="AB2714" t="s">
        <v>251</v>
      </c>
      <c r="AC2714" t="s">
        <v>190</v>
      </c>
      <c r="AD2714" s="50">
        <v>0.9786792517014109</v>
      </c>
      <c r="AE2714" t="s">
        <v>252</v>
      </c>
      <c r="AF2714" t="s">
        <v>252</v>
      </c>
      <c r="AG2714" t="s">
        <v>252</v>
      </c>
    </row>
    <row r="2715" spans="1:33" x14ac:dyDescent="0.35">
      <c r="A2715">
        <v>61</v>
      </c>
      <c r="B2715" t="s">
        <v>333</v>
      </c>
      <c r="C2715" t="s">
        <v>246</v>
      </c>
      <c r="D2715" t="s">
        <v>509</v>
      </c>
      <c r="E2715" t="s">
        <v>334</v>
      </c>
      <c r="F2715" t="s">
        <v>248</v>
      </c>
      <c r="G2715" t="s">
        <v>249</v>
      </c>
      <c r="H2715" t="s">
        <v>250</v>
      </c>
      <c r="L2715" s="50">
        <v>1</v>
      </c>
      <c r="M2715" s="50">
        <v>0.87367826700210571</v>
      </c>
      <c r="N2715" s="50">
        <v>1.1445860862731934</v>
      </c>
      <c r="O2715" s="50">
        <v>26.604887000000002</v>
      </c>
      <c r="P2715" s="50">
        <v>26.623678207397461</v>
      </c>
      <c r="Q2715" s="50">
        <v>2.5303253903985023E-2</v>
      </c>
      <c r="S2715" s="50">
        <v>17.068069458007813</v>
      </c>
      <c r="T2715" s="50">
        <v>0.12153980135917664</v>
      </c>
      <c r="U2715" s="50">
        <v>7.0171035826206207E-2</v>
      </c>
      <c r="V2715" s="50">
        <v>0</v>
      </c>
      <c r="W2715" t="s">
        <v>210</v>
      </c>
      <c r="X2715" s="50">
        <v>0.53287875625495862</v>
      </c>
      <c r="Y2715" t="s">
        <v>210</v>
      </c>
      <c r="Z2715">
        <v>3</v>
      </c>
      <c r="AA2715">
        <v>20</v>
      </c>
      <c r="AB2715" t="s">
        <v>251</v>
      </c>
      <c r="AC2715" t="s">
        <v>190</v>
      </c>
      <c r="AD2715" s="50">
        <v>0.98322904199846517</v>
      </c>
      <c r="AE2715" t="s">
        <v>252</v>
      </c>
      <c r="AF2715" t="s">
        <v>252</v>
      </c>
      <c r="AG2715" t="s">
        <v>252</v>
      </c>
    </row>
    <row r="2716" spans="1:33" x14ac:dyDescent="0.35">
      <c r="A2716">
        <v>62</v>
      </c>
      <c r="B2716" t="s">
        <v>335</v>
      </c>
      <c r="C2716" t="s">
        <v>246</v>
      </c>
      <c r="D2716" t="s">
        <v>509</v>
      </c>
      <c r="E2716" t="s">
        <v>336</v>
      </c>
      <c r="F2716" t="s">
        <v>248</v>
      </c>
      <c r="G2716" t="s">
        <v>249</v>
      </c>
      <c r="H2716" t="s">
        <v>250</v>
      </c>
      <c r="L2716" s="50">
        <v>1</v>
      </c>
      <c r="M2716" s="50">
        <v>0.85191494226455688</v>
      </c>
      <c r="N2716" s="50">
        <v>1.1738260984420776</v>
      </c>
      <c r="O2716" s="50">
        <v>28.793938000000001</v>
      </c>
      <c r="P2716" s="50">
        <v>28.706754684448242</v>
      </c>
      <c r="Q2716" s="50">
        <v>8.1696681678295135E-2</v>
      </c>
      <c r="S2716" s="50">
        <v>19.151145935058594</v>
      </c>
      <c r="T2716" s="50">
        <v>0.14424291253089905</v>
      </c>
      <c r="U2716" s="50">
        <v>8.3278685808181763E-2</v>
      </c>
      <c r="V2716" s="50">
        <v>0</v>
      </c>
      <c r="W2716" t="s">
        <v>210</v>
      </c>
      <c r="X2716" s="50">
        <v>0.56712478851920134</v>
      </c>
      <c r="Y2716" t="s">
        <v>210</v>
      </c>
      <c r="Z2716">
        <v>3</v>
      </c>
      <c r="AA2716">
        <v>22</v>
      </c>
      <c r="AB2716" t="s">
        <v>251</v>
      </c>
      <c r="AC2716" t="s">
        <v>190</v>
      </c>
      <c r="AD2716" s="50">
        <v>0.97972313665007704</v>
      </c>
      <c r="AE2716" t="s">
        <v>252</v>
      </c>
      <c r="AF2716" t="s">
        <v>252</v>
      </c>
      <c r="AG2716" t="s">
        <v>252</v>
      </c>
    </row>
    <row r="2717" spans="1:33" x14ac:dyDescent="0.35">
      <c r="A2717">
        <v>63</v>
      </c>
      <c r="B2717" t="s">
        <v>337</v>
      </c>
      <c r="C2717" t="s">
        <v>246</v>
      </c>
      <c r="D2717" t="s">
        <v>509</v>
      </c>
      <c r="E2717" t="s">
        <v>338</v>
      </c>
      <c r="F2717" t="s">
        <v>248</v>
      </c>
      <c r="G2717" t="s">
        <v>249</v>
      </c>
      <c r="H2717" t="s">
        <v>250</v>
      </c>
      <c r="L2717" s="50">
        <v>1</v>
      </c>
      <c r="M2717" s="50">
        <v>0.87523257732391357</v>
      </c>
      <c r="N2717" s="50">
        <v>1.142553448677063</v>
      </c>
      <c r="O2717" s="50">
        <v>29.2896</v>
      </c>
      <c r="P2717" s="50">
        <v>29.272439956665039</v>
      </c>
      <c r="Q2717" s="50">
        <v>1.5935523435473442E-2</v>
      </c>
      <c r="S2717" s="50">
        <v>19.716833114624023</v>
      </c>
      <c r="T2717" s="50">
        <v>0.11994002759456635</v>
      </c>
      <c r="U2717" s="50">
        <v>6.9247409701347351E-2</v>
      </c>
      <c r="V2717" s="50">
        <v>0</v>
      </c>
      <c r="W2717" t="s">
        <v>210</v>
      </c>
      <c r="X2717" s="50">
        <v>0.64270365986398215</v>
      </c>
      <c r="Y2717" t="s">
        <v>210</v>
      </c>
      <c r="Z2717">
        <v>3</v>
      </c>
      <c r="AA2717">
        <v>22</v>
      </c>
      <c r="AB2717" t="s">
        <v>251</v>
      </c>
      <c r="AC2717" t="s">
        <v>190</v>
      </c>
      <c r="AD2717" s="50">
        <v>0.96952409296780884</v>
      </c>
      <c r="AE2717" t="s">
        <v>252</v>
      </c>
      <c r="AF2717" t="s">
        <v>252</v>
      </c>
      <c r="AG2717" t="s">
        <v>252</v>
      </c>
    </row>
    <row r="2718" spans="1:33" x14ac:dyDescent="0.35">
      <c r="A2718">
        <v>64</v>
      </c>
      <c r="B2718" t="s">
        <v>339</v>
      </c>
      <c r="C2718" t="s">
        <v>246</v>
      </c>
      <c r="D2718" t="s">
        <v>509</v>
      </c>
      <c r="E2718" t="s">
        <v>340</v>
      </c>
      <c r="F2718" t="s">
        <v>248</v>
      </c>
      <c r="G2718" t="s">
        <v>249</v>
      </c>
      <c r="H2718" t="s">
        <v>250</v>
      </c>
      <c r="L2718" s="50">
        <v>1</v>
      </c>
      <c r="M2718" s="50">
        <v>0.86913943290710449</v>
      </c>
      <c r="N2718" s="50">
        <v>1.1505633592605591</v>
      </c>
      <c r="O2718" s="50">
        <v>29.141893</v>
      </c>
      <c r="P2718" s="50">
        <v>29.093406677246094</v>
      </c>
      <c r="Q2718" s="50">
        <v>4.2446915060281754E-2</v>
      </c>
      <c r="S2718" s="50">
        <v>19.537797927856445</v>
      </c>
      <c r="T2718" s="50">
        <v>0.12622761726379395</v>
      </c>
      <c r="U2718" s="50">
        <v>7.2877541184425354E-2</v>
      </c>
      <c r="V2718" s="50">
        <v>0</v>
      </c>
      <c r="W2718" t="s">
        <v>210</v>
      </c>
      <c r="X2718" s="50">
        <v>0.74968177309139628</v>
      </c>
      <c r="Y2718" t="s">
        <v>210</v>
      </c>
      <c r="Z2718">
        <v>3</v>
      </c>
      <c r="AA2718">
        <v>20</v>
      </c>
      <c r="AB2718" t="s">
        <v>251</v>
      </c>
      <c r="AC2718" t="s">
        <v>190</v>
      </c>
      <c r="AD2718" s="50">
        <v>0.97921742583367266</v>
      </c>
      <c r="AE2718" t="s">
        <v>252</v>
      </c>
      <c r="AF2718" t="s">
        <v>252</v>
      </c>
      <c r="AG2718" t="s">
        <v>252</v>
      </c>
    </row>
    <row r="2719" spans="1:33" x14ac:dyDescent="0.35">
      <c r="A2719">
        <v>65</v>
      </c>
      <c r="B2719" t="s">
        <v>341</v>
      </c>
      <c r="C2719" t="s">
        <v>246</v>
      </c>
      <c r="D2719" t="s">
        <v>509</v>
      </c>
      <c r="E2719" t="s">
        <v>334</v>
      </c>
      <c r="F2719" t="s">
        <v>248</v>
      </c>
      <c r="G2719" t="s">
        <v>249</v>
      </c>
      <c r="H2719" t="s">
        <v>250</v>
      </c>
      <c r="L2719" s="50">
        <v>1</v>
      </c>
      <c r="M2719" s="50">
        <v>0.87367826700210571</v>
      </c>
      <c r="N2719" s="50">
        <v>1.1445860862731934</v>
      </c>
      <c r="O2719" s="50">
        <v>26.652449000000001</v>
      </c>
      <c r="P2719" s="50">
        <v>26.623678207397461</v>
      </c>
      <c r="Q2719" s="50">
        <v>2.5303253903985023E-2</v>
      </c>
      <c r="S2719" s="50">
        <v>17.068069458007813</v>
      </c>
      <c r="T2719" s="50">
        <v>0.12153980135917664</v>
      </c>
      <c r="U2719" s="50">
        <v>7.0171035826206207E-2</v>
      </c>
      <c r="V2719" s="50">
        <v>0</v>
      </c>
      <c r="W2719" t="s">
        <v>210</v>
      </c>
      <c r="X2719" s="50">
        <v>0.53287875625495862</v>
      </c>
      <c r="Y2719" t="s">
        <v>210</v>
      </c>
      <c r="Z2719">
        <v>3</v>
      </c>
      <c r="AA2719">
        <v>19</v>
      </c>
      <c r="AB2719" t="s">
        <v>251</v>
      </c>
      <c r="AC2719" t="s">
        <v>190</v>
      </c>
      <c r="AD2719" s="50">
        <v>0.98596645060279597</v>
      </c>
      <c r="AE2719" t="s">
        <v>252</v>
      </c>
      <c r="AF2719" t="s">
        <v>252</v>
      </c>
      <c r="AG2719" t="s">
        <v>252</v>
      </c>
    </row>
    <row r="2720" spans="1:33" x14ac:dyDescent="0.35">
      <c r="A2720">
        <v>66</v>
      </c>
      <c r="B2720" t="s">
        <v>342</v>
      </c>
      <c r="C2720" t="s">
        <v>246</v>
      </c>
      <c r="D2720" t="s">
        <v>509</v>
      </c>
      <c r="E2720" t="s">
        <v>336</v>
      </c>
      <c r="F2720" t="s">
        <v>248</v>
      </c>
      <c r="G2720" t="s">
        <v>249</v>
      </c>
      <c r="H2720" t="s">
        <v>250</v>
      </c>
      <c r="L2720" s="50">
        <v>1</v>
      </c>
      <c r="M2720" s="50">
        <v>0.85191494226455688</v>
      </c>
      <c r="N2720" s="50">
        <v>1.1738260984420776</v>
      </c>
      <c r="O2720" s="50">
        <v>28.694362999999999</v>
      </c>
      <c r="P2720" s="50">
        <v>28.706754684448242</v>
      </c>
      <c r="Q2720" s="50">
        <v>8.1696681678295135E-2</v>
      </c>
      <c r="S2720" s="50">
        <v>19.151145935058594</v>
      </c>
      <c r="T2720" s="50">
        <v>0.14424291253089905</v>
      </c>
      <c r="U2720" s="50">
        <v>8.3278685808181763E-2</v>
      </c>
      <c r="V2720" s="50">
        <v>0</v>
      </c>
      <c r="W2720" t="s">
        <v>210</v>
      </c>
      <c r="X2720" s="50">
        <v>0.56712478851920134</v>
      </c>
      <c r="Y2720" t="s">
        <v>210</v>
      </c>
      <c r="Z2720">
        <v>3</v>
      </c>
      <c r="AA2720">
        <v>21</v>
      </c>
      <c r="AB2720" t="s">
        <v>251</v>
      </c>
      <c r="AC2720" t="s">
        <v>190</v>
      </c>
      <c r="AD2720" s="50">
        <v>0.98488310175541038</v>
      </c>
      <c r="AE2720" t="s">
        <v>252</v>
      </c>
      <c r="AF2720" t="s">
        <v>252</v>
      </c>
      <c r="AG2720" t="s">
        <v>252</v>
      </c>
    </row>
    <row r="2721" spans="1:33" x14ac:dyDescent="0.35">
      <c r="A2721">
        <v>67</v>
      </c>
      <c r="B2721" t="s">
        <v>343</v>
      </c>
      <c r="C2721" t="s">
        <v>246</v>
      </c>
      <c r="D2721" t="s">
        <v>509</v>
      </c>
      <c r="E2721" t="s">
        <v>338</v>
      </c>
      <c r="F2721" t="s">
        <v>248</v>
      </c>
      <c r="G2721" t="s">
        <v>249</v>
      </c>
      <c r="H2721" t="s">
        <v>250</v>
      </c>
      <c r="L2721" s="50">
        <v>1</v>
      </c>
      <c r="M2721" s="50">
        <v>0.87523257732391357</v>
      </c>
      <c r="N2721" s="50">
        <v>1.142553448677063</v>
      </c>
      <c r="O2721" s="50">
        <v>29.269611000000001</v>
      </c>
      <c r="P2721" s="50">
        <v>29.272439956665039</v>
      </c>
      <c r="Q2721" s="50">
        <v>1.5935523435473442E-2</v>
      </c>
      <c r="S2721" s="50">
        <v>19.716833114624023</v>
      </c>
      <c r="T2721" s="50">
        <v>0.11994002759456635</v>
      </c>
      <c r="U2721" s="50">
        <v>6.9247409701347351E-2</v>
      </c>
      <c r="V2721" s="50">
        <v>0</v>
      </c>
      <c r="W2721" t="s">
        <v>210</v>
      </c>
      <c r="X2721" s="50">
        <v>0.64270365986398215</v>
      </c>
      <c r="Y2721" t="s">
        <v>210</v>
      </c>
      <c r="Z2721">
        <v>3</v>
      </c>
      <c r="AA2721">
        <v>23</v>
      </c>
      <c r="AB2721" t="s">
        <v>251</v>
      </c>
      <c r="AC2721" t="s">
        <v>190</v>
      </c>
      <c r="AD2721" s="50">
        <v>0.98701417361345245</v>
      </c>
      <c r="AE2721" t="s">
        <v>252</v>
      </c>
      <c r="AF2721" t="s">
        <v>252</v>
      </c>
      <c r="AG2721" t="s">
        <v>252</v>
      </c>
    </row>
    <row r="2722" spans="1:33" x14ac:dyDescent="0.35">
      <c r="A2722">
        <v>68</v>
      </c>
      <c r="B2722" t="s">
        <v>344</v>
      </c>
      <c r="C2722" t="s">
        <v>246</v>
      </c>
      <c r="D2722" t="s">
        <v>509</v>
      </c>
      <c r="E2722" t="s">
        <v>340</v>
      </c>
      <c r="F2722" t="s">
        <v>248</v>
      </c>
      <c r="G2722" t="s">
        <v>249</v>
      </c>
      <c r="H2722" t="s">
        <v>250</v>
      </c>
      <c r="L2722" s="50">
        <v>1</v>
      </c>
      <c r="M2722" s="50">
        <v>0.86913943290710449</v>
      </c>
      <c r="N2722" s="50">
        <v>1.1505633592605591</v>
      </c>
      <c r="O2722" s="50">
        <v>29.06296</v>
      </c>
      <c r="P2722" s="50">
        <v>29.093406677246094</v>
      </c>
      <c r="Q2722" s="50">
        <v>4.2446915060281754E-2</v>
      </c>
      <c r="S2722" s="50">
        <v>19.537797927856445</v>
      </c>
      <c r="T2722" s="50">
        <v>0.12622761726379395</v>
      </c>
      <c r="U2722" s="50">
        <v>7.2877541184425354E-2</v>
      </c>
      <c r="V2722" s="50">
        <v>0</v>
      </c>
      <c r="W2722" t="s">
        <v>210</v>
      </c>
      <c r="X2722" s="50">
        <v>0.74968177309139628</v>
      </c>
      <c r="Y2722" t="s">
        <v>210</v>
      </c>
      <c r="Z2722">
        <v>3</v>
      </c>
      <c r="AA2722">
        <v>21</v>
      </c>
      <c r="AB2722" t="s">
        <v>251</v>
      </c>
      <c r="AC2722" t="s">
        <v>190</v>
      </c>
      <c r="AD2722" s="50">
        <v>0.98319551002363259</v>
      </c>
      <c r="AE2722" t="s">
        <v>252</v>
      </c>
      <c r="AF2722" t="s">
        <v>252</v>
      </c>
      <c r="AG2722" t="s">
        <v>252</v>
      </c>
    </row>
    <row r="2723" spans="1:33" x14ac:dyDescent="0.35">
      <c r="A2723">
        <v>69</v>
      </c>
      <c r="B2723" t="s">
        <v>345</v>
      </c>
      <c r="C2723" t="s">
        <v>246</v>
      </c>
      <c r="D2723" t="s">
        <v>509</v>
      </c>
      <c r="E2723" t="s">
        <v>334</v>
      </c>
      <c r="F2723" t="s">
        <v>248</v>
      </c>
      <c r="G2723" t="s">
        <v>249</v>
      </c>
      <c r="H2723" t="s">
        <v>250</v>
      </c>
      <c r="L2723" s="50">
        <v>1</v>
      </c>
      <c r="M2723" s="50">
        <v>0.87367826700210571</v>
      </c>
      <c r="N2723" s="50">
        <v>1.1445860862731934</v>
      </c>
      <c r="O2723" s="50">
        <v>26.613695</v>
      </c>
      <c r="P2723" s="50">
        <v>26.623678207397461</v>
      </c>
      <c r="Q2723" s="50">
        <v>2.5303253903985023E-2</v>
      </c>
      <c r="S2723" s="50">
        <v>17.068069458007813</v>
      </c>
      <c r="T2723" s="50">
        <v>0.12153980135917664</v>
      </c>
      <c r="U2723" s="50">
        <v>7.0171035826206207E-2</v>
      </c>
      <c r="V2723" s="50">
        <v>0</v>
      </c>
      <c r="W2723" t="s">
        <v>210</v>
      </c>
      <c r="X2723" s="50">
        <v>0.53287875625495862</v>
      </c>
      <c r="Y2723" t="s">
        <v>210</v>
      </c>
      <c r="Z2723">
        <v>3</v>
      </c>
      <c r="AA2723">
        <v>19</v>
      </c>
      <c r="AB2723" t="s">
        <v>251</v>
      </c>
      <c r="AC2723" t="s">
        <v>190</v>
      </c>
      <c r="AD2723" s="50">
        <v>0.98989759618814355</v>
      </c>
      <c r="AE2723" t="s">
        <v>252</v>
      </c>
      <c r="AF2723" t="s">
        <v>252</v>
      </c>
      <c r="AG2723" t="s">
        <v>252</v>
      </c>
    </row>
    <row r="2724" spans="1:33" x14ac:dyDescent="0.35">
      <c r="A2724">
        <v>70</v>
      </c>
      <c r="B2724" t="s">
        <v>346</v>
      </c>
      <c r="C2724" t="s">
        <v>246</v>
      </c>
      <c r="D2724" t="s">
        <v>509</v>
      </c>
      <c r="E2724" t="s">
        <v>336</v>
      </c>
      <c r="F2724" t="s">
        <v>248</v>
      </c>
      <c r="G2724" t="s">
        <v>249</v>
      </c>
      <c r="H2724" t="s">
        <v>250</v>
      </c>
      <c r="L2724" s="50">
        <v>1</v>
      </c>
      <c r="M2724" s="50">
        <v>0.85191494226455688</v>
      </c>
      <c r="N2724" s="50">
        <v>1.1738260984420776</v>
      </c>
      <c r="O2724" s="50">
        <v>28.631959999999999</v>
      </c>
      <c r="P2724" s="50">
        <v>28.706754684448242</v>
      </c>
      <c r="Q2724" s="50">
        <v>8.1696681678295135E-2</v>
      </c>
      <c r="S2724" s="50">
        <v>19.151145935058594</v>
      </c>
      <c r="T2724" s="50">
        <v>0.14424291253089905</v>
      </c>
      <c r="U2724" s="50">
        <v>8.3278685808181763E-2</v>
      </c>
      <c r="V2724" s="50">
        <v>0</v>
      </c>
      <c r="W2724" t="s">
        <v>210</v>
      </c>
      <c r="X2724" s="50">
        <v>0.56712478851920134</v>
      </c>
      <c r="Y2724" t="s">
        <v>210</v>
      </c>
      <c r="Z2724">
        <v>3</v>
      </c>
      <c r="AA2724">
        <v>20</v>
      </c>
      <c r="AB2724" t="s">
        <v>251</v>
      </c>
      <c r="AC2724" t="s">
        <v>190</v>
      </c>
      <c r="AD2724" s="50">
        <v>0.988125790809675</v>
      </c>
      <c r="AE2724" t="s">
        <v>252</v>
      </c>
      <c r="AF2724" t="s">
        <v>252</v>
      </c>
      <c r="AG2724" t="s">
        <v>252</v>
      </c>
    </row>
    <row r="2725" spans="1:33" x14ac:dyDescent="0.35">
      <c r="A2725">
        <v>71</v>
      </c>
      <c r="B2725" t="s">
        <v>347</v>
      </c>
      <c r="C2725" t="s">
        <v>246</v>
      </c>
      <c r="D2725" t="s">
        <v>509</v>
      </c>
      <c r="E2725" t="s">
        <v>338</v>
      </c>
      <c r="F2725" t="s">
        <v>248</v>
      </c>
      <c r="G2725" t="s">
        <v>249</v>
      </c>
      <c r="H2725" t="s">
        <v>250</v>
      </c>
      <c r="L2725" s="50">
        <v>1</v>
      </c>
      <c r="M2725" s="50">
        <v>0.87523257732391357</v>
      </c>
      <c r="N2725" s="50">
        <v>1.142553448677063</v>
      </c>
      <c r="O2725" s="50">
        <v>29.258108</v>
      </c>
      <c r="P2725" s="50">
        <v>29.272439956665039</v>
      </c>
      <c r="Q2725" s="50">
        <v>1.5935523435473442E-2</v>
      </c>
      <c r="S2725" s="50">
        <v>19.716833114624023</v>
      </c>
      <c r="T2725" s="50">
        <v>0.11994002759456635</v>
      </c>
      <c r="U2725" s="50">
        <v>6.9247409701347351E-2</v>
      </c>
      <c r="V2725" s="50">
        <v>0</v>
      </c>
      <c r="W2725" t="s">
        <v>210</v>
      </c>
      <c r="X2725" s="50">
        <v>0.64270365986398215</v>
      </c>
      <c r="Y2725" t="s">
        <v>210</v>
      </c>
      <c r="Z2725">
        <v>3</v>
      </c>
      <c r="AA2725">
        <v>22</v>
      </c>
      <c r="AB2725" t="s">
        <v>251</v>
      </c>
      <c r="AC2725" t="s">
        <v>190</v>
      </c>
      <c r="AD2725" s="50">
        <v>0.98310837690914055</v>
      </c>
      <c r="AE2725" t="s">
        <v>252</v>
      </c>
      <c r="AF2725" t="s">
        <v>252</v>
      </c>
      <c r="AG2725" t="s">
        <v>252</v>
      </c>
    </row>
    <row r="2726" spans="1:33" x14ac:dyDescent="0.35">
      <c r="A2726">
        <v>72</v>
      </c>
      <c r="B2726" t="s">
        <v>348</v>
      </c>
      <c r="C2726" t="s">
        <v>246</v>
      </c>
      <c r="D2726" t="s">
        <v>509</v>
      </c>
      <c r="E2726" t="s">
        <v>340</v>
      </c>
      <c r="F2726" t="s">
        <v>248</v>
      </c>
      <c r="G2726" t="s">
        <v>249</v>
      </c>
      <c r="H2726" t="s">
        <v>250</v>
      </c>
      <c r="L2726" s="50">
        <v>1</v>
      </c>
      <c r="M2726" s="50">
        <v>0.86913943290710449</v>
      </c>
      <c r="N2726" s="50">
        <v>1.1505633592605591</v>
      </c>
      <c r="O2726" s="50">
        <v>29.075365000000001</v>
      </c>
      <c r="P2726" s="50">
        <v>29.093406677246094</v>
      </c>
      <c r="Q2726" s="50">
        <v>4.2446915060281754E-2</v>
      </c>
      <c r="S2726" s="50">
        <v>19.537797927856445</v>
      </c>
      <c r="T2726" s="50">
        <v>0.12622761726379395</v>
      </c>
      <c r="U2726" s="50">
        <v>7.2877541184425354E-2</v>
      </c>
      <c r="V2726" s="50">
        <v>0</v>
      </c>
      <c r="W2726" t="s">
        <v>210</v>
      </c>
      <c r="X2726" s="50">
        <v>0.74968177309139628</v>
      </c>
      <c r="Y2726" t="s">
        <v>210</v>
      </c>
      <c r="Z2726">
        <v>3</v>
      </c>
      <c r="AA2726">
        <v>20</v>
      </c>
      <c r="AB2726" t="s">
        <v>251</v>
      </c>
      <c r="AC2726" t="s">
        <v>190</v>
      </c>
      <c r="AD2726" s="50">
        <v>0.98533138920225749</v>
      </c>
      <c r="AE2726" t="s">
        <v>252</v>
      </c>
      <c r="AF2726" t="s">
        <v>252</v>
      </c>
      <c r="AG2726" t="s">
        <v>252</v>
      </c>
    </row>
    <row r="2727" spans="1:33" x14ac:dyDescent="0.35">
      <c r="A2727">
        <v>73</v>
      </c>
      <c r="B2727" t="s">
        <v>349</v>
      </c>
      <c r="C2727" t="s">
        <v>246</v>
      </c>
      <c r="D2727" t="s">
        <v>509</v>
      </c>
      <c r="E2727" t="s">
        <v>350</v>
      </c>
      <c r="F2727" t="s">
        <v>248</v>
      </c>
      <c r="G2727" t="s">
        <v>249</v>
      </c>
      <c r="H2727" t="s">
        <v>250</v>
      </c>
      <c r="L2727" s="50">
        <v>1</v>
      </c>
      <c r="M2727" s="50">
        <v>0.87009704113006592</v>
      </c>
      <c r="N2727" s="50">
        <v>1.1492971181869507</v>
      </c>
      <c r="O2727" s="50">
        <v>28.409292000000001</v>
      </c>
      <c r="P2727" s="50">
        <v>28.40418815612793</v>
      </c>
      <c r="Q2727" s="50">
        <v>3.9401885122060776E-2</v>
      </c>
      <c r="S2727" s="50">
        <v>18.848579406738281</v>
      </c>
      <c r="T2727" s="50">
        <v>0.12523648142814636</v>
      </c>
      <c r="U2727" s="50">
        <v>7.230532169342041E-2</v>
      </c>
      <c r="V2727" s="50">
        <v>0</v>
      </c>
      <c r="W2727" t="s">
        <v>210</v>
      </c>
      <c r="X2727" s="50">
        <v>0.33872052679614106</v>
      </c>
      <c r="Y2727" t="s">
        <v>210</v>
      </c>
      <c r="Z2727">
        <v>3</v>
      </c>
      <c r="AA2727">
        <v>23</v>
      </c>
      <c r="AB2727" t="s">
        <v>251</v>
      </c>
      <c r="AC2727" t="s">
        <v>190</v>
      </c>
      <c r="AD2727" s="50">
        <v>0.97836638023751821</v>
      </c>
      <c r="AE2727" t="s">
        <v>252</v>
      </c>
      <c r="AF2727" t="s">
        <v>252</v>
      </c>
      <c r="AG2727" t="s">
        <v>252</v>
      </c>
    </row>
    <row r="2728" spans="1:33" x14ac:dyDescent="0.35">
      <c r="A2728">
        <v>74</v>
      </c>
      <c r="B2728" t="s">
        <v>351</v>
      </c>
      <c r="C2728" t="s">
        <v>246</v>
      </c>
      <c r="D2728" t="s">
        <v>509</v>
      </c>
      <c r="E2728" t="s">
        <v>352</v>
      </c>
      <c r="F2728" t="s">
        <v>248</v>
      </c>
      <c r="G2728" t="s">
        <v>249</v>
      </c>
      <c r="H2728" t="s">
        <v>250</v>
      </c>
      <c r="L2728" s="50">
        <v>1</v>
      </c>
      <c r="M2728" s="50">
        <v>0.87232691049575806</v>
      </c>
      <c r="N2728" s="50">
        <v>1.1463592052459717</v>
      </c>
      <c r="O2728" s="50">
        <v>23.743970000000001</v>
      </c>
      <c r="P2728" s="50">
        <v>23.749059677124023</v>
      </c>
      <c r="Q2728" s="50">
        <v>3.1318359076976776E-2</v>
      </c>
      <c r="S2728" s="50">
        <v>14.193451881408691</v>
      </c>
      <c r="T2728" s="50">
        <v>0.12293294072151184</v>
      </c>
      <c r="U2728" s="50">
        <v>7.0975370705127716E-2</v>
      </c>
      <c r="V2728" s="50">
        <v>0</v>
      </c>
      <c r="W2728" t="s">
        <v>210</v>
      </c>
      <c r="X2728" s="50">
        <v>0.48572782764492295</v>
      </c>
      <c r="Y2728" t="s">
        <v>210</v>
      </c>
      <c r="Z2728">
        <v>3</v>
      </c>
      <c r="AA2728">
        <v>17</v>
      </c>
      <c r="AB2728" t="s">
        <v>251</v>
      </c>
      <c r="AC2728" t="s">
        <v>190</v>
      </c>
      <c r="AD2728" s="50">
        <v>0.9827783297508581</v>
      </c>
      <c r="AE2728" t="s">
        <v>252</v>
      </c>
      <c r="AF2728" t="s">
        <v>252</v>
      </c>
      <c r="AG2728" t="s">
        <v>252</v>
      </c>
    </row>
    <row r="2729" spans="1:33" x14ac:dyDescent="0.35">
      <c r="A2729">
        <v>75</v>
      </c>
      <c r="B2729" t="s">
        <v>353</v>
      </c>
      <c r="C2729" t="s">
        <v>246</v>
      </c>
      <c r="D2729" t="s">
        <v>509</v>
      </c>
      <c r="E2729" t="s">
        <v>354</v>
      </c>
      <c r="F2729" t="s">
        <v>248</v>
      </c>
      <c r="G2729" t="s">
        <v>249</v>
      </c>
      <c r="H2729" t="s">
        <v>250</v>
      </c>
      <c r="L2729" s="50">
        <v>1</v>
      </c>
      <c r="M2729" s="50">
        <v>0.72371202707290649</v>
      </c>
      <c r="N2729" s="50">
        <v>1.3817651271820068</v>
      </c>
      <c r="O2729" s="50">
        <v>27.275414000000001</v>
      </c>
      <c r="P2729" s="50">
        <v>27.103782653808594</v>
      </c>
      <c r="Q2729" s="50">
        <v>0.26564186811447144</v>
      </c>
      <c r="S2729" s="50">
        <v>17.548175811767578</v>
      </c>
      <c r="T2729" s="50">
        <v>0.29102796316146851</v>
      </c>
      <c r="U2729" s="50">
        <v>0.16802507638931274</v>
      </c>
      <c r="V2729" s="50">
        <v>0</v>
      </c>
      <c r="W2729" t="s">
        <v>210</v>
      </c>
      <c r="X2729" s="50">
        <v>0.11142774030262229</v>
      </c>
      <c r="Y2729" t="s">
        <v>210</v>
      </c>
      <c r="Z2729">
        <v>3</v>
      </c>
      <c r="AA2729">
        <v>23</v>
      </c>
      <c r="AB2729" t="s">
        <v>251</v>
      </c>
      <c r="AC2729" t="s">
        <v>190</v>
      </c>
      <c r="AD2729" s="50">
        <v>0.91948407785334318</v>
      </c>
      <c r="AE2729" t="s">
        <v>252</v>
      </c>
      <c r="AF2729" t="s">
        <v>252</v>
      </c>
      <c r="AG2729" t="s">
        <v>252</v>
      </c>
    </row>
    <row r="2730" spans="1:33" x14ac:dyDescent="0.35">
      <c r="A2730">
        <v>76</v>
      </c>
      <c r="B2730" t="s">
        <v>355</v>
      </c>
      <c r="C2730" t="s">
        <v>246</v>
      </c>
      <c r="D2730" t="s">
        <v>509</v>
      </c>
      <c r="E2730" t="s">
        <v>356</v>
      </c>
      <c r="F2730" t="s">
        <v>248</v>
      </c>
      <c r="G2730" t="s">
        <v>249</v>
      </c>
      <c r="H2730" t="s">
        <v>250</v>
      </c>
      <c r="L2730" s="50">
        <v>1</v>
      </c>
      <c r="M2730" s="50">
        <v>0.80495595932006836</v>
      </c>
      <c r="N2730" s="50">
        <v>1.2423039674758911</v>
      </c>
      <c r="O2730" s="50">
        <v>32.797462000000003</v>
      </c>
      <c r="P2730" s="50">
        <v>32.777122497558594</v>
      </c>
      <c r="Q2730" s="50">
        <v>0.15491832792758942</v>
      </c>
      <c r="S2730" s="50">
        <v>23.221513748168945</v>
      </c>
      <c r="T2730" s="50">
        <v>0.19527252018451691</v>
      </c>
      <c r="U2730" s="50">
        <v>0.1127406433224678</v>
      </c>
      <c r="V2730" s="50">
        <v>0</v>
      </c>
      <c r="W2730" t="s">
        <v>210</v>
      </c>
      <c r="X2730" s="50">
        <v>0.39684922292061853</v>
      </c>
      <c r="Y2730" t="s">
        <v>210</v>
      </c>
      <c r="Z2730">
        <v>3</v>
      </c>
      <c r="AA2730">
        <v>25</v>
      </c>
      <c r="AB2730" t="s">
        <v>251</v>
      </c>
      <c r="AC2730" t="s">
        <v>190</v>
      </c>
      <c r="AD2730" s="50">
        <v>0.94168440634861483</v>
      </c>
      <c r="AE2730" t="s">
        <v>252</v>
      </c>
      <c r="AF2730" t="s">
        <v>252</v>
      </c>
      <c r="AG2730" t="s">
        <v>252</v>
      </c>
    </row>
    <row r="2731" spans="1:33" x14ac:dyDescent="0.35">
      <c r="A2731">
        <v>77</v>
      </c>
      <c r="B2731" t="s">
        <v>357</v>
      </c>
      <c r="C2731" t="s">
        <v>246</v>
      </c>
      <c r="D2731" t="s">
        <v>509</v>
      </c>
      <c r="E2731" t="s">
        <v>350</v>
      </c>
      <c r="F2731" t="s">
        <v>248</v>
      </c>
      <c r="G2731" t="s">
        <v>249</v>
      </c>
      <c r="H2731" t="s">
        <v>250</v>
      </c>
      <c r="L2731" s="50">
        <v>1</v>
      </c>
      <c r="M2731" s="50">
        <v>0.87009704113006592</v>
      </c>
      <c r="N2731" s="50">
        <v>1.1492971181869507</v>
      </c>
      <c r="O2731" s="50">
        <v>28.362482</v>
      </c>
      <c r="P2731" s="50">
        <v>28.40418815612793</v>
      </c>
      <c r="Q2731" s="50">
        <v>3.9401885122060776E-2</v>
      </c>
      <c r="S2731" s="50">
        <v>18.848579406738281</v>
      </c>
      <c r="T2731" s="50">
        <v>0.12523648142814636</v>
      </c>
      <c r="U2731" s="50">
        <v>7.230532169342041E-2</v>
      </c>
      <c r="V2731" s="50">
        <v>0</v>
      </c>
      <c r="W2731" t="s">
        <v>210</v>
      </c>
      <c r="X2731" s="50">
        <v>0.33872052679614106</v>
      </c>
      <c r="Y2731" t="s">
        <v>210</v>
      </c>
      <c r="Z2731">
        <v>3</v>
      </c>
      <c r="AA2731">
        <v>22</v>
      </c>
      <c r="AB2731" t="s">
        <v>251</v>
      </c>
      <c r="AC2731" t="s">
        <v>190</v>
      </c>
      <c r="AD2731" s="50">
        <v>0.9783894009528169</v>
      </c>
      <c r="AE2731" t="s">
        <v>252</v>
      </c>
      <c r="AF2731" t="s">
        <v>252</v>
      </c>
      <c r="AG2731" t="s">
        <v>252</v>
      </c>
    </row>
    <row r="2732" spans="1:33" x14ac:dyDescent="0.35">
      <c r="A2732">
        <v>78</v>
      </c>
      <c r="B2732" t="s">
        <v>358</v>
      </c>
      <c r="C2732" t="s">
        <v>246</v>
      </c>
      <c r="D2732" t="s">
        <v>509</v>
      </c>
      <c r="E2732" t="s">
        <v>352</v>
      </c>
      <c r="F2732" t="s">
        <v>248</v>
      </c>
      <c r="G2732" t="s">
        <v>249</v>
      </c>
      <c r="H2732" t="s">
        <v>250</v>
      </c>
      <c r="L2732" s="50">
        <v>1</v>
      </c>
      <c r="M2732" s="50">
        <v>0.87232691049575806</v>
      </c>
      <c r="N2732" s="50">
        <v>1.1463592052459717</v>
      </c>
      <c r="O2732" s="50">
        <v>23.720596</v>
      </c>
      <c r="P2732" s="50">
        <v>23.749059677124023</v>
      </c>
      <c r="Q2732" s="50">
        <v>3.1318359076976776E-2</v>
      </c>
      <c r="S2732" s="50">
        <v>14.193451881408691</v>
      </c>
      <c r="T2732" s="50">
        <v>0.12293294072151184</v>
      </c>
      <c r="U2732" s="50">
        <v>7.0975370705127716E-2</v>
      </c>
      <c r="V2732" s="50">
        <v>0</v>
      </c>
      <c r="W2732" t="s">
        <v>210</v>
      </c>
      <c r="X2732" s="50">
        <v>0.48572782764492295</v>
      </c>
      <c r="Y2732" t="s">
        <v>210</v>
      </c>
      <c r="Z2732">
        <v>3</v>
      </c>
      <c r="AA2732">
        <v>17</v>
      </c>
      <c r="AB2732" t="s">
        <v>251</v>
      </c>
      <c r="AC2732" t="s">
        <v>190</v>
      </c>
      <c r="AD2732" s="50">
        <v>0.97631187516259088</v>
      </c>
      <c r="AE2732" t="s">
        <v>252</v>
      </c>
      <c r="AF2732" t="s">
        <v>252</v>
      </c>
      <c r="AG2732" t="s">
        <v>252</v>
      </c>
    </row>
    <row r="2733" spans="1:33" x14ac:dyDescent="0.35">
      <c r="A2733">
        <v>79</v>
      </c>
      <c r="B2733" t="s">
        <v>359</v>
      </c>
      <c r="C2733" t="s">
        <v>246</v>
      </c>
      <c r="D2733" t="s">
        <v>509</v>
      </c>
      <c r="E2733" t="s">
        <v>354</v>
      </c>
      <c r="F2733" t="s">
        <v>248</v>
      </c>
      <c r="G2733" t="s">
        <v>249</v>
      </c>
      <c r="H2733" t="s">
        <v>250</v>
      </c>
      <c r="L2733" s="50">
        <v>1</v>
      </c>
      <c r="M2733" s="50">
        <v>0.72371202707290649</v>
      </c>
      <c r="N2733" s="50">
        <v>1.3817651271820068</v>
      </c>
      <c r="O2733" s="50">
        <v>26.797802000000001</v>
      </c>
      <c r="P2733" s="50">
        <v>27.103782653808594</v>
      </c>
      <c r="Q2733" s="50">
        <v>0.26564186811447144</v>
      </c>
      <c r="S2733" s="50">
        <v>17.548175811767578</v>
      </c>
      <c r="T2733" s="50">
        <v>0.29102796316146851</v>
      </c>
      <c r="U2733" s="50">
        <v>0.16802507638931274</v>
      </c>
      <c r="V2733" s="50">
        <v>0</v>
      </c>
      <c r="W2733" t="s">
        <v>210</v>
      </c>
      <c r="X2733" s="50">
        <v>0.11142774030262229</v>
      </c>
      <c r="Y2733" t="s">
        <v>210</v>
      </c>
      <c r="Z2733">
        <v>3</v>
      </c>
      <c r="AA2733">
        <v>21</v>
      </c>
      <c r="AB2733" t="s">
        <v>251</v>
      </c>
      <c r="AC2733" t="s">
        <v>190</v>
      </c>
      <c r="AD2733" s="50">
        <v>0.9716680027431136</v>
      </c>
      <c r="AE2733" t="s">
        <v>252</v>
      </c>
      <c r="AF2733" t="s">
        <v>252</v>
      </c>
      <c r="AG2733" t="s">
        <v>252</v>
      </c>
    </row>
    <row r="2734" spans="1:33" x14ac:dyDescent="0.35">
      <c r="A2734">
        <v>80</v>
      </c>
      <c r="B2734" t="s">
        <v>360</v>
      </c>
      <c r="C2734" t="s">
        <v>246</v>
      </c>
      <c r="D2734" t="s">
        <v>509</v>
      </c>
      <c r="E2734" t="s">
        <v>356</v>
      </c>
      <c r="F2734" t="s">
        <v>248</v>
      </c>
      <c r="G2734" t="s">
        <v>249</v>
      </c>
      <c r="H2734" t="s">
        <v>250</v>
      </c>
      <c r="L2734" s="50">
        <v>1</v>
      </c>
      <c r="M2734" s="50">
        <v>0.80495595932006836</v>
      </c>
      <c r="N2734" s="50">
        <v>1.2423039674758911</v>
      </c>
      <c r="O2734" s="50">
        <v>32.613036999999998</v>
      </c>
      <c r="P2734" s="50">
        <v>32.777122497558594</v>
      </c>
      <c r="Q2734" s="50">
        <v>0.15491832792758942</v>
      </c>
      <c r="S2734" s="50">
        <v>23.221513748168945</v>
      </c>
      <c r="T2734" s="50">
        <v>0.19527252018451691</v>
      </c>
      <c r="U2734" s="50">
        <v>0.1127406433224678</v>
      </c>
      <c r="V2734" s="50">
        <v>0</v>
      </c>
      <c r="W2734" t="s">
        <v>210</v>
      </c>
      <c r="X2734" s="50">
        <v>0.39684922292061853</v>
      </c>
      <c r="Y2734" t="s">
        <v>210</v>
      </c>
      <c r="Z2734">
        <v>3</v>
      </c>
      <c r="AA2734">
        <v>25</v>
      </c>
      <c r="AB2734" t="s">
        <v>251</v>
      </c>
      <c r="AC2734" t="s">
        <v>190</v>
      </c>
      <c r="AD2734" s="50">
        <v>0.96247373144833426</v>
      </c>
      <c r="AE2734" t="s">
        <v>252</v>
      </c>
      <c r="AF2734" t="s">
        <v>252</v>
      </c>
      <c r="AG2734" t="s">
        <v>252</v>
      </c>
    </row>
    <row r="2735" spans="1:33" x14ac:dyDescent="0.35">
      <c r="A2735">
        <v>81</v>
      </c>
      <c r="B2735" t="s">
        <v>361</v>
      </c>
      <c r="C2735" t="s">
        <v>246</v>
      </c>
      <c r="D2735" t="s">
        <v>509</v>
      </c>
      <c r="E2735" t="s">
        <v>350</v>
      </c>
      <c r="F2735" t="s">
        <v>248</v>
      </c>
      <c r="G2735" t="s">
        <v>249</v>
      </c>
      <c r="H2735" t="s">
        <v>250</v>
      </c>
      <c r="L2735" s="50">
        <v>1</v>
      </c>
      <c r="M2735" s="50">
        <v>0.87009704113006592</v>
      </c>
      <c r="N2735" s="50">
        <v>1.1492971181869507</v>
      </c>
      <c r="O2735" s="50">
        <v>28.440788000000001</v>
      </c>
      <c r="P2735" s="50">
        <v>28.40418815612793</v>
      </c>
      <c r="Q2735" s="50">
        <v>3.9401885122060776E-2</v>
      </c>
      <c r="S2735" s="50">
        <v>18.848579406738281</v>
      </c>
      <c r="T2735" s="50">
        <v>0.12523648142814636</v>
      </c>
      <c r="U2735" s="50">
        <v>7.230532169342041E-2</v>
      </c>
      <c r="V2735" s="50">
        <v>0</v>
      </c>
      <c r="W2735" t="s">
        <v>210</v>
      </c>
      <c r="X2735" s="50">
        <v>0.33872052679614106</v>
      </c>
      <c r="Y2735" t="s">
        <v>210</v>
      </c>
      <c r="Z2735">
        <v>3</v>
      </c>
      <c r="AA2735">
        <v>22</v>
      </c>
      <c r="AB2735" t="s">
        <v>251</v>
      </c>
      <c r="AC2735" t="s">
        <v>190</v>
      </c>
      <c r="AD2735" s="50">
        <v>0.97845619927429961</v>
      </c>
      <c r="AE2735" t="s">
        <v>252</v>
      </c>
      <c r="AF2735" t="s">
        <v>252</v>
      </c>
      <c r="AG2735" t="s">
        <v>252</v>
      </c>
    </row>
    <row r="2736" spans="1:33" x14ac:dyDescent="0.35">
      <c r="A2736">
        <v>82</v>
      </c>
      <c r="B2736" t="s">
        <v>362</v>
      </c>
      <c r="C2736" t="s">
        <v>246</v>
      </c>
      <c r="D2736" t="s">
        <v>509</v>
      </c>
      <c r="E2736" t="s">
        <v>352</v>
      </c>
      <c r="F2736" t="s">
        <v>248</v>
      </c>
      <c r="G2736" t="s">
        <v>249</v>
      </c>
      <c r="H2736" t="s">
        <v>250</v>
      </c>
      <c r="L2736" s="50">
        <v>1</v>
      </c>
      <c r="M2736" s="50">
        <v>0.87232691049575806</v>
      </c>
      <c r="N2736" s="50">
        <v>1.1463592052459717</v>
      </c>
      <c r="O2736" s="50">
        <v>23.782609999999998</v>
      </c>
      <c r="P2736" s="50">
        <v>23.749059677124023</v>
      </c>
      <c r="Q2736" s="50">
        <v>3.1318359076976776E-2</v>
      </c>
      <c r="S2736" s="50">
        <v>14.193451881408691</v>
      </c>
      <c r="T2736" s="50">
        <v>0.12293294072151184</v>
      </c>
      <c r="U2736" s="50">
        <v>7.0975370705127716E-2</v>
      </c>
      <c r="V2736" s="50">
        <v>0</v>
      </c>
      <c r="W2736" t="s">
        <v>210</v>
      </c>
      <c r="X2736" s="50">
        <v>0.48572782764492295</v>
      </c>
      <c r="Y2736" t="s">
        <v>210</v>
      </c>
      <c r="Z2736">
        <v>3</v>
      </c>
      <c r="AA2736">
        <v>16</v>
      </c>
      <c r="AB2736" t="s">
        <v>251</v>
      </c>
      <c r="AC2736" t="s">
        <v>190</v>
      </c>
      <c r="AD2736" s="50">
        <v>0.9915290278763248</v>
      </c>
      <c r="AE2736" t="s">
        <v>252</v>
      </c>
      <c r="AF2736" t="s">
        <v>252</v>
      </c>
      <c r="AG2736" t="s">
        <v>252</v>
      </c>
    </row>
    <row r="2737" spans="1:33" x14ac:dyDescent="0.35">
      <c r="A2737">
        <v>83</v>
      </c>
      <c r="B2737" t="s">
        <v>363</v>
      </c>
      <c r="C2737" t="s">
        <v>246</v>
      </c>
      <c r="D2737" t="s">
        <v>509</v>
      </c>
      <c r="E2737" t="s">
        <v>354</v>
      </c>
      <c r="F2737" t="s">
        <v>248</v>
      </c>
      <c r="G2737" t="s">
        <v>249</v>
      </c>
      <c r="H2737" t="s">
        <v>250</v>
      </c>
      <c r="L2737" s="50">
        <v>1</v>
      </c>
      <c r="M2737" s="50">
        <v>0.72371202707290649</v>
      </c>
      <c r="N2737" s="50">
        <v>1.3817651271820068</v>
      </c>
      <c r="O2737" s="50">
        <v>27.238132</v>
      </c>
      <c r="P2737" s="50">
        <v>27.103782653808594</v>
      </c>
      <c r="Q2737" s="50">
        <v>0.26564186811447144</v>
      </c>
      <c r="S2737" s="50">
        <v>17.548175811767578</v>
      </c>
      <c r="T2737" s="50">
        <v>0.29102796316146851</v>
      </c>
      <c r="U2737" s="50">
        <v>0.16802507638931274</v>
      </c>
      <c r="V2737" s="50">
        <v>0</v>
      </c>
      <c r="W2737" t="s">
        <v>210</v>
      </c>
      <c r="X2737" s="50">
        <v>0.11142774030262229</v>
      </c>
      <c r="Y2737" t="s">
        <v>210</v>
      </c>
      <c r="Z2737">
        <v>3</v>
      </c>
      <c r="AA2737">
        <v>23</v>
      </c>
      <c r="AB2737" t="s">
        <v>251</v>
      </c>
      <c r="AC2737" t="s">
        <v>190</v>
      </c>
      <c r="AD2737" s="50">
        <v>0.92265278205031731</v>
      </c>
      <c r="AE2737" t="s">
        <v>252</v>
      </c>
      <c r="AF2737" t="s">
        <v>252</v>
      </c>
      <c r="AG2737" t="s">
        <v>252</v>
      </c>
    </row>
    <row r="2738" spans="1:33" x14ac:dyDescent="0.35">
      <c r="A2738">
        <v>84</v>
      </c>
      <c r="B2738" t="s">
        <v>364</v>
      </c>
      <c r="C2738" t="s">
        <v>246</v>
      </c>
      <c r="D2738" t="s">
        <v>509</v>
      </c>
      <c r="E2738" t="s">
        <v>356</v>
      </c>
      <c r="F2738" t="s">
        <v>248</v>
      </c>
      <c r="G2738" t="s">
        <v>249</v>
      </c>
      <c r="H2738" t="s">
        <v>250</v>
      </c>
      <c r="L2738" s="50">
        <v>1</v>
      </c>
      <c r="M2738" s="50">
        <v>0.80495595932006836</v>
      </c>
      <c r="N2738" s="50">
        <v>1.2423039674758911</v>
      </c>
      <c r="O2738" s="50">
        <v>32.920864000000002</v>
      </c>
      <c r="P2738" s="50">
        <v>32.777122497558594</v>
      </c>
      <c r="Q2738" s="50">
        <v>0.15491832792758942</v>
      </c>
      <c r="S2738" s="50">
        <v>23.221513748168945</v>
      </c>
      <c r="T2738" s="50">
        <v>0.19527252018451691</v>
      </c>
      <c r="U2738" s="50">
        <v>0.1127406433224678</v>
      </c>
      <c r="V2738" s="50">
        <v>0</v>
      </c>
      <c r="W2738" t="s">
        <v>210</v>
      </c>
      <c r="X2738" s="50">
        <v>0.39684922292061853</v>
      </c>
      <c r="Y2738" t="s">
        <v>210</v>
      </c>
      <c r="Z2738">
        <v>3</v>
      </c>
      <c r="AA2738">
        <v>26</v>
      </c>
      <c r="AB2738" t="s">
        <v>251</v>
      </c>
      <c r="AC2738" t="s">
        <v>190</v>
      </c>
      <c r="AD2738" s="50">
        <v>0.94684491397619952</v>
      </c>
      <c r="AE2738" t="s">
        <v>252</v>
      </c>
      <c r="AF2738" t="s">
        <v>252</v>
      </c>
      <c r="AG2738" t="s">
        <v>252</v>
      </c>
    </row>
    <row r="2739" spans="1:33" x14ac:dyDescent="0.35">
      <c r="A2739">
        <v>85</v>
      </c>
      <c r="B2739" t="s">
        <v>365</v>
      </c>
      <c r="C2739" t="s">
        <v>246</v>
      </c>
      <c r="D2739" t="s">
        <v>509</v>
      </c>
      <c r="E2739" t="s">
        <v>366</v>
      </c>
      <c r="F2739" t="s">
        <v>248</v>
      </c>
      <c r="G2739" t="s">
        <v>249</v>
      </c>
      <c r="H2739" t="s">
        <v>250</v>
      </c>
      <c r="O2739" t="s">
        <v>403</v>
      </c>
      <c r="W2739" t="s">
        <v>210</v>
      </c>
      <c r="X2739" s="50">
        <v>0.2</v>
      </c>
      <c r="Y2739" t="s">
        <v>210</v>
      </c>
      <c r="Z2739">
        <v>3</v>
      </c>
      <c r="AA2739">
        <v>32</v>
      </c>
      <c r="AB2739" t="s">
        <v>273</v>
      </c>
      <c r="AC2739" t="s">
        <v>190</v>
      </c>
      <c r="AD2739" s="50">
        <v>0</v>
      </c>
      <c r="AE2739" t="s">
        <v>274</v>
      </c>
      <c r="AF2739" t="s">
        <v>274</v>
      </c>
      <c r="AG2739" t="s">
        <v>252</v>
      </c>
    </row>
    <row r="2740" spans="1:33" x14ac:dyDescent="0.35">
      <c r="A2740">
        <v>86</v>
      </c>
      <c r="B2740" t="s">
        <v>367</v>
      </c>
      <c r="C2740" t="s">
        <v>246</v>
      </c>
      <c r="D2740" t="s">
        <v>509</v>
      </c>
      <c r="E2740" t="s">
        <v>368</v>
      </c>
      <c r="F2740" t="s">
        <v>248</v>
      </c>
      <c r="G2740" t="s">
        <v>249</v>
      </c>
      <c r="H2740" t="s">
        <v>250</v>
      </c>
      <c r="L2740" s="50">
        <v>1</v>
      </c>
      <c r="M2740" s="50">
        <v>0.85782629251480103</v>
      </c>
      <c r="N2740" s="50">
        <v>1.1657371520996094</v>
      </c>
      <c r="O2740" s="50">
        <v>32.002834</v>
      </c>
      <c r="P2740" s="50">
        <v>32.073135375976563</v>
      </c>
      <c r="Q2740" s="50">
        <v>7.012622058391571E-2</v>
      </c>
      <c r="S2740" s="50">
        <v>22.517524719238281</v>
      </c>
      <c r="T2740" s="50">
        <v>0.13801939785480499</v>
      </c>
      <c r="U2740" s="50">
        <v>7.968553900718689E-2</v>
      </c>
      <c r="V2740" s="50">
        <v>0</v>
      </c>
      <c r="W2740" t="s">
        <v>210</v>
      </c>
      <c r="X2740" s="50">
        <v>0.67946356462612556</v>
      </c>
      <c r="Y2740" t="s">
        <v>210</v>
      </c>
      <c r="Z2740">
        <v>3</v>
      </c>
      <c r="AA2740">
        <v>25</v>
      </c>
      <c r="AB2740" t="s">
        <v>251</v>
      </c>
      <c r="AC2740" t="s">
        <v>190</v>
      </c>
      <c r="AD2740" s="50">
        <v>0.96836870652050033</v>
      </c>
      <c r="AE2740" t="s">
        <v>252</v>
      </c>
      <c r="AF2740" t="s">
        <v>252</v>
      </c>
      <c r="AG2740" t="s">
        <v>252</v>
      </c>
    </row>
    <row r="2741" spans="1:33" x14ac:dyDescent="0.35">
      <c r="A2741">
        <v>87</v>
      </c>
      <c r="B2741" t="s">
        <v>369</v>
      </c>
      <c r="C2741" t="s">
        <v>246</v>
      </c>
      <c r="D2741" t="s">
        <v>509</v>
      </c>
      <c r="E2741" t="s">
        <v>370</v>
      </c>
      <c r="F2741" t="s">
        <v>248</v>
      </c>
      <c r="G2741" t="s">
        <v>249</v>
      </c>
      <c r="H2741" t="s">
        <v>250</v>
      </c>
      <c r="L2741" s="50">
        <v>1</v>
      </c>
      <c r="M2741" s="50">
        <v>0.86345654726028442</v>
      </c>
      <c r="N2741" s="50">
        <v>1.1581358909606934</v>
      </c>
      <c r="O2741" s="50">
        <v>32.869205000000001</v>
      </c>
      <c r="P2741" s="50">
        <v>32.933208465576172</v>
      </c>
      <c r="Q2741" s="50">
        <v>5.7680945843458176E-2</v>
      </c>
      <c r="S2741" s="50">
        <v>23.377599716186523</v>
      </c>
      <c r="T2741" s="50">
        <v>0.13213160634040833</v>
      </c>
      <c r="U2741" s="50">
        <v>7.628621906042099E-2</v>
      </c>
      <c r="V2741" s="50">
        <v>0</v>
      </c>
      <c r="W2741" t="s">
        <v>210</v>
      </c>
      <c r="X2741" s="50">
        <v>0.47454743989534431</v>
      </c>
      <c r="Y2741" t="s">
        <v>210</v>
      </c>
      <c r="Z2741">
        <v>3</v>
      </c>
      <c r="AA2741">
        <v>25</v>
      </c>
      <c r="AB2741" t="s">
        <v>251</v>
      </c>
      <c r="AC2741" t="s">
        <v>190</v>
      </c>
      <c r="AD2741" s="50">
        <v>0.96717204178901639</v>
      </c>
      <c r="AE2741" t="s">
        <v>252</v>
      </c>
      <c r="AF2741" t="s">
        <v>252</v>
      </c>
      <c r="AG2741" t="s">
        <v>252</v>
      </c>
    </row>
    <row r="2742" spans="1:33" x14ac:dyDescent="0.35">
      <c r="A2742">
        <v>88</v>
      </c>
      <c r="B2742" t="s">
        <v>371</v>
      </c>
      <c r="C2742" t="s">
        <v>246</v>
      </c>
      <c r="D2742" t="s">
        <v>509</v>
      </c>
      <c r="E2742" t="s">
        <v>372</v>
      </c>
      <c r="F2742" t="s">
        <v>248</v>
      </c>
      <c r="G2742" t="s">
        <v>249</v>
      </c>
      <c r="H2742" t="s">
        <v>250</v>
      </c>
      <c r="L2742" s="50">
        <v>1</v>
      </c>
      <c r="M2742" s="50">
        <v>0.48992767930030823</v>
      </c>
      <c r="N2742" s="50">
        <v>2.0411176681518555</v>
      </c>
      <c r="O2742" s="50">
        <v>36.895823999999998</v>
      </c>
      <c r="P2742" s="50">
        <v>36.3048095703125</v>
      </c>
      <c r="Q2742" s="50">
        <v>0.63105380535125732</v>
      </c>
      <c r="S2742" s="50">
        <v>26.749202728271484</v>
      </c>
      <c r="T2742" s="50">
        <v>0.64215302467346191</v>
      </c>
      <c r="U2742" s="50">
        <v>0.37074723839759827</v>
      </c>
      <c r="V2742" s="50">
        <v>0</v>
      </c>
      <c r="W2742" t="s">
        <v>210</v>
      </c>
      <c r="X2742" s="50">
        <v>3.9999999105930328E-2</v>
      </c>
      <c r="Y2742" t="s">
        <v>210</v>
      </c>
      <c r="Z2742">
        <v>3</v>
      </c>
      <c r="AA2742">
        <v>33</v>
      </c>
      <c r="AB2742" t="s">
        <v>273</v>
      </c>
      <c r="AC2742" t="s">
        <v>190</v>
      </c>
      <c r="AD2742" s="50">
        <v>0.86186434548215918</v>
      </c>
      <c r="AE2742" t="s">
        <v>252</v>
      </c>
      <c r="AF2742" t="s">
        <v>274</v>
      </c>
      <c r="AG2742" t="s">
        <v>274</v>
      </c>
    </row>
    <row r="2743" spans="1:33" x14ac:dyDescent="0.35">
      <c r="A2743">
        <v>89</v>
      </c>
      <c r="B2743" t="s">
        <v>373</v>
      </c>
      <c r="C2743" t="s">
        <v>246</v>
      </c>
      <c r="D2743" t="s">
        <v>509</v>
      </c>
      <c r="E2743" t="s">
        <v>366</v>
      </c>
      <c r="F2743" t="s">
        <v>248</v>
      </c>
      <c r="G2743" t="s">
        <v>249</v>
      </c>
      <c r="H2743" t="s">
        <v>250</v>
      </c>
      <c r="O2743" t="s">
        <v>403</v>
      </c>
      <c r="W2743" t="s">
        <v>210</v>
      </c>
      <c r="X2743" s="50">
        <v>0.2</v>
      </c>
      <c r="Y2743" t="s">
        <v>210</v>
      </c>
      <c r="Z2743">
        <v>3</v>
      </c>
      <c r="AA2743">
        <v>35</v>
      </c>
      <c r="AB2743" t="s">
        <v>251</v>
      </c>
      <c r="AC2743" t="s">
        <v>190</v>
      </c>
      <c r="AD2743" s="50">
        <v>0</v>
      </c>
      <c r="AE2743" t="s">
        <v>274</v>
      </c>
      <c r="AF2743" t="s">
        <v>274</v>
      </c>
      <c r="AG2743" t="s">
        <v>252</v>
      </c>
    </row>
    <row r="2744" spans="1:33" x14ac:dyDescent="0.35">
      <c r="A2744">
        <v>90</v>
      </c>
      <c r="B2744" t="s">
        <v>374</v>
      </c>
      <c r="C2744" t="s">
        <v>246</v>
      </c>
      <c r="D2744" t="s">
        <v>509</v>
      </c>
      <c r="E2744" t="s">
        <v>368</v>
      </c>
      <c r="F2744" t="s">
        <v>248</v>
      </c>
      <c r="G2744" t="s">
        <v>249</v>
      </c>
      <c r="H2744" t="s">
        <v>250</v>
      </c>
      <c r="L2744" s="50">
        <v>1</v>
      </c>
      <c r="M2744" s="50">
        <v>0.85782629251480103</v>
      </c>
      <c r="N2744" s="50">
        <v>1.1657371520996094</v>
      </c>
      <c r="O2744" s="50">
        <v>32.073480000000004</v>
      </c>
      <c r="P2744" s="50">
        <v>32.073135375976563</v>
      </c>
      <c r="Q2744" s="50">
        <v>7.012622058391571E-2</v>
      </c>
      <c r="S2744" s="50">
        <v>22.517524719238281</v>
      </c>
      <c r="T2744" s="50">
        <v>0.13801939785480499</v>
      </c>
      <c r="U2744" s="50">
        <v>7.968553900718689E-2</v>
      </c>
      <c r="V2744" s="50">
        <v>0</v>
      </c>
      <c r="W2744" t="s">
        <v>210</v>
      </c>
      <c r="X2744" s="50">
        <v>0.67946356462612556</v>
      </c>
      <c r="Y2744" t="s">
        <v>210</v>
      </c>
      <c r="Z2744">
        <v>3</v>
      </c>
      <c r="AA2744">
        <v>24</v>
      </c>
      <c r="AB2744" t="s">
        <v>251</v>
      </c>
      <c r="AC2744" t="s">
        <v>190</v>
      </c>
      <c r="AD2744" s="50">
        <v>0.97354171548128776</v>
      </c>
      <c r="AE2744" t="s">
        <v>252</v>
      </c>
      <c r="AF2744" t="s">
        <v>252</v>
      </c>
      <c r="AG2744" t="s">
        <v>252</v>
      </c>
    </row>
    <row r="2745" spans="1:33" x14ac:dyDescent="0.35">
      <c r="A2745">
        <v>91</v>
      </c>
      <c r="B2745" t="s">
        <v>375</v>
      </c>
      <c r="C2745" t="s">
        <v>246</v>
      </c>
      <c r="D2745" t="s">
        <v>509</v>
      </c>
      <c r="E2745" t="s">
        <v>370</v>
      </c>
      <c r="F2745" t="s">
        <v>248</v>
      </c>
      <c r="G2745" t="s">
        <v>249</v>
      </c>
      <c r="H2745" t="s">
        <v>250</v>
      </c>
      <c r="L2745" s="50">
        <v>1</v>
      </c>
      <c r="M2745" s="50">
        <v>0.86345654726028442</v>
      </c>
      <c r="N2745" s="50">
        <v>1.1581358909606934</v>
      </c>
      <c r="O2745" s="50">
        <v>32.981174000000003</v>
      </c>
      <c r="P2745" s="50">
        <v>32.933208465576172</v>
      </c>
      <c r="Q2745" s="50">
        <v>5.7680945843458176E-2</v>
      </c>
      <c r="S2745" s="50">
        <v>23.377599716186523</v>
      </c>
      <c r="T2745" s="50">
        <v>0.13213160634040833</v>
      </c>
      <c r="U2745" s="50">
        <v>7.628621906042099E-2</v>
      </c>
      <c r="V2745" s="50">
        <v>0</v>
      </c>
      <c r="W2745" t="s">
        <v>210</v>
      </c>
      <c r="X2745" s="50">
        <v>0.47454743989534431</v>
      </c>
      <c r="Y2745" t="s">
        <v>210</v>
      </c>
      <c r="Z2745">
        <v>3</v>
      </c>
      <c r="AA2745">
        <v>26</v>
      </c>
      <c r="AB2745" t="s">
        <v>251</v>
      </c>
      <c r="AC2745" t="s">
        <v>190</v>
      </c>
      <c r="AD2745" s="50">
        <v>0.9895785848370976</v>
      </c>
      <c r="AE2745" t="s">
        <v>252</v>
      </c>
      <c r="AF2745" t="s">
        <v>252</v>
      </c>
      <c r="AG2745" t="s">
        <v>252</v>
      </c>
    </row>
    <row r="2746" spans="1:33" x14ac:dyDescent="0.35">
      <c r="A2746">
        <v>92</v>
      </c>
      <c r="B2746" t="s">
        <v>376</v>
      </c>
      <c r="C2746" t="s">
        <v>246</v>
      </c>
      <c r="D2746" t="s">
        <v>509</v>
      </c>
      <c r="E2746" t="s">
        <v>372</v>
      </c>
      <c r="F2746" t="s">
        <v>248</v>
      </c>
      <c r="G2746" t="s">
        <v>249</v>
      </c>
      <c r="H2746" t="s">
        <v>250</v>
      </c>
      <c r="L2746" s="50">
        <v>1</v>
      </c>
      <c r="M2746" s="50">
        <v>0.48992767930030823</v>
      </c>
      <c r="N2746" s="50">
        <v>2.0411176681518555</v>
      </c>
      <c r="O2746" s="50">
        <v>35.640174999999999</v>
      </c>
      <c r="P2746" s="50">
        <v>36.3048095703125</v>
      </c>
      <c r="Q2746" s="50">
        <v>0.63105380535125732</v>
      </c>
      <c r="S2746" s="50">
        <v>26.749202728271484</v>
      </c>
      <c r="T2746" s="50">
        <v>0.64215302467346191</v>
      </c>
      <c r="U2746" s="50">
        <v>0.37074723839759827</v>
      </c>
      <c r="V2746" s="50">
        <v>0</v>
      </c>
      <c r="W2746" t="s">
        <v>210</v>
      </c>
      <c r="X2746" s="50">
        <v>3.9999999105930328E-2</v>
      </c>
      <c r="Y2746" t="s">
        <v>210</v>
      </c>
      <c r="Z2746">
        <v>3</v>
      </c>
      <c r="AA2746">
        <v>33</v>
      </c>
      <c r="AB2746" t="s">
        <v>273</v>
      </c>
      <c r="AC2746" t="s">
        <v>190</v>
      </c>
      <c r="AD2746" s="50">
        <v>0.83238077157289436</v>
      </c>
      <c r="AE2746" t="s">
        <v>252</v>
      </c>
      <c r="AF2746" t="s">
        <v>274</v>
      </c>
      <c r="AG2746" t="s">
        <v>274</v>
      </c>
    </row>
    <row r="2747" spans="1:33" x14ac:dyDescent="0.35">
      <c r="A2747">
        <v>93</v>
      </c>
      <c r="B2747" t="s">
        <v>377</v>
      </c>
      <c r="C2747" t="s">
        <v>246</v>
      </c>
      <c r="D2747" t="s">
        <v>509</v>
      </c>
      <c r="E2747" t="s">
        <v>366</v>
      </c>
      <c r="F2747" t="s">
        <v>248</v>
      </c>
      <c r="G2747" t="s">
        <v>249</v>
      </c>
      <c r="H2747" t="s">
        <v>250</v>
      </c>
      <c r="O2747" t="s">
        <v>403</v>
      </c>
      <c r="W2747" t="s">
        <v>210</v>
      </c>
      <c r="X2747" s="50">
        <v>0.2</v>
      </c>
      <c r="Y2747" t="s">
        <v>210</v>
      </c>
      <c r="Z2747">
        <v>3</v>
      </c>
      <c r="AA2747">
        <v>27</v>
      </c>
      <c r="AB2747" t="s">
        <v>251</v>
      </c>
      <c r="AC2747" t="s">
        <v>190</v>
      </c>
      <c r="AD2747" s="50">
        <v>0</v>
      </c>
      <c r="AE2747" t="s">
        <v>274</v>
      </c>
      <c r="AF2747" t="s">
        <v>274</v>
      </c>
      <c r="AG2747" t="s">
        <v>252</v>
      </c>
    </row>
    <row r="2748" spans="1:33" x14ac:dyDescent="0.35">
      <c r="A2748">
        <v>94</v>
      </c>
      <c r="B2748" t="s">
        <v>378</v>
      </c>
      <c r="C2748" t="s">
        <v>246</v>
      </c>
      <c r="D2748" t="s">
        <v>509</v>
      </c>
      <c r="E2748" t="s">
        <v>368</v>
      </c>
      <c r="F2748" t="s">
        <v>248</v>
      </c>
      <c r="G2748" t="s">
        <v>249</v>
      </c>
      <c r="H2748" t="s">
        <v>250</v>
      </c>
      <c r="L2748" s="50">
        <v>1</v>
      </c>
      <c r="M2748" s="50">
        <v>0.85782629251480103</v>
      </c>
      <c r="N2748" s="50">
        <v>1.1657371520996094</v>
      </c>
      <c r="O2748" s="50">
        <v>32.143084999999999</v>
      </c>
      <c r="P2748" s="50">
        <v>32.073135375976563</v>
      </c>
      <c r="Q2748" s="50">
        <v>7.012622058391571E-2</v>
      </c>
      <c r="S2748" s="50">
        <v>22.517524719238281</v>
      </c>
      <c r="T2748" s="50">
        <v>0.13801939785480499</v>
      </c>
      <c r="U2748" s="50">
        <v>7.968553900718689E-2</v>
      </c>
      <c r="V2748" s="50">
        <v>0</v>
      </c>
      <c r="W2748" t="s">
        <v>210</v>
      </c>
      <c r="X2748" s="50">
        <v>0.67946356462612556</v>
      </c>
      <c r="Y2748" t="s">
        <v>210</v>
      </c>
      <c r="Z2748">
        <v>3</v>
      </c>
      <c r="AA2748">
        <v>25</v>
      </c>
      <c r="AB2748" t="s">
        <v>251</v>
      </c>
      <c r="AC2748" t="s">
        <v>190</v>
      </c>
      <c r="AD2748" s="50">
        <v>0.97402670212270404</v>
      </c>
      <c r="AE2748" t="s">
        <v>252</v>
      </c>
      <c r="AF2748" t="s">
        <v>252</v>
      </c>
      <c r="AG2748" t="s">
        <v>252</v>
      </c>
    </row>
    <row r="2749" spans="1:33" x14ac:dyDescent="0.35">
      <c r="A2749">
        <v>95</v>
      </c>
      <c r="B2749" t="s">
        <v>379</v>
      </c>
      <c r="C2749" t="s">
        <v>246</v>
      </c>
      <c r="D2749" t="s">
        <v>509</v>
      </c>
      <c r="E2749" t="s">
        <v>370</v>
      </c>
      <c r="F2749" t="s">
        <v>248</v>
      </c>
      <c r="G2749" t="s">
        <v>249</v>
      </c>
      <c r="H2749" t="s">
        <v>250</v>
      </c>
      <c r="L2749" s="50">
        <v>1</v>
      </c>
      <c r="M2749" s="50">
        <v>0.86345654726028442</v>
      </c>
      <c r="N2749" s="50">
        <v>1.1581358909606934</v>
      </c>
      <c r="O2749" s="50">
        <v>32.949240000000003</v>
      </c>
      <c r="P2749" s="50">
        <v>32.933208465576172</v>
      </c>
      <c r="Q2749" s="50">
        <v>5.7680945843458176E-2</v>
      </c>
      <c r="S2749" s="50">
        <v>23.377599716186523</v>
      </c>
      <c r="T2749" s="50">
        <v>0.13213160634040833</v>
      </c>
      <c r="U2749" s="50">
        <v>7.628621906042099E-2</v>
      </c>
      <c r="V2749" s="50">
        <v>0</v>
      </c>
      <c r="W2749" t="s">
        <v>210</v>
      </c>
      <c r="X2749" s="50">
        <v>0.47454743989534431</v>
      </c>
      <c r="Y2749" t="s">
        <v>210</v>
      </c>
      <c r="Z2749">
        <v>3</v>
      </c>
      <c r="AA2749">
        <v>26</v>
      </c>
      <c r="AB2749" t="s">
        <v>251</v>
      </c>
      <c r="AC2749" t="s">
        <v>190</v>
      </c>
      <c r="AD2749" s="50">
        <v>0.98777998276328094</v>
      </c>
      <c r="AE2749" t="s">
        <v>252</v>
      </c>
      <c r="AF2749" t="s">
        <v>252</v>
      </c>
      <c r="AG2749" t="s">
        <v>252</v>
      </c>
    </row>
    <row r="2750" spans="1:33" x14ac:dyDescent="0.35">
      <c r="A2750">
        <v>96</v>
      </c>
      <c r="B2750" t="s">
        <v>380</v>
      </c>
      <c r="C2750" t="s">
        <v>246</v>
      </c>
      <c r="D2750" t="s">
        <v>509</v>
      </c>
      <c r="E2750" t="s">
        <v>372</v>
      </c>
      <c r="F2750" t="s">
        <v>248</v>
      </c>
      <c r="G2750" t="s">
        <v>249</v>
      </c>
      <c r="H2750" t="s">
        <v>250</v>
      </c>
      <c r="L2750" s="50">
        <v>1</v>
      </c>
      <c r="M2750" s="50">
        <v>0.48992767930030823</v>
      </c>
      <c r="N2750" s="50">
        <v>2.0411176681518555</v>
      </c>
      <c r="O2750" s="50">
        <v>36.378430000000002</v>
      </c>
      <c r="P2750" s="50">
        <v>36.3048095703125</v>
      </c>
      <c r="Q2750" s="50">
        <v>0.63105380535125732</v>
      </c>
      <c r="S2750" s="50">
        <v>26.749202728271484</v>
      </c>
      <c r="T2750" s="50">
        <v>0.64215302467346191</v>
      </c>
      <c r="U2750" s="50">
        <v>0.37074723839759827</v>
      </c>
      <c r="V2750" s="50">
        <v>0</v>
      </c>
      <c r="W2750" t="s">
        <v>210</v>
      </c>
      <c r="X2750" s="50">
        <v>3.9999999105930328E-2</v>
      </c>
      <c r="Y2750" t="s">
        <v>210</v>
      </c>
      <c r="Z2750">
        <v>3</v>
      </c>
      <c r="AA2750">
        <v>33</v>
      </c>
      <c r="AB2750" t="s">
        <v>273</v>
      </c>
      <c r="AC2750" t="s">
        <v>190</v>
      </c>
      <c r="AD2750" s="50">
        <v>0.80140599856087424</v>
      </c>
      <c r="AE2750" t="s">
        <v>252</v>
      </c>
      <c r="AF2750" t="s">
        <v>274</v>
      </c>
      <c r="AG2750" t="s">
        <v>274</v>
      </c>
    </row>
    <row r="2751" spans="1:33" x14ac:dyDescent="0.35">
      <c r="A2751" t="s">
        <v>381</v>
      </c>
      <c r="B2751" t="s">
        <v>382</v>
      </c>
    </row>
    <row r="2752" spans="1:33" x14ac:dyDescent="0.35">
      <c r="A2752" t="s">
        <v>383</v>
      </c>
      <c r="B2752" t="s">
        <v>247</v>
      </c>
    </row>
    <row r="2753" spans="1:2" x14ac:dyDescent="0.35">
      <c r="A2753" t="s">
        <v>384</v>
      </c>
      <c r="B2753" t="s">
        <v>385</v>
      </c>
    </row>
    <row r="2754" spans="1:2" x14ac:dyDescent="0.35">
      <c r="A2754" t="s">
        <v>386</v>
      </c>
      <c r="B2754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B484-6321-4BA1-B10A-27206CC1B8BB}">
  <dimension ref="A1:DA34"/>
  <sheetViews>
    <sheetView topLeftCell="A18" zoomScaleNormal="100" workbookViewId="0">
      <pane xSplit="1" topLeftCell="CB1" activePane="topRight" state="frozen"/>
      <selection pane="topRight" activeCell="CB31" sqref="CB31"/>
    </sheetView>
  </sheetViews>
  <sheetFormatPr defaultRowHeight="14.5" x14ac:dyDescent="0.35"/>
  <cols>
    <col min="1" max="1" width="12.6328125" customWidth="1"/>
    <col min="2" max="10" width="11.6328125" customWidth="1"/>
    <col min="11" max="13" width="12.6328125" customWidth="1"/>
    <col min="14" max="14" width="14.1796875" customWidth="1"/>
    <col min="15" max="23" width="11.6328125" customWidth="1"/>
    <col min="24" max="26" width="12.6328125" customWidth="1"/>
    <col min="27" max="27" width="14.1796875" customWidth="1"/>
    <col min="28" max="36" width="11.6328125" customWidth="1"/>
    <col min="37" max="39" width="12.6328125" customWidth="1"/>
    <col min="40" max="40" width="14.1796875" customWidth="1"/>
    <col min="41" max="49" width="11.6328125" customWidth="1"/>
    <col min="50" max="52" width="12.6328125" customWidth="1"/>
    <col min="53" max="53" width="14.1796875" customWidth="1"/>
    <col min="54" max="62" width="11.6328125" customWidth="1"/>
    <col min="63" max="65" width="12.6328125" customWidth="1"/>
    <col min="66" max="66" width="14.1796875" customWidth="1"/>
    <col min="67" max="75" width="11.6328125" customWidth="1"/>
    <col min="76" max="78" width="12.6328125" customWidth="1"/>
    <col min="79" max="79" width="14.1796875" customWidth="1"/>
    <col min="80" max="88" width="11.6328125" customWidth="1"/>
    <col min="89" max="91" width="12.6328125" customWidth="1"/>
    <col min="92" max="92" width="14.1796875" customWidth="1"/>
    <col min="93" max="101" width="11.6328125" customWidth="1"/>
    <col min="102" max="104" width="12.6328125" customWidth="1"/>
    <col min="105" max="105" width="14.1796875" customWidth="1"/>
  </cols>
  <sheetData>
    <row r="1" spans="1:105" s="11" customFormat="1" x14ac:dyDescent="0.35">
      <c r="B1" s="113" t="s">
        <v>113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 t="s">
        <v>114</v>
      </c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 t="s">
        <v>115</v>
      </c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 t="s">
        <v>116</v>
      </c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 t="s">
        <v>117</v>
      </c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13"/>
      <c r="BN1" s="113"/>
      <c r="BO1" s="113" t="s">
        <v>118</v>
      </c>
      <c r="BP1" s="113"/>
      <c r="BQ1" s="113"/>
      <c r="BR1" s="113"/>
      <c r="BS1" s="113"/>
      <c r="BT1" s="113"/>
      <c r="BU1" s="113"/>
      <c r="BV1" s="113"/>
      <c r="BW1" s="113"/>
      <c r="BX1" s="113"/>
      <c r="BY1" s="113"/>
      <c r="BZ1" s="113"/>
      <c r="CA1" s="113"/>
      <c r="CB1" s="113" t="s">
        <v>119</v>
      </c>
      <c r="CC1" s="113"/>
      <c r="CD1" s="113"/>
      <c r="CE1" s="113"/>
      <c r="CF1" s="113"/>
      <c r="CG1" s="113"/>
      <c r="CH1" s="113"/>
      <c r="CI1" s="113"/>
      <c r="CJ1" s="113"/>
      <c r="CK1" s="113"/>
      <c r="CL1" s="113"/>
      <c r="CM1" s="113"/>
      <c r="CN1" s="113"/>
      <c r="CO1" s="113" t="s">
        <v>120</v>
      </c>
      <c r="CP1" s="113"/>
      <c r="CQ1" s="113"/>
      <c r="CR1" s="113"/>
      <c r="CS1" s="113"/>
      <c r="CT1" s="113"/>
      <c r="CU1" s="113"/>
      <c r="CV1" s="113"/>
      <c r="CW1" s="113"/>
      <c r="CX1" s="113"/>
      <c r="CY1" s="113"/>
      <c r="CZ1" s="113"/>
      <c r="DA1" s="113"/>
    </row>
    <row r="2" spans="1:105" s="11" customFormat="1" x14ac:dyDescent="0.35">
      <c r="B2" s="114" t="s">
        <v>128</v>
      </c>
      <c r="C2" s="114"/>
      <c r="D2" s="114"/>
      <c r="E2" s="114" t="s">
        <v>129</v>
      </c>
      <c r="F2" s="114"/>
      <c r="G2" s="114"/>
      <c r="H2" s="114" t="s">
        <v>130</v>
      </c>
      <c r="I2" s="114"/>
      <c r="J2" s="114"/>
      <c r="K2" s="68"/>
      <c r="L2" s="68"/>
      <c r="M2" s="68"/>
      <c r="N2" s="68"/>
      <c r="O2" s="114" t="s">
        <v>128</v>
      </c>
      <c r="P2" s="114"/>
      <c r="Q2" s="114"/>
      <c r="R2" s="114" t="s">
        <v>129</v>
      </c>
      <c r="S2" s="114"/>
      <c r="T2" s="114"/>
      <c r="U2" s="114" t="s">
        <v>130</v>
      </c>
      <c r="V2" s="114"/>
      <c r="W2" s="114"/>
      <c r="X2" s="68"/>
      <c r="Y2" s="68"/>
      <c r="Z2" s="68"/>
      <c r="AA2" s="68"/>
      <c r="AB2" s="114" t="s">
        <v>128</v>
      </c>
      <c r="AC2" s="114"/>
      <c r="AD2" s="114"/>
      <c r="AE2" s="114" t="s">
        <v>129</v>
      </c>
      <c r="AF2" s="114"/>
      <c r="AG2" s="114"/>
      <c r="AH2" s="114" t="s">
        <v>130</v>
      </c>
      <c r="AI2" s="114"/>
      <c r="AJ2" s="114"/>
      <c r="AK2" s="68"/>
      <c r="AL2" s="68"/>
      <c r="AM2" s="68"/>
      <c r="AN2" s="68"/>
      <c r="AO2" s="114" t="s">
        <v>128</v>
      </c>
      <c r="AP2" s="114"/>
      <c r="AQ2" s="114"/>
      <c r="AR2" s="114" t="s">
        <v>129</v>
      </c>
      <c r="AS2" s="114"/>
      <c r="AT2" s="114"/>
      <c r="AU2" s="114" t="s">
        <v>130</v>
      </c>
      <c r="AV2" s="114"/>
      <c r="AW2" s="114"/>
      <c r="AX2" s="68"/>
      <c r="AY2" s="68"/>
      <c r="AZ2" s="68"/>
      <c r="BA2" s="68"/>
      <c r="BB2" s="114" t="s">
        <v>128</v>
      </c>
      <c r="BC2" s="114"/>
      <c r="BD2" s="114"/>
      <c r="BE2" s="114" t="s">
        <v>129</v>
      </c>
      <c r="BF2" s="114"/>
      <c r="BG2" s="114"/>
      <c r="BH2" s="114" t="s">
        <v>130</v>
      </c>
      <c r="BI2" s="114"/>
      <c r="BJ2" s="114"/>
      <c r="BK2" s="68"/>
      <c r="BL2" s="68"/>
      <c r="BM2" s="68"/>
      <c r="BN2" s="68"/>
      <c r="BO2" s="114" t="s">
        <v>128</v>
      </c>
      <c r="BP2" s="114"/>
      <c r="BQ2" s="114"/>
      <c r="BR2" s="114" t="s">
        <v>129</v>
      </c>
      <c r="BS2" s="114"/>
      <c r="BT2" s="114"/>
      <c r="BU2" s="114" t="s">
        <v>130</v>
      </c>
      <c r="BV2" s="114"/>
      <c r="BW2" s="114"/>
      <c r="BX2" s="68"/>
      <c r="BY2" s="68"/>
      <c r="BZ2" s="68"/>
      <c r="CA2" s="68"/>
      <c r="CB2" s="114" t="s">
        <v>128</v>
      </c>
      <c r="CC2" s="114"/>
      <c r="CD2" s="114"/>
      <c r="CE2" s="114" t="s">
        <v>129</v>
      </c>
      <c r="CF2" s="114"/>
      <c r="CG2" s="114"/>
      <c r="CH2" s="114" t="s">
        <v>130</v>
      </c>
      <c r="CI2" s="114"/>
      <c r="CJ2" s="114"/>
      <c r="CK2" s="68"/>
      <c r="CL2" s="68"/>
      <c r="CM2" s="68"/>
      <c r="CN2" s="68"/>
      <c r="CO2" s="114" t="s">
        <v>128</v>
      </c>
      <c r="CP2" s="114"/>
      <c r="CQ2" s="114"/>
      <c r="CR2" s="114" t="s">
        <v>129</v>
      </c>
      <c r="CS2" s="114"/>
      <c r="CT2" s="114"/>
      <c r="CU2" s="114" t="s">
        <v>130</v>
      </c>
      <c r="CV2" s="114"/>
      <c r="CW2" s="114"/>
      <c r="CX2" s="68"/>
      <c r="CY2" s="68"/>
      <c r="CZ2" s="68"/>
      <c r="DA2" s="68"/>
    </row>
    <row r="3" spans="1:105" x14ac:dyDescent="0.35">
      <c r="A3" s="51" t="s">
        <v>46</v>
      </c>
      <c r="B3" s="6" t="s">
        <v>131</v>
      </c>
      <c r="C3" s="6" t="s">
        <v>132</v>
      </c>
      <c r="D3" s="6" t="s">
        <v>133</v>
      </c>
      <c r="E3" s="6" t="s">
        <v>131</v>
      </c>
      <c r="F3" s="6" t="s">
        <v>132</v>
      </c>
      <c r="G3" s="6" t="s">
        <v>133</v>
      </c>
      <c r="H3" s="6" t="s">
        <v>131</v>
      </c>
      <c r="I3" s="6" t="s">
        <v>132</v>
      </c>
      <c r="J3" s="6" t="s">
        <v>133</v>
      </c>
      <c r="K3" s="76" t="s">
        <v>122</v>
      </c>
      <c r="L3" s="76" t="s">
        <v>123</v>
      </c>
      <c r="M3" s="76" t="s">
        <v>124</v>
      </c>
      <c r="N3" s="6" t="s">
        <v>442</v>
      </c>
      <c r="O3" s="6" t="s">
        <v>131</v>
      </c>
      <c r="P3" s="6" t="s">
        <v>132</v>
      </c>
      <c r="Q3" s="6" t="s">
        <v>133</v>
      </c>
      <c r="R3" s="6" t="s">
        <v>131</v>
      </c>
      <c r="S3" s="6" t="s">
        <v>132</v>
      </c>
      <c r="T3" s="6" t="s">
        <v>133</v>
      </c>
      <c r="U3" s="6" t="s">
        <v>131</v>
      </c>
      <c r="V3" s="6" t="s">
        <v>132</v>
      </c>
      <c r="W3" s="6" t="s">
        <v>133</v>
      </c>
      <c r="X3" s="76" t="s">
        <v>122</v>
      </c>
      <c r="Y3" s="76" t="s">
        <v>123</v>
      </c>
      <c r="Z3" s="76" t="s">
        <v>124</v>
      </c>
      <c r="AA3" s="6" t="s">
        <v>442</v>
      </c>
      <c r="AB3" s="6" t="s">
        <v>131</v>
      </c>
      <c r="AC3" s="6" t="s">
        <v>132</v>
      </c>
      <c r="AD3" s="6" t="s">
        <v>133</v>
      </c>
      <c r="AE3" s="6" t="s">
        <v>131</v>
      </c>
      <c r="AF3" s="6" t="s">
        <v>132</v>
      </c>
      <c r="AG3" s="6" t="s">
        <v>133</v>
      </c>
      <c r="AH3" s="6" t="s">
        <v>131</v>
      </c>
      <c r="AI3" s="6" t="s">
        <v>132</v>
      </c>
      <c r="AJ3" s="6" t="s">
        <v>133</v>
      </c>
      <c r="AK3" s="76" t="s">
        <v>122</v>
      </c>
      <c r="AL3" s="76" t="s">
        <v>123</v>
      </c>
      <c r="AM3" s="76" t="s">
        <v>124</v>
      </c>
      <c r="AN3" s="6" t="s">
        <v>442</v>
      </c>
      <c r="AO3" s="6" t="s">
        <v>131</v>
      </c>
      <c r="AP3" s="6" t="s">
        <v>132</v>
      </c>
      <c r="AQ3" s="6" t="s">
        <v>133</v>
      </c>
      <c r="AR3" s="6" t="s">
        <v>131</v>
      </c>
      <c r="AS3" s="6" t="s">
        <v>132</v>
      </c>
      <c r="AT3" s="6" t="s">
        <v>133</v>
      </c>
      <c r="AU3" s="6" t="s">
        <v>131</v>
      </c>
      <c r="AV3" s="6" t="s">
        <v>132</v>
      </c>
      <c r="AW3" s="6" t="s">
        <v>133</v>
      </c>
      <c r="AX3" s="6" t="s">
        <v>122</v>
      </c>
      <c r="AY3" s="6" t="s">
        <v>123</v>
      </c>
      <c r="AZ3" s="6" t="s">
        <v>124</v>
      </c>
      <c r="BA3" s="6" t="s">
        <v>442</v>
      </c>
      <c r="BB3" s="6" t="s">
        <v>131</v>
      </c>
      <c r="BC3" s="6" t="s">
        <v>132</v>
      </c>
      <c r="BD3" s="6" t="s">
        <v>133</v>
      </c>
      <c r="BE3" s="6" t="s">
        <v>131</v>
      </c>
      <c r="BF3" s="6" t="s">
        <v>132</v>
      </c>
      <c r="BG3" s="6" t="s">
        <v>133</v>
      </c>
      <c r="BH3" s="6" t="s">
        <v>131</v>
      </c>
      <c r="BI3" s="6" t="s">
        <v>132</v>
      </c>
      <c r="BJ3" s="6" t="s">
        <v>133</v>
      </c>
      <c r="BK3" s="6" t="s">
        <v>122</v>
      </c>
      <c r="BL3" s="6" t="s">
        <v>123</v>
      </c>
      <c r="BM3" s="6" t="s">
        <v>124</v>
      </c>
      <c r="BN3" s="6" t="s">
        <v>442</v>
      </c>
      <c r="BO3" s="6" t="s">
        <v>131</v>
      </c>
      <c r="BP3" s="6" t="s">
        <v>132</v>
      </c>
      <c r="BQ3" s="6" t="s">
        <v>133</v>
      </c>
      <c r="BR3" s="6" t="s">
        <v>131</v>
      </c>
      <c r="BS3" s="6" t="s">
        <v>132</v>
      </c>
      <c r="BT3" s="6" t="s">
        <v>133</v>
      </c>
      <c r="BU3" s="6" t="s">
        <v>131</v>
      </c>
      <c r="BV3" s="6" t="s">
        <v>132</v>
      </c>
      <c r="BW3" s="6" t="s">
        <v>133</v>
      </c>
      <c r="BX3" s="6" t="s">
        <v>122</v>
      </c>
      <c r="BY3" s="6" t="s">
        <v>123</v>
      </c>
      <c r="BZ3" s="6" t="s">
        <v>124</v>
      </c>
      <c r="CA3" s="6" t="s">
        <v>442</v>
      </c>
      <c r="CB3" s="6" t="s">
        <v>131</v>
      </c>
      <c r="CC3" s="6" t="s">
        <v>132</v>
      </c>
      <c r="CD3" s="6" t="s">
        <v>133</v>
      </c>
      <c r="CE3" s="6" t="s">
        <v>131</v>
      </c>
      <c r="CF3" s="6" t="s">
        <v>132</v>
      </c>
      <c r="CG3" s="6" t="s">
        <v>133</v>
      </c>
      <c r="CH3" s="6" t="s">
        <v>131</v>
      </c>
      <c r="CI3" s="6" t="s">
        <v>132</v>
      </c>
      <c r="CJ3" s="6" t="s">
        <v>133</v>
      </c>
      <c r="CK3" s="6" t="s">
        <v>122</v>
      </c>
      <c r="CL3" s="6" t="s">
        <v>123</v>
      </c>
      <c r="CM3" s="6" t="s">
        <v>124</v>
      </c>
      <c r="CN3" s="6" t="s">
        <v>442</v>
      </c>
      <c r="CO3" s="6" t="s">
        <v>131</v>
      </c>
      <c r="CP3" s="6" t="s">
        <v>132</v>
      </c>
      <c r="CQ3" s="6" t="s">
        <v>133</v>
      </c>
      <c r="CR3" s="6" t="s">
        <v>131</v>
      </c>
      <c r="CS3" s="6" t="s">
        <v>132</v>
      </c>
      <c r="CT3" s="6" t="s">
        <v>133</v>
      </c>
      <c r="CU3" s="6" t="s">
        <v>131</v>
      </c>
      <c r="CV3" s="6" t="s">
        <v>132</v>
      </c>
      <c r="CW3" s="6" t="s">
        <v>133</v>
      </c>
      <c r="CX3" s="6" t="s">
        <v>122</v>
      </c>
      <c r="CY3" s="6" t="s">
        <v>123</v>
      </c>
      <c r="CZ3" s="6" t="s">
        <v>124</v>
      </c>
      <c r="DA3" s="6" t="s">
        <v>442</v>
      </c>
    </row>
    <row r="4" spans="1:105" x14ac:dyDescent="0.35">
      <c r="A4" s="69" t="s">
        <v>47</v>
      </c>
      <c r="B4">
        <v>20.735443</v>
      </c>
      <c r="C4">
        <v>20.703551999999998</v>
      </c>
      <c r="D4" s="74">
        <v>20.680447000000001</v>
      </c>
      <c r="E4">
        <v>20.609234000000001</v>
      </c>
      <c r="F4">
        <v>20.570744000000001</v>
      </c>
      <c r="G4" s="74">
        <v>20.566088000000001</v>
      </c>
      <c r="H4">
        <v>20.478012</v>
      </c>
      <c r="I4">
        <v>20.500257000000001</v>
      </c>
      <c r="J4" s="78">
        <v>20.502848</v>
      </c>
      <c r="K4" s="76">
        <f>_xlfn.STDEV.P(B4:D4)</f>
        <v>2.2547325345198061E-2</v>
      </c>
      <c r="L4" s="76">
        <f>_xlfn.STDEV.P(E4:G4)</f>
        <v>1.9335447447628343E-2</v>
      </c>
      <c r="M4" s="74">
        <f>_xlfn.STDEV.P(H4:J4)</f>
        <v>1.1147397314570751E-2</v>
      </c>
      <c r="N4" s="74">
        <f>_xlfn.STDEV.P((AVERAGE(B4:D4)),(AVERAGE(E4:G4)),(AVERAGE(H4:J4)))</f>
        <v>8.7281750075952416E-2</v>
      </c>
      <c r="O4">
        <v>20.496179999999999</v>
      </c>
      <c r="P4">
        <v>20.475774999999999</v>
      </c>
      <c r="Q4" s="74">
        <v>20.479181000000001</v>
      </c>
      <c r="R4">
        <v>20.407022000000001</v>
      </c>
      <c r="S4">
        <v>20.427116000000002</v>
      </c>
      <c r="T4" s="74">
        <v>20.394819999999999</v>
      </c>
      <c r="U4">
        <v>20.303239999999999</v>
      </c>
      <c r="V4">
        <v>20.290178000000001</v>
      </c>
      <c r="W4" s="74">
        <v>20.230295000000002</v>
      </c>
      <c r="X4" s="76">
        <f>_xlfn.STDEV.P(O4:Q4)</f>
        <v>8.9251882146352043E-3</v>
      </c>
      <c r="Y4" s="76">
        <f>_xlfn.STDEV.P(R4:T4)</f>
        <v>1.3315359785685314E-2</v>
      </c>
      <c r="Z4" s="76">
        <f>_xlfn.STDEV.P(U4:W4)</f>
        <v>3.1758747802769834E-2</v>
      </c>
      <c r="AA4" s="74">
        <f>_xlfn.STDEV.P((AVERAGE(O4:Q4)),(AVERAGE(R4:T4)),(AVERAGE(U4:W4)))</f>
        <v>8.6584447797910774E-2</v>
      </c>
      <c r="AB4">
        <v>20.676693</v>
      </c>
      <c r="AC4">
        <v>20.650653999999999</v>
      </c>
      <c r="AD4" s="74">
        <v>20.682392</v>
      </c>
      <c r="AE4">
        <v>20.937286</v>
      </c>
      <c r="AF4">
        <v>20.941569999999999</v>
      </c>
      <c r="AG4" s="74">
        <v>20.915123000000001</v>
      </c>
      <c r="AH4">
        <v>20.291008000000001</v>
      </c>
      <c r="AI4">
        <v>20.312823999999999</v>
      </c>
      <c r="AJ4" s="74">
        <v>20.310043</v>
      </c>
      <c r="AK4" s="76">
        <f>_xlfn.STDEV.P(AB4:AD4)</f>
        <v>1.3815485538578665E-2</v>
      </c>
      <c r="AL4" s="76">
        <f>_xlfn.STDEV.P(AE4:AG4)</f>
        <v>1.1590201963535161E-2</v>
      </c>
      <c r="AM4" s="76">
        <f>_xlfn.STDEV.P(AH4:AJ4)</f>
        <v>9.6953771458351545E-3</v>
      </c>
      <c r="AN4" s="75">
        <f>_xlfn.STDEV.P((AVERAGE(AB4:AD4)),(AVERAGE(AE4:AG4)),(AVERAGE(AH4:AJ4)))</f>
        <v>0.25701854991209155</v>
      </c>
      <c r="AO4">
        <v>20.554613</v>
      </c>
      <c r="AP4">
        <v>20.48603</v>
      </c>
      <c r="AQ4" s="74">
        <v>20.475760999999999</v>
      </c>
      <c r="AR4">
        <v>21.372686000000002</v>
      </c>
      <c r="AS4">
        <v>21.321242999999999</v>
      </c>
      <c r="AT4" s="74">
        <v>21.35257</v>
      </c>
      <c r="AU4">
        <v>20.628609000000001</v>
      </c>
      <c r="AV4">
        <v>20.62518</v>
      </c>
      <c r="AW4" s="74">
        <v>20.617563000000001</v>
      </c>
      <c r="AX4" s="76">
        <f>_xlfn.STDEV.P(AO4:AQ4)</f>
        <v>3.5002727122326174E-2</v>
      </c>
      <c r="AY4" s="76">
        <f>_xlfn.STDEV.P(AR4:AT4)</f>
        <v>2.1167104021729329E-2</v>
      </c>
      <c r="AZ4" s="76">
        <f>_xlfn.STDEV.P(AU4:AW4)</f>
        <v>4.6162857363903345E-3</v>
      </c>
      <c r="BA4" s="75">
        <f>_xlfn.STDEV.P((AVERAGE(AO4:AQ4)),(AVERAGE(AR4:AT4)),(AVERAGE(AU4:AW4)))</f>
        <v>0.37282096559459793</v>
      </c>
      <c r="BB4">
        <v>21.950191</v>
      </c>
      <c r="BC4">
        <v>21.956377</v>
      </c>
      <c r="BD4" s="74">
        <v>21.979631000000001</v>
      </c>
      <c r="BE4">
        <v>22.057756000000001</v>
      </c>
      <c r="BF4">
        <v>22.109635999999998</v>
      </c>
      <c r="BG4" s="74">
        <v>22.103366999999999</v>
      </c>
      <c r="BH4">
        <v>21.426136</v>
      </c>
      <c r="BI4">
        <v>21.331644000000001</v>
      </c>
      <c r="BJ4">
        <v>21.350978999999999</v>
      </c>
      <c r="BK4" s="76">
        <f>_xlfn.STDEV.P(BB4:BD4)</f>
        <v>1.2674246468945171E-2</v>
      </c>
      <c r="BL4" s="76">
        <f>_xlfn.STDEV.P(BE4:BG4)</f>
        <v>2.3120933473080314E-2</v>
      </c>
      <c r="BM4" s="76">
        <f>_xlfn.STDEV.P(BH4:BJ4)</f>
        <v>4.0758305135954048E-2</v>
      </c>
      <c r="BN4" s="75">
        <f>_xlfn.STDEV.P((AVERAGE(BB4:BD4)),(AVERAGE(BE4:BG4)),(AVERAGE(BH4:BJ4)))</f>
        <v>0.31390458853953379</v>
      </c>
      <c r="BO4">
        <v>21.388020000000001</v>
      </c>
      <c r="BP4">
        <v>21.391159999999999</v>
      </c>
      <c r="BQ4" s="74">
        <v>21.371697999999999</v>
      </c>
      <c r="BR4">
        <v>22.245653000000001</v>
      </c>
      <c r="BS4">
        <v>22.195301000000001</v>
      </c>
      <c r="BT4" s="74">
        <v>22.220431999999999</v>
      </c>
      <c r="BU4">
        <v>21.265737999999999</v>
      </c>
      <c r="BV4">
        <v>21.284382000000001</v>
      </c>
      <c r="BW4">
        <v>21.332429999999999</v>
      </c>
      <c r="BX4" s="76">
        <f>_xlfn.STDEV.P(BO4:BQ4)</f>
        <v>8.5312284383128236E-3</v>
      </c>
      <c r="BY4" s="76">
        <f>_xlfn.STDEV.P(BR4:BT4)</f>
        <v>2.0556128867080078E-2</v>
      </c>
      <c r="BZ4" s="76">
        <f>_xlfn.STDEV.P(BU4:BW4)</f>
        <v>2.8095139761570926E-2</v>
      </c>
      <c r="CA4" s="75">
        <f>_xlfn.STDEV.P((AVERAGE(BO4:BQ4)),(AVERAGE(BR4:BT4)),(AVERAGE(BU4:BW4)))</f>
        <v>0.41717124778923342</v>
      </c>
      <c r="CB4">
        <v>21.800965999999999</v>
      </c>
      <c r="CC4">
        <v>21.80545</v>
      </c>
      <c r="CD4" s="74">
        <v>21.7896</v>
      </c>
      <c r="CE4">
        <v>21.295185</v>
      </c>
      <c r="CF4">
        <v>21.272387999999999</v>
      </c>
      <c r="CG4" s="74">
        <v>21.216557999999999</v>
      </c>
      <c r="CH4">
        <v>21.674272999999999</v>
      </c>
      <c r="CI4">
        <v>21.662209000000001</v>
      </c>
      <c r="CJ4">
        <v>21.683615</v>
      </c>
      <c r="CK4" s="76">
        <f>_xlfn.STDEV.P(CB4:CD4)</f>
        <v>6.6709545543847462E-3</v>
      </c>
      <c r="CL4" s="76">
        <f>_xlfn.STDEV.P(CE4:CG4)</f>
        <v>3.3030116288018455E-2</v>
      </c>
      <c r="CM4" s="76">
        <f>_xlfn.STDEV.P(CH4:CJ4)</f>
        <v>8.7624824995858035E-3</v>
      </c>
      <c r="CN4" s="75">
        <f>_xlfn.STDEV.P((AVERAGE(CB4:CD4)),(AVERAGE(CE4:CG4)),(AVERAGE(CH4:CJ4)))</f>
        <v>0.2295217868284268</v>
      </c>
      <c r="CO4">
        <v>23.564146000000001</v>
      </c>
      <c r="CP4">
        <v>23.475359000000001</v>
      </c>
      <c r="CQ4" s="79"/>
      <c r="CR4">
        <v>21.601088000000001</v>
      </c>
      <c r="CS4">
        <v>21.563786</v>
      </c>
      <c r="CT4" s="79"/>
      <c r="CU4">
        <v>21.828154000000001</v>
      </c>
      <c r="CV4">
        <v>21.801860000000001</v>
      </c>
      <c r="CW4">
        <v>21.757643000000002</v>
      </c>
      <c r="CX4" s="76">
        <f>_xlfn.STDEV.P(CO4:CQ4)</f>
        <v>4.4393499999999975E-2</v>
      </c>
      <c r="CY4" s="76">
        <f>_xlfn.STDEV.P(CR4:CT4)</f>
        <v>1.8651000000000195E-2</v>
      </c>
      <c r="CZ4" s="76">
        <f>_xlfn.STDEV.P(CU4:CW4)</f>
        <v>2.9094326758932736E-2</v>
      </c>
      <c r="DA4" s="75">
        <f>_xlfn.STDEV.P((AVERAGE(CO4:CQ4)),(AVERAGE(CR4:CT4)),(AVERAGE(CU4:CW4)))</f>
        <v>0.86733746725307093</v>
      </c>
    </row>
    <row r="5" spans="1:105" x14ac:dyDescent="0.35">
      <c r="A5" s="69" t="s">
        <v>48</v>
      </c>
      <c r="B5">
        <v>27.836258000000001</v>
      </c>
      <c r="C5">
        <v>27.864895000000001</v>
      </c>
      <c r="D5" s="75">
        <v>27.937339999999999</v>
      </c>
      <c r="E5">
        <v>28.051424000000001</v>
      </c>
      <c r="F5">
        <v>28.066751</v>
      </c>
      <c r="G5" s="75">
        <v>28.1114</v>
      </c>
      <c r="H5">
        <v>27.888276999999999</v>
      </c>
      <c r="I5">
        <v>27.92287</v>
      </c>
      <c r="J5">
        <v>27.949306</v>
      </c>
      <c r="K5" s="71">
        <f t="shared" ref="K5:K34" si="0">_xlfn.STDEV.P(B5:D5)</f>
        <v>4.2538775145610601E-2</v>
      </c>
      <c r="L5" s="71">
        <f t="shared" ref="L5:L34" si="1">_xlfn.STDEV.P(E5:G5)</f>
        <v>2.5441808780037243E-2</v>
      </c>
      <c r="M5" s="71">
        <f t="shared" ref="M5:M34" si="2">_xlfn.STDEV.P(H5:J5)</f>
        <v>2.4989056684877636E-2</v>
      </c>
      <c r="N5" s="71">
        <f t="shared" ref="N5:N34" si="3">_xlfn.STDEV.P((AVERAGE(B5:D5)),(AVERAGE(E5:G5)),(AVERAGE(H5:J5)))</f>
        <v>8.4934806023047496E-2</v>
      </c>
      <c r="O5">
        <v>40</v>
      </c>
      <c r="P5">
        <v>40</v>
      </c>
      <c r="Q5" s="75">
        <v>40</v>
      </c>
      <c r="R5">
        <v>40</v>
      </c>
      <c r="S5">
        <v>40</v>
      </c>
      <c r="T5" s="75">
        <v>40</v>
      </c>
      <c r="U5">
        <v>40</v>
      </c>
      <c r="V5">
        <v>40</v>
      </c>
      <c r="W5" s="75">
        <v>40</v>
      </c>
      <c r="X5" s="71">
        <f t="shared" ref="X5:X34" si="4">_xlfn.STDEV.P(O5:Q5)</f>
        <v>0</v>
      </c>
      <c r="Y5" s="71">
        <f t="shared" ref="Y5:Y33" si="5">_xlfn.STDEV.P(R5:T5)</f>
        <v>0</v>
      </c>
      <c r="Z5" s="71">
        <f t="shared" ref="Z5:Z34" si="6">_xlfn.STDEV.P(U5:W5)</f>
        <v>0</v>
      </c>
      <c r="AA5" s="71">
        <f t="shared" ref="AA5:AA34" si="7">_xlfn.STDEV.P((AVERAGE(O5:Q5)),(AVERAGE(R5:T5)),(AVERAGE(U5:W5)))</f>
        <v>0</v>
      </c>
      <c r="AB5">
        <v>27.470457</v>
      </c>
      <c r="AC5">
        <v>27.484030000000001</v>
      </c>
      <c r="AD5" s="75">
        <v>27.538512999999998</v>
      </c>
      <c r="AE5">
        <v>27.731514000000001</v>
      </c>
      <c r="AF5">
        <v>27.835636000000001</v>
      </c>
      <c r="AG5" s="75">
        <v>27.867840000000001</v>
      </c>
      <c r="AH5">
        <v>27.782744999999998</v>
      </c>
      <c r="AI5">
        <v>27.747543</v>
      </c>
      <c r="AJ5" s="75">
        <v>27.833767000000002</v>
      </c>
      <c r="AK5" s="71">
        <f t="shared" ref="AK5:AK34" si="8">_xlfn.STDEV.P(AB5:AD5)</f>
        <v>2.9409451908451265E-2</v>
      </c>
      <c r="AL5" s="71">
        <f t="shared" ref="AL5:AL34" si="9">_xlfn.STDEV.P(AE5:AG5)</f>
        <v>5.8179097789116445E-2</v>
      </c>
      <c r="AM5" s="71">
        <f t="shared" ref="AM5:AM34" si="10">_xlfn.STDEV.P(AH5:AJ5)</f>
        <v>3.5397745477486815E-2</v>
      </c>
      <c r="AN5" s="75">
        <f t="shared" ref="AN5:AN34" si="11">_xlfn.STDEV.P((AVERAGE(AB5:AD5)),(AVERAGE(AE5:AG5)),(AVERAGE(AH5:AJ5)))</f>
        <v>0.14277296781132909</v>
      </c>
      <c r="AO5">
        <v>27.830632999999999</v>
      </c>
      <c r="AP5">
        <v>27.767060000000001</v>
      </c>
      <c r="AQ5" s="75">
        <v>27.831939999999999</v>
      </c>
      <c r="AR5">
        <v>28.208093999999999</v>
      </c>
      <c r="AS5">
        <v>28.322462000000002</v>
      </c>
      <c r="AT5" s="75">
        <v>28.33933</v>
      </c>
      <c r="AU5">
        <v>27.92606</v>
      </c>
      <c r="AV5">
        <v>27.830131999999999</v>
      </c>
      <c r="AW5" s="75">
        <v>27.892330000000001</v>
      </c>
      <c r="AX5" s="71">
        <f t="shared" ref="AX5:AX34" si="12">_xlfn.STDEV.P(AO5:AQ5)</f>
        <v>3.0281363865511581E-2</v>
      </c>
      <c r="AY5" s="71">
        <f t="shared" ref="AY5:AY34" si="13">_xlfn.STDEV.P(AR5:AT5)</f>
        <v>5.8297566695933042E-2</v>
      </c>
      <c r="AZ5" s="71">
        <f t="shared" ref="AZ5:AZ34" si="14">_xlfn.STDEV.P(AU5:AW5)</f>
        <v>3.9733117012834385E-2</v>
      </c>
      <c r="BA5" s="75">
        <f t="shared" ref="BA5:BA34" si="15">_xlfn.STDEV.P((AVERAGE(AO5:AQ5)),(AVERAGE(AR5:AT5)),(AVERAGE(AU5:AW5)))</f>
        <v>0.21122719378175317</v>
      </c>
      <c r="BB5">
        <v>25.056142999999999</v>
      </c>
      <c r="BC5">
        <v>25.086935</v>
      </c>
      <c r="BD5" s="75">
        <v>25.138535000000001</v>
      </c>
      <c r="BE5">
        <v>25.505095000000001</v>
      </c>
      <c r="BF5">
        <v>25.533629999999999</v>
      </c>
      <c r="BG5" s="75">
        <v>25.539007000000002</v>
      </c>
      <c r="BH5">
        <v>25.988094</v>
      </c>
      <c r="BI5">
        <v>25.983136999999999</v>
      </c>
      <c r="BJ5">
        <v>25.996850999999999</v>
      </c>
      <c r="BK5" s="71">
        <f t="shared" ref="BK5:BK34" si="16">_xlfn.STDEV.P(BB5:BD5)</f>
        <v>3.3992072487567727E-2</v>
      </c>
      <c r="BL5" s="71">
        <f t="shared" ref="BL5:BL34" si="17">_xlfn.STDEV.P(BE5:BG5)</f>
        <v>1.4881689338094395E-2</v>
      </c>
      <c r="BM5" s="71">
        <f t="shared" ref="BM5:BM34" si="18">_xlfn.STDEV.P(BH5:BJ5)</f>
        <v>5.669907837777364E-3</v>
      </c>
      <c r="BN5" s="75">
        <f t="shared" ref="BN5:BN34" si="19">_xlfn.STDEV.P((AVERAGE(BB5:BD5)),(AVERAGE(BE5:BG5)),(AVERAGE(BH5:BJ5)))</f>
        <v>0.36565708270336528</v>
      </c>
      <c r="BO5">
        <v>40</v>
      </c>
      <c r="BP5">
        <v>37.527442999999998</v>
      </c>
      <c r="BQ5" s="75">
        <v>37.145575999999998</v>
      </c>
      <c r="BR5">
        <v>38.107149999999997</v>
      </c>
      <c r="BS5">
        <v>38.196002999999997</v>
      </c>
      <c r="BT5" s="75">
        <v>37.685104000000003</v>
      </c>
      <c r="BU5">
        <v>40</v>
      </c>
      <c r="BV5">
        <v>40</v>
      </c>
      <c r="BW5">
        <v>36.707465999999997</v>
      </c>
      <c r="BX5" s="71">
        <f t="shared" ref="BX5:BX34" si="20">_xlfn.STDEV.P(BO5:BQ5)</f>
        <v>1.2652227250441814</v>
      </c>
      <c r="BY5" s="71">
        <f t="shared" ref="BY5:BY34" si="21">_xlfn.STDEV.P(BR5:BT5)</f>
        <v>0.2228690372607969</v>
      </c>
      <c r="BZ5" s="71">
        <f t="shared" ref="BZ5:BZ34" si="22">_xlfn.STDEV.P(BU5:BW5)</f>
        <v>1.5521154124581802</v>
      </c>
      <c r="CA5" s="75">
        <f t="shared" ref="CA5:CA34" si="23">_xlfn.STDEV.P((AVERAGE(BO5:BQ5)),(AVERAGE(BR5:BT5)),(AVERAGE(BU5:BW5)))</f>
        <v>0.38493179094570129</v>
      </c>
      <c r="CB5">
        <v>25.146864000000001</v>
      </c>
      <c r="CC5">
        <v>25.170233</v>
      </c>
      <c r="CD5" s="75">
        <v>25.17557</v>
      </c>
      <c r="CE5">
        <v>25.526499999999999</v>
      </c>
      <c r="CF5">
        <v>25.599499000000002</v>
      </c>
      <c r="CG5" s="75">
        <v>25.626560000000001</v>
      </c>
      <c r="CH5">
        <v>25.781383999999999</v>
      </c>
      <c r="CI5">
        <v>25.800429999999999</v>
      </c>
      <c r="CJ5">
        <v>25.784472000000001</v>
      </c>
      <c r="CK5" s="71">
        <f t="shared" ref="CK5:CK34" si="24">_xlfn.STDEV.P(CB5:CD5)</f>
        <v>1.2466079157279106E-2</v>
      </c>
      <c r="CL5" s="71">
        <f t="shared" ref="CL5:CL34" si="25">_xlfn.STDEV.P(CE5:CG5)</f>
        <v>4.2259982807485795E-2</v>
      </c>
      <c r="CM5" s="71">
        <f t="shared" ref="CM5:CM34" si="26">_xlfn.STDEV.P(CH5:CJ5)</f>
        <v>8.3462807685014649E-3</v>
      </c>
      <c r="CN5" s="75">
        <f t="shared" ref="CN5:CN34" si="27">_xlfn.STDEV.P((AVERAGE(CB5:CD5)),(AVERAGE(CE5:CG5)),(AVERAGE(CH5:CJ5)))</f>
        <v>0.25997238313333204</v>
      </c>
      <c r="CO5">
        <v>26.870647000000002</v>
      </c>
      <c r="CP5">
        <v>26.885935</v>
      </c>
      <c r="CQ5" s="80"/>
      <c r="CR5">
        <v>25.776275999999999</v>
      </c>
      <c r="CS5">
        <v>25.787693000000001</v>
      </c>
      <c r="CT5" s="80"/>
      <c r="CU5">
        <v>25.351500999999999</v>
      </c>
      <c r="CV5">
        <v>25.342344000000001</v>
      </c>
      <c r="CW5">
        <v>25.346830000000001</v>
      </c>
      <c r="CX5" s="71">
        <f t="shared" ref="CX5:CX34" si="28">_xlfn.STDEV.P(CO5:CQ5)</f>
        <v>7.643999999999096E-3</v>
      </c>
      <c r="CY5" s="71">
        <f t="shared" ref="CY5:CY34" si="29">_xlfn.STDEV.P(CR5:CT5)</f>
        <v>5.7085000000007824E-3</v>
      </c>
      <c r="CZ5" s="71">
        <f t="shared" ref="CZ5:CZ34" si="30">_xlfn.STDEV.P(CU5:CW5)</f>
        <v>3.7385838970859474E-3</v>
      </c>
      <c r="DA5" s="75">
        <f t="shared" ref="DA5:DA34" si="31">_xlfn.STDEV.P((AVERAGE(CO5:CQ5)),(AVERAGE(CR5:CT5)),(AVERAGE(CU5:CW5)))</f>
        <v>0.64432373106261742</v>
      </c>
    </row>
    <row r="6" spans="1:105" x14ac:dyDescent="0.35">
      <c r="A6" s="69" t="s">
        <v>49</v>
      </c>
      <c r="B6">
        <v>29.234027999999999</v>
      </c>
      <c r="C6">
        <v>29.241610999999999</v>
      </c>
      <c r="D6" s="75">
        <v>29.252420000000001</v>
      </c>
      <c r="E6">
        <v>29.800716000000001</v>
      </c>
      <c r="F6">
        <v>29.825201</v>
      </c>
      <c r="G6" s="75">
        <v>29.840298000000001</v>
      </c>
      <c r="H6">
        <v>29.450462000000002</v>
      </c>
      <c r="I6">
        <v>29.45468</v>
      </c>
      <c r="J6">
        <v>29.45919</v>
      </c>
      <c r="K6" s="71">
        <f t="shared" si="0"/>
        <v>7.5469054290861152E-3</v>
      </c>
      <c r="L6" s="71">
        <f t="shared" si="1"/>
        <v>1.6310083309276642E-2</v>
      </c>
      <c r="M6" s="71">
        <f t="shared" si="2"/>
        <v>3.5638557147490346E-3</v>
      </c>
      <c r="N6" s="71">
        <f t="shared" si="3"/>
        <v>0.23934519099260052</v>
      </c>
      <c r="O6">
        <v>40</v>
      </c>
      <c r="P6">
        <v>40</v>
      </c>
      <c r="Q6" s="75">
        <v>40</v>
      </c>
      <c r="R6">
        <v>40</v>
      </c>
      <c r="S6">
        <v>40</v>
      </c>
      <c r="T6" s="75">
        <v>40</v>
      </c>
      <c r="U6">
        <v>40</v>
      </c>
      <c r="V6">
        <v>40</v>
      </c>
      <c r="W6" s="75">
        <v>40</v>
      </c>
      <c r="X6" s="71">
        <f t="shared" si="4"/>
        <v>0</v>
      </c>
      <c r="Y6" s="71">
        <f t="shared" si="5"/>
        <v>0</v>
      </c>
      <c r="Z6" s="71">
        <f t="shared" si="6"/>
        <v>0</v>
      </c>
      <c r="AA6" s="71">
        <f t="shared" si="7"/>
        <v>0</v>
      </c>
      <c r="AB6">
        <v>30.024239999999999</v>
      </c>
      <c r="AC6">
        <v>29.952207999999999</v>
      </c>
      <c r="AD6" s="75">
        <v>29.949549000000001</v>
      </c>
      <c r="AE6">
        <v>30.192685999999998</v>
      </c>
      <c r="AF6">
        <v>30.346281000000001</v>
      </c>
      <c r="AG6" s="75">
        <v>30.087617999999999</v>
      </c>
      <c r="AH6">
        <v>29.845741</v>
      </c>
      <c r="AI6">
        <v>29.836752000000001</v>
      </c>
      <c r="AJ6" s="75">
        <v>29.806750999999998</v>
      </c>
      <c r="AK6" s="71">
        <f t="shared" si="8"/>
        <v>3.4599975571602937E-2</v>
      </c>
      <c r="AL6" s="71">
        <f t="shared" si="9"/>
        <v>0.10621637047816949</v>
      </c>
      <c r="AM6" s="71">
        <f t="shared" si="10"/>
        <v>1.6670273683017222E-2</v>
      </c>
      <c r="AN6" s="75">
        <f t="shared" si="11"/>
        <v>0.15615445341522516</v>
      </c>
      <c r="AO6">
        <v>30.012114</v>
      </c>
      <c r="AP6">
        <v>29.980782000000001</v>
      </c>
      <c r="AQ6" s="75">
        <v>29.858405999999999</v>
      </c>
      <c r="AR6">
        <v>30.300450999999999</v>
      </c>
      <c r="AS6">
        <v>30.272895999999999</v>
      </c>
      <c r="AT6" s="75">
        <v>30.218385999999999</v>
      </c>
      <c r="AU6">
        <v>30.068982999999999</v>
      </c>
      <c r="AV6">
        <v>29.98704</v>
      </c>
      <c r="AW6" s="75">
        <v>29.974730999999998</v>
      </c>
      <c r="AX6" s="71">
        <f t="shared" si="12"/>
        <v>6.6318866817822855E-2</v>
      </c>
      <c r="AY6" s="71">
        <f t="shared" si="13"/>
        <v>3.4099987536654677E-2</v>
      </c>
      <c r="AZ6" s="71">
        <f t="shared" si="14"/>
        <v>4.183247838967024E-2</v>
      </c>
      <c r="BA6" s="75">
        <f t="shared" si="15"/>
        <v>0.13588768621735256</v>
      </c>
      <c r="BB6">
        <v>26.393322000000001</v>
      </c>
      <c r="BC6">
        <v>26.40025</v>
      </c>
      <c r="BD6" s="75">
        <v>26.343751999999999</v>
      </c>
      <c r="BE6">
        <v>27.189530999999999</v>
      </c>
      <c r="BF6">
        <v>27.20561</v>
      </c>
      <c r="BG6" s="75">
        <v>27.122855999999999</v>
      </c>
      <c r="BH6">
        <v>27.938189999999999</v>
      </c>
      <c r="BI6">
        <v>27.961587999999999</v>
      </c>
      <c r="BJ6">
        <v>27.893664999999999</v>
      </c>
      <c r="BK6" s="71">
        <f t="shared" si="16"/>
        <v>2.5159946316848748E-2</v>
      </c>
      <c r="BL6" s="71">
        <f t="shared" si="17"/>
        <v>3.5827231080407522E-2</v>
      </c>
      <c r="BM6" s="71">
        <f t="shared" si="18"/>
        <v>2.8173028784440231E-2</v>
      </c>
      <c r="BN6" s="75">
        <f t="shared" si="19"/>
        <v>0.63367147478065533</v>
      </c>
      <c r="BO6">
        <v>33.239229999999999</v>
      </c>
      <c r="BP6">
        <v>32.892490000000002</v>
      </c>
      <c r="BQ6" s="75">
        <v>33.004980000000003</v>
      </c>
      <c r="BR6">
        <v>34.640920000000001</v>
      </c>
      <c r="BS6">
        <v>34.646329999999999</v>
      </c>
      <c r="BT6" s="75">
        <v>34.511099999999999</v>
      </c>
      <c r="BU6">
        <v>33.925800000000002</v>
      </c>
      <c r="BV6">
        <v>34.666423999999999</v>
      </c>
      <c r="BW6">
        <v>34.674939999999999</v>
      </c>
      <c r="BX6" s="71">
        <f t="shared" si="20"/>
        <v>0.14443594897239098</v>
      </c>
      <c r="BY6" s="71">
        <f t="shared" si="21"/>
        <v>6.2511912997977662E-2</v>
      </c>
      <c r="BZ6" s="71">
        <f t="shared" si="22"/>
        <v>0.35115795294235563</v>
      </c>
      <c r="CA6" s="75">
        <f t="shared" si="23"/>
        <v>0.69454552281625115</v>
      </c>
      <c r="CB6">
        <v>26.340805</v>
      </c>
      <c r="CC6">
        <v>26.365304999999999</v>
      </c>
      <c r="CD6" s="75">
        <v>26.364063000000002</v>
      </c>
      <c r="CE6">
        <v>26.218985</v>
      </c>
      <c r="CF6">
        <v>26.168291</v>
      </c>
      <c r="CG6" s="75">
        <v>26.133614999999999</v>
      </c>
      <c r="CH6">
        <v>26.783539000000001</v>
      </c>
      <c r="CI6">
        <v>26.701823999999998</v>
      </c>
      <c r="CJ6">
        <v>26.722643000000001</v>
      </c>
      <c r="CK6" s="71">
        <f t="shared" si="24"/>
        <v>1.1268082396259677E-2</v>
      </c>
      <c r="CL6" s="71">
        <f t="shared" si="25"/>
        <v>3.5056055923177058E-2</v>
      </c>
      <c r="CM6" s="71">
        <f t="shared" si="26"/>
        <v>3.4671625930531774E-2</v>
      </c>
      <c r="CN6" s="75">
        <f t="shared" si="27"/>
        <v>0.23419764984529898</v>
      </c>
      <c r="CO6">
        <v>28.721260000000001</v>
      </c>
      <c r="CP6">
        <v>28.693726000000002</v>
      </c>
      <c r="CQ6" s="80"/>
      <c r="CR6">
        <v>27.423833999999999</v>
      </c>
      <c r="CS6">
        <v>27.340025000000001</v>
      </c>
      <c r="CT6" s="80"/>
      <c r="CU6">
        <v>26.704543999999999</v>
      </c>
      <c r="CV6">
        <v>26.661950999999998</v>
      </c>
      <c r="CW6">
        <v>26.63439</v>
      </c>
      <c r="CX6" s="71">
        <f t="shared" si="28"/>
        <v>1.3766999999999641E-2</v>
      </c>
      <c r="CY6" s="71">
        <f t="shared" si="29"/>
        <v>4.1904499999999345E-2</v>
      </c>
      <c r="CZ6" s="71">
        <f t="shared" si="30"/>
        <v>2.885857485893684E-2</v>
      </c>
      <c r="DA6" s="75">
        <f t="shared" si="31"/>
        <v>0.84538391788377731</v>
      </c>
    </row>
    <row r="7" spans="1:105" x14ac:dyDescent="0.35">
      <c r="A7" s="69" t="s">
        <v>50</v>
      </c>
      <c r="B7">
        <v>33.932003000000002</v>
      </c>
      <c r="C7">
        <v>34.922787</v>
      </c>
      <c r="D7" s="75">
        <v>35.452292999999997</v>
      </c>
      <c r="E7">
        <v>35.515779999999999</v>
      </c>
      <c r="F7">
        <v>35.413136000000002</v>
      </c>
      <c r="G7" s="75">
        <v>34.453552000000002</v>
      </c>
      <c r="H7">
        <v>33.86571</v>
      </c>
      <c r="I7">
        <v>35.466583</v>
      </c>
      <c r="J7">
        <v>33.348846000000002</v>
      </c>
      <c r="K7" s="71">
        <f t="shared" si="0"/>
        <v>0.63010680071732283</v>
      </c>
      <c r="L7" s="71">
        <f t="shared" si="1"/>
        <v>0.47838449990869075</v>
      </c>
      <c r="M7" s="71">
        <f t="shared" si="2"/>
        <v>0.90152665319531988</v>
      </c>
      <c r="N7" s="71">
        <f t="shared" si="3"/>
        <v>0.37014053313125828</v>
      </c>
      <c r="O7">
        <v>40</v>
      </c>
      <c r="P7">
        <v>40</v>
      </c>
      <c r="Q7" s="75">
        <v>40</v>
      </c>
      <c r="R7">
        <v>40</v>
      </c>
      <c r="S7">
        <v>40</v>
      </c>
      <c r="T7" s="75">
        <v>40</v>
      </c>
      <c r="U7">
        <v>40</v>
      </c>
      <c r="V7">
        <v>40</v>
      </c>
      <c r="W7" s="75">
        <v>40</v>
      </c>
      <c r="X7" s="71">
        <f t="shared" si="4"/>
        <v>0</v>
      </c>
      <c r="Y7" s="71">
        <f t="shared" si="5"/>
        <v>0</v>
      </c>
      <c r="Z7" s="71">
        <f t="shared" si="6"/>
        <v>0</v>
      </c>
      <c r="AA7" s="71">
        <f t="shared" si="7"/>
        <v>0</v>
      </c>
      <c r="AB7">
        <v>34.223064000000001</v>
      </c>
      <c r="AC7">
        <v>35.480151999999997</v>
      </c>
      <c r="AD7" s="75">
        <v>35.285519999999998</v>
      </c>
      <c r="AE7">
        <v>34.597794</v>
      </c>
      <c r="AF7">
        <v>34.745930000000001</v>
      </c>
      <c r="AG7" s="75">
        <v>35.281010000000002</v>
      </c>
      <c r="AH7">
        <v>34.494556000000003</v>
      </c>
      <c r="AI7">
        <v>34.18242</v>
      </c>
      <c r="AJ7" s="75">
        <v>35.671303000000002</v>
      </c>
      <c r="AK7" s="71">
        <f t="shared" si="8"/>
        <v>0.55246564569954981</v>
      </c>
      <c r="AL7" s="71">
        <f t="shared" si="9"/>
        <v>0.29345432799140864</v>
      </c>
      <c r="AM7" s="71">
        <f t="shared" si="10"/>
        <v>0.64108718181556446</v>
      </c>
      <c r="AN7" s="75">
        <f t="shared" si="11"/>
        <v>8.7426158745889423E-2</v>
      </c>
      <c r="AO7">
        <v>33.912500000000001</v>
      </c>
      <c r="AP7">
        <v>34.630856000000001</v>
      </c>
      <c r="AQ7" s="75">
        <v>34.971829999999997</v>
      </c>
      <c r="AR7">
        <v>34.181168</v>
      </c>
      <c r="AS7">
        <v>34.647807999999998</v>
      </c>
      <c r="AT7" s="75">
        <v>34.673003999999999</v>
      </c>
      <c r="AU7">
        <v>34.635097999999999</v>
      </c>
      <c r="AV7">
        <v>33.900745000000001</v>
      </c>
      <c r="AW7" s="75">
        <v>34.661963999999998</v>
      </c>
      <c r="AX7" s="71">
        <f t="shared" si="12"/>
        <v>0.44152244944962726</v>
      </c>
      <c r="AY7" s="71">
        <f t="shared" si="13"/>
        <v>0.22614901157127884</v>
      </c>
      <c r="AZ7" s="71">
        <f t="shared" si="14"/>
        <v>0.35268028904471815</v>
      </c>
      <c r="BA7" s="75">
        <f t="shared" si="15"/>
        <v>4.8866793239948081E-2</v>
      </c>
      <c r="BB7">
        <v>27.131260000000001</v>
      </c>
      <c r="BC7">
        <v>27.080670999999999</v>
      </c>
      <c r="BD7" s="75">
        <v>27.214431999999999</v>
      </c>
      <c r="BE7">
        <v>27.241161000000002</v>
      </c>
      <c r="BF7">
        <v>27.259982999999998</v>
      </c>
      <c r="BG7" s="75">
        <v>27.333341999999998</v>
      </c>
      <c r="BH7">
        <v>27.3337</v>
      </c>
      <c r="BI7">
        <v>27.316067</v>
      </c>
      <c r="BJ7">
        <v>27.32226</v>
      </c>
      <c r="BK7" s="71">
        <f t="shared" si="16"/>
        <v>5.5145095103734963E-2</v>
      </c>
      <c r="BL7" s="71">
        <f t="shared" si="17"/>
        <v>3.9767584965646502E-2</v>
      </c>
      <c r="BM7" s="71">
        <f t="shared" si="18"/>
        <v>7.3041049189251873E-3</v>
      </c>
      <c r="BN7" s="75">
        <f t="shared" si="19"/>
        <v>7.7238696140960114E-2</v>
      </c>
      <c r="BO7">
        <v>29.982462000000002</v>
      </c>
      <c r="BP7">
        <v>29.998348</v>
      </c>
      <c r="BQ7" s="75">
        <v>30.127476000000001</v>
      </c>
      <c r="BR7">
        <v>31.075797999999999</v>
      </c>
      <c r="BS7">
        <v>31.144241000000001</v>
      </c>
      <c r="BT7" s="75">
        <v>31.228048000000001</v>
      </c>
      <c r="BU7">
        <v>30.831624999999999</v>
      </c>
      <c r="BV7">
        <v>30.908397999999998</v>
      </c>
      <c r="BW7">
        <v>30.984584999999999</v>
      </c>
      <c r="BX7" s="71">
        <f t="shared" si="20"/>
        <v>6.4940541673818186E-2</v>
      </c>
      <c r="BY7" s="71">
        <f t="shared" si="21"/>
        <v>6.2261206040002674E-2</v>
      </c>
      <c r="BZ7" s="71">
        <f t="shared" si="22"/>
        <v>6.2445811262423621E-2</v>
      </c>
      <c r="CA7" s="75">
        <f t="shared" si="23"/>
        <v>0.47820179364057191</v>
      </c>
      <c r="CB7">
        <v>27.768698000000001</v>
      </c>
      <c r="CC7">
        <v>27.823945999999999</v>
      </c>
      <c r="CD7" s="75">
        <v>27.839479999999998</v>
      </c>
      <c r="CE7">
        <v>28.357693000000001</v>
      </c>
      <c r="CF7">
        <v>28.377934</v>
      </c>
      <c r="CG7" s="75">
        <v>28.382560000000002</v>
      </c>
      <c r="CH7">
        <v>28.310617000000001</v>
      </c>
      <c r="CI7">
        <v>28.338674999999999</v>
      </c>
      <c r="CJ7">
        <v>28.327857999999999</v>
      </c>
      <c r="CK7" s="71">
        <f t="shared" si="24"/>
        <v>3.0374949810657224E-2</v>
      </c>
      <c r="CL7" s="71">
        <f t="shared" si="25"/>
        <v>1.0798485727174803E-2</v>
      </c>
      <c r="CM7" s="71">
        <f t="shared" si="26"/>
        <v>1.155427258155479E-2</v>
      </c>
      <c r="CN7" s="75">
        <f t="shared" si="27"/>
        <v>0.25458281574813085</v>
      </c>
      <c r="CO7">
        <v>29.15231</v>
      </c>
      <c r="CP7">
        <v>29.223023999999999</v>
      </c>
      <c r="CQ7" s="80"/>
      <c r="CR7">
        <v>28.356157</v>
      </c>
      <c r="CS7">
        <v>28.336020999999999</v>
      </c>
      <c r="CT7" s="80"/>
      <c r="CU7">
        <v>28.176043</v>
      </c>
      <c r="CV7">
        <v>28.190923999999999</v>
      </c>
      <c r="CW7">
        <v>28.237434</v>
      </c>
      <c r="CX7" s="71">
        <f t="shared" si="28"/>
        <v>3.5356999999999417E-2</v>
      </c>
      <c r="CY7" s="71">
        <f t="shared" si="29"/>
        <v>1.006800000000041E-2</v>
      </c>
      <c r="CZ7" s="71">
        <f t="shared" si="30"/>
        <v>2.6148038256563023E-2</v>
      </c>
      <c r="DA7" s="75">
        <f t="shared" si="31"/>
        <v>0.43483834709872971</v>
      </c>
    </row>
    <row r="8" spans="1:105" x14ac:dyDescent="0.35">
      <c r="A8" s="69" t="s">
        <v>51</v>
      </c>
      <c r="B8">
        <v>22.727488000000001</v>
      </c>
      <c r="C8">
        <v>22.722458</v>
      </c>
      <c r="D8" s="75">
        <v>22.879648</v>
      </c>
      <c r="E8">
        <v>22.663284000000001</v>
      </c>
      <c r="F8">
        <v>22.648788</v>
      </c>
      <c r="G8" s="75">
        <v>22.573599999999999</v>
      </c>
      <c r="H8">
        <v>22.934994</v>
      </c>
      <c r="I8">
        <v>22.861359</v>
      </c>
      <c r="J8">
        <v>22.802333999999998</v>
      </c>
      <c r="K8" s="71">
        <f t="shared" si="0"/>
        <v>7.2943404697675296E-2</v>
      </c>
      <c r="L8" s="71">
        <f t="shared" si="1"/>
        <v>3.9308734138300716E-2</v>
      </c>
      <c r="M8" s="71">
        <f t="shared" si="2"/>
        <v>5.4267587471713306E-2</v>
      </c>
      <c r="N8" s="71">
        <f t="shared" si="3"/>
        <v>9.7996483620335528E-2</v>
      </c>
      <c r="O8">
        <v>36.768689999999999</v>
      </c>
      <c r="P8">
        <v>37.495660000000001</v>
      </c>
      <c r="Q8" s="75">
        <v>40</v>
      </c>
      <c r="R8">
        <v>40</v>
      </c>
      <c r="S8">
        <v>40</v>
      </c>
      <c r="T8" s="75">
        <v>40</v>
      </c>
      <c r="U8">
        <v>40</v>
      </c>
      <c r="V8">
        <v>36.823405999999999</v>
      </c>
      <c r="W8" s="75">
        <v>38.304363000000002</v>
      </c>
      <c r="X8" s="71">
        <f t="shared" si="4"/>
        <v>1.3840989260004342</v>
      </c>
      <c r="Y8" s="71">
        <f t="shared" si="5"/>
        <v>0</v>
      </c>
      <c r="Z8" s="71">
        <f t="shared" si="6"/>
        <v>1.2978258705514649</v>
      </c>
      <c r="AA8" s="71">
        <f t="shared" si="7"/>
        <v>0.84167534435879954</v>
      </c>
      <c r="AB8">
        <v>22.743193000000002</v>
      </c>
      <c r="AC8">
        <v>22.781642999999999</v>
      </c>
      <c r="AD8" s="75">
        <v>22.779177000000001</v>
      </c>
      <c r="AE8">
        <v>22.869617000000002</v>
      </c>
      <c r="AF8">
        <v>22.93037</v>
      </c>
      <c r="AG8" s="75">
        <v>22.979849000000002</v>
      </c>
      <c r="AH8">
        <v>22.799081999999999</v>
      </c>
      <c r="AI8">
        <v>22.892426</v>
      </c>
      <c r="AJ8" s="75">
        <v>22.877579000000001</v>
      </c>
      <c r="AK8" s="71">
        <f t="shared" si="8"/>
        <v>1.7573123139865008E-2</v>
      </c>
      <c r="AL8" s="71">
        <f t="shared" si="9"/>
        <v>4.5080412442656197E-2</v>
      </c>
      <c r="AM8" s="71">
        <f t="shared" si="10"/>
        <v>4.0954330599937361E-2</v>
      </c>
      <c r="AN8" s="75">
        <f t="shared" si="11"/>
        <v>6.4891827730824497E-2</v>
      </c>
      <c r="AO8">
        <v>23.017351000000001</v>
      </c>
      <c r="AP8">
        <v>23.163782000000001</v>
      </c>
      <c r="AQ8" s="75">
        <v>23.176259999999999</v>
      </c>
      <c r="AR8">
        <v>23.156717</v>
      </c>
      <c r="AS8">
        <v>23.189173</v>
      </c>
      <c r="AT8" s="75">
        <v>23.222992000000001</v>
      </c>
      <c r="AU8">
        <v>22.939534999999999</v>
      </c>
      <c r="AV8">
        <v>23.004017000000001</v>
      </c>
      <c r="AW8" s="75">
        <v>23.043040000000001</v>
      </c>
      <c r="AX8" s="71">
        <f t="shared" si="12"/>
        <v>7.2149388636817802E-2</v>
      </c>
      <c r="AY8" s="71">
        <f t="shared" si="13"/>
        <v>2.7058562666105849E-2</v>
      </c>
      <c r="AZ8" s="71">
        <f t="shared" si="14"/>
        <v>4.267969576846771E-2</v>
      </c>
      <c r="BA8" s="75">
        <f t="shared" si="15"/>
        <v>8.0222116252777004E-2</v>
      </c>
      <c r="BB8">
        <v>24.168056</v>
      </c>
      <c r="BC8">
        <v>24.236439000000001</v>
      </c>
      <c r="BD8" s="75">
        <v>24.197285000000001</v>
      </c>
      <c r="BE8">
        <v>24.419529000000001</v>
      </c>
      <c r="BF8">
        <v>24.470282000000001</v>
      </c>
      <c r="BG8" s="75">
        <v>24.453320999999999</v>
      </c>
      <c r="BH8">
        <v>24.537890999999998</v>
      </c>
      <c r="BI8">
        <v>24.58475</v>
      </c>
      <c r="BJ8">
        <v>24.579692999999999</v>
      </c>
      <c r="BK8" s="71">
        <f t="shared" si="16"/>
        <v>2.8015084916682028E-2</v>
      </c>
      <c r="BL8" s="71">
        <f t="shared" si="17"/>
        <v>2.1096186580095936E-2</v>
      </c>
      <c r="BM8" s="71">
        <f t="shared" si="18"/>
        <v>2.0999328915203664E-2</v>
      </c>
      <c r="BN8" s="75">
        <f t="shared" si="19"/>
        <v>0.15274637946545003</v>
      </c>
      <c r="BO8">
        <v>40</v>
      </c>
      <c r="BP8">
        <v>40</v>
      </c>
      <c r="BQ8" s="75">
        <v>40</v>
      </c>
      <c r="BR8">
        <v>37.001779999999997</v>
      </c>
      <c r="BS8">
        <v>40</v>
      </c>
      <c r="BT8" s="75">
        <v>40</v>
      </c>
      <c r="BU8">
        <v>40</v>
      </c>
      <c r="BV8">
        <v>36.98077</v>
      </c>
      <c r="BW8">
        <v>40</v>
      </c>
      <c r="BX8" s="71">
        <f t="shared" si="20"/>
        <v>0</v>
      </c>
      <c r="BY8" s="71">
        <f t="shared" si="21"/>
        <v>1.4133744623260887</v>
      </c>
      <c r="BZ8" s="71">
        <f t="shared" si="22"/>
        <v>1.4232786713079066</v>
      </c>
      <c r="CA8" s="75">
        <f t="shared" si="23"/>
        <v>0.47278416735987627</v>
      </c>
      <c r="CB8">
        <v>24.424406000000001</v>
      </c>
      <c r="CC8">
        <v>24.463083000000001</v>
      </c>
      <c r="CD8" s="75">
        <v>24.406220000000001</v>
      </c>
      <c r="CE8">
        <v>23.791449</v>
      </c>
      <c r="CF8">
        <v>23.844885000000001</v>
      </c>
      <c r="CG8" s="75">
        <v>23.858855999999999</v>
      </c>
      <c r="CH8">
        <v>23.859728</v>
      </c>
      <c r="CI8">
        <v>23.920656000000001</v>
      </c>
      <c r="CJ8">
        <v>23.802136999999998</v>
      </c>
      <c r="CK8" s="71">
        <f t="shared" si="24"/>
        <v>2.3711323347482868E-2</v>
      </c>
      <c r="CL8" s="71">
        <f t="shared" si="25"/>
        <v>2.904842429461536E-2</v>
      </c>
      <c r="CM8" s="71">
        <f t="shared" si="26"/>
        <v>4.8391571610033449E-2</v>
      </c>
      <c r="CN8" s="75">
        <f t="shared" si="27"/>
        <v>0.27600459980658831</v>
      </c>
      <c r="CO8">
        <v>25.436049000000001</v>
      </c>
      <c r="CP8">
        <v>25.448198000000001</v>
      </c>
      <c r="CQ8" s="80"/>
      <c r="CR8">
        <v>23.884335</v>
      </c>
      <c r="CS8">
        <v>23.912618999999999</v>
      </c>
      <c r="CT8" s="80"/>
      <c r="CU8">
        <v>23.760027000000001</v>
      </c>
      <c r="CV8">
        <v>23.793417000000002</v>
      </c>
      <c r="CW8">
        <v>23.808879999999998</v>
      </c>
      <c r="CX8" s="71">
        <f t="shared" si="28"/>
        <v>6.0745000000004268E-3</v>
      </c>
      <c r="CY8" s="71">
        <f t="shared" si="29"/>
        <v>1.4141999999999655E-2</v>
      </c>
      <c r="CZ8" s="71">
        <f t="shared" si="30"/>
        <v>2.0386847824570394E-2</v>
      </c>
      <c r="DA8" s="75">
        <f t="shared" si="31"/>
        <v>0.75521494430534009</v>
      </c>
    </row>
    <row r="9" spans="1:105" x14ac:dyDescent="0.35">
      <c r="A9" s="69" t="s">
        <v>52</v>
      </c>
      <c r="B9">
        <v>30.436098000000001</v>
      </c>
      <c r="C9">
        <v>30.572801999999999</v>
      </c>
      <c r="D9" s="75">
        <v>30.645668000000001</v>
      </c>
      <c r="E9">
        <v>30.595925999999999</v>
      </c>
      <c r="F9">
        <v>30.630759999999999</v>
      </c>
      <c r="G9" s="75">
        <v>30.698391000000001</v>
      </c>
      <c r="H9">
        <v>30.547816999999998</v>
      </c>
      <c r="I9">
        <v>30.631741999999999</v>
      </c>
      <c r="J9">
        <v>30.655573</v>
      </c>
      <c r="K9" s="71">
        <f t="shared" si="0"/>
        <v>8.6869648498322793E-2</v>
      </c>
      <c r="L9" s="71">
        <f t="shared" si="1"/>
        <v>4.253944044713847E-2</v>
      </c>
      <c r="M9" s="71">
        <f t="shared" si="2"/>
        <v>4.6215290545687245E-2</v>
      </c>
      <c r="N9" s="71">
        <f t="shared" si="3"/>
        <v>3.7493798697457552E-2</v>
      </c>
      <c r="O9">
        <v>40</v>
      </c>
      <c r="P9">
        <v>40</v>
      </c>
      <c r="Q9" s="75">
        <v>40</v>
      </c>
      <c r="R9">
        <v>40</v>
      </c>
      <c r="S9">
        <v>40</v>
      </c>
      <c r="T9" s="75">
        <v>40</v>
      </c>
      <c r="U9">
        <v>40</v>
      </c>
      <c r="V9">
        <v>40</v>
      </c>
      <c r="W9" s="75">
        <v>40</v>
      </c>
      <c r="X9" s="71">
        <f t="shared" si="4"/>
        <v>0</v>
      </c>
      <c r="Y9" s="71">
        <f t="shared" si="5"/>
        <v>0</v>
      </c>
      <c r="Z9" s="71">
        <f t="shared" si="6"/>
        <v>0</v>
      </c>
      <c r="AA9" s="71">
        <f t="shared" si="7"/>
        <v>0</v>
      </c>
      <c r="AB9">
        <v>30.381720999999999</v>
      </c>
      <c r="AC9">
        <v>30.426563000000002</v>
      </c>
      <c r="AD9" s="75">
        <v>30.390481999999999</v>
      </c>
      <c r="AE9">
        <v>30.656319</v>
      </c>
      <c r="AF9">
        <v>30.672274000000002</v>
      </c>
      <c r="AG9" s="75">
        <v>30.744814000000002</v>
      </c>
      <c r="AH9">
        <v>30.23734</v>
      </c>
      <c r="AI9">
        <v>30.254835</v>
      </c>
      <c r="AJ9" s="75">
        <v>30.249193000000002</v>
      </c>
      <c r="AK9" s="71">
        <f t="shared" si="8"/>
        <v>1.9406180705012658E-2</v>
      </c>
      <c r="AL9" s="71">
        <f t="shared" si="9"/>
        <v>3.8511150838282292E-2</v>
      </c>
      <c r="AM9" s="71">
        <f t="shared" si="10"/>
        <v>7.2907917417950208E-3</v>
      </c>
      <c r="AN9" s="75">
        <f t="shared" si="11"/>
        <v>0.18420793761821244</v>
      </c>
      <c r="AO9">
        <v>30.844384999999999</v>
      </c>
      <c r="AP9">
        <v>30.843036999999999</v>
      </c>
      <c r="AQ9" s="75">
        <v>30.861908</v>
      </c>
      <c r="AR9">
        <v>30.96163</v>
      </c>
      <c r="AS9">
        <v>30.965391</v>
      </c>
      <c r="AT9" s="75">
        <v>31.095310000000001</v>
      </c>
      <c r="AU9">
        <v>30.797498999999998</v>
      </c>
      <c r="AV9">
        <v>30.701806999999999</v>
      </c>
      <c r="AW9" s="75">
        <v>30.654720000000001</v>
      </c>
      <c r="AX9" s="71">
        <f t="shared" si="12"/>
        <v>8.595782389573068E-3</v>
      </c>
      <c r="AY9" s="71">
        <f t="shared" si="13"/>
        <v>6.2149849451860882E-2</v>
      </c>
      <c r="AZ9" s="71">
        <f t="shared" si="14"/>
        <v>5.9404439858387455E-2</v>
      </c>
      <c r="BA9" s="75">
        <f t="shared" si="15"/>
        <v>0.11831892303713049</v>
      </c>
      <c r="BB9">
        <v>26.579446999999998</v>
      </c>
      <c r="BC9">
        <v>26.674544999999998</v>
      </c>
      <c r="BD9" s="75">
        <v>26.634771000000001</v>
      </c>
      <c r="BE9">
        <v>26.428464999999999</v>
      </c>
      <c r="BF9">
        <v>26.404419999999998</v>
      </c>
      <c r="BG9" s="75">
        <v>26.425723999999999</v>
      </c>
      <c r="BH9">
        <v>26.773426000000001</v>
      </c>
      <c r="BI9">
        <v>26.820646</v>
      </c>
      <c r="BJ9">
        <v>26.828811999999999</v>
      </c>
      <c r="BK9" s="71">
        <f t="shared" si="16"/>
        <v>3.8996218699880389E-2</v>
      </c>
      <c r="BL9" s="71">
        <f t="shared" si="17"/>
        <v>1.0747276254423604E-2</v>
      </c>
      <c r="BM9" s="71">
        <f t="shared" si="18"/>
        <v>2.4413158910718106E-2</v>
      </c>
      <c r="BN9" s="75">
        <f t="shared" si="19"/>
        <v>0.15861731188431977</v>
      </c>
      <c r="BO9">
        <v>32.363779999999998</v>
      </c>
      <c r="BP9">
        <v>32.576090000000001</v>
      </c>
      <c r="BQ9" s="75">
        <v>32.259106000000003</v>
      </c>
      <c r="BR9">
        <v>31.839565</v>
      </c>
      <c r="BS9">
        <v>31.90662</v>
      </c>
      <c r="BT9" s="75">
        <v>31.957578999999999</v>
      </c>
      <c r="BU9">
        <v>35.031695999999997</v>
      </c>
      <c r="BV9">
        <v>35.026676000000002</v>
      </c>
      <c r="BW9">
        <v>35.002119999999998</v>
      </c>
      <c r="BX9" s="71">
        <f t="shared" si="20"/>
        <v>0.13187158679395428</v>
      </c>
      <c r="BY9" s="71">
        <f t="shared" si="21"/>
        <v>4.8328157081445187E-2</v>
      </c>
      <c r="BZ9" s="71">
        <f t="shared" si="22"/>
        <v>1.2922578483672453E-2</v>
      </c>
      <c r="CA9" s="75">
        <f t="shared" si="23"/>
        <v>1.3680095101520546</v>
      </c>
      <c r="CB9">
        <v>26.210242999999998</v>
      </c>
      <c r="CC9">
        <v>26.202003000000001</v>
      </c>
      <c r="CD9" s="75">
        <v>26.217124999999999</v>
      </c>
      <c r="CE9">
        <v>25.608727999999999</v>
      </c>
      <c r="CF9">
        <v>25.722715000000001</v>
      </c>
      <c r="CG9" s="75">
        <v>25.760836000000001</v>
      </c>
      <c r="CH9">
        <v>25.974678000000001</v>
      </c>
      <c r="CI9">
        <v>25.985811000000002</v>
      </c>
      <c r="CJ9">
        <v>26.028448000000001</v>
      </c>
      <c r="CK9" s="71">
        <f t="shared" si="24"/>
        <v>6.1818228882920918E-3</v>
      </c>
      <c r="CL9" s="71">
        <f t="shared" si="25"/>
        <v>6.4621195760800207E-2</v>
      </c>
      <c r="CM9" s="71">
        <f t="shared" si="26"/>
        <v>2.3173429128110302E-2</v>
      </c>
      <c r="CN9" s="75">
        <f t="shared" si="27"/>
        <v>0.21013819949314624</v>
      </c>
      <c r="CO9">
        <v>27.199809999999999</v>
      </c>
      <c r="CP9">
        <v>27.262989000000001</v>
      </c>
      <c r="CQ9" s="80"/>
      <c r="CR9">
        <v>25.863527000000001</v>
      </c>
      <c r="CS9">
        <v>25.903831</v>
      </c>
      <c r="CT9" s="80"/>
      <c r="CU9">
        <v>25.961825999999999</v>
      </c>
      <c r="CV9">
        <v>25.954408999999998</v>
      </c>
      <c r="CW9">
        <v>25.966684000000001</v>
      </c>
      <c r="CX9" s="71">
        <f t="shared" si="28"/>
        <v>3.1589500000000825E-2</v>
      </c>
      <c r="CY9" s="71">
        <f t="shared" si="29"/>
        <v>2.0151999999999504E-2</v>
      </c>
      <c r="CZ9" s="71">
        <f t="shared" si="30"/>
        <v>5.04741603859601E-3</v>
      </c>
      <c r="DA9" s="75">
        <f t="shared" si="31"/>
        <v>0.61790941447382886</v>
      </c>
    </row>
    <row r="10" spans="1:105" x14ac:dyDescent="0.35">
      <c r="A10" s="69" t="s">
        <v>53</v>
      </c>
      <c r="B10">
        <v>26.476236</v>
      </c>
      <c r="C10">
        <v>26.33718</v>
      </c>
      <c r="D10" s="75">
        <v>26.347200000000001</v>
      </c>
      <c r="E10">
        <v>26.437504000000001</v>
      </c>
      <c r="F10">
        <v>26.286282</v>
      </c>
      <c r="G10" s="75">
        <v>26.303892000000001</v>
      </c>
      <c r="H10">
        <v>26.251170999999999</v>
      </c>
      <c r="I10">
        <v>26.224177999999998</v>
      </c>
      <c r="J10">
        <v>26.208296000000001</v>
      </c>
      <c r="K10" s="71">
        <f t="shared" si="0"/>
        <v>6.3322157638539003E-2</v>
      </c>
      <c r="L10" s="71">
        <f t="shared" si="1"/>
        <v>6.7519850519845132E-2</v>
      </c>
      <c r="M10" s="71">
        <f t="shared" si="2"/>
        <v>1.7698479526658227E-2</v>
      </c>
      <c r="N10" s="71">
        <f t="shared" si="3"/>
        <v>6.6992956306920218E-2</v>
      </c>
      <c r="O10">
        <v>40</v>
      </c>
      <c r="P10">
        <v>40</v>
      </c>
      <c r="Q10" s="75">
        <v>40</v>
      </c>
      <c r="R10">
        <v>40</v>
      </c>
      <c r="S10">
        <v>40</v>
      </c>
      <c r="T10" s="75">
        <v>40</v>
      </c>
      <c r="U10">
        <v>40</v>
      </c>
      <c r="V10">
        <v>40</v>
      </c>
      <c r="W10" s="75">
        <v>40</v>
      </c>
      <c r="X10" s="71">
        <f t="shared" si="4"/>
        <v>0</v>
      </c>
      <c r="Y10" s="71">
        <f t="shared" si="5"/>
        <v>0</v>
      </c>
      <c r="Z10" s="71">
        <f t="shared" si="6"/>
        <v>0</v>
      </c>
      <c r="AA10" s="71">
        <f t="shared" si="7"/>
        <v>0</v>
      </c>
      <c r="AB10">
        <v>26.354289999999999</v>
      </c>
      <c r="AC10">
        <v>26.240696</v>
      </c>
      <c r="AD10" s="75">
        <v>26.273955999999998</v>
      </c>
      <c r="AE10">
        <v>26.45298</v>
      </c>
      <c r="AF10">
        <v>26.336974999999999</v>
      </c>
      <c r="AG10" s="75">
        <v>26.314191999999998</v>
      </c>
      <c r="AH10">
        <v>26.320467000000001</v>
      </c>
      <c r="AI10">
        <v>26.183617000000002</v>
      </c>
      <c r="AJ10" s="75">
        <v>26.204878000000001</v>
      </c>
      <c r="AK10" s="71">
        <f t="shared" si="8"/>
        <v>4.7683418958329019E-2</v>
      </c>
      <c r="AL10" s="71">
        <f t="shared" si="9"/>
        <v>6.0771277991060489E-2</v>
      </c>
      <c r="AM10" s="71">
        <f t="shared" si="10"/>
        <v>6.0130200899566159E-2</v>
      </c>
      <c r="AN10" s="75">
        <f t="shared" si="11"/>
        <v>5.4101662037177277E-2</v>
      </c>
      <c r="AO10">
        <v>26.751352000000001</v>
      </c>
      <c r="AP10">
        <v>26.67915</v>
      </c>
      <c r="AQ10" s="75">
        <v>26.70129</v>
      </c>
      <c r="AR10">
        <v>26.957329999999999</v>
      </c>
      <c r="AS10">
        <v>26.895354999999999</v>
      </c>
      <c r="AT10" s="75">
        <v>26.865662</v>
      </c>
      <c r="AU10">
        <v>26.525300999999999</v>
      </c>
      <c r="AV10">
        <v>26.404966000000002</v>
      </c>
      <c r="AW10" s="75">
        <v>26.421675</v>
      </c>
      <c r="AX10" s="71">
        <f t="shared" si="12"/>
        <v>3.0202119587134521E-2</v>
      </c>
      <c r="AY10" s="71">
        <f t="shared" si="13"/>
        <v>3.8188999431191153E-2</v>
      </c>
      <c r="AZ10" s="71">
        <f t="shared" si="14"/>
        <v>5.3227030290590512E-2</v>
      </c>
      <c r="BA10" s="75">
        <f t="shared" si="15"/>
        <v>0.18656331181513536</v>
      </c>
      <c r="BB10">
        <v>28.681068</v>
      </c>
      <c r="BC10">
        <v>28.576273</v>
      </c>
      <c r="BD10" s="75">
        <v>28.553674999999998</v>
      </c>
      <c r="BE10">
        <v>28.016739999999999</v>
      </c>
      <c r="BF10">
        <v>27.912334000000001</v>
      </c>
      <c r="BG10" s="75">
        <v>27.927043999999999</v>
      </c>
      <c r="BH10">
        <v>27.987677000000001</v>
      </c>
      <c r="BI10">
        <v>27.831140000000001</v>
      </c>
      <c r="BJ10">
        <v>27.882764999999999</v>
      </c>
      <c r="BK10" s="71">
        <f t="shared" si="16"/>
        <v>5.5499387462085575E-2</v>
      </c>
      <c r="BL10" s="71">
        <f t="shared" si="17"/>
        <v>4.6142736700613585E-2</v>
      </c>
      <c r="BM10" s="71">
        <f t="shared" si="18"/>
        <v>6.5128506080074158E-2</v>
      </c>
      <c r="BN10" s="75">
        <f t="shared" si="19"/>
        <v>0.32001580528205348</v>
      </c>
      <c r="BO10">
        <v>34.901736999999997</v>
      </c>
      <c r="BP10">
        <v>35.36806</v>
      </c>
      <c r="BQ10" s="75">
        <v>35.413623999999999</v>
      </c>
      <c r="BR10">
        <v>34.785400000000003</v>
      </c>
      <c r="BS10">
        <v>34.563499999999998</v>
      </c>
      <c r="BT10" s="75">
        <v>34.454033000000003</v>
      </c>
      <c r="BU10">
        <v>34.364685000000001</v>
      </c>
      <c r="BV10">
        <v>34.66357</v>
      </c>
      <c r="BW10">
        <v>33.467059999999996</v>
      </c>
      <c r="BX10" s="71">
        <f t="shared" si="20"/>
        <v>0.23131544580075161</v>
      </c>
      <c r="BY10" s="71">
        <f t="shared" si="21"/>
        <v>0.13785125751169519</v>
      </c>
      <c r="BZ10" s="71">
        <f t="shared" si="22"/>
        <v>0.5084507038215883</v>
      </c>
      <c r="CA10" s="75">
        <f t="shared" si="23"/>
        <v>0.43617472740968355</v>
      </c>
      <c r="CB10">
        <v>28.364964000000001</v>
      </c>
      <c r="CC10">
        <v>28.191790000000001</v>
      </c>
      <c r="CD10" s="75">
        <v>28.213069999999998</v>
      </c>
      <c r="CE10">
        <v>27.693918</v>
      </c>
      <c r="CF10">
        <v>27.602488000000001</v>
      </c>
      <c r="CG10" s="75">
        <v>27.608910000000002</v>
      </c>
      <c r="CH10">
        <v>27.739097999999998</v>
      </c>
      <c r="CI10">
        <v>27.545994</v>
      </c>
      <c r="CJ10">
        <v>27.59601</v>
      </c>
      <c r="CK10" s="71">
        <f t="shared" si="24"/>
        <v>7.711020966556055E-2</v>
      </c>
      <c r="CL10" s="71">
        <f t="shared" si="25"/>
        <v>4.1669395974609946E-2</v>
      </c>
      <c r="CM10" s="71">
        <f t="shared" si="26"/>
        <v>8.1829722130775176E-2</v>
      </c>
      <c r="CN10" s="75">
        <f t="shared" si="27"/>
        <v>0.29490000801996136</v>
      </c>
      <c r="CO10">
        <v>27.625503999999999</v>
      </c>
      <c r="CP10">
        <v>27.468299999999999</v>
      </c>
      <c r="CQ10" s="80"/>
      <c r="CR10">
        <v>26.913270000000001</v>
      </c>
      <c r="CS10">
        <v>26.787479999999999</v>
      </c>
      <c r="CT10" s="80"/>
      <c r="CU10">
        <v>27.237223</v>
      </c>
      <c r="CV10">
        <v>27.065239999999999</v>
      </c>
      <c r="CW10">
        <v>27.056963</v>
      </c>
      <c r="CX10" s="71">
        <f t="shared" si="28"/>
        <v>7.8602000000000061E-2</v>
      </c>
      <c r="CY10" s="71">
        <f t="shared" si="29"/>
        <v>6.2895000000001033E-2</v>
      </c>
      <c r="CZ10" s="71">
        <f t="shared" si="30"/>
        <v>8.3093206446469559E-2</v>
      </c>
      <c r="DA10" s="75">
        <f t="shared" si="31"/>
        <v>0.28677383226357261</v>
      </c>
    </row>
    <row r="11" spans="1:105" x14ac:dyDescent="0.35">
      <c r="A11" s="69" t="s">
        <v>54</v>
      </c>
      <c r="B11">
        <v>23.93939</v>
      </c>
      <c r="C11">
        <v>23.893145000000001</v>
      </c>
      <c r="D11" s="75">
        <v>23.933199999999999</v>
      </c>
      <c r="E11">
        <v>23.634134</v>
      </c>
      <c r="F11">
        <v>23.608643000000001</v>
      </c>
      <c r="G11" s="75">
        <v>23.669661999999999</v>
      </c>
      <c r="H11">
        <v>23.900879</v>
      </c>
      <c r="I11">
        <v>23.911024000000001</v>
      </c>
      <c r="J11">
        <v>23.933235</v>
      </c>
      <c r="K11" s="71">
        <f t="shared" si="0"/>
        <v>2.0497477216042993E-2</v>
      </c>
      <c r="L11" s="71">
        <f t="shared" si="1"/>
        <v>2.5022985491120999E-2</v>
      </c>
      <c r="M11" s="71">
        <f t="shared" si="2"/>
        <v>1.3511971161405855E-2</v>
      </c>
      <c r="N11" s="71">
        <f t="shared" si="3"/>
        <v>0.1324939283316996</v>
      </c>
      <c r="O11">
        <v>36.127834</v>
      </c>
      <c r="P11">
        <v>40</v>
      </c>
      <c r="Q11" s="75">
        <v>40</v>
      </c>
      <c r="R11">
        <v>40</v>
      </c>
      <c r="S11">
        <v>40</v>
      </c>
      <c r="T11" s="75">
        <v>40</v>
      </c>
      <c r="U11">
        <v>40</v>
      </c>
      <c r="V11">
        <v>40</v>
      </c>
      <c r="W11" s="75">
        <v>40</v>
      </c>
      <c r="X11" s="71">
        <f t="shared" si="4"/>
        <v>1.8253565576533259</v>
      </c>
      <c r="Y11" s="71">
        <f t="shared" si="5"/>
        <v>0</v>
      </c>
      <c r="Z11" s="71">
        <f t="shared" si="6"/>
        <v>0</v>
      </c>
      <c r="AA11" s="71">
        <f t="shared" si="7"/>
        <v>0.60845218588443983</v>
      </c>
      <c r="AB11">
        <v>23.763489</v>
      </c>
      <c r="AC11">
        <v>23.754916999999999</v>
      </c>
      <c r="AD11" s="75">
        <v>23.732679999999998</v>
      </c>
      <c r="AE11">
        <v>23.689985</v>
      </c>
      <c r="AF11">
        <v>23.731552000000001</v>
      </c>
      <c r="AG11" s="75">
        <v>23.720435999999999</v>
      </c>
      <c r="AH11">
        <v>23.934546999999998</v>
      </c>
      <c r="AI11">
        <v>23.937291999999999</v>
      </c>
      <c r="AJ11" s="75">
        <v>23.945162</v>
      </c>
      <c r="AK11" s="71">
        <f t="shared" si="8"/>
        <v>1.2983570104816341E-2</v>
      </c>
      <c r="AL11" s="71">
        <f t="shared" si="9"/>
        <v>1.7570949338799841E-2</v>
      </c>
      <c r="AM11" s="71">
        <f t="shared" si="10"/>
        <v>4.498767115061658E-3</v>
      </c>
      <c r="AN11" s="75">
        <f t="shared" si="11"/>
        <v>9.8621876393787625E-2</v>
      </c>
      <c r="AO11">
        <v>24.087956999999999</v>
      </c>
      <c r="AP11">
        <v>24.152538</v>
      </c>
      <c r="AQ11" s="75">
        <v>24.095589</v>
      </c>
      <c r="AR11">
        <v>24.185175000000001</v>
      </c>
      <c r="AS11">
        <v>24.19943</v>
      </c>
      <c r="AT11" s="75">
        <v>24.174105000000001</v>
      </c>
      <c r="AU11">
        <v>23.925965999999999</v>
      </c>
      <c r="AV11">
        <v>23.969719999999999</v>
      </c>
      <c r="AW11" s="75">
        <v>23.921845999999999</v>
      </c>
      <c r="AX11" s="71">
        <f t="shared" si="12"/>
        <v>2.8813850037785672E-2</v>
      </c>
      <c r="AY11" s="71">
        <f t="shared" si="13"/>
        <v>1.0366106898069823E-2</v>
      </c>
      <c r="AZ11" s="71">
        <f t="shared" si="14"/>
        <v>2.1662324672625122E-2</v>
      </c>
      <c r="BA11" s="75">
        <f t="shared" si="15"/>
        <v>0.10350662531809698</v>
      </c>
      <c r="BB11">
        <v>25.875730000000001</v>
      </c>
      <c r="BC11">
        <v>25.825057999999999</v>
      </c>
      <c r="BD11" s="75">
        <v>25.820188999999999</v>
      </c>
      <c r="BE11">
        <v>25.254349000000001</v>
      </c>
      <c r="BF11">
        <v>25.227782999999999</v>
      </c>
      <c r="BG11" s="75">
        <v>25.247095000000002</v>
      </c>
      <c r="BH11">
        <v>24.990582</v>
      </c>
      <c r="BI11">
        <v>24.992090000000001</v>
      </c>
      <c r="BJ11">
        <v>25.050322000000001</v>
      </c>
      <c r="BK11" s="71">
        <f t="shared" si="16"/>
        <v>2.5113434709114042E-2</v>
      </c>
      <c r="BL11" s="71">
        <f t="shared" si="17"/>
        <v>1.1211731038912574E-2</v>
      </c>
      <c r="BM11" s="71">
        <f t="shared" si="18"/>
        <v>2.7813081430627027E-2</v>
      </c>
      <c r="BN11" s="75">
        <f t="shared" si="19"/>
        <v>0.34934096438297196</v>
      </c>
      <c r="BO11">
        <v>32.855170000000001</v>
      </c>
      <c r="BP11">
        <v>32.719265</v>
      </c>
      <c r="BQ11" s="75">
        <v>33.084719999999997</v>
      </c>
      <c r="BR11">
        <v>31.8155</v>
      </c>
      <c r="BS11">
        <v>31.677700000000002</v>
      </c>
      <c r="BT11" s="75">
        <v>31.855319999999999</v>
      </c>
      <c r="BU11">
        <v>34.626002999999997</v>
      </c>
      <c r="BV11">
        <v>34.582070000000002</v>
      </c>
      <c r="BW11">
        <v>34.170110000000001</v>
      </c>
      <c r="BX11" s="71">
        <f t="shared" si="20"/>
        <v>0.15082024935885194</v>
      </c>
      <c r="BY11" s="71">
        <f t="shared" si="21"/>
        <v>7.6101786225203111E-2</v>
      </c>
      <c r="BZ11" s="71">
        <f t="shared" si="22"/>
        <v>0.20533971243824667</v>
      </c>
      <c r="CA11" s="75">
        <f t="shared" si="23"/>
        <v>1.0982872033339617</v>
      </c>
      <c r="CB11">
        <v>25.666250000000002</v>
      </c>
      <c r="CC11">
        <v>25.663761000000001</v>
      </c>
      <c r="CD11" s="75">
        <v>25.682528000000001</v>
      </c>
      <c r="CE11">
        <v>24.992432000000001</v>
      </c>
      <c r="CF11">
        <v>24.970002999999998</v>
      </c>
      <c r="CG11" s="75">
        <v>24.969598999999999</v>
      </c>
      <c r="CH11">
        <v>24.821033</v>
      </c>
      <c r="CI11">
        <v>24.82264</v>
      </c>
      <c r="CJ11">
        <v>24.821646000000001</v>
      </c>
      <c r="CK11" s="71">
        <f t="shared" si="24"/>
        <v>8.3224508542990867E-3</v>
      </c>
      <c r="CL11" s="71">
        <f t="shared" si="25"/>
        <v>1.0669630556970807E-2</v>
      </c>
      <c r="CM11" s="71">
        <f t="shared" si="26"/>
        <v>6.6217268643950153E-4</v>
      </c>
      <c r="CN11" s="75">
        <f t="shared" si="27"/>
        <v>0.36909388003545973</v>
      </c>
      <c r="CO11">
        <v>25.113810999999998</v>
      </c>
      <c r="CP11">
        <v>25.042933999999999</v>
      </c>
      <c r="CQ11" s="80"/>
      <c r="CR11">
        <v>24.288654000000001</v>
      </c>
      <c r="CS11">
        <v>24.282651999999999</v>
      </c>
      <c r="CT11" s="80"/>
      <c r="CU11">
        <v>24.405526999999999</v>
      </c>
      <c r="CV11">
        <v>24.393537999999999</v>
      </c>
      <c r="CW11">
        <v>24.417583</v>
      </c>
      <c r="CX11" s="71">
        <f t="shared" si="28"/>
        <v>3.5438499999999706E-2</v>
      </c>
      <c r="CY11" s="71">
        <f t="shared" si="29"/>
        <v>3.0010000000011416E-3</v>
      </c>
      <c r="CZ11" s="71">
        <f t="shared" si="30"/>
        <v>9.8163428469515458E-3</v>
      </c>
      <c r="DA11" s="75">
        <f t="shared" si="31"/>
        <v>0.34888239821056455</v>
      </c>
    </row>
    <row r="12" spans="1:105" x14ac:dyDescent="0.35">
      <c r="A12" s="69" t="s">
        <v>55</v>
      </c>
      <c r="B12">
        <v>26.412392000000001</v>
      </c>
      <c r="C12">
        <v>26.480494</v>
      </c>
      <c r="D12" s="75">
        <v>26.39255</v>
      </c>
      <c r="E12">
        <v>26.327943999999999</v>
      </c>
      <c r="F12">
        <v>26.419909000000001</v>
      </c>
      <c r="G12" s="75">
        <v>26.285912</v>
      </c>
      <c r="H12">
        <v>26.342442999999999</v>
      </c>
      <c r="I12">
        <v>26.409040000000001</v>
      </c>
      <c r="J12">
        <v>26.391542000000001</v>
      </c>
      <c r="K12" s="71">
        <f t="shared" si="0"/>
        <v>3.7661849992915788E-2</v>
      </c>
      <c r="L12" s="71">
        <f t="shared" si="1"/>
        <v>5.5955782402020565E-2</v>
      </c>
      <c r="M12" s="71">
        <f t="shared" si="2"/>
        <v>2.8189935583861559E-2</v>
      </c>
      <c r="N12" s="71">
        <f t="shared" si="3"/>
        <v>3.4346982680927632E-2</v>
      </c>
      <c r="O12">
        <v>40</v>
      </c>
      <c r="P12">
        <v>40</v>
      </c>
      <c r="Q12" s="75">
        <v>40</v>
      </c>
      <c r="R12">
        <v>40</v>
      </c>
      <c r="S12">
        <v>40</v>
      </c>
      <c r="T12" s="75">
        <v>40</v>
      </c>
      <c r="U12">
        <v>40</v>
      </c>
      <c r="V12">
        <v>40</v>
      </c>
      <c r="W12" s="75">
        <v>40</v>
      </c>
      <c r="X12" s="71">
        <f t="shared" si="4"/>
        <v>0</v>
      </c>
      <c r="Y12" s="71">
        <f t="shared" si="5"/>
        <v>0</v>
      </c>
      <c r="Z12" s="71">
        <f t="shared" si="6"/>
        <v>0</v>
      </c>
      <c r="AA12" s="71">
        <f t="shared" si="7"/>
        <v>0</v>
      </c>
      <c r="AB12">
        <v>26.301919999999999</v>
      </c>
      <c r="AC12">
        <v>26.399750000000001</v>
      </c>
      <c r="AD12" s="75">
        <v>26.254190000000001</v>
      </c>
      <c r="AE12">
        <v>26.256181999999999</v>
      </c>
      <c r="AF12">
        <v>26.380372999999999</v>
      </c>
      <c r="AG12" s="75">
        <v>26.244254999999999</v>
      </c>
      <c r="AH12">
        <v>26.159455999999999</v>
      </c>
      <c r="AI12">
        <v>26.25123</v>
      </c>
      <c r="AJ12" s="75">
        <v>26.161363999999999</v>
      </c>
      <c r="AK12" s="71">
        <f t="shared" si="8"/>
        <v>6.0586554614039632E-2</v>
      </c>
      <c r="AL12" s="71">
        <f t="shared" si="9"/>
        <v>6.1548325849602716E-2</v>
      </c>
      <c r="AM12" s="71">
        <f t="shared" si="10"/>
        <v>4.2820043977350772E-2</v>
      </c>
      <c r="AN12" s="75">
        <f t="shared" si="11"/>
        <v>5.5363596833309089E-2</v>
      </c>
      <c r="AO12">
        <v>25.990348999999998</v>
      </c>
      <c r="AP12">
        <v>26.142828000000002</v>
      </c>
      <c r="AQ12" s="75">
        <v>26.084717000000001</v>
      </c>
      <c r="AR12">
        <v>26.797772999999999</v>
      </c>
      <c r="AS12">
        <v>26.904782999999998</v>
      </c>
      <c r="AT12" s="75">
        <v>26.843178000000002</v>
      </c>
      <c r="AU12">
        <v>26.096454999999999</v>
      </c>
      <c r="AV12">
        <v>26.243742000000001</v>
      </c>
      <c r="AW12" s="75">
        <v>26.120884</v>
      </c>
      <c r="AX12" s="71">
        <f t="shared" si="12"/>
        <v>6.2833159315410253E-2</v>
      </c>
      <c r="AY12" s="71">
        <f t="shared" si="13"/>
        <v>4.3853202277598292E-2</v>
      </c>
      <c r="AZ12" s="71">
        <f t="shared" si="14"/>
        <v>6.4450087987183186E-2</v>
      </c>
      <c r="BA12" s="75">
        <f t="shared" si="15"/>
        <v>0.34825414859276949</v>
      </c>
      <c r="BB12">
        <v>28.393393</v>
      </c>
      <c r="BC12">
        <v>28.426242999999999</v>
      </c>
      <c r="BD12" s="75">
        <v>28.306228999999998</v>
      </c>
      <c r="BE12">
        <v>27.552099999999999</v>
      </c>
      <c r="BF12">
        <v>27.644673999999998</v>
      </c>
      <c r="BG12" s="75">
        <v>27.526154999999999</v>
      </c>
      <c r="BH12">
        <v>27.113337999999999</v>
      </c>
      <c r="BI12">
        <v>27.131489999999999</v>
      </c>
      <c r="BJ12">
        <v>27.030850000000001</v>
      </c>
      <c r="BK12" s="71">
        <f t="shared" si="16"/>
        <v>5.0640394056743664E-2</v>
      </c>
      <c r="BL12" s="71">
        <f t="shared" si="17"/>
        <v>5.0870032503320145E-2</v>
      </c>
      <c r="BM12" s="71">
        <f t="shared" si="18"/>
        <v>4.3795198681539124E-2</v>
      </c>
      <c r="BN12" s="75">
        <f t="shared" si="19"/>
        <v>0.5292969575623554</v>
      </c>
      <c r="BO12">
        <v>35.314006999999997</v>
      </c>
      <c r="BP12">
        <v>35.357190000000003</v>
      </c>
      <c r="BQ12" s="75">
        <v>35.334923000000003</v>
      </c>
      <c r="BR12">
        <v>34.039771999999999</v>
      </c>
      <c r="BS12">
        <v>34.062330000000003</v>
      </c>
      <c r="BT12" s="75">
        <v>33.968426000000001</v>
      </c>
      <c r="BU12">
        <v>35.17944</v>
      </c>
      <c r="BV12">
        <v>35.260463999999999</v>
      </c>
      <c r="BW12">
        <v>34.89479</v>
      </c>
      <c r="BX12" s="71">
        <f t="shared" si="20"/>
        <v>1.7632261574236873E-2</v>
      </c>
      <c r="BY12" s="71">
        <f t="shared" si="21"/>
        <v>4.0023710050696895E-2</v>
      </c>
      <c r="BZ12" s="71">
        <f t="shared" si="22"/>
        <v>0.15681127558381136</v>
      </c>
      <c r="CA12" s="75">
        <f t="shared" si="23"/>
        <v>0.57299814641606828</v>
      </c>
      <c r="CB12">
        <v>28.124504000000002</v>
      </c>
      <c r="CC12">
        <v>28.192553</v>
      </c>
      <c r="CD12" s="75">
        <v>28.115442000000002</v>
      </c>
      <c r="CE12">
        <v>27.292846999999998</v>
      </c>
      <c r="CF12">
        <v>27.35791</v>
      </c>
      <c r="CG12" s="75">
        <v>27.322085999999999</v>
      </c>
      <c r="CH12">
        <v>27.219525999999998</v>
      </c>
      <c r="CI12">
        <v>27.354900000000001</v>
      </c>
      <c r="CJ12">
        <v>27.236470000000001</v>
      </c>
      <c r="CK12" s="71">
        <f t="shared" si="24"/>
        <v>3.441397094527418E-2</v>
      </c>
      <c r="CL12" s="71">
        <f t="shared" si="25"/>
        <v>2.6607167092095936E-2</v>
      </c>
      <c r="CM12" s="71">
        <f t="shared" si="26"/>
        <v>6.022078259943961E-2</v>
      </c>
      <c r="CN12" s="75">
        <f t="shared" si="27"/>
        <v>0.39982923451736446</v>
      </c>
      <c r="CO12">
        <v>27.939291000000001</v>
      </c>
      <c r="CP12">
        <v>27.940693</v>
      </c>
      <c r="CQ12" s="80"/>
      <c r="CR12">
        <v>26.436002999999999</v>
      </c>
      <c r="CS12">
        <v>26.500278000000002</v>
      </c>
      <c r="CT12" s="80"/>
      <c r="CU12">
        <v>26.905069999999998</v>
      </c>
      <c r="CV12">
        <v>26.969712999999999</v>
      </c>
      <c r="CW12">
        <v>26.830223</v>
      </c>
      <c r="CX12" s="71">
        <f t="shared" si="28"/>
        <v>7.0099999999939655E-4</v>
      </c>
      <c r="CY12" s="71">
        <f t="shared" si="29"/>
        <v>3.213750000000104E-2</v>
      </c>
      <c r="CZ12" s="71">
        <f t="shared" si="30"/>
        <v>5.6997320558854522E-2</v>
      </c>
      <c r="DA12" s="75">
        <f t="shared" si="31"/>
        <v>0.6175587110091959</v>
      </c>
    </row>
    <row r="13" spans="1:105" x14ac:dyDescent="0.35">
      <c r="A13" s="69" t="s">
        <v>56</v>
      </c>
      <c r="B13">
        <v>27.741522</v>
      </c>
      <c r="C13">
        <v>27.726676999999999</v>
      </c>
      <c r="D13" s="75">
        <v>27.742782999999999</v>
      </c>
      <c r="E13">
        <v>27.725079000000001</v>
      </c>
      <c r="F13">
        <v>27.750444000000002</v>
      </c>
      <c r="G13" s="75">
        <v>27.764849999999999</v>
      </c>
      <c r="H13">
        <v>27.578341999999999</v>
      </c>
      <c r="I13">
        <v>27.631813000000001</v>
      </c>
      <c r="J13">
        <v>27.579052000000001</v>
      </c>
      <c r="K13" s="71">
        <f t="shared" si="0"/>
        <v>7.313362063146635E-3</v>
      </c>
      <c r="L13" s="71">
        <f t="shared" si="1"/>
        <v>1.6440628880915121E-2</v>
      </c>
      <c r="M13" s="71">
        <f t="shared" si="2"/>
        <v>2.5040800178021086E-2</v>
      </c>
      <c r="N13" s="71">
        <f t="shared" si="3"/>
        <v>6.8701244535782968E-2</v>
      </c>
      <c r="O13">
        <v>40</v>
      </c>
      <c r="P13">
        <v>40</v>
      </c>
      <c r="Q13" s="75">
        <v>40</v>
      </c>
      <c r="R13">
        <v>40</v>
      </c>
      <c r="S13">
        <v>40</v>
      </c>
      <c r="T13" s="75">
        <v>40</v>
      </c>
      <c r="U13">
        <v>40</v>
      </c>
      <c r="V13">
        <v>40</v>
      </c>
      <c r="W13" s="75">
        <v>40</v>
      </c>
      <c r="X13" s="71">
        <f t="shared" si="4"/>
        <v>0</v>
      </c>
      <c r="Y13" s="71">
        <f t="shared" si="5"/>
        <v>0</v>
      </c>
      <c r="Z13" s="71">
        <f t="shared" si="6"/>
        <v>0</v>
      </c>
      <c r="AA13" s="71">
        <f t="shared" si="7"/>
        <v>0</v>
      </c>
      <c r="AB13">
        <v>27.765609999999999</v>
      </c>
      <c r="AC13">
        <v>27.711144999999998</v>
      </c>
      <c r="AD13" s="75">
        <v>27.716156000000002</v>
      </c>
      <c r="AE13">
        <v>27.919339999999998</v>
      </c>
      <c r="AF13">
        <v>27.924078000000002</v>
      </c>
      <c r="AG13" s="75">
        <v>27.953465999999999</v>
      </c>
      <c r="AH13">
        <v>27.334707000000002</v>
      </c>
      <c r="AI13">
        <v>27.343378000000001</v>
      </c>
      <c r="AJ13" s="75">
        <v>27.337472999999999</v>
      </c>
      <c r="AK13" s="71">
        <f t="shared" si="8"/>
        <v>2.4579224429496015E-2</v>
      </c>
      <c r="AL13" s="71">
        <f t="shared" si="9"/>
        <v>1.5094837469221462E-2</v>
      </c>
      <c r="AM13" s="71">
        <f t="shared" si="10"/>
        <v>3.6164135395291052E-3</v>
      </c>
      <c r="AN13" s="75">
        <f t="shared" si="11"/>
        <v>0.24655817908608674</v>
      </c>
      <c r="AO13">
        <v>28.116154000000002</v>
      </c>
      <c r="AP13">
        <v>28.073217</v>
      </c>
      <c r="AQ13" s="75">
        <v>28.140243999999999</v>
      </c>
      <c r="AR13">
        <v>28.254207999999998</v>
      </c>
      <c r="AS13">
        <v>28.214237000000001</v>
      </c>
      <c r="AT13" s="75">
        <v>28.15147</v>
      </c>
      <c r="AU13">
        <v>28.080241999999998</v>
      </c>
      <c r="AV13">
        <v>28.130209000000001</v>
      </c>
      <c r="AW13" s="75">
        <v>28.075047000000001</v>
      </c>
      <c r="AX13" s="71">
        <f t="shared" si="12"/>
        <v>2.7721898279559076E-2</v>
      </c>
      <c r="AY13" s="71">
        <f t="shared" si="13"/>
        <v>4.2285371484184903E-2</v>
      </c>
      <c r="AZ13" s="71">
        <f t="shared" si="14"/>
        <v>2.4869739215896091E-2</v>
      </c>
      <c r="BA13" s="75">
        <f t="shared" si="15"/>
        <v>4.9448205796757502E-2</v>
      </c>
      <c r="BB13">
        <v>27.82892</v>
      </c>
      <c r="BC13">
        <v>27.805243999999998</v>
      </c>
      <c r="BD13" s="75">
        <v>27.945284000000001</v>
      </c>
      <c r="BE13">
        <v>27.275950999999999</v>
      </c>
      <c r="BF13">
        <v>27.293666999999999</v>
      </c>
      <c r="BG13" s="75">
        <v>27.290934</v>
      </c>
      <c r="BH13">
        <v>27.261310000000002</v>
      </c>
      <c r="BI13">
        <v>27.260076999999999</v>
      </c>
      <c r="BJ13">
        <v>27.302537999999998</v>
      </c>
      <c r="BK13" s="71">
        <f t="shared" si="16"/>
        <v>6.1203063714164757E-2</v>
      </c>
      <c r="BL13" s="71">
        <f t="shared" si="17"/>
        <v>7.7875701102606363E-3</v>
      </c>
      <c r="BM13" s="71">
        <f t="shared" si="18"/>
        <v>1.9732108053175348E-2</v>
      </c>
      <c r="BN13" s="75">
        <f t="shared" si="19"/>
        <v>0.27302163798556439</v>
      </c>
      <c r="BO13">
        <v>34.763863000000001</v>
      </c>
      <c r="BP13">
        <v>35.01558</v>
      </c>
      <c r="BQ13" s="75">
        <v>35.243136999999997</v>
      </c>
      <c r="BR13">
        <v>33.547252999999998</v>
      </c>
      <c r="BS13">
        <v>33.780529999999999</v>
      </c>
      <c r="BT13" s="75">
        <v>34.009087000000001</v>
      </c>
      <c r="BU13">
        <v>33.749540000000003</v>
      </c>
      <c r="BV13">
        <v>33.746291999999997</v>
      </c>
      <c r="BW13">
        <v>33.255749999999999</v>
      </c>
      <c r="BX13" s="71">
        <f t="shared" si="20"/>
        <v>0.19574564090903368</v>
      </c>
      <c r="BY13" s="71">
        <f t="shared" si="21"/>
        <v>0.1885462231962127</v>
      </c>
      <c r="BZ13" s="71">
        <f t="shared" si="22"/>
        <v>0.23201306653050624</v>
      </c>
      <c r="CA13" s="75">
        <f t="shared" si="23"/>
        <v>0.63019146770132939</v>
      </c>
      <c r="CB13">
        <v>27.779001000000001</v>
      </c>
      <c r="CC13">
        <v>27.746722999999999</v>
      </c>
      <c r="CD13" s="75">
        <v>27.743230000000001</v>
      </c>
      <c r="CE13">
        <v>26.745570000000001</v>
      </c>
      <c r="CF13">
        <v>26.717358000000001</v>
      </c>
      <c r="CG13" s="75">
        <v>26.691471</v>
      </c>
      <c r="CH13">
        <v>26.588906999999999</v>
      </c>
      <c r="CI13">
        <v>26.54186</v>
      </c>
      <c r="CJ13">
        <v>26.475905999999998</v>
      </c>
      <c r="CK13" s="71">
        <f t="shared" si="24"/>
        <v>1.6102569753510793E-2</v>
      </c>
      <c r="CL13" s="71">
        <f t="shared" si="25"/>
        <v>2.2092621981105228E-2</v>
      </c>
      <c r="CM13" s="71">
        <f t="shared" si="26"/>
        <v>4.6347211741616656E-2</v>
      </c>
      <c r="CN13" s="75">
        <f t="shared" si="27"/>
        <v>0.53763036021320942</v>
      </c>
      <c r="CO13">
        <v>27.264023000000002</v>
      </c>
      <c r="CP13">
        <v>27.193560000000002</v>
      </c>
      <c r="CQ13" s="80"/>
      <c r="CR13">
        <v>25.864426000000002</v>
      </c>
      <c r="CS13">
        <v>25.812124000000001</v>
      </c>
      <c r="CT13" s="80"/>
      <c r="CU13">
        <v>26.032520000000002</v>
      </c>
      <c r="CV13">
        <v>25.987043</v>
      </c>
      <c r="CW13">
        <v>25.975573000000001</v>
      </c>
      <c r="CX13" s="71">
        <f t="shared" si="28"/>
        <v>3.5231500000000082E-2</v>
      </c>
      <c r="CY13" s="71">
        <f t="shared" si="29"/>
        <v>2.6151000000000479E-2</v>
      </c>
      <c r="CZ13" s="71">
        <f t="shared" si="30"/>
        <v>2.4591505394253185E-2</v>
      </c>
      <c r="DA13" s="75">
        <f t="shared" si="31"/>
        <v>0.62120716362791129</v>
      </c>
    </row>
    <row r="14" spans="1:105" x14ac:dyDescent="0.35">
      <c r="A14" s="69" t="s">
        <v>57</v>
      </c>
      <c r="B14">
        <v>31.637089</v>
      </c>
      <c r="C14">
        <v>31.481762</v>
      </c>
      <c r="D14" s="75">
        <v>31.330808999999999</v>
      </c>
      <c r="E14">
        <v>31.393373</v>
      </c>
      <c r="F14">
        <v>31.385339999999999</v>
      </c>
      <c r="G14" s="75">
        <v>31.411919999999999</v>
      </c>
      <c r="H14">
        <v>31.716049999999999</v>
      </c>
      <c r="I14">
        <v>31.564709000000001</v>
      </c>
      <c r="J14">
        <v>31.486176</v>
      </c>
      <c r="K14" s="71">
        <f t="shared" si="0"/>
        <v>0.12504253655723227</v>
      </c>
      <c r="L14" s="71">
        <f t="shared" si="1"/>
        <v>1.1130621915338392E-2</v>
      </c>
      <c r="M14" s="71">
        <f t="shared" si="2"/>
        <v>9.5401832177840193E-2</v>
      </c>
      <c r="N14" s="71">
        <f t="shared" si="3"/>
        <v>7.855818065376606E-2</v>
      </c>
      <c r="O14">
        <v>40</v>
      </c>
      <c r="P14">
        <v>40</v>
      </c>
      <c r="Q14" s="75">
        <v>40</v>
      </c>
      <c r="R14">
        <v>40</v>
      </c>
      <c r="S14">
        <v>23.576177999999999</v>
      </c>
      <c r="T14" s="75">
        <v>40</v>
      </c>
      <c r="U14">
        <v>25.240631</v>
      </c>
      <c r="V14">
        <v>40</v>
      </c>
      <c r="W14" s="75">
        <v>40</v>
      </c>
      <c r="X14" s="71">
        <f t="shared" si="4"/>
        <v>0</v>
      </c>
      <c r="Y14" s="71">
        <f t="shared" si="5"/>
        <v>7.7422639394672057</v>
      </c>
      <c r="Z14" s="71">
        <f t="shared" si="6"/>
        <v>6.9576332706230035</v>
      </c>
      <c r="AA14" s="71">
        <f t="shared" si="7"/>
        <v>2.4604308218429427</v>
      </c>
      <c r="AB14">
        <v>32.568010000000001</v>
      </c>
      <c r="AC14">
        <v>32.374156999999997</v>
      </c>
      <c r="AD14" s="75">
        <v>32.346119999999999</v>
      </c>
      <c r="AE14">
        <v>32.315165999999998</v>
      </c>
      <c r="AF14">
        <v>32.127420000000001</v>
      </c>
      <c r="AG14" s="75">
        <v>32.279952999999999</v>
      </c>
      <c r="AH14">
        <v>32.182690000000001</v>
      </c>
      <c r="AI14">
        <v>32.250183</v>
      </c>
      <c r="AJ14" s="75">
        <v>31.991810000000001</v>
      </c>
      <c r="AK14" s="71">
        <f t="shared" si="8"/>
        <v>9.8657787369608743E-2</v>
      </c>
      <c r="AL14" s="71">
        <f t="shared" si="9"/>
        <v>8.1482671623411426E-2</v>
      </c>
      <c r="AM14" s="71">
        <f t="shared" si="10"/>
        <v>0.10941617114790017</v>
      </c>
      <c r="AN14" s="75">
        <f t="shared" si="11"/>
        <v>0.11939150584257484</v>
      </c>
      <c r="AO14">
        <v>32.96604</v>
      </c>
      <c r="AP14">
        <v>33.125945999999999</v>
      </c>
      <c r="AQ14" s="75">
        <v>32.973044999999999</v>
      </c>
      <c r="AR14">
        <v>31.977587</v>
      </c>
      <c r="AS14">
        <v>31.84066</v>
      </c>
      <c r="AT14" s="75">
        <v>31.668548999999999</v>
      </c>
      <c r="AU14">
        <v>31.705065000000001</v>
      </c>
      <c r="AV14">
        <v>31.807734</v>
      </c>
      <c r="AW14" s="75">
        <v>31.810130999999998</v>
      </c>
      <c r="AX14" s="71">
        <f t="shared" si="12"/>
        <v>7.378475803307874E-2</v>
      </c>
      <c r="AY14" s="71">
        <f t="shared" si="13"/>
        <v>0.12643649486072753</v>
      </c>
      <c r="AZ14" s="71">
        <f t="shared" si="14"/>
        <v>4.8973386793236047E-2</v>
      </c>
      <c r="BA14" s="75">
        <f t="shared" si="15"/>
        <v>0.57557204690425534</v>
      </c>
      <c r="BB14">
        <v>27.355124</v>
      </c>
      <c r="BC14">
        <v>27.384727000000002</v>
      </c>
      <c r="BD14" s="75">
        <v>27.430192999999999</v>
      </c>
      <c r="BE14">
        <v>27.182693</v>
      </c>
      <c r="BF14">
        <v>27.147214999999999</v>
      </c>
      <c r="BG14" s="75">
        <v>27.188662000000001</v>
      </c>
      <c r="BH14">
        <v>27.857520000000001</v>
      </c>
      <c r="BI14">
        <v>27.800093</v>
      </c>
      <c r="BJ14">
        <v>27.882536000000002</v>
      </c>
      <c r="BK14" s="71">
        <f t="shared" si="16"/>
        <v>3.0874026347220421E-2</v>
      </c>
      <c r="BL14" s="71">
        <f t="shared" si="17"/>
        <v>1.8294417041516065E-2</v>
      </c>
      <c r="BM14" s="71">
        <f t="shared" si="18"/>
        <v>3.4513296687251699E-2</v>
      </c>
      <c r="BN14" s="75">
        <f t="shared" si="19"/>
        <v>0.28083622345895876</v>
      </c>
      <c r="BO14">
        <v>38.141765999999997</v>
      </c>
      <c r="BP14">
        <v>38.269675999999997</v>
      </c>
      <c r="BQ14" s="75">
        <v>37.027397000000001</v>
      </c>
      <c r="BR14">
        <v>34.952755000000003</v>
      </c>
      <c r="BS14">
        <v>35.845542999999999</v>
      </c>
      <c r="BT14" s="75">
        <v>35.807929999999999</v>
      </c>
      <c r="BU14">
        <v>40</v>
      </c>
      <c r="BV14">
        <v>40</v>
      </c>
      <c r="BW14">
        <v>40</v>
      </c>
      <c r="BX14" s="71">
        <f t="shared" si="20"/>
        <v>0.55791639657469028</v>
      </c>
      <c r="BY14" s="71">
        <f t="shared" si="21"/>
        <v>0.41228488415684195</v>
      </c>
      <c r="BZ14" s="71">
        <f t="shared" si="22"/>
        <v>0</v>
      </c>
      <c r="CA14" s="75">
        <f t="shared" si="23"/>
        <v>1.8227862783276541</v>
      </c>
      <c r="CB14">
        <v>27.405937000000002</v>
      </c>
      <c r="CC14">
        <v>27.386734000000001</v>
      </c>
      <c r="CD14" s="75">
        <v>27.357502</v>
      </c>
      <c r="CE14">
        <v>26.265651999999999</v>
      </c>
      <c r="CF14">
        <v>26.199877000000001</v>
      </c>
      <c r="CG14" s="75">
        <v>26.216045000000001</v>
      </c>
      <c r="CH14">
        <v>26.14771</v>
      </c>
      <c r="CI14">
        <v>26.114460000000001</v>
      </c>
      <c r="CJ14">
        <v>26.107927</v>
      </c>
      <c r="CK14" s="71">
        <f t="shared" si="24"/>
        <v>1.9914300439634353E-2</v>
      </c>
      <c r="CL14" s="71">
        <f t="shared" si="25"/>
        <v>2.7985332066796161E-2</v>
      </c>
      <c r="CM14" s="71">
        <f t="shared" si="26"/>
        <v>1.7419432565065986E-2</v>
      </c>
      <c r="CN14" s="75">
        <f t="shared" si="27"/>
        <v>0.57108486223839816</v>
      </c>
      <c r="CO14">
        <v>25.661311999999999</v>
      </c>
      <c r="CP14">
        <v>25.607088000000001</v>
      </c>
      <c r="CQ14" s="80"/>
      <c r="CR14">
        <v>25.133109999999999</v>
      </c>
      <c r="CS14">
        <v>24.989409999999999</v>
      </c>
      <c r="CT14" s="80"/>
      <c r="CU14">
        <v>25.305620000000001</v>
      </c>
      <c r="CV14">
        <v>25.14565</v>
      </c>
      <c r="CW14">
        <v>25.210728</v>
      </c>
      <c r="CX14" s="71">
        <f t="shared" si="28"/>
        <v>2.7111999999998915E-2</v>
      </c>
      <c r="CY14" s="71">
        <f t="shared" si="29"/>
        <v>7.1849999999999525E-2</v>
      </c>
      <c r="CZ14" s="71">
        <f t="shared" si="30"/>
        <v>6.5684463449637312E-2</v>
      </c>
      <c r="DA14" s="75">
        <f t="shared" si="31"/>
        <v>0.24144953132464234</v>
      </c>
    </row>
    <row r="15" spans="1:105" x14ac:dyDescent="0.35">
      <c r="A15" s="69" t="s">
        <v>58</v>
      </c>
      <c r="B15">
        <v>27.463840000000001</v>
      </c>
      <c r="C15">
        <v>27.462758999999998</v>
      </c>
      <c r="D15" s="75">
        <v>27.546081999999998</v>
      </c>
      <c r="E15">
        <v>27.336403000000001</v>
      </c>
      <c r="F15">
        <v>27.349644000000001</v>
      </c>
      <c r="G15" s="75">
        <v>27.377984999999999</v>
      </c>
      <c r="H15">
        <v>27.580618000000001</v>
      </c>
      <c r="I15">
        <v>27.598790999999999</v>
      </c>
      <c r="J15">
        <v>27.614609999999999</v>
      </c>
      <c r="K15" s="71">
        <f t="shared" si="0"/>
        <v>3.9026540049332752E-2</v>
      </c>
      <c r="L15" s="71">
        <f t="shared" si="1"/>
        <v>1.7344865029421789E-2</v>
      </c>
      <c r="M15" s="71">
        <f t="shared" si="2"/>
        <v>1.3888263446361099E-2</v>
      </c>
      <c r="N15" s="71">
        <f t="shared" si="3"/>
        <v>9.9575217280551687E-2</v>
      </c>
      <c r="O15">
        <v>28.290337000000001</v>
      </c>
      <c r="P15">
        <v>28.380178000000001</v>
      </c>
      <c r="Q15" s="75">
        <v>28.456675000000001</v>
      </c>
      <c r="R15">
        <v>28.313874999999999</v>
      </c>
      <c r="S15">
        <v>28.414180000000002</v>
      </c>
      <c r="T15" s="75">
        <v>28.417503</v>
      </c>
      <c r="U15">
        <v>28.300115999999999</v>
      </c>
      <c r="V15">
        <v>28.325243</v>
      </c>
      <c r="W15" s="75">
        <v>28.423362999999998</v>
      </c>
      <c r="X15" s="71">
        <f t="shared" si="4"/>
        <v>6.7980002397763861E-2</v>
      </c>
      <c r="Y15" s="71">
        <f t="shared" si="5"/>
        <v>4.8086609059996635E-2</v>
      </c>
      <c r="Z15" s="71">
        <f t="shared" si="6"/>
        <v>5.317552020118476E-2</v>
      </c>
      <c r="AA15" s="71">
        <f t="shared" si="7"/>
        <v>1.3998157437830564E-2</v>
      </c>
      <c r="AB15">
        <v>28.271705999999998</v>
      </c>
      <c r="AC15">
        <v>28.355951000000001</v>
      </c>
      <c r="AD15" s="75">
        <v>28.410374000000001</v>
      </c>
      <c r="AE15">
        <v>28.451879999999999</v>
      </c>
      <c r="AF15">
        <v>28.503734999999999</v>
      </c>
      <c r="AG15" s="75">
        <v>28.575862999999998</v>
      </c>
      <c r="AH15">
        <v>28.511023999999999</v>
      </c>
      <c r="AI15">
        <v>28.495950000000001</v>
      </c>
      <c r="AJ15" s="75">
        <v>28.56382</v>
      </c>
      <c r="AK15" s="71">
        <f t="shared" si="8"/>
        <v>5.7045690438066295E-2</v>
      </c>
      <c r="AL15" s="71">
        <f t="shared" si="9"/>
        <v>5.0840899653286191E-2</v>
      </c>
      <c r="AM15" s="71">
        <f t="shared" si="10"/>
        <v>2.9099408149765835E-2</v>
      </c>
      <c r="AN15" s="75">
        <f t="shared" si="11"/>
        <v>8.0803992676837424E-2</v>
      </c>
      <c r="AO15">
        <v>28.717981000000002</v>
      </c>
      <c r="AP15">
        <v>28.68599</v>
      </c>
      <c r="AQ15" s="75">
        <v>28.753283</v>
      </c>
      <c r="AR15">
        <v>29.043882</v>
      </c>
      <c r="AS15">
        <v>29.072945000000001</v>
      </c>
      <c r="AT15" s="75">
        <v>29.110579999999999</v>
      </c>
      <c r="AU15">
        <v>28.579868000000001</v>
      </c>
      <c r="AV15">
        <v>28.634232000000001</v>
      </c>
      <c r="AW15" s="75">
        <v>28.666343999999999</v>
      </c>
      <c r="AX15" s="71">
        <f t="shared" si="12"/>
        <v>2.7483334614917827E-2</v>
      </c>
      <c r="AY15" s="71">
        <f t="shared" si="13"/>
        <v>2.7304200730941142E-2</v>
      </c>
      <c r="AZ15" s="71">
        <f t="shared" si="14"/>
        <v>3.569114987718229E-2</v>
      </c>
      <c r="BA15" s="75">
        <f t="shared" si="15"/>
        <v>0.19360646552303251</v>
      </c>
      <c r="BB15">
        <v>27.170947999999999</v>
      </c>
      <c r="BC15">
        <v>27.103016</v>
      </c>
      <c r="BD15" s="75">
        <v>27.213775999999999</v>
      </c>
      <c r="BE15">
        <v>26.987290000000002</v>
      </c>
      <c r="BF15">
        <v>26.950813</v>
      </c>
      <c r="BG15" s="75">
        <v>26.975926999999999</v>
      </c>
      <c r="BH15">
        <v>27.027470000000001</v>
      </c>
      <c r="BI15">
        <v>26.990220000000001</v>
      </c>
      <c r="BJ15">
        <v>27.093762999999999</v>
      </c>
      <c r="BK15" s="71">
        <f t="shared" si="16"/>
        <v>4.5603084457084289E-2</v>
      </c>
      <c r="BL15" s="71">
        <f t="shared" si="17"/>
        <v>1.5240305822245372E-2</v>
      </c>
      <c r="BM15" s="71">
        <f t="shared" si="18"/>
        <v>4.2821953349498246E-2</v>
      </c>
      <c r="BN15" s="75">
        <f t="shared" si="19"/>
        <v>7.9326712406414743E-2</v>
      </c>
      <c r="BO15">
        <v>27.614142999999999</v>
      </c>
      <c r="BP15">
        <v>27.606684000000001</v>
      </c>
      <c r="BQ15" s="75">
        <v>27.694814999999998</v>
      </c>
      <c r="BR15">
        <v>27.736602999999999</v>
      </c>
      <c r="BS15">
        <v>27.730004999999998</v>
      </c>
      <c r="BT15" s="75">
        <v>27.826916000000001</v>
      </c>
      <c r="BU15">
        <v>27.533843999999998</v>
      </c>
      <c r="BV15">
        <v>27.47138</v>
      </c>
      <c r="BW15">
        <v>27.592945</v>
      </c>
      <c r="BX15" s="71">
        <f t="shared" si="20"/>
        <v>3.990360806020124E-2</v>
      </c>
      <c r="BY15" s="71">
        <f t="shared" si="21"/>
        <v>4.4211252330902728E-2</v>
      </c>
      <c r="BZ15" s="71">
        <f t="shared" si="22"/>
        <v>4.9635033239302663E-2</v>
      </c>
      <c r="CA15" s="75">
        <f t="shared" si="23"/>
        <v>9.474478308566775E-2</v>
      </c>
      <c r="CB15">
        <v>29.070425</v>
      </c>
      <c r="CC15">
        <v>29.086417999999998</v>
      </c>
      <c r="CD15" s="75">
        <v>29.151706999999998</v>
      </c>
      <c r="CE15">
        <v>29.605450000000001</v>
      </c>
      <c r="CF15">
        <v>29.558699000000001</v>
      </c>
      <c r="CG15" s="75">
        <v>29.695986000000001</v>
      </c>
      <c r="CH15">
        <v>29.76445</v>
      </c>
      <c r="CI15">
        <v>29.812607</v>
      </c>
      <c r="CJ15">
        <v>29.821043</v>
      </c>
      <c r="CK15" s="71">
        <f t="shared" si="24"/>
        <v>3.5158676966005956E-2</v>
      </c>
      <c r="CL15" s="71">
        <f t="shared" si="25"/>
        <v>5.698941779547053E-2</v>
      </c>
      <c r="CM15" s="71">
        <f t="shared" si="26"/>
        <v>2.492885519945803E-2</v>
      </c>
      <c r="CN15" s="75">
        <f t="shared" si="27"/>
        <v>0.2952931490919109</v>
      </c>
      <c r="CO15">
        <v>31.773569999999999</v>
      </c>
      <c r="CP15">
        <v>31.762217</v>
      </c>
      <c r="CQ15" s="80"/>
      <c r="CR15">
        <v>30.116330999999999</v>
      </c>
      <c r="CS15">
        <v>30.085999000000001</v>
      </c>
      <c r="CT15" s="80"/>
      <c r="CU15">
        <v>30.278147000000001</v>
      </c>
      <c r="CV15">
        <v>30.400525999999999</v>
      </c>
      <c r="CW15">
        <v>30.379176999999999</v>
      </c>
      <c r="CX15" s="71">
        <f t="shared" si="28"/>
        <v>5.6764999999998622E-3</v>
      </c>
      <c r="CY15" s="71">
        <f t="shared" si="29"/>
        <v>1.5165999999998903E-2</v>
      </c>
      <c r="CZ15" s="71">
        <f t="shared" si="30"/>
        <v>5.337442202861601E-2</v>
      </c>
      <c r="DA15" s="75">
        <f t="shared" si="31"/>
        <v>0.73365298702616399</v>
      </c>
    </row>
    <row r="16" spans="1:105" x14ac:dyDescent="0.35">
      <c r="A16" s="69" t="s">
        <v>59</v>
      </c>
      <c r="B16">
        <v>34.358265000000003</v>
      </c>
      <c r="C16">
        <v>34.439647999999998</v>
      </c>
      <c r="D16" s="75">
        <v>34.464497000000001</v>
      </c>
      <c r="E16">
        <v>34.244889999999998</v>
      </c>
      <c r="F16">
        <v>34.546852000000001</v>
      </c>
      <c r="G16" s="75">
        <v>34.545810000000003</v>
      </c>
      <c r="H16">
        <v>33.992016</v>
      </c>
      <c r="I16">
        <v>34.189342000000003</v>
      </c>
      <c r="J16">
        <v>34.076439999999998</v>
      </c>
      <c r="K16" s="71">
        <f t="shared" si="0"/>
        <v>4.5369964751534188E-2</v>
      </c>
      <c r="L16" s="71">
        <f t="shared" si="1"/>
        <v>0.14210128688447113</v>
      </c>
      <c r="M16" s="71">
        <f t="shared" si="2"/>
        <v>8.083716393398005E-2</v>
      </c>
      <c r="N16" s="71">
        <f t="shared" si="3"/>
        <v>0.16408219451945408</v>
      </c>
      <c r="O16">
        <v>40</v>
      </c>
      <c r="P16">
        <v>40</v>
      </c>
      <c r="Q16" s="75">
        <v>40</v>
      </c>
      <c r="R16">
        <v>40</v>
      </c>
      <c r="S16">
        <v>40</v>
      </c>
      <c r="T16" s="75">
        <v>40</v>
      </c>
      <c r="U16">
        <v>40</v>
      </c>
      <c r="V16">
        <v>40</v>
      </c>
      <c r="W16" s="75">
        <v>40</v>
      </c>
      <c r="X16" s="71">
        <f t="shared" si="4"/>
        <v>0</v>
      </c>
      <c r="Y16" s="71">
        <f t="shared" si="5"/>
        <v>0</v>
      </c>
      <c r="Z16" s="71">
        <f t="shared" si="6"/>
        <v>0</v>
      </c>
      <c r="AA16" s="71">
        <f t="shared" si="7"/>
        <v>0</v>
      </c>
      <c r="AB16">
        <v>35.338164999999996</v>
      </c>
      <c r="AC16">
        <v>35.246468</v>
      </c>
      <c r="AD16" s="75">
        <v>35.452697999999998</v>
      </c>
      <c r="AE16">
        <v>35.301642999999999</v>
      </c>
      <c r="AF16">
        <v>35.334327999999999</v>
      </c>
      <c r="AG16" s="75">
        <v>35.241309999999999</v>
      </c>
      <c r="AH16">
        <v>34.966704999999997</v>
      </c>
      <c r="AI16">
        <v>34.942042999999998</v>
      </c>
      <c r="AJ16" s="75">
        <v>34.863163</v>
      </c>
      <c r="AK16" s="71">
        <f t="shared" si="8"/>
        <v>8.4364922145797869E-2</v>
      </c>
      <c r="AL16" s="71">
        <f t="shared" si="9"/>
        <v>3.8529539083669552E-2</v>
      </c>
      <c r="AM16" s="71">
        <f t="shared" si="10"/>
        <v>4.416033213441814E-2</v>
      </c>
      <c r="AN16" s="75">
        <f t="shared" si="11"/>
        <v>0.18753589338089874</v>
      </c>
      <c r="AO16">
        <v>33.246403000000001</v>
      </c>
      <c r="AP16">
        <v>33.817641999999999</v>
      </c>
      <c r="AQ16" s="75">
        <v>33.223930000000003</v>
      </c>
      <c r="AR16">
        <v>35.208733000000002</v>
      </c>
      <c r="AS16">
        <v>35.266716000000002</v>
      </c>
      <c r="AT16" s="75">
        <v>35.30498</v>
      </c>
      <c r="AU16">
        <v>35.007637000000003</v>
      </c>
      <c r="AV16">
        <v>34.799959999999999</v>
      </c>
      <c r="AW16" s="75">
        <v>34.971122999999999</v>
      </c>
      <c r="AX16" s="71">
        <f t="shared" si="12"/>
        <v>0.27473481553308698</v>
      </c>
      <c r="AY16" s="71">
        <f t="shared" si="13"/>
        <v>3.9566606281896524E-2</v>
      </c>
      <c r="AZ16" s="71">
        <f t="shared" si="14"/>
        <v>9.0529173378899666E-2</v>
      </c>
      <c r="BA16" s="75">
        <f t="shared" si="15"/>
        <v>0.79611140201453978</v>
      </c>
      <c r="BB16">
        <v>32.466983999999997</v>
      </c>
      <c r="BC16">
        <v>32.298830000000002</v>
      </c>
      <c r="BD16" s="75">
        <v>32.325066</v>
      </c>
      <c r="BE16">
        <v>32.398029999999999</v>
      </c>
      <c r="BF16">
        <v>32.359369999999998</v>
      </c>
      <c r="BG16" s="75">
        <v>32.266967999999999</v>
      </c>
      <c r="BH16">
        <v>34.33361</v>
      </c>
      <c r="BI16">
        <v>34.235219999999998</v>
      </c>
      <c r="BJ16">
        <v>34.300400000000003</v>
      </c>
      <c r="BK16" s="71">
        <f t="shared" si="16"/>
        <v>7.3865353580384513E-2</v>
      </c>
      <c r="BL16" s="71">
        <f t="shared" si="17"/>
        <v>5.4984819165535728E-2</v>
      </c>
      <c r="BM16" s="71">
        <f t="shared" si="18"/>
        <v>4.0868255270918807E-2</v>
      </c>
      <c r="BN16" s="75">
        <f t="shared" si="19"/>
        <v>0.91325063404781559</v>
      </c>
      <c r="BO16">
        <v>40</v>
      </c>
      <c r="BP16">
        <v>38.449824999999997</v>
      </c>
      <c r="BQ16" s="75">
        <v>37.491486000000002</v>
      </c>
      <c r="BR16">
        <v>37.250607000000002</v>
      </c>
      <c r="BS16">
        <v>36.863779999999998</v>
      </c>
      <c r="BT16" s="75">
        <v>36.202530000000003</v>
      </c>
      <c r="BU16">
        <v>40</v>
      </c>
      <c r="BV16">
        <v>40</v>
      </c>
      <c r="BW16">
        <v>40</v>
      </c>
      <c r="BX16" s="71">
        <f t="shared" si="20"/>
        <v>1.0335536677858361</v>
      </c>
      <c r="BY16" s="71">
        <f t="shared" si="21"/>
        <v>0.4327370369530304</v>
      </c>
      <c r="BZ16" s="71">
        <f t="shared" si="22"/>
        <v>0</v>
      </c>
      <c r="CA16" s="75">
        <f t="shared" si="23"/>
        <v>1.3234301702177378</v>
      </c>
      <c r="CB16">
        <v>32.98583</v>
      </c>
      <c r="CC16">
        <v>32.98348</v>
      </c>
      <c r="CD16" s="75">
        <v>32.989212000000002</v>
      </c>
      <c r="CE16">
        <v>32.554600000000001</v>
      </c>
      <c r="CF16">
        <v>32.821083000000002</v>
      </c>
      <c r="CG16" s="75">
        <v>32.46949</v>
      </c>
      <c r="CH16">
        <v>32.915439999999997</v>
      </c>
      <c r="CI16">
        <v>32.889183000000003</v>
      </c>
      <c r="CJ16">
        <v>32.866287</v>
      </c>
      <c r="CK16" s="71">
        <f t="shared" si="24"/>
        <v>2.3526875412324608E-3</v>
      </c>
      <c r="CL16" s="71">
        <f t="shared" si="25"/>
        <v>0.14976816863925294</v>
      </c>
      <c r="CM16" s="71">
        <f t="shared" si="26"/>
        <v>2.0082259373773195E-2</v>
      </c>
      <c r="CN16" s="75">
        <f t="shared" si="27"/>
        <v>0.15729614483255699</v>
      </c>
      <c r="CO16">
        <v>32.469833000000001</v>
      </c>
      <c r="CP16">
        <v>32.540770000000002</v>
      </c>
      <c r="CQ16" s="80"/>
      <c r="CR16">
        <v>32.004063000000002</v>
      </c>
      <c r="CS16">
        <v>32.166587999999997</v>
      </c>
      <c r="CT16" s="80"/>
      <c r="CU16">
        <v>32.260809999999999</v>
      </c>
      <c r="CV16">
        <v>32.352116000000002</v>
      </c>
      <c r="CW16">
        <v>32.262149999999998</v>
      </c>
      <c r="CX16" s="71">
        <f t="shared" si="28"/>
        <v>3.5468500000000347E-2</v>
      </c>
      <c r="CY16" s="71">
        <f t="shared" si="29"/>
        <v>8.1262499999997573E-2</v>
      </c>
      <c r="CZ16" s="71">
        <f t="shared" si="30"/>
        <v>4.2729722145911579E-2</v>
      </c>
      <c r="DA16" s="75">
        <f t="shared" si="31"/>
        <v>0.17146298317340386</v>
      </c>
    </row>
    <row r="17" spans="1:105" x14ac:dyDescent="0.35">
      <c r="A17" s="69" t="s">
        <v>60</v>
      </c>
      <c r="B17">
        <v>25.339758</v>
      </c>
      <c r="C17">
        <v>25.337427000000002</v>
      </c>
      <c r="D17" s="75">
        <v>25.290414999999999</v>
      </c>
      <c r="E17">
        <v>25.377365000000001</v>
      </c>
      <c r="F17">
        <v>25.375167999999999</v>
      </c>
      <c r="G17" s="75">
        <v>25.33305</v>
      </c>
      <c r="H17">
        <v>25.627996</v>
      </c>
      <c r="I17">
        <v>25.636856000000002</v>
      </c>
      <c r="J17">
        <v>25.557314000000002</v>
      </c>
      <c r="K17" s="71">
        <f t="shared" si="0"/>
        <v>2.2731019808965507E-2</v>
      </c>
      <c r="L17" s="71">
        <f t="shared" si="1"/>
        <v>2.0392187932310353E-2</v>
      </c>
      <c r="M17" s="71">
        <f t="shared" si="2"/>
        <v>3.5592406318701281E-2</v>
      </c>
      <c r="N17" s="71">
        <f>_xlfn.STDEV.P((AVERAGE(B17:D17)),(AVERAGE(E17:G17)),(AVERAGE(H17:J17)))</f>
        <v>0.1260392625743911</v>
      </c>
      <c r="O17">
        <v>25.986118000000001</v>
      </c>
      <c r="P17">
        <v>25.986305000000002</v>
      </c>
      <c r="Q17" s="75">
        <v>25.978151</v>
      </c>
      <c r="R17">
        <v>26.422203</v>
      </c>
      <c r="S17">
        <v>26.446128999999999</v>
      </c>
      <c r="T17" s="75">
        <v>26.410028000000001</v>
      </c>
      <c r="U17">
        <v>26.202642000000001</v>
      </c>
      <c r="V17">
        <v>26.14602</v>
      </c>
      <c r="W17" s="75">
        <v>26.133617000000001</v>
      </c>
      <c r="X17" s="71">
        <f t="shared" si="4"/>
        <v>3.8005229757090255E-3</v>
      </c>
      <c r="Y17" s="71">
        <f t="shared" si="5"/>
        <v>1.4996171000180357E-2</v>
      </c>
      <c r="Z17" s="71">
        <f t="shared" si="6"/>
        <v>3.0045032715723497E-2</v>
      </c>
      <c r="AA17" s="71">
        <f t="shared" si="7"/>
        <v>0.18187876939819531</v>
      </c>
      <c r="AB17">
        <v>26.250382999999999</v>
      </c>
      <c r="AC17">
        <v>26.248114000000001</v>
      </c>
      <c r="AD17" s="75">
        <v>26.184263000000001</v>
      </c>
      <c r="AE17">
        <v>26.166115000000001</v>
      </c>
      <c r="AF17">
        <v>26.205929000000001</v>
      </c>
      <c r="AG17" s="75">
        <v>26.178663</v>
      </c>
      <c r="AH17">
        <v>26.471976999999999</v>
      </c>
      <c r="AI17">
        <v>26.482384</v>
      </c>
      <c r="AJ17" s="75">
        <v>26.440215999999999</v>
      </c>
      <c r="AK17" s="71">
        <f t="shared" si="8"/>
        <v>3.0648460106322686E-2</v>
      </c>
      <c r="AL17" s="71">
        <f t="shared" si="9"/>
        <v>1.6620073726270508E-2</v>
      </c>
      <c r="AM17" s="71">
        <f t="shared" si="10"/>
        <v>1.7935709241621862E-2</v>
      </c>
      <c r="AN17" s="75">
        <f t="shared" si="11"/>
        <v>0.12354026749931521</v>
      </c>
      <c r="AO17">
        <v>26.067869999999999</v>
      </c>
      <c r="AP17">
        <v>26.111820000000002</v>
      </c>
      <c r="AQ17" s="75">
        <v>26.038744000000001</v>
      </c>
      <c r="AR17">
        <v>26.284931</v>
      </c>
      <c r="AS17">
        <v>26.337036000000001</v>
      </c>
      <c r="AT17" s="75">
        <v>26.289777999999998</v>
      </c>
      <c r="AU17">
        <v>26.166391000000001</v>
      </c>
      <c r="AV17">
        <v>26.190514</v>
      </c>
      <c r="AW17" s="75">
        <v>26.120394000000001</v>
      </c>
      <c r="AX17" s="71">
        <f t="shared" si="12"/>
        <v>3.0037066271895434E-2</v>
      </c>
      <c r="AY17" s="71">
        <f t="shared" si="13"/>
        <v>2.350352928108258E-2</v>
      </c>
      <c r="AZ17" s="71">
        <f t="shared" si="14"/>
        <v>2.908695304695114E-2</v>
      </c>
      <c r="BA17" s="75">
        <f t="shared" si="15"/>
        <v>9.5350850363082329E-2</v>
      </c>
      <c r="BB17">
        <v>25.399725</v>
      </c>
      <c r="BC17">
        <v>25.411715000000001</v>
      </c>
      <c r="BD17" s="75">
        <v>25.388356999999999</v>
      </c>
      <c r="BE17">
        <v>25.401154999999999</v>
      </c>
      <c r="BF17">
        <v>25.390398000000001</v>
      </c>
      <c r="BG17" s="75">
        <v>25.374067</v>
      </c>
      <c r="BH17">
        <v>26.307680000000001</v>
      </c>
      <c r="BI17">
        <v>26.297709999999999</v>
      </c>
      <c r="BJ17">
        <v>26.243824</v>
      </c>
      <c r="BK17" s="71">
        <f t="shared" si="16"/>
        <v>9.5369904873376741E-3</v>
      </c>
      <c r="BL17" s="71">
        <f t="shared" si="17"/>
        <v>1.1136398550099598E-2</v>
      </c>
      <c r="BM17" s="71">
        <f t="shared" si="18"/>
        <v>2.8048946567662068E-2</v>
      </c>
      <c r="BN17" s="75">
        <f t="shared" si="19"/>
        <v>0.41902672745500885</v>
      </c>
      <c r="BO17">
        <v>26.689662999999999</v>
      </c>
      <c r="BP17">
        <v>26.694573999999999</v>
      </c>
      <c r="BQ17" s="75">
        <v>26.687840999999999</v>
      </c>
      <c r="BR17">
        <v>27.421600000000002</v>
      </c>
      <c r="BS17">
        <v>27.444109999999998</v>
      </c>
      <c r="BT17" s="75">
        <v>27.406662000000001</v>
      </c>
      <c r="BU17">
        <v>26.647580000000001</v>
      </c>
      <c r="BV17">
        <v>26.648527000000001</v>
      </c>
      <c r="BW17">
        <v>26.576613999999999</v>
      </c>
      <c r="BX17" s="71">
        <f t="shared" si="20"/>
        <v>2.8435285982190937E-3</v>
      </c>
      <c r="BY17" s="71">
        <f t="shared" si="21"/>
        <v>1.5391904971985592E-2</v>
      </c>
      <c r="BZ17" s="71">
        <f t="shared" si="22"/>
        <v>3.3679122339449738E-2</v>
      </c>
      <c r="CA17" s="75">
        <f t="shared" si="23"/>
        <v>0.36242260683729566</v>
      </c>
      <c r="CB17">
        <v>26.431208000000002</v>
      </c>
      <c r="CC17">
        <v>26.415030999999999</v>
      </c>
      <c r="CD17" s="75">
        <v>26.391349999999999</v>
      </c>
      <c r="CE17">
        <v>25.93582</v>
      </c>
      <c r="CF17">
        <v>25.944562999999999</v>
      </c>
      <c r="CG17" s="75">
        <v>25.939087000000001</v>
      </c>
      <c r="CH17">
        <v>26.293308</v>
      </c>
      <c r="CI17">
        <v>26.306567999999999</v>
      </c>
      <c r="CJ17">
        <v>26.277037</v>
      </c>
      <c r="CK17" s="71">
        <f t="shared" si="24"/>
        <v>1.6367804624391497E-2</v>
      </c>
      <c r="CL17" s="71">
        <f t="shared" si="25"/>
        <v>3.6070904556930752E-3</v>
      </c>
      <c r="CM17" s="71">
        <f t="shared" si="26"/>
        <v>1.2076851144050027E-2</v>
      </c>
      <c r="CN17" s="75">
        <f t="shared" si="27"/>
        <v>0.20059585231935537</v>
      </c>
      <c r="CO17">
        <v>27.268965000000001</v>
      </c>
      <c r="CP17">
        <v>27.361712000000001</v>
      </c>
      <c r="CQ17" s="80"/>
      <c r="CR17">
        <v>26.007929000000001</v>
      </c>
      <c r="CS17">
        <v>26.046514999999999</v>
      </c>
      <c r="CT17" s="80"/>
      <c r="CU17">
        <v>25.105506999999999</v>
      </c>
      <c r="CV17">
        <v>25.123037</v>
      </c>
      <c r="CW17">
        <v>25.094725</v>
      </c>
      <c r="CX17" s="71">
        <f t="shared" si="28"/>
        <v>4.6373499999999623E-2</v>
      </c>
      <c r="CY17" s="71">
        <f t="shared" si="29"/>
        <v>1.9292999999999338E-2</v>
      </c>
      <c r="CZ17" s="71">
        <f t="shared" si="30"/>
        <v>1.1667246499876785E-2</v>
      </c>
      <c r="DA17" s="75">
        <f t="shared" si="31"/>
        <v>0.90542072800658413</v>
      </c>
    </row>
    <row r="18" spans="1:105" x14ac:dyDescent="0.35">
      <c r="A18" s="69" t="s">
        <v>61</v>
      </c>
      <c r="B18">
        <v>28.020299999999999</v>
      </c>
      <c r="C18">
        <v>27.974101999999998</v>
      </c>
      <c r="D18" s="75">
        <v>27.975704</v>
      </c>
      <c r="E18">
        <v>27.984902999999999</v>
      </c>
      <c r="F18">
        <v>27.986764999999998</v>
      </c>
      <c r="G18" s="75">
        <v>27.954295999999999</v>
      </c>
      <c r="H18">
        <v>28.201198999999999</v>
      </c>
      <c r="I18">
        <v>28.091581000000001</v>
      </c>
      <c r="J18">
        <v>28.065182</v>
      </c>
      <c r="K18" s="71">
        <f t="shared" si="0"/>
        <v>2.1410342319127279E-2</v>
      </c>
      <c r="L18" s="71">
        <f t="shared" si="1"/>
        <v>1.4886576555929393E-2</v>
      </c>
      <c r="M18" s="71">
        <f t="shared" si="2"/>
        <v>5.8891272145274683E-2</v>
      </c>
      <c r="N18" s="71">
        <f t="shared" si="3"/>
        <v>6.4693299680155789E-2</v>
      </c>
      <c r="O18">
        <v>29.028423</v>
      </c>
      <c r="P18">
        <v>28.862473999999999</v>
      </c>
      <c r="Q18" s="75">
        <v>28.890419999999999</v>
      </c>
      <c r="R18">
        <v>29.179333</v>
      </c>
      <c r="S18">
        <v>29.094042000000002</v>
      </c>
      <c r="T18" s="75">
        <v>29.132190000000001</v>
      </c>
      <c r="U18">
        <v>29.041440000000001</v>
      </c>
      <c r="V18">
        <v>28.923217999999999</v>
      </c>
      <c r="W18" s="75">
        <v>28.905114999999999</v>
      </c>
      <c r="X18" s="71">
        <f t="shared" si="4"/>
        <v>7.2544911396704034E-2</v>
      </c>
      <c r="Y18" s="71">
        <f t="shared" si="5"/>
        <v>3.4884391660963472E-2</v>
      </c>
      <c r="Z18" s="71">
        <f t="shared" si="6"/>
        <v>6.0450774756547428E-2</v>
      </c>
      <c r="AA18" s="71">
        <f t="shared" si="7"/>
        <v>9.1932818781897019E-2</v>
      </c>
      <c r="AB18">
        <v>28.610447000000001</v>
      </c>
      <c r="AC18">
        <v>28.442587</v>
      </c>
      <c r="AD18" s="75">
        <v>28.456852000000001</v>
      </c>
      <c r="AE18">
        <v>28.898168999999999</v>
      </c>
      <c r="AF18">
        <v>28.801431999999998</v>
      </c>
      <c r="AG18" s="75">
        <v>28.808924000000001</v>
      </c>
      <c r="AH18">
        <v>28.934636999999999</v>
      </c>
      <c r="AI18">
        <v>28.883133000000001</v>
      </c>
      <c r="AJ18" s="75">
        <v>28.891794000000001</v>
      </c>
      <c r="AK18" s="71">
        <f t="shared" si="8"/>
        <v>7.5991149959862031E-2</v>
      </c>
      <c r="AL18" s="71">
        <f t="shared" si="9"/>
        <v>4.3942951979431884E-2</v>
      </c>
      <c r="AM18" s="71">
        <f t="shared" si="10"/>
        <v>2.2517147998802004E-2</v>
      </c>
      <c r="AN18" s="75">
        <f t="shared" si="11"/>
        <v>0.17486939872782958</v>
      </c>
      <c r="AO18">
        <v>29.011503000000001</v>
      </c>
      <c r="AP18">
        <v>29.013683</v>
      </c>
      <c r="AQ18" s="75">
        <v>28.991667</v>
      </c>
      <c r="AR18">
        <v>29.353366999999999</v>
      </c>
      <c r="AS18">
        <v>29.273793999999999</v>
      </c>
      <c r="AT18" s="75">
        <v>29.271387000000001</v>
      </c>
      <c r="AU18">
        <v>29.006900000000002</v>
      </c>
      <c r="AV18">
        <v>28.989319999999999</v>
      </c>
      <c r="AW18" s="75">
        <v>28.977322000000001</v>
      </c>
      <c r="AX18" s="71">
        <f t="shared" si="12"/>
        <v>9.9046765161159411E-3</v>
      </c>
      <c r="AY18" s="71">
        <f t="shared" si="13"/>
        <v>3.8091084372417462E-2</v>
      </c>
      <c r="AZ18" s="71">
        <f t="shared" si="14"/>
        <v>1.2146634138266409E-2</v>
      </c>
      <c r="BA18" s="75">
        <f t="shared" si="15"/>
        <v>0.14207014507195179</v>
      </c>
      <c r="BB18">
        <v>27.453074999999998</v>
      </c>
      <c r="BC18">
        <v>27.322302000000001</v>
      </c>
      <c r="BD18" s="75">
        <v>27.329426000000002</v>
      </c>
      <c r="BE18">
        <v>28.345158000000001</v>
      </c>
      <c r="BF18">
        <v>28.252306000000001</v>
      </c>
      <c r="BG18" s="75">
        <v>28.246666000000001</v>
      </c>
      <c r="BH18">
        <v>29.339922000000001</v>
      </c>
      <c r="BI18">
        <v>29.230364000000002</v>
      </c>
      <c r="BJ18">
        <v>29.306187000000001</v>
      </c>
      <c r="BK18" s="71">
        <f t="shared" si="16"/>
        <v>6.0038324895203991E-2</v>
      </c>
      <c r="BL18" s="71">
        <f t="shared" si="17"/>
        <v>4.5158950839107259E-2</v>
      </c>
      <c r="BM18" s="71">
        <f t="shared" si="18"/>
        <v>4.5813793311136629E-2</v>
      </c>
      <c r="BN18" s="75">
        <f t="shared" si="19"/>
        <v>0.78576212176049542</v>
      </c>
      <c r="BO18">
        <v>29.092274</v>
      </c>
      <c r="BP18">
        <v>28.962496000000002</v>
      </c>
      <c r="BQ18" s="75">
        <v>28.982773000000002</v>
      </c>
      <c r="BR18">
        <v>30.633299000000001</v>
      </c>
      <c r="BS18">
        <v>30.553982000000001</v>
      </c>
      <c r="BT18" s="75">
        <v>30.468843</v>
      </c>
      <c r="BU18">
        <v>29.194337999999998</v>
      </c>
      <c r="BV18">
        <v>28.977391999999998</v>
      </c>
      <c r="BW18">
        <v>28.956907000000001</v>
      </c>
      <c r="BX18" s="71">
        <f t="shared" si="20"/>
        <v>5.7002880057842598E-2</v>
      </c>
      <c r="BY18" s="71">
        <f t="shared" si="21"/>
        <v>6.715290325981664E-2</v>
      </c>
      <c r="BZ18" s="71">
        <f t="shared" si="22"/>
        <v>0.10742371034676895</v>
      </c>
      <c r="CA18" s="75">
        <f t="shared" si="23"/>
        <v>0.71868988406087508</v>
      </c>
      <c r="CB18">
        <v>28.993096999999999</v>
      </c>
      <c r="CC18">
        <v>28.929642000000001</v>
      </c>
      <c r="CD18" s="75">
        <v>28.938818000000001</v>
      </c>
      <c r="CE18">
        <v>28.118763000000001</v>
      </c>
      <c r="CF18">
        <v>28.085433999999999</v>
      </c>
      <c r="CG18" s="75">
        <v>28.069935000000001</v>
      </c>
      <c r="CH18">
        <v>28.374867999999999</v>
      </c>
      <c r="CI18">
        <v>28.278096999999999</v>
      </c>
      <c r="CJ18">
        <v>28.289031999999999</v>
      </c>
      <c r="CK18" s="71">
        <f t="shared" si="24"/>
        <v>2.8001876607747059E-2</v>
      </c>
      <c r="CL18" s="71">
        <f t="shared" si="25"/>
        <v>2.0372134634239186E-2</v>
      </c>
      <c r="CM18" s="71">
        <f t="shared" si="26"/>
        <v>4.3271776228854038E-2</v>
      </c>
      <c r="CN18" s="75">
        <f t="shared" si="27"/>
        <v>0.36557957338271913</v>
      </c>
      <c r="CO18">
        <v>28.50188</v>
      </c>
      <c r="CP18">
        <v>28.396635</v>
      </c>
      <c r="CQ18" s="80"/>
      <c r="CR18">
        <v>27.572078999999999</v>
      </c>
      <c r="CS18">
        <v>27.424043999999999</v>
      </c>
      <c r="CT18" s="80"/>
      <c r="CU18">
        <v>26.254155999999998</v>
      </c>
      <c r="CV18">
        <v>26.060175000000001</v>
      </c>
      <c r="CW18">
        <v>26.136482000000001</v>
      </c>
      <c r="CX18" s="71">
        <f t="shared" si="28"/>
        <v>5.2622500000000016E-2</v>
      </c>
      <c r="CY18" s="71">
        <f t="shared" si="29"/>
        <v>7.4017500000000069E-2</v>
      </c>
      <c r="CZ18" s="71">
        <f t="shared" si="30"/>
        <v>7.9790389901707337E-2</v>
      </c>
      <c r="DA18" s="75">
        <f t="shared" si="31"/>
        <v>0.94320093237446312</v>
      </c>
    </row>
    <row r="19" spans="1:105" x14ac:dyDescent="0.35">
      <c r="A19" s="69" t="s">
        <v>62</v>
      </c>
      <c r="B19">
        <v>35.101215000000003</v>
      </c>
      <c r="C19">
        <v>35.074134999999998</v>
      </c>
      <c r="D19" s="75">
        <v>35.147449999999999</v>
      </c>
      <c r="E19">
        <v>35.019379999999998</v>
      </c>
      <c r="F19">
        <v>35.099339999999998</v>
      </c>
      <c r="G19" s="75">
        <v>35.143386999999997</v>
      </c>
      <c r="H19">
        <v>35.466327999999997</v>
      </c>
      <c r="I19">
        <v>35.364142999999999</v>
      </c>
      <c r="J19">
        <v>35.307265999999998</v>
      </c>
      <c r="K19" s="71">
        <f t="shared" si="0"/>
        <v>3.0269329636889369E-2</v>
      </c>
      <c r="L19" s="71">
        <f t="shared" si="1"/>
        <v>5.1328436842228334E-2</v>
      </c>
      <c r="M19" s="71">
        <f t="shared" si="2"/>
        <v>6.5809056450376296E-2</v>
      </c>
      <c r="N19" s="71">
        <f t="shared" si="3"/>
        <v>0.13308003027594642</v>
      </c>
      <c r="O19">
        <v>35.457763999999997</v>
      </c>
      <c r="P19">
        <v>34.920937000000002</v>
      </c>
      <c r="Q19" s="75">
        <v>34.933548000000002</v>
      </c>
      <c r="R19">
        <v>35.582380000000001</v>
      </c>
      <c r="S19">
        <v>35.72186</v>
      </c>
      <c r="T19" s="75">
        <v>34.977676000000002</v>
      </c>
      <c r="U19">
        <v>35.539000000000001</v>
      </c>
      <c r="V19">
        <v>35.458973</v>
      </c>
      <c r="W19" s="75">
        <v>35.052773000000002</v>
      </c>
      <c r="X19" s="71">
        <f>_xlfn.STDEV.P(O19:Q19)</f>
        <v>0.25014322117672028</v>
      </c>
      <c r="Y19" s="71">
        <f t="shared" si="5"/>
        <v>0.32299491290661958</v>
      </c>
      <c r="Z19" s="71">
        <f t="shared" si="6"/>
        <v>0.21286914505760429</v>
      </c>
      <c r="AA19" s="71">
        <f>_xlfn.STDEV.P((AVERAGE(O19:Q19)),(AVERAGE(R19:T19)),(AVERAGE(U19:W19)))</f>
        <v>0.13784368848190168</v>
      </c>
      <c r="AB19">
        <v>34.757750000000001</v>
      </c>
      <c r="AC19">
        <v>35.107376000000002</v>
      </c>
      <c r="AD19" s="75">
        <v>35.079030000000003</v>
      </c>
      <c r="AE19">
        <v>35.162480000000002</v>
      </c>
      <c r="AF19">
        <v>35.277059999999999</v>
      </c>
      <c r="AG19" s="75">
        <v>35.431083999999998</v>
      </c>
      <c r="AH19">
        <v>35.344104999999999</v>
      </c>
      <c r="AI19">
        <v>35.339300000000001</v>
      </c>
      <c r="AJ19" s="75">
        <v>35.514397000000002</v>
      </c>
      <c r="AK19" s="71">
        <f t="shared" si="8"/>
        <v>0.15855692072635108</v>
      </c>
      <c r="AL19" s="71">
        <f t="shared" si="9"/>
        <v>0.11005053273231505</v>
      </c>
      <c r="AM19" s="71">
        <f t="shared" si="10"/>
        <v>8.1432598371633205E-2</v>
      </c>
      <c r="AN19" s="75">
        <f t="shared" si="11"/>
        <v>0.17697794701230746</v>
      </c>
      <c r="AO19">
        <v>33.235275000000001</v>
      </c>
      <c r="AP19">
        <v>32.85098</v>
      </c>
      <c r="AQ19" s="75">
        <v>32.927174000000001</v>
      </c>
      <c r="AR19">
        <v>35.588974</v>
      </c>
      <c r="AS19">
        <v>35.308079999999997</v>
      </c>
      <c r="AT19" s="75">
        <v>35.368214000000002</v>
      </c>
      <c r="AU19">
        <v>33.157265000000002</v>
      </c>
      <c r="AV19">
        <v>33.284149999999997</v>
      </c>
      <c r="AW19" s="75">
        <v>32.702454000000003</v>
      </c>
      <c r="AX19" s="71">
        <f t="shared" si="12"/>
        <v>0.16613729224215659</v>
      </c>
      <c r="AY19" s="71">
        <f t="shared" si="13"/>
        <v>0.12076262979360329</v>
      </c>
      <c r="AZ19" s="71">
        <f t="shared" si="14"/>
        <v>0.24973832646770072</v>
      </c>
      <c r="BA19" s="75">
        <f t="shared" si="15"/>
        <v>1.129407728499362</v>
      </c>
      <c r="BB19">
        <v>29.560831</v>
      </c>
      <c r="BC19">
        <v>29.430409999999998</v>
      </c>
      <c r="BD19" s="75">
        <v>29.481359999999999</v>
      </c>
      <c r="BE19">
        <v>29.371634</v>
      </c>
      <c r="BF19">
        <v>29.260832000000001</v>
      </c>
      <c r="BG19" s="75">
        <v>29.342026000000001</v>
      </c>
      <c r="BH19">
        <v>29.116261999999999</v>
      </c>
      <c r="BI19">
        <v>29.071729999999999</v>
      </c>
      <c r="BJ19">
        <v>29.22091</v>
      </c>
      <c r="BK19" s="71">
        <f t="shared" si="16"/>
        <v>5.3666852569036999E-2</v>
      </c>
      <c r="BL19" s="71">
        <f t="shared" si="17"/>
        <v>4.6840370175973312E-2</v>
      </c>
      <c r="BM19" s="71">
        <f t="shared" si="18"/>
        <v>6.2529082414150464E-2</v>
      </c>
      <c r="BN19" s="75">
        <f t="shared" si="19"/>
        <v>0.14484816173428708</v>
      </c>
      <c r="BO19">
        <v>30.549257000000001</v>
      </c>
      <c r="BP19">
        <v>30.557753000000002</v>
      </c>
      <c r="BQ19" s="75">
        <v>30.620373000000001</v>
      </c>
      <c r="BR19">
        <v>31.232063</v>
      </c>
      <c r="BS19">
        <v>31.267035</v>
      </c>
      <c r="BT19" s="75">
        <v>31.385527</v>
      </c>
      <c r="BU19">
        <v>29.256965999999998</v>
      </c>
      <c r="BV19">
        <v>29.157751000000001</v>
      </c>
      <c r="BW19">
        <v>29.198979999999999</v>
      </c>
      <c r="BX19" s="71">
        <f t="shared" si="20"/>
        <v>3.1712128545540369E-2</v>
      </c>
      <c r="BY19" s="71">
        <f t="shared" si="21"/>
        <v>6.5671399274468384E-2</v>
      </c>
      <c r="BZ19" s="71">
        <f t="shared" si="22"/>
        <v>4.0696468399876409E-2</v>
      </c>
      <c r="CA19" s="75">
        <f t="shared" si="23"/>
        <v>0.86709849309077713</v>
      </c>
      <c r="CB19">
        <v>30.436066</v>
      </c>
      <c r="CC19">
        <v>30.350832</v>
      </c>
      <c r="CD19" s="75">
        <v>30.470662999999998</v>
      </c>
      <c r="CE19">
        <v>28.375966999999999</v>
      </c>
      <c r="CF19">
        <v>28.438897999999998</v>
      </c>
      <c r="CG19" s="75">
        <v>28.42493</v>
      </c>
      <c r="CH19">
        <v>28.572949999999999</v>
      </c>
      <c r="CI19">
        <v>28.588259999999998</v>
      </c>
      <c r="CJ19">
        <v>28.548255999999999</v>
      </c>
      <c r="CK19" s="71">
        <f t="shared" si="24"/>
        <v>5.0355685683610638E-2</v>
      </c>
      <c r="CL19" s="71">
        <f t="shared" si="25"/>
        <v>2.6983104083851923E-2</v>
      </c>
      <c r="CM19" s="71">
        <f t="shared" si="26"/>
        <v>1.6480661232689164E-2</v>
      </c>
      <c r="CN19" s="75">
        <f t="shared" si="27"/>
        <v>0.91094481279103157</v>
      </c>
      <c r="CO19">
        <v>29.469994</v>
      </c>
      <c r="CP19">
        <v>29.558287</v>
      </c>
      <c r="CQ19" s="80"/>
      <c r="CR19">
        <v>28.387840000000001</v>
      </c>
      <c r="CS19">
        <v>28.336441000000001</v>
      </c>
      <c r="CT19" s="80"/>
      <c r="CU19">
        <v>27.644069999999999</v>
      </c>
      <c r="CV19">
        <v>27.593274999999998</v>
      </c>
      <c r="CW19">
        <v>27.631516000000001</v>
      </c>
      <c r="CX19" s="71">
        <f t="shared" si="28"/>
        <v>4.4146500000000088E-2</v>
      </c>
      <c r="CY19" s="71">
        <f t="shared" si="29"/>
        <v>2.5699499999999986E-2</v>
      </c>
      <c r="CZ19" s="71">
        <f t="shared" si="30"/>
        <v>2.1602749367204396E-2</v>
      </c>
      <c r="DA19" s="75">
        <f t="shared" si="31"/>
        <v>0.77818084253145847</v>
      </c>
    </row>
    <row r="20" spans="1:105" x14ac:dyDescent="0.35">
      <c r="A20" s="69" t="s">
        <v>63</v>
      </c>
      <c r="B20">
        <v>25.127800000000001</v>
      </c>
      <c r="C20">
        <v>25.235227999999999</v>
      </c>
      <c r="D20" s="75">
        <v>25.062404999999998</v>
      </c>
      <c r="E20">
        <v>25.214766999999998</v>
      </c>
      <c r="F20">
        <v>25.27918</v>
      </c>
      <c r="G20" s="75">
        <v>25.137325000000001</v>
      </c>
      <c r="H20">
        <v>25.301791999999999</v>
      </c>
      <c r="I20">
        <v>25.429855</v>
      </c>
      <c r="J20">
        <v>25.215724999999999</v>
      </c>
      <c r="K20" s="71">
        <f t="shared" si="0"/>
        <v>7.1246887291071967E-2</v>
      </c>
      <c r="L20" s="71">
        <f t="shared" si="1"/>
        <v>5.799342774832314E-2</v>
      </c>
      <c r="M20" s="71">
        <f t="shared" si="2"/>
        <v>8.797683871843176E-2</v>
      </c>
      <c r="N20" s="71">
        <f t="shared" si="3"/>
        <v>7.1553245618513242E-2</v>
      </c>
      <c r="O20">
        <v>40</v>
      </c>
      <c r="P20">
        <v>40</v>
      </c>
      <c r="Q20" s="75">
        <v>40</v>
      </c>
      <c r="R20">
        <v>40</v>
      </c>
      <c r="S20">
        <v>40</v>
      </c>
      <c r="T20" s="75">
        <v>40</v>
      </c>
      <c r="U20">
        <v>40</v>
      </c>
      <c r="V20">
        <v>40</v>
      </c>
      <c r="W20" s="75">
        <v>40</v>
      </c>
      <c r="X20" s="71">
        <f t="shared" si="4"/>
        <v>0</v>
      </c>
      <c r="Y20" s="71">
        <f t="shared" si="5"/>
        <v>0</v>
      </c>
      <c r="Z20" s="71">
        <f t="shared" si="6"/>
        <v>0</v>
      </c>
      <c r="AA20" s="71">
        <f t="shared" si="7"/>
        <v>0</v>
      </c>
      <c r="AB20">
        <v>24.987525999999999</v>
      </c>
      <c r="AC20">
        <v>25.096336000000001</v>
      </c>
      <c r="AD20" s="75">
        <v>24.977304</v>
      </c>
      <c r="AE20">
        <v>25.154861</v>
      </c>
      <c r="AF20">
        <v>25.277695000000001</v>
      </c>
      <c r="AG20" s="75">
        <v>25.084164000000001</v>
      </c>
      <c r="AH20">
        <v>25.199846000000001</v>
      </c>
      <c r="AI20">
        <v>25.321210000000001</v>
      </c>
      <c r="AJ20" s="75">
        <v>25.145189999999999</v>
      </c>
      <c r="AK20" s="71">
        <f t="shared" si="8"/>
        <v>5.386477142705564E-2</v>
      </c>
      <c r="AL20" s="71">
        <f t="shared" si="9"/>
        <v>7.9958673579960574E-2</v>
      </c>
      <c r="AM20" s="71">
        <f t="shared" si="10"/>
        <v>7.3559906978371878E-2</v>
      </c>
      <c r="AN20" s="75">
        <f t="shared" si="11"/>
        <v>8.5779596842543479E-2</v>
      </c>
      <c r="AO20">
        <v>25.343381999999998</v>
      </c>
      <c r="AP20">
        <v>25.526163</v>
      </c>
      <c r="AQ20" s="75">
        <v>25.194431000000002</v>
      </c>
      <c r="AR20">
        <v>25.787192999999998</v>
      </c>
      <c r="AS20">
        <v>25.864882999999999</v>
      </c>
      <c r="AT20" s="75">
        <v>25.727022000000002</v>
      </c>
      <c r="AU20">
        <v>25.358630999999999</v>
      </c>
      <c r="AV20">
        <v>25.40915</v>
      </c>
      <c r="AW20" s="75">
        <v>25.254562</v>
      </c>
      <c r="AX20" s="71">
        <f t="shared" si="12"/>
        <v>0.13566356023716208</v>
      </c>
      <c r="AY20" s="71">
        <f t="shared" si="13"/>
        <v>5.6432792537277829E-2</v>
      </c>
      <c r="AZ20" s="71">
        <f t="shared" si="14"/>
        <v>6.4360077227009857E-2</v>
      </c>
      <c r="BA20" s="75">
        <f t="shared" si="15"/>
        <v>0.20999892156095681</v>
      </c>
      <c r="BB20">
        <v>26.493304999999999</v>
      </c>
      <c r="BC20">
        <v>26.671368000000001</v>
      </c>
      <c r="BD20" s="75">
        <v>26.486885000000001</v>
      </c>
      <c r="BE20">
        <v>26.062163999999999</v>
      </c>
      <c r="BF20">
        <v>26.124018</v>
      </c>
      <c r="BG20" s="75">
        <v>25.989775000000002</v>
      </c>
      <c r="BH20">
        <v>26.050508000000001</v>
      </c>
      <c r="BI20">
        <v>26.095165000000001</v>
      </c>
      <c r="BJ20">
        <v>25.981048999999999</v>
      </c>
      <c r="BK20" s="71">
        <f t="shared" si="16"/>
        <v>8.5493096315174044E-2</v>
      </c>
      <c r="BL20" s="71">
        <f t="shared" si="17"/>
        <v>5.4860700046166548E-2</v>
      </c>
      <c r="BM20" s="71">
        <f t="shared" si="18"/>
        <v>4.6953004620460634E-2</v>
      </c>
      <c r="BN20" s="75">
        <f t="shared" si="19"/>
        <v>0.23583178832949978</v>
      </c>
      <c r="BO20">
        <v>33.902090000000001</v>
      </c>
      <c r="BP20">
        <v>34.001545</v>
      </c>
      <c r="BQ20" s="75">
        <v>33.849747000000001</v>
      </c>
      <c r="BR20">
        <v>33.077060000000003</v>
      </c>
      <c r="BS20">
        <v>33.129657999999999</v>
      </c>
      <c r="BT20" s="75">
        <v>33.016815000000001</v>
      </c>
      <c r="BU20">
        <v>35.418106000000002</v>
      </c>
      <c r="BV20">
        <v>35.799477000000003</v>
      </c>
      <c r="BW20">
        <v>35.600746000000001</v>
      </c>
      <c r="BX20" s="71">
        <f t="shared" si="20"/>
        <v>6.2958292612384503E-2</v>
      </c>
      <c r="BY20" s="71">
        <f t="shared" si="21"/>
        <v>4.6103208225313316E-2</v>
      </c>
      <c r="BZ20" s="71">
        <f t="shared" si="22"/>
        <v>0.15574024656530633</v>
      </c>
      <c r="CA20" s="75">
        <f t="shared" si="23"/>
        <v>1.0525380867993723</v>
      </c>
      <c r="CB20">
        <v>26.558178000000002</v>
      </c>
      <c r="CC20">
        <v>26.658162999999998</v>
      </c>
      <c r="CD20" s="75">
        <v>26.497253000000001</v>
      </c>
      <c r="CE20">
        <v>25.31101</v>
      </c>
      <c r="CF20">
        <v>25.359278</v>
      </c>
      <c r="CG20" s="75">
        <v>25.218585999999998</v>
      </c>
      <c r="CH20">
        <v>25.301946999999998</v>
      </c>
      <c r="CI20">
        <v>25.410484</v>
      </c>
      <c r="CJ20">
        <v>25.297519999999999</v>
      </c>
      <c r="CK20" s="71">
        <f t="shared" si="24"/>
        <v>6.6333236138956184E-2</v>
      </c>
      <c r="CL20" s="71">
        <f t="shared" si="25"/>
        <v>5.8372591041420785E-2</v>
      </c>
      <c r="CM20" s="71">
        <f t="shared" si="26"/>
        <v>5.2239559290723103E-2</v>
      </c>
      <c r="CN20" s="75">
        <f t="shared" si="27"/>
        <v>0.59171350038719617</v>
      </c>
      <c r="CO20">
        <v>26.664218999999999</v>
      </c>
      <c r="CP20">
        <v>26.717772</v>
      </c>
      <c r="CQ20" s="80"/>
      <c r="CR20">
        <v>25.070694</v>
      </c>
      <c r="CS20">
        <v>25.07901</v>
      </c>
      <c r="CT20" s="80"/>
      <c r="CU20">
        <v>25.146137</v>
      </c>
      <c r="CV20">
        <v>25.167836999999999</v>
      </c>
      <c r="CW20">
        <v>25.089881999999999</v>
      </c>
      <c r="CX20" s="71">
        <f t="shared" si="28"/>
        <v>2.6776500000000425E-2</v>
      </c>
      <c r="CY20" s="71">
        <f t="shared" si="29"/>
        <v>4.1580000000003281E-3</v>
      </c>
      <c r="CZ20" s="71">
        <f t="shared" si="30"/>
        <v>3.2850667251805944E-2</v>
      </c>
      <c r="DA20" s="75">
        <f t="shared" si="31"/>
        <v>0.74816818625919657</v>
      </c>
    </row>
    <row r="21" spans="1:105" x14ac:dyDescent="0.35">
      <c r="A21" s="69" t="s">
        <v>64</v>
      </c>
      <c r="B21">
        <v>26.228006000000001</v>
      </c>
      <c r="C21">
        <v>26.272423</v>
      </c>
      <c r="D21" s="75">
        <v>26.26314</v>
      </c>
      <c r="E21">
        <v>26.294423999999999</v>
      </c>
      <c r="F21">
        <v>26.278846999999999</v>
      </c>
      <c r="G21" s="75">
        <v>26.281245999999999</v>
      </c>
      <c r="H21">
        <v>26.34206</v>
      </c>
      <c r="I21">
        <v>26.308005999999999</v>
      </c>
      <c r="J21">
        <v>26.371676999999998</v>
      </c>
      <c r="K21" s="71">
        <f t="shared" si="0"/>
        <v>1.9129505813445732E-2</v>
      </c>
      <c r="L21" s="71">
        <f t="shared" si="1"/>
        <v>6.8480152355750515E-3</v>
      </c>
      <c r="M21" s="71">
        <f t="shared" si="2"/>
        <v>2.601460667906887E-2</v>
      </c>
      <c r="N21" s="71">
        <f t="shared" si="3"/>
        <v>3.5640504086720794E-2</v>
      </c>
      <c r="O21">
        <v>26.867273000000001</v>
      </c>
      <c r="P21">
        <v>26.895966999999999</v>
      </c>
      <c r="Q21" s="75">
        <v>26.889454000000001</v>
      </c>
      <c r="R21">
        <v>27.226109999999998</v>
      </c>
      <c r="S21">
        <v>27.262640000000001</v>
      </c>
      <c r="T21" s="75">
        <v>27.277488999999999</v>
      </c>
      <c r="U21">
        <v>27.379148000000001</v>
      </c>
      <c r="V21">
        <v>27.379591000000001</v>
      </c>
      <c r="W21" s="75">
        <v>27.465261000000002</v>
      </c>
      <c r="X21" s="71">
        <f t="shared" si="4"/>
        <v>1.2282605432977396E-2</v>
      </c>
      <c r="Y21" s="71">
        <f t="shared" si="5"/>
        <v>2.1588925509776764E-2</v>
      </c>
      <c r="Z21" s="71">
        <f t="shared" si="6"/>
        <v>4.0490045303342062E-2</v>
      </c>
      <c r="AA21" s="71">
        <f t="shared" si="7"/>
        <v>0.21994752869724438</v>
      </c>
      <c r="AB21">
        <v>26.983858000000001</v>
      </c>
      <c r="AC21">
        <v>26.995047</v>
      </c>
      <c r="AD21" s="75">
        <v>26.988593999999999</v>
      </c>
      <c r="AE21">
        <v>27.235835999999999</v>
      </c>
      <c r="AF21">
        <v>27.237798999999999</v>
      </c>
      <c r="AG21" s="75">
        <v>27.271494000000001</v>
      </c>
      <c r="AH21">
        <v>27.361322000000001</v>
      </c>
      <c r="AI21">
        <v>27.311775000000001</v>
      </c>
      <c r="AJ21" s="75">
        <v>27.386133000000001</v>
      </c>
      <c r="AK21" s="71">
        <f t="shared" si="8"/>
        <v>4.5857826909789798E-3</v>
      </c>
      <c r="AL21" s="71">
        <f t="shared" si="9"/>
        <v>1.6366291095487887E-2</v>
      </c>
      <c r="AM21" s="71">
        <f t="shared" si="10"/>
        <v>3.0911348318843915E-2</v>
      </c>
      <c r="AN21" s="75">
        <f t="shared" si="11"/>
        <v>0.15296430760398161</v>
      </c>
      <c r="AO21">
        <v>27.235147000000001</v>
      </c>
      <c r="AP21">
        <v>27.226765</v>
      </c>
      <c r="AQ21" s="75">
        <v>27.266613</v>
      </c>
      <c r="AR21">
        <v>27.122868</v>
      </c>
      <c r="AS21">
        <v>27.163754000000001</v>
      </c>
      <c r="AT21" s="75">
        <v>27.195183</v>
      </c>
      <c r="AU21">
        <v>27.334561999999998</v>
      </c>
      <c r="AV21">
        <v>27.275072000000002</v>
      </c>
      <c r="AW21" s="75">
        <v>27.295245999999999</v>
      </c>
      <c r="AX21" s="71">
        <f t="shared" si="12"/>
        <v>1.7153652620424745E-2</v>
      </c>
      <c r="AY21" s="71">
        <f t="shared" si="13"/>
        <v>2.960650503220898E-2</v>
      </c>
      <c r="AZ21" s="71">
        <f t="shared" si="14"/>
        <v>2.4702222644035397E-2</v>
      </c>
      <c r="BA21" s="75">
        <f t="shared" si="15"/>
        <v>5.783803482330635E-2</v>
      </c>
      <c r="BB21">
        <v>26.974829</v>
      </c>
      <c r="BC21">
        <v>26.981943000000001</v>
      </c>
      <c r="BD21" s="75">
        <v>27.046564</v>
      </c>
      <c r="BE21">
        <v>26.720334999999999</v>
      </c>
      <c r="BF21">
        <v>26.677996</v>
      </c>
      <c r="BG21" s="75">
        <v>26.735064000000001</v>
      </c>
      <c r="BH21">
        <v>26.733591000000001</v>
      </c>
      <c r="BI21">
        <v>26.752269999999999</v>
      </c>
      <c r="BJ21">
        <v>26.766869</v>
      </c>
      <c r="BK21" s="71">
        <f t="shared" si="16"/>
        <v>3.227037317210104E-2</v>
      </c>
      <c r="BL21" s="71">
        <f t="shared" si="17"/>
        <v>2.4189738379918349E-2</v>
      </c>
      <c r="BM21" s="71">
        <f t="shared" si="18"/>
        <v>1.3619679903237727E-2</v>
      </c>
      <c r="BN21" s="75">
        <f t="shared" si="19"/>
        <v>0.1283536565409498</v>
      </c>
      <c r="BO21">
        <v>27.957148</v>
      </c>
      <c r="BP21">
        <v>27.968102999999999</v>
      </c>
      <c r="BQ21" s="75">
        <v>27.955803</v>
      </c>
      <c r="BR21">
        <v>27.937290000000001</v>
      </c>
      <c r="BS21">
        <v>27.881273</v>
      </c>
      <c r="BT21" s="75">
        <v>27.971132000000001</v>
      </c>
      <c r="BU21">
        <v>27.27712</v>
      </c>
      <c r="BV21">
        <v>27.313974000000002</v>
      </c>
      <c r="BW21">
        <v>27.423546000000002</v>
      </c>
      <c r="BX21" s="71">
        <f t="shared" si="20"/>
        <v>5.5086906086854875E-3</v>
      </c>
      <c r="BY21" s="71">
        <f t="shared" si="21"/>
        <v>3.7055251740550549E-2</v>
      </c>
      <c r="BZ21" s="71">
        <f t="shared" si="22"/>
        <v>6.2186827808539638E-2</v>
      </c>
      <c r="CA21" s="75">
        <f t="shared" si="23"/>
        <v>0.28637081933085023</v>
      </c>
      <c r="CB21">
        <v>27.977530000000002</v>
      </c>
      <c r="CC21">
        <v>27.993824</v>
      </c>
      <c r="CD21" s="75">
        <v>28.027539999999998</v>
      </c>
      <c r="CE21">
        <v>27.352674</v>
      </c>
      <c r="CF21">
        <v>27.327997</v>
      </c>
      <c r="CG21" s="75">
        <v>27.425868999999999</v>
      </c>
      <c r="CH21">
        <v>27.345079999999999</v>
      </c>
      <c r="CI21">
        <v>27.300863</v>
      </c>
      <c r="CJ21">
        <v>27.432095</v>
      </c>
      <c r="CK21" s="71">
        <f t="shared" si="24"/>
        <v>2.0825366988895255E-2</v>
      </c>
      <c r="CL21" s="71">
        <f t="shared" si="25"/>
        <v>4.1560385435598479E-2</v>
      </c>
      <c r="CM21" s="71">
        <f t="shared" si="26"/>
        <v>5.4516655088147473E-2</v>
      </c>
      <c r="CN21" s="75">
        <f t="shared" si="27"/>
        <v>0.29961917800410004</v>
      </c>
      <c r="CO21">
        <v>28.180347000000001</v>
      </c>
      <c r="CP21">
        <v>28.325844</v>
      </c>
      <c r="CQ21" s="80"/>
      <c r="CR21">
        <v>27.208905999999999</v>
      </c>
      <c r="CS21">
        <v>27.212229000000001</v>
      </c>
      <c r="CT21" s="80"/>
      <c r="CU21">
        <v>26.604887000000002</v>
      </c>
      <c r="CV21">
        <v>26.652449000000001</v>
      </c>
      <c r="CW21">
        <v>26.613695</v>
      </c>
      <c r="CX21" s="71">
        <f t="shared" si="28"/>
        <v>7.2748499999999439E-2</v>
      </c>
      <c r="CY21" s="71">
        <f t="shared" si="29"/>
        <v>1.6615000000008706E-3</v>
      </c>
      <c r="CZ21" s="71">
        <f t="shared" si="30"/>
        <v>2.0660206581735716E-2</v>
      </c>
      <c r="DA21" s="75">
        <f t="shared" si="31"/>
        <v>0.6738207590480243</v>
      </c>
    </row>
    <row r="22" spans="1:105" x14ac:dyDescent="0.35">
      <c r="A22" s="69" t="s">
        <v>65</v>
      </c>
      <c r="B22">
        <v>27.256542</v>
      </c>
      <c r="C22">
        <v>27.21153</v>
      </c>
      <c r="D22" s="75">
        <v>27.299019000000001</v>
      </c>
      <c r="E22">
        <v>27.193746999999998</v>
      </c>
      <c r="F22">
        <v>27.199117999999999</v>
      </c>
      <c r="G22" s="75">
        <v>27.211576000000001</v>
      </c>
      <c r="H22">
        <v>27.309584000000001</v>
      </c>
      <c r="I22">
        <v>27.304220000000001</v>
      </c>
      <c r="J22">
        <v>27.246687000000001</v>
      </c>
      <c r="K22" s="71">
        <f t="shared" si="0"/>
        <v>3.5722232097113456E-2</v>
      </c>
      <c r="L22" s="71">
        <f t="shared" si="1"/>
        <v>7.467876732305213E-3</v>
      </c>
      <c r="M22" s="71">
        <f t="shared" si="2"/>
        <v>2.8469967010088745E-2</v>
      </c>
      <c r="N22" s="71">
        <f t="shared" si="3"/>
        <v>3.5266215953149244E-2</v>
      </c>
      <c r="O22">
        <v>27.212710000000001</v>
      </c>
      <c r="P22">
        <v>27.261240000000001</v>
      </c>
      <c r="Q22" s="75">
        <v>27.284105</v>
      </c>
      <c r="R22">
        <v>27.216474999999999</v>
      </c>
      <c r="S22">
        <v>27.114773</v>
      </c>
      <c r="T22" s="75">
        <v>27.106605999999999</v>
      </c>
      <c r="U22">
        <v>26.943522999999999</v>
      </c>
      <c r="V22">
        <v>26.903670999999999</v>
      </c>
      <c r="W22" s="75">
        <v>26.973547</v>
      </c>
      <c r="X22" s="71">
        <f t="shared" si="4"/>
        <v>2.9768020032690159E-2</v>
      </c>
      <c r="Y22" s="71">
        <f t="shared" si="5"/>
        <v>4.9979099914086153E-2</v>
      </c>
      <c r="Z22" s="71">
        <f t="shared" si="6"/>
        <v>2.8620656596242081E-2</v>
      </c>
      <c r="AA22" s="71">
        <f t="shared" si="7"/>
        <v>0.1296678886815692</v>
      </c>
      <c r="AB22">
        <v>28.123842</v>
      </c>
      <c r="AC22">
        <v>28.070506999999999</v>
      </c>
      <c r="AD22" s="75">
        <v>28.090033999999999</v>
      </c>
      <c r="AE22">
        <v>28.238997000000001</v>
      </c>
      <c r="AF22">
        <v>28.265153999999999</v>
      </c>
      <c r="AG22" s="75">
        <v>28.232036999999998</v>
      </c>
      <c r="AH22">
        <v>28.123221999999998</v>
      </c>
      <c r="AI22">
        <v>28.106065999999998</v>
      </c>
      <c r="AJ22" s="75">
        <v>28.130379999999999</v>
      </c>
      <c r="AK22" s="71">
        <f t="shared" si="8"/>
        <v>2.2032568867222446E-2</v>
      </c>
      <c r="AL22" s="71">
        <f t="shared" si="9"/>
        <v>1.4257029213689539E-2</v>
      </c>
      <c r="AM22" s="71">
        <f t="shared" si="10"/>
        <v>1.0202047158400359E-2</v>
      </c>
      <c r="AN22" s="75">
        <f t="shared" si="11"/>
        <v>6.5880822032881883E-2</v>
      </c>
      <c r="AO22">
        <v>28.16356</v>
      </c>
      <c r="AP22">
        <v>28.206185999999999</v>
      </c>
      <c r="AQ22" s="75">
        <v>28.220133000000001</v>
      </c>
      <c r="AR22">
        <v>28.383763999999999</v>
      </c>
      <c r="AS22">
        <v>28.287897000000001</v>
      </c>
      <c r="AT22" s="75">
        <v>28.314003</v>
      </c>
      <c r="AU22">
        <v>28.177229000000001</v>
      </c>
      <c r="AV22">
        <v>28.120884</v>
      </c>
      <c r="AW22" s="75">
        <v>28.094248</v>
      </c>
      <c r="AX22" s="71">
        <f t="shared" si="12"/>
        <v>2.4064725254104798E-2</v>
      </c>
      <c r="AY22" s="71">
        <f t="shared" si="13"/>
        <v>4.0467548104073575E-2</v>
      </c>
      <c r="AZ22" s="71">
        <f t="shared" si="14"/>
        <v>3.4593001671821909E-2</v>
      </c>
      <c r="BA22" s="75">
        <f t="shared" si="15"/>
        <v>8.2227295365865274E-2</v>
      </c>
      <c r="BB22">
        <v>27.987078</v>
      </c>
      <c r="BC22">
        <v>27.979880999999999</v>
      </c>
      <c r="BD22" s="75">
        <v>27.984504999999999</v>
      </c>
      <c r="BE22">
        <v>27.43665</v>
      </c>
      <c r="BF22">
        <v>27.371172000000001</v>
      </c>
      <c r="BG22" s="75">
        <v>27.400175000000001</v>
      </c>
      <c r="BH22">
        <v>27.081862999999998</v>
      </c>
      <c r="BI22">
        <v>27.046734000000001</v>
      </c>
      <c r="BJ22">
        <v>27.026264000000001</v>
      </c>
      <c r="BK22" s="71">
        <f t="shared" si="16"/>
        <v>2.9776671331024542E-3</v>
      </c>
      <c r="BL22" s="71">
        <f t="shared" si="17"/>
        <v>2.6789235230259865E-2</v>
      </c>
      <c r="BM22" s="71">
        <f t="shared" si="18"/>
        <v>2.2959665943174546E-2</v>
      </c>
      <c r="BN22" s="75">
        <f t="shared" si="19"/>
        <v>0.38441491463650118</v>
      </c>
      <c r="BO22">
        <v>27.899317</v>
      </c>
      <c r="BP22">
        <v>27.817665000000002</v>
      </c>
      <c r="BQ22" s="75">
        <v>27.85314</v>
      </c>
      <c r="BR22">
        <v>27.667639000000001</v>
      </c>
      <c r="BS22">
        <v>27.600398999999999</v>
      </c>
      <c r="BT22" s="75">
        <v>27.583919999999999</v>
      </c>
      <c r="BU22">
        <v>27.365324000000001</v>
      </c>
      <c r="BV22">
        <v>27.359251</v>
      </c>
      <c r="BW22">
        <v>27.377656999999999</v>
      </c>
      <c r="BX22" s="71">
        <f t="shared" si="20"/>
        <v>3.3429594436998153E-2</v>
      </c>
      <c r="BY22" s="71">
        <f t="shared" si="21"/>
        <v>3.6211793662041768E-2</v>
      </c>
      <c r="BZ22" s="71">
        <f t="shared" si="22"/>
        <v>7.657712553729509E-3</v>
      </c>
      <c r="CA22" s="75">
        <f t="shared" si="23"/>
        <v>0.19976991883170081</v>
      </c>
      <c r="CB22">
        <v>29.124247</v>
      </c>
      <c r="CC22">
        <v>29.100456000000001</v>
      </c>
      <c r="CD22" s="75">
        <v>29.127794000000002</v>
      </c>
      <c r="CE22">
        <v>28.292154</v>
      </c>
      <c r="CF22">
        <v>28.285420999999999</v>
      </c>
      <c r="CG22" s="75">
        <v>28.255503000000001</v>
      </c>
      <c r="CH22">
        <v>28.733051</v>
      </c>
      <c r="CI22">
        <v>28.721793999999999</v>
      </c>
      <c r="CJ22">
        <v>28.750205999999999</v>
      </c>
      <c r="CK22" s="71">
        <f t="shared" si="24"/>
        <v>1.2137907260589253E-2</v>
      </c>
      <c r="CL22" s="71">
        <f t="shared" si="25"/>
        <v>1.5929413095137544E-2</v>
      </c>
      <c r="CM22" s="71">
        <f t="shared" si="26"/>
        <v>1.1682160273967325E-2</v>
      </c>
      <c r="CN22" s="75">
        <f t="shared" si="27"/>
        <v>0.34330302514923583</v>
      </c>
      <c r="CO22">
        <v>29.845925999999999</v>
      </c>
      <c r="CP22">
        <v>29.826592999999999</v>
      </c>
      <c r="CQ22" s="80"/>
      <c r="CR22">
        <v>28.480937999999998</v>
      </c>
      <c r="CS22">
        <v>28.406033000000001</v>
      </c>
      <c r="CT22" s="80"/>
      <c r="CU22">
        <v>28.793938000000001</v>
      </c>
      <c r="CV22">
        <v>28.694362999999999</v>
      </c>
      <c r="CW22">
        <v>28.631959999999999</v>
      </c>
      <c r="CX22" s="71">
        <f t="shared" si="28"/>
        <v>9.6664999999998003E-3</v>
      </c>
      <c r="CY22" s="71">
        <f t="shared" si="29"/>
        <v>3.7452499999998778E-2</v>
      </c>
      <c r="CZ22" s="71">
        <f t="shared" si="30"/>
        <v>6.6705145160541893E-2</v>
      </c>
      <c r="DA22" s="75">
        <f t="shared" si="31"/>
        <v>0.60414429569525441</v>
      </c>
    </row>
    <row r="23" spans="1:105" x14ac:dyDescent="0.35">
      <c r="A23" s="69" t="s">
        <v>66</v>
      </c>
      <c r="B23">
        <v>28.757923000000002</v>
      </c>
      <c r="C23">
        <v>28.707208999999999</v>
      </c>
      <c r="D23" s="75">
        <v>28.750547000000001</v>
      </c>
      <c r="E23">
        <v>28.781803</v>
      </c>
      <c r="F23">
        <v>28.736979999999999</v>
      </c>
      <c r="G23" s="75">
        <v>28.755548000000001</v>
      </c>
      <c r="H23">
        <v>28.946901</v>
      </c>
      <c r="I23">
        <v>28.970264</v>
      </c>
      <c r="J23">
        <v>28.930838000000001</v>
      </c>
      <c r="K23" s="71">
        <f t="shared" si="0"/>
        <v>2.2371850904405337E-2</v>
      </c>
      <c r="L23" s="71">
        <f t="shared" si="1"/>
        <v>1.8388393011776947E-2</v>
      </c>
      <c r="M23" s="71">
        <f t="shared" si="2"/>
        <v>1.6187303714811217E-2</v>
      </c>
      <c r="N23" s="71">
        <f t="shared" si="3"/>
        <v>9.5087565989085965E-2</v>
      </c>
      <c r="O23">
        <v>28.694284</v>
      </c>
      <c r="P23">
        <v>28.706852000000001</v>
      </c>
      <c r="Q23" s="75">
        <v>28.833432999999999</v>
      </c>
      <c r="R23">
        <v>28.502548000000001</v>
      </c>
      <c r="S23">
        <v>28.492477000000001</v>
      </c>
      <c r="T23" s="75">
        <v>28.342102000000001</v>
      </c>
      <c r="U23">
        <v>28.677595</v>
      </c>
      <c r="V23">
        <v>28.666315000000001</v>
      </c>
      <c r="W23" s="75">
        <v>28.741505</v>
      </c>
      <c r="X23" s="71">
        <f t="shared" si="4"/>
        <v>6.2842968656449533E-2</v>
      </c>
      <c r="Y23" s="71">
        <f t="shared" si="5"/>
        <v>7.3376490771908845E-2</v>
      </c>
      <c r="Z23" s="71">
        <f t="shared" si="6"/>
        <v>3.3108009437126724E-2</v>
      </c>
      <c r="AA23" s="71">
        <f t="shared" si="7"/>
        <v>0.13088417224212523</v>
      </c>
      <c r="AB23">
        <v>29.171870999999999</v>
      </c>
      <c r="AC23">
        <v>29.170407999999998</v>
      </c>
      <c r="AD23" s="75">
        <v>29.089725000000001</v>
      </c>
      <c r="AE23">
        <v>29.541592000000001</v>
      </c>
      <c r="AF23">
        <v>29.548134000000001</v>
      </c>
      <c r="AG23" s="75">
        <v>29.454304</v>
      </c>
      <c r="AH23">
        <v>29.496511000000002</v>
      </c>
      <c r="AI23">
        <v>29.533712000000001</v>
      </c>
      <c r="AJ23" s="75">
        <v>29.527863</v>
      </c>
      <c r="AK23" s="71">
        <f t="shared" si="8"/>
        <v>3.8383810496381572E-2</v>
      </c>
      <c r="AL23" s="71">
        <f t="shared" si="9"/>
        <v>4.2773384258074754E-2</v>
      </c>
      <c r="AM23" s="71">
        <f t="shared" si="10"/>
        <v>1.633358199130408E-2</v>
      </c>
      <c r="AN23" s="75">
        <f t="shared" si="11"/>
        <v>0.17585277465054602</v>
      </c>
      <c r="AO23">
        <v>29.754438</v>
      </c>
      <c r="AP23">
        <v>29.889890000000001</v>
      </c>
      <c r="AQ23" s="75">
        <v>29.74335</v>
      </c>
      <c r="AR23">
        <v>29.766172000000001</v>
      </c>
      <c r="AS23">
        <v>29.84553</v>
      </c>
      <c r="AT23" s="75">
        <v>29.733166000000001</v>
      </c>
      <c r="AU23">
        <v>29.644010000000002</v>
      </c>
      <c r="AV23">
        <v>29.645092000000002</v>
      </c>
      <c r="AW23" s="75">
        <v>29.580276000000001</v>
      </c>
      <c r="AX23" s="71">
        <f t="shared" si="12"/>
        <v>6.6620116788316794E-2</v>
      </c>
      <c r="AY23" s="71">
        <f t="shared" si="13"/>
        <v>4.7155483592991203E-2</v>
      </c>
      <c r="AZ23" s="71">
        <f t="shared" si="14"/>
        <v>3.0302745266174737E-2</v>
      </c>
      <c r="BA23" s="75">
        <f t="shared" si="15"/>
        <v>7.8296549771830842E-2</v>
      </c>
      <c r="BB23">
        <v>29.070765000000002</v>
      </c>
      <c r="BC23">
        <v>29.07461</v>
      </c>
      <c r="BD23" s="75">
        <v>29.046164000000001</v>
      </c>
      <c r="BE23">
        <v>28.885270999999999</v>
      </c>
      <c r="BF23">
        <v>28.91827</v>
      </c>
      <c r="BG23" s="75">
        <v>28.799769999999999</v>
      </c>
      <c r="BH23">
        <v>28.827535999999998</v>
      </c>
      <c r="BI23">
        <v>28.788613999999999</v>
      </c>
      <c r="BJ23">
        <v>28.806661999999999</v>
      </c>
      <c r="BK23" s="71">
        <f t="shared" si="16"/>
        <v>1.2601446751155859E-2</v>
      </c>
      <c r="BL23" s="71">
        <f t="shared" si="17"/>
        <v>4.9935074515704177E-2</v>
      </c>
      <c r="BM23" s="71">
        <f t="shared" si="18"/>
        <v>1.5903795018799526E-2</v>
      </c>
      <c r="BN23" s="75">
        <f t="shared" si="19"/>
        <v>0.10940542279617697</v>
      </c>
      <c r="BO23">
        <v>29.054897</v>
      </c>
      <c r="BP23">
        <v>29.026250000000001</v>
      </c>
      <c r="BQ23" s="75">
        <v>29.035978</v>
      </c>
      <c r="BR23">
        <v>28.833475</v>
      </c>
      <c r="BS23">
        <v>28.857389999999999</v>
      </c>
      <c r="BT23" s="75">
        <v>28.871044000000001</v>
      </c>
      <c r="BU23">
        <v>28.665268000000001</v>
      </c>
      <c r="BV23">
        <v>28.703109999999999</v>
      </c>
      <c r="BW23">
        <v>28.631874</v>
      </c>
      <c r="BX23" s="71">
        <f t="shared" si="20"/>
        <v>1.1894037507180563E-2</v>
      </c>
      <c r="BY23" s="71">
        <f t="shared" si="21"/>
        <v>1.5526996926500874E-2</v>
      </c>
      <c r="BZ23" s="71">
        <f t="shared" si="22"/>
        <v>2.9100866531580508E-2</v>
      </c>
      <c r="CA23" s="75">
        <f t="shared" si="23"/>
        <v>0.15198800677319418</v>
      </c>
      <c r="CB23">
        <v>30.026465999999999</v>
      </c>
      <c r="CC23">
        <v>30.105219999999999</v>
      </c>
      <c r="CD23" s="75">
        <v>30.079668000000002</v>
      </c>
      <c r="CE23">
        <v>29.478355000000001</v>
      </c>
      <c r="CF23">
        <v>29.48732</v>
      </c>
      <c r="CG23" s="75">
        <v>29.356788999999999</v>
      </c>
      <c r="CH23">
        <v>29.552309000000001</v>
      </c>
      <c r="CI23">
        <v>29.579176</v>
      </c>
      <c r="CJ23">
        <v>29.625916</v>
      </c>
      <c r="CK23" s="71">
        <f t="shared" si="24"/>
        <v>3.2805064012876174E-2</v>
      </c>
      <c r="CL23" s="71">
        <f t="shared" si="25"/>
        <v>5.9532442641713965E-2</v>
      </c>
      <c r="CM23" s="71">
        <f t="shared" si="26"/>
        <v>3.0412814802681466E-2</v>
      </c>
      <c r="CN23" s="75">
        <f t="shared" si="27"/>
        <v>0.26922511009314687</v>
      </c>
      <c r="CO23">
        <v>30.604185000000001</v>
      </c>
      <c r="CP23">
        <v>30.656860000000002</v>
      </c>
      <c r="CQ23" s="80"/>
      <c r="CR23">
        <v>29.191960000000002</v>
      </c>
      <c r="CS23">
        <v>29.151909</v>
      </c>
      <c r="CT23" s="80"/>
      <c r="CU23">
        <v>29.2896</v>
      </c>
      <c r="CV23">
        <v>29.269611000000001</v>
      </c>
      <c r="CW23">
        <v>29.258108</v>
      </c>
      <c r="CX23" s="71">
        <f t="shared" si="28"/>
        <v>2.6337500000000347E-2</v>
      </c>
      <c r="CY23" s="71">
        <f t="shared" si="29"/>
        <v>2.0025500000000918E-2</v>
      </c>
      <c r="CZ23" s="71">
        <f t="shared" si="30"/>
        <v>1.3011213941144035E-2</v>
      </c>
      <c r="DA23" s="75">
        <f t="shared" si="31"/>
        <v>0.6651624049362681</v>
      </c>
    </row>
    <row r="24" spans="1:105" x14ac:dyDescent="0.35">
      <c r="A24" s="69" t="s">
        <v>67</v>
      </c>
      <c r="B24">
        <v>30.669951999999999</v>
      </c>
      <c r="C24">
        <v>30.768932</v>
      </c>
      <c r="D24" s="75">
        <v>30.642482999999999</v>
      </c>
      <c r="E24">
        <v>30.641901000000001</v>
      </c>
      <c r="F24">
        <v>30.598534000000001</v>
      </c>
      <c r="G24" s="75">
        <v>30.539252999999999</v>
      </c>
      <c r="H24">
        <v>30.657118000000001</v>
      </c>
      <c r="I24">
        <v>30.663762999999999</v>
      </c>
      <c r="J24">
        <v>30.697723</v>
      </c>
      <c r="K24" s="71">
        <f t="shared" si="0"/>
        <v>5.4304630416445281E-2</v>
      </c>
      <c r="L24" s="71">
        <f t="shared" si="1"/>
        <v>4.2073408802024787E-2</v>
      </c>
      <c r="M24" s="71">
        <f t="shared" si="2"/>
        <v>1.7783274445388162E-2</v>
      </c>
      <c r="N24" s="71">
        <f t="shared" si="3"/>
        <v>4.332339889912417E-2</v>
      </c>
      <c r="O24">
        <v>31.862307000000001</v>
      </c>
      <c r="P24">
        <v>31.922543000000001</v>
      </c>
      <c r="Q24" s="75">
        <v>31.98085</v>
      </c>
      <c r="R24">
        <v>31.566248000000002</v>
      </c>
      <c r="S24">
        <v>31.685255000000002</v>
      </c>
      <c r="T24" s="75">
        <v>31.530526999999999</v>
      </c>
      <c r="U24">
        <v>31.711141999999999</v>
      </c>
      <c r="V24">
        <v>31.769638</v>
      </c>
      <c r="W24" s="75">
        <v>31.678408000000001</v>
      </c>
      <c r="X24" s="71">
        <f t="shared" si="4"/>
        <v>4.8397112854659266E-2</v>
      </c>
      <c r="Y24" s="71">
        <f t="shared" si="5"/>
        <v>6.6147486618919171E-2</v>
      </c>
      <c r="Z24" s="71">
        <f t="shared" si="6"/>
        <v>3.7736233210124245E-2</v>
      </c>
      <c r="AA24" s="71">
        <f t="shared" si="7"/>
        <v>0.13506795875255181</v>
      </c>
      <c r="AB24">
        <v>30.794274999999999</v>
      </c>
      <c r="AC24">
        <v>30.759236999999999</v>
      </c>
      <c r="AD24" s="75">
        <v>30.690252000000001</v>
      </c>
      <c r="AE24">
        <v>30.87378</v>
      </c>
      <c r="AF24">
        <v>30.803460000000001</v>
      </c>
      <c r="AG24" s="75">
        <v>30.900805999999999</v>
      </c>
      <c r="AH24">
        <v>30.717064000000001</v>
      </c>
      <c r="AI24">
        <v>30.739844999999999</v>
      </c>
      <c r="AJ24" s="75">
        <v>30.826184999999999</v>
      </c>
      <c r="AK24" s="71">
        <f t="shared" si="8"/>
        <v>4.3214421715697449E-2</v>
      </c>
      <c r="AL24" s="71">
        <f t="shared" si="9"/>
        <v>4.1030545250526386E-2</v>
      </c>
      <c r="AM24" s="71">
        <f t="shared" si="10"/>
        <v>4.6999955321491198E-2</v>
      </c>
      <c r="AN24" s="75">
        <f t="shared" si="11"/>
        <v>4.9726162069606811E-2</v>
      </c>
      <c r="AO24">
        <v>31.263273000000002</v>
      </c>
      <c r="AP24">
        <v>31.284056</v>
      </c>
      <c r="AQ24" s="75">
        <v>31.321660999999999</v>
      </c>
      <c r="AR24">
        <v>31.240781999999999</v>
      </c>
      <c r="AS24">
        <v>31.372564000000001</v>
      </c>
      <c r="AT24" s="75">
        <v>31.218008000000001</v>
      </c>
      <c r="AU24">
        <v>31.125425</v>
      </c>
      <c r="AV24">
        <v>30.943293000000001</v>
      </c>
      <c r="AW24" s="75">
        <v>30.985614999999999</v>
      </c>
      <c r="AX24" s="71">
        <f t="shared" si="12"/>
        <v>2.416431634088104E-2</v>
      </c>
      <c r="AY24" s="71">
        <f t="shared" si="13"/>
        <v>6.8127908896917375E-2</v>
      </c>
      <c r="AZ24" s="71">
        <f t="shared" si="14"/>
        <v>7.7824627070527272E-2</v>
      </c>
      <c r="BA24" s="75">
        <f t="shared" si="15"/>
        <v>0.12515886845491028</v>
      </c>
      <c r="BB24">
        <v>30.626018999999999</v>
      </c>
      <c r="BC24">
        <v>30.632709999999999</v>
      </c>
      <c r="BD24" s="75">
        <v>30.610489999999999</v>
      </c>
      <c r="BE24">
        <v>30.141956</v>
      </c>
      <c r="BF24">
        <v>30.065162999999998</v>
      </c>
      <c r="BG24" s="75">
        <v>30.11422</v>
      </c>
      <c r="BH24">
        <v>29.682279999999999</v>
      </c>
      <c r="BI24">
        <v>29.680834000000001</v>
      </c>
      <c r="BJ24">
        <v>29.650925000000001</v>
      </c>
      <c r="BK24" s="71">
        <f t="shared" si="16"/>
        <v>9.3073908624637294E-3</v>
      </c>
      <c r="BL24" s="71">
        <f t="shared" si="17"/>
        <v>3.1750835149122004E-2</v>
      </c>
      <c r="BM24" s="71">
        <f t="shared" si="18"/>
        <v>1.4452124880291455E-2</v>
      </c>
      <c r="BN24" s="75">
        <f t="shared" si="19"/>
        <v>0.38900027955177474</v>
      </c>
      <c r="BO24">
        <v>31.441870000000002</v>
      </c>
      <c r="BP24">
        <v>31.266228000000002</v>
      </c>
      <c r="BQ24" s="75">
        <v>31.309013</v>
      </c>
      <c r="BR24">
        <v>31.208186999999999</v>
      </c>
      <c r="BS24">
        <v>31.340779999999999</v>
      </c>
      <c r="BT24" s="75">
        <v>31.266064</v>
      </c>
      <c r="BU24">
        <v>30.689947</v>
      </c>
      <c r="BV24">
        <v>30.643336999999999</v>
      </c>
      <c r="BW24">
        <v>30.664686</v>
      </c>
      <c r="BX24" s="71">
        <f t="shared" si="20"/>
        <v>7.4782388626378371E-2</v>
      </c>
      <c r="BY24" s="71">
        <f t="shared" si="21"/>
        <v>5.4276177948218318E-2</v>
      </c>
      <c r="BZ24" s="71">
        <f t="shared" si="22"/>
        <v>1.9050780159003581E-2</v>
      </c>
      <c r="CA24" s="75">
        <f t="shared" si="23"/>
        <v>0.30265241812606847</v>
      </c>
      <c r="CB24">
        <v>30.361113</v>
      </c>
      <c r="CC24">
        <v>30.308192999999999</v>
      </c>
      <c r="CD24" s="75">
        <v>30.275549000000002</v>
      </c>
      <c r="CE24">
        <v>29.352345</v>
      </c>
      <c r="CF24">
        <v>29.322939000000002</v>
      </c>
      <c r="CG24" s="75">
        <v>29.377077</v>
      </c>
      <c r="CH24">
        <v>29.323511</v>
      </c>
      <c r="CI24">
        <v>29.319047999999999</v>
      </c>
      <c r="CJ24">
        <v>29.348997000000001</v>
      </c>
      <c r="CK24" s="71">
        <f t="shared" si="24"/>
        <v>3.5256764885936008E-2</v>
      </c>
      <c r="CL24" s="71">
        <f t="shared" si="25"/>
        <v>2.2129185615380589E-2</v>
      </c>
      <c r="CM24" s="71">
        <f t="shared" si="26"/>
        <v>1.3192578578715176E-2</v>
      </c>
      <c r="CN24" s="75">
        <f t="shared" si="27"/>
        <v>0.45936340507193757</v>
      </c>
      <c r="CO24">
        <v>30.600210000000001</v>
      </c>
      <c r="CP24">
        <v>30.493217000000001</v>
      </c>
      <c r="CQ24" s="80"/>
      <c r="CR24">
        <v>28.951561000000002</v>
      </c>
      <c r="CS24">
        <v>28.94828</v>
      </c>
      <c r="CT24" s="80"/>
      <c r="CU24">
        <v>29.141893</v>
      </c>
      <c r="CV24">
        <v>29.06296</v>
      </c>
      <c r="CW24">
        <v>29.075365000000001</v>
      </c>
      <c r="CX24" s="71">
        <f t="shared" si="28"/>
        <v>5.3496499999999614E-2</v>
      </c>
      <c r="CY24" s="71">
        <f t="shared" si="29"/>
        <v>1.6405000000005998E-3</v>
      </c>
      <c r="CZ24" s="71">
        <f t="shared" si="30"/>
        <v>3.4657494456465869E-2</v>
      </c>
      <c r="DA24" s="75">
        <f t="shared" si="31"/>
        <v>0.72129810936144145</v>
      </c>
    </row>
    <row r="25" spans="1:105" x14ac:dyDescent="0.35">
      <c r="A25" s="69" t="s">
        <v>68</v>
      </c>
      <c r="B25">
        <v>25.379798999999998</v>
      </c>
      <c r="C25">
        <v>25.421054999999999</v>
      </c>
      <c r="D25" s="75">
        <v>25.453554</v>
      </c>
      <c r="E25">
        <v>24.918932000000002</v>
      </c>
      <c r="F25">
        <v>24.933250000000001</v>
      </c>
      <c r="G25" s="75">
        <v>24.883811999999999</v>
      </c>
      <c r="H25">
        <v>25.000001999999999</v>
      </c>
      <c r="I25">
        <v>25.044495000000001</v>
      </c>
      <c r="J25">
        <v>25.037762000000001</v>
      </c>
      <c r="K25" s="71">
        <f t="shared" si="0"/>
        <v>3.01810141976715E-2</v>
      </c>
      <c r="L25" s="71">
        <f t="shared" si="1"/>
        <v>2.0769998042048748E-2</v>
      </c>
      <c r="M25" s="71">
        <f t="shared" si="2"/>
        <v>1.9581107499039373E-2</v>
      </c>
      <c r="N25" s="71">
        <f t="shared" si="3"/>
        <v>0.21657872300173434</v>
      </c>
      <c r="O25">
        <v>24.368459999999999</v>
      </c>
      <c r="P25">
        <v>24.436695</v>
      </c>
      <c r="Q25" s="75">
        <v>24.404427999999999</v>
      </c>
      <c r="R25">
        <v>24.625015000000001</v>
      </c>
      <c r="S25">
        <v>24.715391</v>
      </c>
      <c r="T25" s="75">
        <v>24.645109999999999</v>
      </c>
      <c r="U25">
        <v>24.212112000000001</v>
      </c>
      <c r="V25">
        <v>24.302150000000001</v>
      </c>
      <c r="W25" s="75">
        <v>24.276993000000001</v>
      </c>
      <c r="X25" s="71">
        <f t="shared" si="4"/>
        <v>2.7870477287306249E-2</v>
      </c>
      <c r="Y25" s="71">
        <f t="shared" si="5"/>
        <v>3.8745679848066712E-2</v>
      </c>
      <c r="Z25" s="71">
        <f t="shared" si="6"/>
        <v>3.7931605487889417E-2</v>
      </c>
      <c r="AA25" s="71">
        <f t="shared" si="7"/>
        <v>0.16492907836789747</v>
      </c>
      <c r="AB25">
        <v>24.507925</v>
      </c>
      <c r="AC25">
        <v>24.543861</v>
      </c>
      <c r="AD25" s="75">
        <v>24.434934999999999</v>
      </c>
      <c r="AE25">
        <v>24.911434</v>
      </c>
      <c r="AF25">
        <v>24.958181</v>
      </c>
      <c r="AG25" s="75">
        <v>24.880383999999999</v>
      </c>
      <c r="AH25">
        <v>24.412534999999998</v>
      </c>
      <c r="AI25">
        <v>24.473759000000001</v>
      </c>
      <c r="AJ25" s="75">
        <v>24.397998999999999</v>
      </c>
      <c r="AK25" s="71">
        <f t="shared" si="8"/>
        <v>4.5318391743554162E-2</v>
      </c>
      <c r="AL25" s="71">
        <f t="shared" si="9"/>
        <v>3.1975264255706001E-2</v>
      </c>
      <c r="AM25" s="71">
        <f t="shared" si="10"/>
        <v>3.2828258612902922E-2</v>
      </c>
      <c r="AN25" s="75">
        <f t="shared" si="11"/>
        <v>0.21617158476669401</v>
      </c>
      <c r="AO25">
        <v>24.528666000000001</v>
      </c>
      <c r="AP25">
        <v>24.645105000000001</v>
      </c>
      <c r="AQ25" s="75">
        <v>24.666494</v>
      </c>
      <c r="AR25">
        <v>24.747274000000001</v>
      </c>
      <c r="AS25">
        <v>24.746362999999999</v>
      </c>
      <c r="AT25" s="75">
        <v>24.791520999999999</v>
      </c>
      <c r="AU25">
        <v>24.411860000000001</v>
      </c>
      <c r="AV25">
        <v>24.497630000000001</v>
      </c>
      <c r="AW25" s="75">
        <v>24.307009000000001</v>
      </c>
      <c r="AX25" s="71">
        <f t="shared" si="12"/>
        <v>6.0564096098449122E-2</v>
      </c>
      <c r="AY25" s="71">
        <f t="shared" si="13"/>
        <v>2.1076242269963963E-2</v>
      </c>
      <c r="AZ25" s="71">
        <f t="shared" si="14"/>
        <v>7.7950547529970757E-2</v>
      </c>
      <c r="BA25" s="75">
        <f t="shared" si="15"/>
        <v>0.1461035427902975</v>
      </c>
      <c r="BB25">
        <v>30.37951</v>
      </c>
      <c r="BC25">
        <v>30.345365999999999</v>
      </c>
      <c r="BD25" s="75">
        <v>30.36759</v>
      </c>
      <c r="BE25">
        <v>30.003107</v>
      </c>
      <c r="BF25">
        <v>30.138059999999999</v>
      </c>
      <c r="BG25" s="75">
        <v>29.964554</v>
      </c>
      <c r="BH25">
        <v>30.812984</v>
      </c>
      <c r="BI25">
        <v>30.712872999999998</v>
      </c>
      <c r="BJ25">
        <v>30.620121000000001</v>
      </c>
      <c r="BK25" s="71">
        <f t="shared" si="16"/>
        <v>1.414922578172525E-2</v>
      </c>
      <c r="BL25" s="71">
        <f t="shared" si="17"/>
        <v>7.4388602811332569E-2</v>
      </c>
      <c r="BM25" s="71">
        <f t="shared" si="18"/>
        <v>7.875509337602625E-2</v>
      </c>
      <c r="BN25" s="75">
        <f t="shared" si="19"/>
        <v>0.27769336173347814</v>
      </c>
      <c r="BO25">
        <v>30.349730000000001</v>
      </c>
      <c r="BP25">
        <v>30.399819999999998</v>
      </c>
      <c r="BQ25" s="75">
        <v>30.504227</v>
      </c>
      <c r="BR25">
        <v>30.570934000000001</v>
      </c>
      <c r="BS25">
        <v>30.819502</v>
      </c>
      <c r="BT25" s="75">
        <v>30.535164000000002</v>
      </c>
      <c r="BU25">
        <v>29.906932999999999</v>
      </c>
      <c r="BV25">
        <v>30.018667000000001</v>
      </c>
      <c r="BW25">
        <v>30.062103</v>
      </c>
      <c r="BX25" s="71">
        <f t="shared" si="20"/>
        <v>6.4359366717069322E-2</v>
      </c>
      <c r="BY25" s="71">
        <f t="shared" si="21"/>
        <v>0.12645317173123299</v>
      </c>
      <c r="BZ25" s="71">
        <f t="shared" si="22"/>
        <v>6.5361305025731981E-2</v>
      </c>
      <c r="CA25" s="75">
        <f t="shared" si="23"/>
        <v>0.26781544915777317</v>
      </c>
      <c r="CB25">
        <v>30.427492000000001</v>
      </c>
      <c r="CC25">
        <v>30.482465999999999</v>
      </c>
      <c r="CD25" s="75">
        <v>30.43693</v>
      </c>
      <c r="CE25">
        <v>29.616862999999999</v>
      </c>
      <c r="CF25">
        <v>29.712199999999999</v>
      </c>
      <c r="CG25" s="75">
        <v>29.62724</v>
      </c>
      <c r="CH25">
        <v>30.032222999999998</v>
      </c>
      <c r="CI25">
        <v>30.169138</v>
      </c>
      <c r="CJ25">
        <v>30.136599</v>
      </c>
      <c r="CK25" s="71">
        <f t="shared" si="24"/>
        <v>2.4001721734537698E-2</v>
      </c>
      <c r="CL25" s="71">
        <f t="shared" si="25"/>
        <v>4.2707047685364485E-2</v>
      </c>
      <c r="CM25" s="71">
        <f t="shared" si="26"/>
        <v>5.8403627286516421E-2</v>
      </c>
      <c r="CN25" s="75">
        <f t="shared" si="27"/>
        <v>0.32663281035925723</v>
      </c>
      <c r="CO25">
        <v>29.332053999999999</v>
      </c>
      <c r="CP25">
        <v>29.384611</v>
      </c>
      <c r="CQ25" s="80"/>
      <c r="CR25">
        <v>28.249873999999998</v>
      </c>
      <c r="CS25">
        <v>28.324902000000002</v>
      </c>
      <c r="CT25" s="80"/>
      <c r="CU25">
        <v>28.409292000000001</v>
      </c>
      <c r="CV25">
        <v>28.362482</v>
      </c>
      <c r="CW25">
        <v>28.440788000000001</v>
      </c>
      <c r="CX25" s="71">
        <f t="shared" si="28"/>
        <v>2.6278500000000093E-2</v>
      </c>
      <c r="CY25" s="71">
        <f t="shared" si="29"/>
        <v>3.7514000000001602E-2</v>
      </c>
      <c r="CZ25" s="71">
        <f t="shared" si="30"/>
        <v>3.2171422363472264E-2</v>
      </c>
      <c r="DA25" s="75">
        <f t="shared" si="31"/>
        <v>0.47969402347523282</v>
      </c>
    </row>
    <row r="26" spans="1:105" x14ac:dyDescent="0.35">
      <c r="A26" s="69" t="s">
        <v>70</v>
      </c>
      <c r="B26">
        <v>24.674361999999999</v>
      </c>
      <c r="C26">
        <v>24.999058000000002</v>
      </c>
      <c r="D26" s="75">
        <v>24.848661</v>
      </c>
      <c r="E26">
        <v>25.316549999999999</v>
      </c>
      <c r="F26">
        <v>25.332574999999999</v>
      </c>
      <c r="G26" s="75">
        <v>25.448111999999998</v>
      </c>
      <c r="H26">
        <v>25.378133999999999</v>
      </c>
      <c r="I26">
        <v>25.268325999999998</v>
      </c>
      <c r="J26">
        <v>25.501286</v>
      </c>
      <c r="K26" s="71">
        <f t="shared" si="0"/>
        <v>0.13267625234465488</v>
      </c>
      <c r="L26" s="71">
        <f t="shared" si="1"/>
        <v>5.8608075702547273E-2</v>
      </c>
      <c r="M26" s="71">
        <f t="shared" si="2"/>
        <v>9.5157514777692812E-2</v>
      </c>
      <c r="N26" s="71">
        <f t="shared" si="3"/>
        <v>0.25157416194542509</v>
      </c>
      <c r="O26">
        <v>25.713145999999998</v>
      </c>
      <c r="P26">
        <v>25.912120000000002</v>
      </c>
      <c r="Q26" s="75">
        <v>25.855297</v>
      </c>
      <c r="R26">
        <v>25.504750000000001</v>
      </c>
      <c r="S26">
        <v>25.224176</v>
      </c>
      <c r="T26" s="75">
        <v>25.393416999999999</v>
      </c>
      <c r="U26">
        <v>25.142515</v>
      </c>
      <c r="V26">
        <v>25.239439000000001</v>
      </c>
      <c r="W26" s="75">
        <v>25.189108000000001</v>
      </c>
      <c r="X26" s="71">
        <f t="shared" si="4"/>
        <v>8.3683539338524918E-2</v>
      </c>
      <c r="Y26" s="71">
        <f t="shared" si="5"/>
        <v>0.11535419967599361</v>
      </c>
      <c r="Z26" s="71">
        <f t="shared" si="6"/>
        <v>3.9578864991306188E-2</v>
      </c>
      <c r="AA26" s="71">
        <f t="shared" si="7"/>
        <v>0.26747254107046309</v>
      </c>
      <c r="AB26">
        <v>26.206371000000001</v>
      </c>
      <c r="AC26">
        <v>25.967344000000001</v>
      </c>
      <c r="AD26" s="75">
        <v>26.304955</v>
      </c>
      <c r="AE26">
        <v>25.984117999999999</v>
      </c>
      <c r="AF26">
        <v>25.970234000000001</v>
      </c>
      <c r="AG26" s="75">
        <v>26.016188</v>
      </c>
      <c r="AH26">
        <v>25.756284999999998</v>
      </c>
      <c r="AI26">
        <v>25.835349999999998</v>
      </c>
      <c r="AJ26" s="75">
        <v>25.715129999999998</v>
      </c>
      <c r="AK26" s="71">
        <f t="shared" si="8"/>
        <v>0.14174856421220686</v>
      </c>
      <c r="AL26" s="71">
        <f t="shared" si="9"/>
        <v>1.9244105798918814E-2</v>
      </c>
      <c r="AM26" s="71">
        <f t="shared" si="10"/>
        <v>4.9886378289958878E-2</v>
      </c>
      <c r="AN26" s="75">
        <f t="shared" si="11"/>
        <v>0.15994422934453364</v>
      </c>
      <c r="AO26">
        <v>26.34019</v>
      </c>
      <c r="AP26">
        <v>26.751571999999999</v>
      </c>
      <c r="AQ26" s="75">
        <v>26.279807999999999</v>
      </c>
      <c r="AR26">
        <v>26.797917999999999</v>
      </c>
      <c r="AS26">
        <v>26.650835000000001</v>
      </c>
      <c r="AT26" s="75">
        <v>26.803999000000001</v>
      </c>
      <c r="AU26">
        <v>26.336383999999999</v>
      </c>
      <c r="AV26">
        <v>26.198301000000001</v>
      </c>
      <c r="AW26" s="75">
        <v>26.345459000000002</v>
      </c>
      <c r="AX26" s="71">
        <f t="shared" si="12"/>
        <v>0.2096140388491827</v>
      </c>
      <c r="AY26" s="71">
        <f t="shared" si="13"/>
        <v>7.0812426990057228E-2</v>
      </c>
      <c r="AZ26" s="71">
        <f t="shared" si="14"/>
        <v>6.7333950061531894E-2</v>
      </c>
      <c r="BA26" s="75">
        <f t="shared" si="15"/>
        <v>0.18928174676280959</v>
      </c>
      <c r="BB26">
        <v>25.287949000000001</v>
      </c>
      <c r="BC26">
        <v>25.564910000000001</v>
      </c>
      <c r="BD26" s="75">
        <v>25.293306000000001</v>
      </c>
      <c r="BE26">
        <v>25.442955000000001</v>
      </c>
      <c r="BF26">
        <v>25.054409</v>
      </c>
      <c r="BG26" s="75">
        <v>25.438202</v>
      </c>
      <c r="BH26">
        <v>24.999434000000001</v>
      </c>
      <c r="BI26">
        <v>24.780912000000001</v>
      </c>
      <c r="BJ26">
        <v>25.031713</v>
      </c>
      <c r="BK26" s="71">
        <f t="shared" si="16"/>
        <v>0.12931650482698126</v>
      </c>
      <c r="BL26" s="71">
        <f t="shared" si="17"/>
        <v>0.18205238927725104</v>
      </c>
      <c r="BM26" s="71">
        <f t="shared" si="18"/>
        <v>0.11140264305960886</v>
      </c>
      <c r="BN26" s="75">
        <f t="shared" si="19"/>
        <v>0.19520355748016807</v>
      </c>
      <c r="BO26">
        <v>25.636112000000001</v>
      </c>
      <c r="BP26">
        <v>25.577227000000001</v>
      </c>
      <c r="BQ26" s="75">
        <v>25.673245999999999</v>
      </c>
      <c r="BR26">
        <v>25.025241999999999</v>
      </c>
      <c r="BS26">
        <v>25.068956</v>
      </c>
      <c r="BT26" s="75">
        <v>25.105765999999999</v>
      </c>
      <c r="BU26">
        <v>25.976731999999998</v>
      </c>
      <c r="BV26">
        <v>26.100985999999999</v>
      </c>
      <c r="BW26">
        <v>26.079742</v>
      </c>
      <c r="BX26" s="71">
        <f t="shared" si="20"/>
        <v>3.9533425438340646E-2</v>
      </c>
      <c r="BY26" s="71">
        <f t="shared" si="21"/>
        <v>3.2914036978502606E-2</v>
      </c>
      <c r="BZ26" s="71">
        <f t="shared" si="22"/>
        <v>5.4264193383442023E-2</v>
      </c>
      <c r="CA26" s="75">
        <f t="shared" si="23"/>
        <v>0.4037875656687156</v>
      </c>
      <c r="CB26">
        <v>25.617884</v>
      </c>
      <c r="CC26">
        <v>25.564700999999999</v>
      </c>
      <c r="CD26" s="75">
        <v>25.849292999999999</v>
      </c>
      <c r="CE26">
        <v>26.360313000000001</v>
      </c>
      <c r="CF26">
        <v>26.312512999999999</v>
      </c>
      <c r="CG26" s="75">
        <v>26.35322</v>
      </c>
      <c r="CH26">
        <v>26.450915999999999</v>
      </c>
      <c r="CI26">
        <v>26.553476</v>
      </c>
      <c r="CJ26">
        <v>26.581002999999999</v>
      </c>
      <c r="CK26" s="71">
        <f t="shared" si="24"/>
        <v>0.12354538672712764</v>
      </c>
      <c r="CL26" s="71">
        <f t="shared" si="25"/>
        <v>2.1061313924403167E-2</v>
      </c>
      <c r="CM26" s="71">
        <f t="shared" si="26"/>
        <v>5.597511043907516E-2</v>
      </c>
      <c r="CN26" s="75">
        <f t="shared" si="27"/>
        <v>0.36531782856585659</v>
      </c>
      <c r="CO26">
        <v>29.674274</v>
      </c>
      <c r="CP26">
        <v>29.505237999999999</v>
      </c>
      <c r="CQ26" s="80"/>
      <c r="CR26">
        <v>27.506350000000001</v>
      </c>
      <c r="CS26">
        <v>27.379417</v>
      </c>
      <c r="CT26" s="80"/>
      <c r="CU26">
        <v>27.275414000000001</v>
      </c>
      <c r="CV26">
        <v>26.797802000000001</v>
      </c>
      <c r="CW26">
        <v>27.238132</v>
      </c>
      <c r="CX26" s="71">
        <f t="shared" si="28"/>
        <v>8.4518000000000981E-2</v>
      </c>
      <c r="CY26" s="71">
        <f t="shared" si="29"/>
        <v>6.3466500000000536E-2</v>
      </c>
      <c r="CZ26" s="71">
        <f t="shared" si="30"/>
        <v>0.21689569407333925</v>
      </c>
      <c r="DA26" s="75">
        <f t="shared" si="31"/>
        <v>1.1007126136416274</v>
      </c>
    </row>
    <row r="27" spans="1:105" x14ac:dyDescent="0.35">
      <c r="A27" s="69" t="s">
        <v>71</v>
      </c>
      <c r="B27">
        <v>21.524000000000001</v>
      </c>
      <c r="C27">
        <v>21.56775</v>
      </c>
      <c r="D27" s="75">
        <v>21.450294</v>
      </c>
      <c r="E27">
        <v>21.158463000000001</v>
      </c>
      <c r="F27">
        <v>21.026176</v>
      </c>
      <c r="G27" s="75">
        <v>21.125782000000001</v>
      </c>
      <c r="H27">
        <v>21.418386000000002</v>
      </c>
      <c r="I27">
        <v>21.526371000000001</v>
      </c>
      <c r="J27">
        <v>21.264693999999999</v>
      </c>
      <c r="K27" s="71">
        <f t="shared" si="0"/>
        <v>4.8468258653359124E-2</v>
      </c>
      <c r="L27" s="71">
        <f t="shared" si="1"/>
        <v>5.6262532792457021E-2</v>
      </c>
      <c r="M27" s="71">
        <f t="shared" si="2"/>
        <v>0.10737103034597267</v>
      </c>
      <c r="N27" s="71">
        <f t="shared" si="3"/>
        <v>0.17341053333087478</v>
      </c>
      <c r="O27">
        <v>20.926603</v>
      </c>
      <c r="P27">
        <v>21.19087</v>
      </c>
      <c r="Q27" s="75">
        <v>20.926836000000002</v>
      </c>
      <c r="R27">
        <v>21.301456000000002</v>
      </c>
      <c r="S27">
        <v>21.428357999999999</v>
      </c>
      <c r="T27" s="75">
        <v>21.454948000000002</v>
      </c>
      <c r="U27">
        <v>21.282295000000001</v>
      </c>
      <c r="V27">
        <v>21.63043</v>
      </c>
      <c r="W27" s="75">
        <v>21.254809999999999</v>
      </c>
      <c r="X27" s="71">
        <f t="shared" si="4"/>
        <v>0.12452177620088048</v>
      </c>
      <c r="Y27" s="71">
        <f t="shared" si="5"/>
        <v>6.6975069796321729E-2</v>
      </c>
      <c r="Z27" s="71">
        <f t="shared" si="6"/>
        <v>0.17095931544928739</v>
      </c>
      <c r="AA27" s="71">
        <f t="shared" si="7"/>
        <v>0.17786686871184759</v>
      </c>
      <c r="AB27">
        <v>21.379604</v>
      </c>
      <c r="AC27">
        <v>21.327331999999998</v>
      </c>
      <c r="AD27" s="75">
        <v>21.352304</v>
      </c>
      <c r="AE27">
        <v>21.138763000000001</v>
      </c>
      <c r="AF27">
        <v>21.159490000000002</v>
      </c>
      <c r="AG27" s="75">
        <v>21.116789000000001</v>
      </c>
      <c r="AH27">
        <v>21.449642000000001</v>
      </c>
      <c r="AI27">
        <v>21.510978999999999</v>
      </c>
      <c r="AJ27" s="75">
        <v>21.370851999999999</v>
      </c>
      <c r="AK27" s="71">
        <f t="shared" si="8"/>
        <v>2.1347008033915107E-2</v>
      </c>
      <c r="AL27" s="71">
        <f t="shared" si="9"/>
        <v>1.7435087884939655E-2</v>
      </c>
      <c r="AM27" s="71">
        <f t="shared" si="10"/>
        <v>5.7354325418596051E-2</v>
      </c>
      <c r="AN27" s="75">
        <f t="shared" si="11"/>
        <v>0.12808887960010526</v>
      </c>
      <c r="AO27">
        <v>21.159199000000001</v>
      </c>
      <c r="AP27">
        <v>21.391864999999999</v>
      </c>
      <c r="AQ27" s="75">
        <v>21.185103999999999</v>
      </c>
      <c r="AR27">
        <v>21.181967</v>
      </c>
      <c r="AS27">
        <v>21.432110000000002</v>
      </c>
      <c r="AT27" s="75">
        <v>21.151555999999999</v>
      </c>
      <c r="AU27">
        <v>21.152363000000001</v>
      </c>
      <c r="AV27">
        <v>21.324145999999999</v>
      </c>
      <c r="AW27" s="75">
        <v>21.120868999999999</v>
      </c>
      <c r="AX27" s="71">
        <f t="shared" si="12"/>
        <v>0.10411246467269003</v>
      </c>
      <c r="AY27" s="71">
        <f t="shared" si="13"/>
        <v>0.12570109885756853</v>
      </c>
      <c r="AZ27" s="71">
        <f t="shared" si="14"/>
        <v>8.9332593189719547E-2</v>
      </c>
      <c r="BA27" s="75">
        <f t="shared" si="15"/>
        <v>2.4454693646782988E-2</v>
      </c>
      <c r="BB27">
        <v>32.651719999999997</v>
      </c>
      <c r="BC27">
        <v>32.764682999999998</v>
      </c>
      <c r="BD27" s="75">
        <v>32.711770000000001</v>
      </c>
      <c r="BE27">
        <v>32.379772000000003</v>
      </c>
      <c r="BF27">
        <v>32.525863999999999</v>
      </c>
      <c r="BG27" s="75">
        <v>32.305393000000002</v>
      </c>
      <c r="BH27">
        <v>32.357655000000001</v>
      </c>
      <c r="BI27">
        <v>32.471885999999998</v>
      </c>
      <c r="BJ27">
        <v>32.552689999999998</v>
      </c>
      <c r="BK27" s="71">
        <f t="shared" si="16"/>
        <v>4.6147622351175303E-2</v>
      </c>
      <c r="BL27" s="71">
        <f t="shared" si="17"/>
        <v>9.1580304739730556E-2</v>
      </c>
      <c r="BM27" s="71">
        <f t="shared" si="18"/>
        <v>8.0011567915033541E-2</v>
      </c>
      <c r="BN27" s="75">
        <f t="shared" si="19"/>
        <v>0.13272512712062462</v>
      </c>
      <c r="BO27">
        <v>32.681244</v>
      </c>
      <c r="BP27">
        <v>32.958523</v>
      </c>
      <c r="BQ27" s="75">
        <v>32.877276999999999</v>
      </c>
      <c r="BR27">
        <v>33.23395</v>
      </c>
      <c r="BS27">
        <v>33.035575999999999</v>
      </c>
      <c r="BT27" s="75">
        <v>33.059657999999999</v>
      </c>
      <c r="BU27">
        <v>32.13984</v>
      </c>
      <c r="BV27">
        <v>32.407425000000003</v>
      </c>
      <c r="BW27">
        <v>32.218147000000002</v>
      </c>
      <c r="BX27" s="71">
        <f t="shared" si="20"/>
        <v>0.11638704273338259</v>
      </c>
      <c r="BY27" s="71">
        <f t="shared" si="21"/>
        <v>8.8386705802777618E-2</v>
      </c>
      <c r="BZ27" s="71">
        <f t="shared" si="22"/>
        <v>0.1123288227373362</v>
      </c>
      <c r="CA27" s="75">
        <f t="shared" si="23"/>
        <v>0.35660804140909019</v>
      </c>
      <c r="CB27">
        <v>32.229793999999998</v>
      </c>
      <c r="CC27">
        <v>32.374885999999996</v>
      </c>
      <c r="CD27" s="75">
        <v>32.306545</v>
      </c>
      <c r="CE27">
        <v>32.203144000000002</v>
      </c>
      <c r="CF27">
        <v>32.207954000000001</v>
      </c>
      <c r="CG27" s="75">
        <v>32.282536</v>
      </c>
      <c r="CH27">
        <v>32.349629999999998</v>
      </c>
      <c r="CI27">
        <v>32.529246999999998</v>
      </c>
      <c r="CJ27">
        <v>32.504449999999999</v>
      </c>
      <c r="CK27" s="71">
        <f t="shared" si="24"/>
        <v>5.9266719859368017E-2</v>
      </c>
      <c r="CL27" s="71">
        <f t="shared" si="25"/>
        <v>3.6345105872577319E-2</v>
      </c>
      <c r="CM27" s="71">
        <f t="shared" si="26"/>
        <v>7.947493685852608E-2</v>
      </c>
      <c r="CN27" s="75">
        <f t="shared" si="27"/>
        <v>9.5961835002058571E-2</v>
      </c>
      <c r="CO27">
        <v>30.828164999999998</v>
      </c>
      <c r="CP27">
        <v>30.749369000000002</v>
      </c>
      <c r="CQ27" s="80"/>
      <c r="CR27">
        <v>31.807082999999999</v>
      </c>
      <c r="CS27">
        <v>31.80275</v>
      </c>
      <c r="CT27" s="80"/>
      <c r="CU27">
        <v>32.797462000000003</v>
      </c>
      <c r="CV27">
        <v>32.613036999999998</v>
      </c>
      <c r="CW27">
        <v>32.920864000000002</v>
      </c>
      <c r="CX27" s="71">
        <f t="shared" si="28"/>
        <v>3.939799999999849E-2</v>
      </c>
      <c r="CY27" s="71">
        <f t="shared" si="29"/>
        <v>2.166499999999516E-3</v>
      </c>
      <c r="CZ27" s="71">
        <f t="shared" si="30"/>
        <v>0.12649027022660819</v>
      </c>
      <c r="DA27" s="75">
        <f t="shared" si="31"/>
        <v>0.8118082029564555</v>
      </c>
    </row>
    <row r="28" spans="1:105" x14ac:dyDescent="0.35">
      <c r="A28" s="69" t="s">
        <v>72</v>
      </c>
      <c r="B28">
        <v>35.369053000000001</v>
      </c>
      <c r="C28">
        <v>35.207855000000002</v>
      </c>
      <c r="D28" s="75">
        <v>35.454132000000001</v>
      </c>
      <c r="E28">
        <v>34.349463999999998</v>
      </c>
      <c r="F28">
        <v>34.368232999999996</v>
      </c>
      <c r="G28" s="75">
        <v>34.493828000000001</v>
      </c>
      <c r="H28">
        <v>35.177047999999999</v>
      </c>
      <c r="I28">
        <v>34.538170000000001</v>
      </c>
      <c r="J28">
        <v>34.887177000000001</v>
      </c>
      <c r="K28" s="71">
        <f t="shared" si="0"/>
        <v>0.10213041345586821</v>
      </c>
      <c r="L28" s="71">
        <f t="shared" si="1"/>
        <v>6.4089645447262103E-2</v>
      </c>
      <c r="M28" s="71">
        <f t="shared" si="2"/>
        <v>0.26119302814712786</v>
      </c>
      <c r="N28" s="71">
        <f t="shared" si="3"/>
        <v>0.38369887125755431</v>
      </c>
      <c r="O28">
        <v>34.641285000000003</v>
      </c>
      <c r="P28">
        <v>34.762590000000003</v>
      </c>
      <c r="Q28" s="75">
        <v>34.854909999999997</v>
      </c>
      <c r="R28">
        <v>34.611564999999999</v>
      </c>
      <c r="S28">
        <v>34.304465999999998</v>
      </c>
      <c r="T28" s="75">
        <v>34.416606999999999</v>
      </c>
      <c r="U28">
        <v>35.492539999999998</v>
      </c>
      <c r="V28">
        <v>35.634372999999997</v>
      </c>
      <c r="W28" s="75">
        <v>35.243879999999997</v>
      </c>
      <c r="X28" s="71">
        <f t="shared" si="4"/>
        <v>8.7479220421509796E-2</v>
      </c>
      <c r="Y28" s="71">
        <f t="shared" si="5"/>
        <v>0.12688315773270423</v>
      </c>
      <c r="Z28" s="71">
        <f t="shared" si="6"/>
        <v>0.16139433369442252</v>
      </c>
      <c r="AA28" s="71">
        <f t="shared" si="7"/>
        <v>0.42380859675993993</v>
      </c>
      <c r="AB28">
        <v>35.120539999999998</v>
      </c>
      <c r="AC28">
        <v>34.622157999999999</v>
      </c>
      <c r="AD28" s="75">
        <v>34.742899999999999</v>
      </c>
      <c r="AE28">
        <v>34.957850000000001</v>
      </c>
      <c r="AF28">
        <v>34.485340000000001</v>
      </c>
      <c r="AG28" s="75">
        <v>34.769683999999998</v>
      </c>
      <c r="AH28">
        <v>35.60615</v>
      </c>
      <c r="AI28">
        <v>35.378974999999997</v>
      </c>
      <c r="AJ28" s="75">
        <v>35.624026999999998</v>
      </c>
      <c r="AK28" s="71">
        <f t="shared" si="8"/>
        <v>0.21228262557470121</v>
      </c>
      <c r="AL28" s="71">
        <f t="shared" si="9"/>
        <v>0.19422886099536152</v>
      </c>
      <c r="AM28" s="71">
        <f t="shared" si="10"/>
        <v>0.11154398756544517</v>
      </c>
      <c r="AN28" s="75">
        <f t="shared" si="11"/>
        <v>0.35704563156127178</v>
      </c>
      <c r="AO28">
        <v>37.841915</v>
      </c>
      <c r="AP28">
        <v>36.957419999999999</v>
      </c>
      <c r="AQ28" s="75">
        <v>37.150730000000003</v>
      </c>
      <c r="AR28">
        <v>35.631599999999999</v>
      </c>
      <c r="AS28">
        <v>35.581130000000002</v>
      </c>
      <c r="AT28" s="75">
        <v>35.743361999999998</v>
      </c>
      <c r="AU28">
        <v>37.137700000000002</v>
      </c>
      <c r="AV28">
        <v>36.320599999999999</v>
      </c>
      <c r="AW28" s="75">
        <v>35.906253999999997</v>
      </c>
      <c r="AX28" s="71">
        <f t="shared" si="12"/>
        <v>0.37968362053893706</v>
      </c>
      <c r="AY28" s="71">
        <f t="shared" si="13"/>
        <v>6.7788221992383602E-2</v>
      </c>
      <c r="AZ28" s="71">
        <f t="shared" si="14"/>
        <v>0.51161989673671915</v>
      </c>
      <c r="BA28" s="75">
        <f t="shared" si="15"/>
        <v>0.67973599324282108</v>
      </c>
      <c r="BB28">
        <v>40</v>
      </c>
      <c r="BC28">
        <v>40</v>
      </c>
      <c r="BD28" s="75">
        <v>40</v>
      </c>
      <c r="BE28">
        <v>40</v>
      </c>
      <c r="BF28">
        <v>40</v>
      </c>
      <c r="BG28" s="75">
        <v>40</v>
      </c>
      <c r="BH28">
        <v>40</v>
      </c>
      <c r="BI28">
        <v>40</v>
      </c>
      <c r="BJ28">
        <v>40</v>
      </c>
      <c r="BK28" s="71">
        <f t="shared" si="16"/>
        <v>0</v>
      </c>
      <c r="BL28" s="71">
        <f t="shared" si="17"/>
        <v>0</v>
      </c>
      <c r="BM28" s="71">
        <f t="shared" si="18"/>
        <v>0</v>
      </c>
      <c r="BN28" s="75">
        <f t="shared" si="19"/>
        <v>0</v>
      </c>
      <c r="BO28">
        <v>40</v>
      </c>
      <c r="BP28">
        <v>40</v>
      </c>
      <c r="BQ28" s="75">
        <v>40</v>
      </c>
      <c r="BR28">
        <v>40</v>
      </c>
      <c r="BS28">
        <v>40</v>
      </c>
      <c r="BT28" s="75">
        <v>40</v>
      </c>
      <c r="BU28">
        <v>40</v>
      </c>
      <c r="BV28">
        <v>40</v>
      </c>
      <c r="BW28">
        <v>40</v>
      </c>
      <c r="BX28" s="71">
        <f t="shared" si="20"/>
        <v>0</v>
      </c>
      <c r="BY28" s="71">
        <f t="shared" si="21"/>
        <v>0</v>
      </c>
      <c r="BZ28" s="71">
        <f t="shared" si="22"/>
        <v>0</v>
      </c>
      <c r="CA28" s="75">
        <f t="shared" si="23"/>
        <v>0</v>
      </c>
      <c r="CB28">
        <v>40</v>
      </c>
      <c r="CC28">
        <v>40</v>
      </c>
      <c r="CD28" s="75">
        <v>40</v>
      </c>
      <c r="CE28">
        <v>40</v>
      </c>
      <c r="CF28">
        <v>40</v>
      </c>
      <c r="CG28" s="75">
        <v>40</v>
      </c>
      <c r="CH28">
        <v>40</v>
      </c>
      <c r="CI28">
        <v>40</v>
      </c>
      <c r="CJ28">
        <v>40</v>
      </c>
      <c r="CK28" s="71">
        <f t="shared" si="24"/>
        <v>0</v>
      </c>
      <c r="CL28" s="71">
        <f t="shared" si="25"/>
        <v>0</v>
      </c>
      <c r="CM28" s="71">
        <f t="shared" si="26"/>
        <v>0</v>
      </c>
      <c r="CN28" s="75">
        <f t="shared" si="27"/>
        <v>0</v>
      </c>
      <c r="CO28">
        <v>36.975135999999999</v>
      </c>
      <c r="CP28">
        <v>36.558570000000003</v>
      </c>
      <c r="CQ28" s="80"/>
      <c r="CR28">
        <v>38.159202999999998</v>
      </c>
      <c r="CS28">
        <v>38.364784</v>
      </c>
      <c r="CT28" s="80"/>
      <c r="CU28">
        <v>40</v>
      </c>
      <c r="CV28">
        <v>40</v>
      </c>
      <c r="CW28">
        <v>40</v>
      </c>
      <c r="CX28" s="71">
        <f t="shared" si="28"/>
        <v>0.208282999999998</v>
      </c>
      <c r="CY28" s="71">
        <f t="shared" si="29"/>
        <v>0.10279050000000112</v>
      </c>
      <c r="CZ28" s="71">
        <f t="shared" si="30"/>
        <v>0</v>
      </c>
      <c r="DA28" s="75">
        <f t="shared" si="31"/>
        <v>1.3211674648831331</v>
      </c>
    </row>
    <row r="29" spans="1:105" x14ac:dyDescent="0.35">
      <c r="A29" s="69" t="s">
        <v>73</v>
      </c>
      <c r="B29">
        <v>32.521026999999997</v>
      </c>
      <c r="C29">
        <v>32.511355999999999</v>
      </c>
      <c r="D29" s="75">
        <v>32.384407000000003</v>
      </c>
      <c r="E29">
        <v>32.310270000000003</v>
      </c>
      <c r="F29">
        <v>32.403015000000003</v>
      </c>
      <c r="G29" s="75">
        <v>32.278038000000002</v>
      </c>
      <c r="H29">
        <v>32.336815000000001</v>
      </c>
      <c r="I29">
        <v>32.269463000000002</v>
      </c>
      <c r="J29">
        <v>32.130755999999998</v>
      </c>
      <c r="K29" s="71">
        <f t="shared" si="0"/>
        <v>6.2249142110998169E-2</v>
      </c>
      <c r="L29" s="71">
        <f t="shared" si="1"/>
        <v>5.2977759880916561E-2</v>
      </c>
      <c r="M29" s="71">
        <f t="shared" si="2"/>
        <v>8.5788004363471046E-2</v>
      </c>
      <c r="N29" s="71">
        <f t="shared" si="3"/>
        <v>9.3475637754733373E-2</v>
      </c>
      <c r="O29">
        <v>32.531779999999998</v>
      </c>
      <c r="P29">
        <v>32.36627</v>
      </c>
      <c r="Q29" s="75">
        <v>32.661079999999998</v>
      </c>
      <c r="R29">
        <v>32.228009999999998</v>
      </c>
      <c r="S29">
        <v>32.171664999999997</v>
      </c>
      <c r="T29" s="75">
        <v>32.042293999999998</v>
      </c>
      <c r="U29">
        <v>32.348660000000002</v>
      </c>
      <c r="V29">
        <v>32.366489999999999</v>
      </c>
      <c r="W29" s="75">
        <v>32.385452000000001</v>
      </c>
      <c r="X29" s="71">
        <f t="shared" si="4"/>
        <v>0.1206579122975357</v>
      </c>
      <c r="Y29" s="71">
        <f t="shared" si="5"/>
        <v>7.7747488220949068E-2</v>
      </c>
      <c r="Z29" s="71">
        <f t="shared" si="6"/>
        <v>1.5022640720665692E-2</v>
      </c>
      <c r="AA29" s="71">
        <f t="shared" si="7"/>
        <v>0.15283712202557748</v>
      </c>
      <c r="AB29">
        <v>32.554465999999998</v>
      </c>
      <c r="AC29">
        <v>32.494199999999999</v>
      </c>
      <c r="AD29" s="75">
        <v>32.506602999999998</v>
      </c>
      <c r="AE29">
        <v>32.889361999999998</v>
      </c>
      <c r="AF29">
        <v>32.896729999999998</v>
      </c>
      <c r="AG29" s="75">
        <v>32.804462000000001</v>
      </c>
      <c r="AH29">
        <v>32.563180000000003</v>
      </c>
      <c r="AI29">
        <v>32.463059999999999</v>
      </c>
      <c r="AJ29" s="75">
        <v>32.682949999999998</v>
      </c>
      <c r="AK29" s="71">
        <f t="shared" si="8"/>
        <v>2.598437978221994E-2</v>
      </c>
      <c r="AL29" s="71">
        <f t="shared" si="9"/>
        <v>4.1867092948996279E-2</v>
      </c>
      <c r="AM29" s="71">
        <f t="shared" si="10"/>
        <v>8.9889116508432815E-2</v>
      </c>
      <c r="AN29" s="75">
        <f t="shared" si="11"/>
        <v>0.15203594466002662</v>
      </c>
      <c r="AO29">
        <v>32.75179</v>
      </c>
      <c r="AP29">
        <v>32.840904000000002</v>
      </c>
      <c r="AQ29" s="75">
        <v>32.801819999999999</v>
      </c>
      <c r="AR29">
        <v>32.782955000000001</v>
      </c>
      <c r="AS29">
        <v>32.79956</v>
      </c>
      <c r="AT29" s="75">
        <v>32.641640000000002</v>
      </c>
      <c r="AU29">
        <v>33.216217</v>
      </c>
      <c r="AV29">
        <v>33.128300000000003</v>
      </c>
      <c r="AW29" s="75">
        <v>33.022235999999999</v>
      </c>
      <c r="AX29" s="71">
        <f t="shared" si="12"/>
        <v>3.6472005934537637E-2</v>
      </c>
      <c r="AY29" s="71">
        <f t="shared" si="13"/>
        <v>7.0855393937228631E-2</v>
      </c>
      <c r="AZ29" s="71">
        <f t="shared" si="14"/>
        <v>7.9307838582744983E-2</v>
      </c>
      <c r="BA29" s="75">
        <f t="shared" si="15"/>
        <v>0.16776677858007447</v>
      </c>
      <c r="BB29">
        <v>31.402393</v>
      </c>
      <c r="BC29">
        <v>31.367645</v>
      </c>
      <c r="BD29" s="75">
        <v>31.345296999999999</v>
      </c>
      <c r="BE29">
        <v>31.388912000000001</v>
      </c>
      <c r="BF29">
        <v>31.421564</v>
      </c>
      <c r="BG29" s="75">
        <v>31.232275000000001</v>
      </c>
      <c r="BH29">
        <v>32.142859999999999</v>
      </c>
      <c r="BI29">
        <v>32.141376000000001</v>
      </c>
      <c r="BJ29">
        <v>32.105933999999998</v>
      </c>
      <c r="BK29" s="71">
        <f t="shared" si="16"/>
        <v>2.3491865788443617E-2</v>
      </c>
      <c r="BL29" s="71">
        <f t="shared" si="17"/>
        <v>8.2618015518542656E-2</v>
      </c>
      <c r="BM29" s="71">
        <f t="shared" si="18"/>
        <v>1.7068056896502797E-2</v>
      </c>
      <c r="BN29" s="75">
        <f t="shared" si="19"/>
        <v>0.36329287365351604</v>
      </c>
      <c r="BO29">
        <v>31.343294</v>
      </c>
      <c r="BP29">
        <v>31.216888000000001</v>
      </c>
      <c r="BQ29" s="75">
        <v>31.281927</v>
      </c>
      <c r="BR29">
        <v>32.005540000000003</v>
      </c>
      <c r="BS29">
        <v>32.029015000000001</v>
      </c>
      <c r="BT29" s="75">
        <v>32.084964999999997</v>
      </c>
      <c r="BU29">
        <v>31.127562999999999</v>
      </c>
      <c r="BV29">
        <v>31.003450000000001</v>
      </c>
      <c r="BW29">
        <v>30.995327</v>
      </c>
      <c r="BX29" s="71">
        <f t="shared" si="20"/>
        <v>5.1612290790727731E-2</v>
      </c>
      <c r="BY29" s="71">
        <f t="shared" si="21"/>
        <v>3.3316343586891679E-2</v>
      </c>
      <c r="BZ29" s="71">
        <f t="shared" si="22"/>
        <v>6.0512973442798157E-2</v>
      </c>
      <c r="CA29" s="75">
        <f t="shared" si="23"/>
        <v>0.425398181470661</v>
      </c>
      <c r="CB29">
        <v>31.995674000000001</v>
      </c>
      <c r="CC29">
        <v>32.006126000000002</v>
      </c>
      <c r="CD29" s="75">
        <v>31.931467000000001</v>
      </c>
      <c r="CE29">
        <v>31.516390000000001</v>
      </c>
      <c r="CF29">
        <v>31.512135000000001</v>
      </c>
      <c r="CG29" s="75">
        <v>31.703661</v>
      </c>
      <c r="CH29">
        <v>31.158819999999999</v>
      </c>
      <c r="CI29">
        <v>31.023099999999999</v>
      </c>
      <c r="CJ29">
        <v>31.038686999999999</v>
      </c>
      <c r="CK29" s="71">
        <f t="shared" si="24"/>
        <v>3.300799471171937E-2</v>
      </c>
      <c r="CL29" s="71">
        <f t="shared" si="25"/>
        <v>8.9300206010711425E-2</v>
      </c>
      <c r="CM29" s="71">
        <f t="shared" si="26"/>
        <v>6.0639930608652373E-2</v>
      </c>
      <c r="CN29" s="75">
        <f t="shared" si="27"/>
        <v>0.36995146357329667</v>
      </c>
      <c r="CO29">
        <v>32.574469999999998</v>
      </c>
      <c r="CP29">
        <v>32.535328</v>
      </c>
      <c r="CQ29" s="80"/>
      <c r="CR29">
        <v>31.775278</v>
      </c>
      <c r="CS29">
        <v>31.673565</v>
      </c>
      <c r="CT29" s="80"/>
      <c r="CU29">
        <v>32.002834</v>
      </c>
      <c r="CV29">
        <v>32.073480000000004</v>
      </c>
      <c r="CW29">
        <v>32.143084999999999</v>
      </c>
      <c r="CX29" s="71">
        <f t="shared" si="28"/>
        <v>1.9570999999999117E-2</v>
      </c>
      <c r="CY29" s="71">
        <f t="shared" si="29"/>
        <v>5.0856500000000082E-2</v>
      </c>
      <c r="CZ29" s="71">
        <f t="shared" si="30"/>
        <v>5.7257756720523301E-2</v>
      </c>
      <c r="DA29" s="75">
        <f t="shared" si="31"/>
        <v>0.3404883856714746</v>
      </c>
    </row>
    <row r="30" spans="1:105" x14ac:dyDescent="0.35">
      <c r="A30" s="69" t="s">
        <v>74</v>
      </c>
      <c r="B30">
        <v>23.247706999999998</v>
      </c>
      <c r="C30">
        <v>23.354939999999999</v>
      </c>
      <c r="D30" s="75">
        <v>23.146063000000002</v>
      </c>
      <c r="E30">
        <v>22.887177000000001</v>
      </c>
      <c r="F30">
        <v>23.025637</v>
      </c>
      <c r="G30" s="75">
        <v>22.896660000000001</v>
      </c>
      <c r="H30">
        <v>23.033318000000001</v>
      </c>
      <c r="I30">
        <v>23.133488</v>
      </c>
      <c r="J30">
        <v>22.958369999999999</v>
      </c>
      <c r="K30" s="71">
        <f t="shared" si="0"/>
        <v>8.5283852942198257E-2</v>
      </c>
      <c r="L30" s="71">
        <f t="shared" si="1"/>
        <v>6.3154277956620999E-2</v>
      </c>
      <c r="M30" s="71">
        <f t="shared" si="2"/>
        <v>7.1738371514522239E-2</v>
      </c>
      <c r="N30" s="71">
        <f t="shared" si="3"/>
        <v>0.13008196208525971</v>
      </c>
      <c r="O30">
        <v>22.789224999999998</v>
      </c>
      <c r="P30">
        <v>22.839206999999998</v>
      </c>
      <c r="Q30" s="75">
        <v>22.748379</v>
      </c>
      <c r="R30">
        <v>22.530546000000001</v>
      </c>
      <c r="S30">
        <v>22.738184</v>
      </c>
      <c r="T30" s="75">
        <v>22.495380000000001</v>
      </c>
      <c r="U30">
        <v>22.728452999999998</v>
      </c>
      <c r="V30">
        <v>22.837437000000001</v>
      </c>
      <c r="W30" s="75">
        <v>22.713633000000002</v>
      </c>
      <c r="X30" s="71">
        <f t="shared" si="4"/>
        <v>3.7142849803905829E-2</v>
      </c>
      <c r="Y30" s="71">
        <f t="shared" si="5"/>
        <v>0.10713644935107521</v>
      </c>
      <c r="Z30" s="71">
        <f t="shared" si="6"/>
        <v>5.5201222885005535E-2</v>
      </c>
      <c r="AA30" s="71">
        <f t="shared" si="7"/>
        <v>8.9616331108829397E-2</v>
      </c>
      <c r="AB30">
        <v>23.01474</v>
      </c>
      <c r="AC30">
        <v>23.045538000000001</v>
      </c>
      <c r="AD30" s="75">
        <v>22.977765999999999</v>
      </c>
      <c r="AE30">
        <v>23.14547</v>
      </c>
      <c r="AF30">
        <v>23.2089</v>
      </c>
      <c r="AG30" s="75">
        <v>23.165289000000001</v>
      </c>
      <c r="AH30">
        <v>22.965603000000002</v>
      </c>
      <c r="AI30">
        <v>23.147770000000001</v>
      </c>
      <c r="AJ30" s="75">
        <v>22.965332</v>
      </c>
      <c r="AK30" s="71">
        <f t="shared" si="8"/>
        <v>2.7706071264055512E-2</v>
      </c>
      <c r="AL30" s="71">
        <f t="shared" si="9"/>
        <v>2.6495444015067073E-2</v>
      </c>
      <c r="AM30" s="71">
        <f t="shared" si="10"/>
        <v>8.593829386639408E-2</v>
      </c>
      <c r="AN30" s="75">
        <f t="shared" si="11"/>
        <v>7.2694758014184582E-2</v>
      </c>
      <c r="AO30">
        <v>23.261939999999999</v>
      </c>
      <c r="AP30">
        <v>23.403563999999999</v>
      </c>
      <c r="AQ30" s="75">
        <v>23.184882999999999</v>
      </c>
      <c r="AR30">
        <v>23.398895</v>
      </c>
      <c r="AS30">
        <v>23.540672000000001</v>
      </c>
      <c r="AT30" s="75">
        <v>23.367756</v>
      </c>
      <c r="AU30">
        <v>23.167501000000001</v>
      </c>
      <c r="AV30">
        <v>23.269838</v>
      </c>
      <c r="AW30" s="75">
        <v>23.082370000000001</v>
      </c>
      <c r="AX30" s="71">
        <f t="shared" si="12"/>
        <v>9.0563984984221149E-2</v>
      </c>
      <c r="AY30" s="71">
        <f t="shared" si="13"/>
        <v>7.5255341712215248E-2</v>
      </c>
      <c r="AZ30" s="71">
        <f t="shared" si="14"/>
        <v>7.6640865045280046E-2</v>
      </c>
      <c r="BA30" s="75">
        <f t="shared" si="15"/>
        <v>0.10763875689029728</v>
      </c>
      <c r="BB30">
        <v>33.097693999999997</v>
      </c>
      <c r="BC30">
        <v>32.925739999999998</v>
      </c>
      <c r="BD30" s="75">
        <v>32.892868</v>
      </c>
      <c r="BE30">
        <v>32.659910000000004</v>
      </c>
      <c r="BF30">
        <v>32.714649999999999</v>
      </c>
      <c r="BG30" s="75">
        <v>32.568367000000002</v>
      </c>
      <c r="BH30">
        <v>30.321376999999998</v>
      </c>
      <c r="BI30">
        <v>30.433083</v>
      </c>
      <c r="BJ30">
        <v>30.204091999999999</v>
      </c>
      <c r="BK30" s="71">
        <f t="shared" si="16"/>
        <v>8.9816131176728972E-2</v>
      </c>
      <c r="BL30" s="71">
        <f t="shared" si="17"/>
        <v>6.0346503661952884E-2</v>
      </c>
      <c r="BM30" s="71">
        <f t="shared" si="18"/>
        <v>9.3494432241830669E-2</v>
      </c>
      <c r="BN30" s="75">
        <f t="shared" si="19"/>
        <v>1.1814133515964034</v>
      </c>
      <c r="BO30">
        <v>32.618515000000002</v>
      </c>
      <c r="BP30">
        <v>32.873398000000002</v>
      </c>
      <c r="BQ30" s="75">
        <v>32.573120000000003</v>
      </c>
      <c r="BR30">
        <v>32.510548</v>
      </c>
      <c r="BS30">
        <v>32.581276000000003</v>
      </c>
      <c r="BT30" s="75">
        <v>32.127136</v>
      </c>
      <c r="BU30">
        <v>30.624220000000001</v>
      </c>
      <c r="BV30">
        <v>30.809435000000001</v>
      </c>
      <c r="BW30">
        <v>30.618296000000001</v>
      </c>
      <c r="BX30" s="71">
        <f t="shared" si="20"/>
        <v>0.13215854409592834</v>
      </c>
      <c r="BY30" s="71">
        <f t="shared" si="21"/>
        <v>0.19951339451776232</v>
      </c>
      <c r="BZ30" s="71">
        <f t="shared" si="22"/>
        <v>8.8740450078992658E-2</v>
      </c>
      <c r="CA30" s="75">
        <f t="shared" si="23"/>
        <v>0.88590455040112048</v>
      </c>
      <c r="CB30">
        <v>32.896430000000002</v>
      </c>
      <c r="CC30">
        <v>32.801495000000003</v>
      </c>
      <c r="CD30" s="75">
        <v>32.811287</v>
      </c>
      <c r="CE30">
        <v>31.714493000000001</v>
      </c>
      <c r="CF30">
        <v>31.694904000000001</v>
      </c>
      <c r="CG30" s="75">
        <v>31.672561999999999</v>
      </c>
      <c r="CH30">
        <v>32.008369999999999</v>
      </c>
      <c r="CI30">
        <v>32.159294000000003</v>
      </c>
      <c r="CJ30">
        <v>31.910803000000001</v>
      </c>
      <c r="CK30" s="71">
        <f t="shared" si="24"/>
        <v>4.2632626965740994E-2</v>
      </c>
      <c r="CL30" s="71">
        <f t="shared" si="25"/>
        <v>1.7130553101274346E-2</v>
      </c>
      <c r="CM30" s="71">
        <f t="shared" si="26"/>
        <v>0.10222260586365278</v>
      </c>
      <c r="CN30" s="75">
        <f t="shared" si="27"/>
        <v>0.47980979481325609</v>
      </c>
      <c r="CO30">
        <v>33.270736999999997</v>
      </c>
      <c r="CP30">
        <v>33.304004999999997</v>
      </c>
      <c r="CQ30" s="80"/>
      <c r="CR30">
        <v>33.188395999999997</v>
      </c>
      <c r="CS30">
        <v>33.318626000000002</v>
      </c>
      <c r="CT30" s="80"/>
      <c r="CU30">
        <v>32.869205000000001</v>
      </c>
      <c r="CV30">
        <v>32.981174000000003</v>
      </c>
      <c r="CW30">
        <v>32.949240000000003</v>
      </c>
      <c r="CX30" s="71">
        <f t="shared" si="28"/>
        <v>1.6633999999999816E-2</v>
      </c>
      <c r="CY30" s="71">
        <f t="shared" si="29"/>
        <v>6.5115000000002254E-2</v>
      </c>
      <c r="CZ30" s="71">
        <f t="shared" si="30"/>
        <v>4.7096164672815737E-2</v>
      </c>
      <c r="DA30" s="75">
        <f t="shared" si="31"/>
        <v>0.15957380396388715</v>
      </c>
    </row>
    <row r="31" spans="1:105" x14ac:dyDescent="0.35">
      <c r="A31" s="69" t="s">
        <v>75</v>
      </c>
      <c r="B31">
        <v>26.199843999999999</v>
      </c>
      <c r="C31">
        <v>26.269369999999999</v>
      </c>
      <c r="D31" s="75">
        <v>26.087444000000001</v>
      </c>
      <c r="E31">
        <v>26.340506000000001</v>
      </c>
      <c r="F31">
        <v>26.425653000000001</v>
      </c>
      <c r="G31" s="75">
        <v>26.243438999999999</v>
      </c>
      <c r="H31">
        <v>26.302868</v>
      </c>
      <c r="I31">
        <v>26.364107000000001</v>
      </c>
      <c r="J31">
        <v>26.195684</v>
      </c>
      <c r="K31" s="71">
        <f t="shared" si="0"/>
        <v>7.4955315690229993E-2</v>
      </c>
      <c r="L31" s="71">
        <f t="shared" si="1"/>
        <v>7.4441592237733653E-2</v>
      </c>
      <c r="M31" s="71">
        <f t="shared" si="2"/>
        <v>6.9605979872422133E-2</v>
      </c>
      <c r="N31" s="71">
        <f t="shared" si="3"/>
        <v>6.2891472789674607E-2</v>
      </c>
      <c r="O31">
        <v>25.925602000000001</v>
      </c>
      <c r="P31">
        <v>25.964191</v>
      </c>
      <c r="Q31" s="75">
        <v>25.849969999999999</v>
      </c>
      <c r="R31">
        <v>25.825230000000001</v>
      </c>
      <c r="S31">
        <v>25.967410000000001</v>
      </c>
      <c r="T31" s="75">
        <v>25.769500000000001</v>
      </c>
      <c r="U31">
        <v>25.877493000000001</v>
      </c>
      <c r="V31">
        <v>25.942163000000001</v>
      </c>
      <c r="W31" s="75">
        <v>25.761489999999998</v>
      </c>
      <c r="X31" s="71">
        <f t="shared" si="4"/>
        <v>4.7440895609402872E-2</v>
      </c>
      <c r="Y31" s="71">
        <f t="shared" si="5"/>
        <v>8.3326235297707399E-2</v>
      </c>
      <c r="Z31" s="71">
        <f t="shared" si="6"/>
        <v>7.4745224922176959E-2</v>
      </c>
      <c r="AA31" s="71">
        <f t="shared" si="7"/>
        <v>2.65438167578444E-2</v>
      </c>
      <c r="AB31">
        <v>26.101316000000001</v>
      </c>
      <c r="AC31">
        <v>26.229246</v>
      </c>
      <c r="AD31" s="75">
        <v>26.049285999999999</v>
      </c>
      <c r="AE31">
        <v>26.353746000000001</v>
      </c>
      <c r="AF31">
        <v>26.437435000000001</v>
      </c>
      <c r="AG31" s="75">
        <v>26.282803000000001</v>
      </c>
      <c r="AH31">
        <v>26.299223000000001</v>
      </c>
      <c r="AI31">
        <v>26.376405999999999</v>
      </c>
      <c r="AJ31" s="75">
        <v>26.328657</v>
      </c>
      <c r="AK31" s="71">
        <f t="shared" si="8"/>
        <v>7.5615112686993446E-2</v>
      </c>
      <c r="AL31" s="71">
        <f t="shared" si="9"/>
        <v>6.3199695317479126E-2</v>
      </c>
      <c r="AM31" s="71">
        <f t="shared" si="10"/>
        <v>3.1804162631118238E-2</v>
      </c>
      <c r="AN31" s="75">
        <f t="shared" si="11"/>
        <v>0.10403023145268377</v>
      </c>
      <c r="AO31">
        <v>26.679570999999999</v>
      </c>
      <c r="AP31">
        <v>26.764112000000001</v>
      </c>
      <c r="AQ31" s="75">
        <v>26.608519000000001</v>
      </c>
      <c r="AR31">
        <v>26.260238999999999</v>
      </c>
      <c r="AS31">
        <v>26.249984999999999</v>
      </c>
      <c r="AT31" s="75">
        <v>26.22354</v>
      </c>
      <c r="AU31">
        <v>26.021108999999999</v>
      </c>
      <c r="AV31">
        <v>26.649484999999999</v>
      </c>
      <c r="AW31" s="75">
        <v>26.424427000000001</v>
      </c>
      <c r="AX31" s="71">
        <f t="shared" si="12"/>
        <v>6.3600095242765761E-2</v>
      </c>
      <c r="AY31" s="71">
        <f t="shared" si="13"/>
        <v>1.5460699790112435E-2</v>
      </c>
      <c r="AZ31" s="71">
        <f t="shared" si="14"/>
        <v>0.25995147193787277</v>
      </c>
      <c r="BA31" s="75">
        <f t="shared" si="15"/>
        <v>0.18542513202994079</v>
      </c>
      <c r="BB31">
        <v>40</v>
      </c>
      <c r="BC31">
        <v>40</v>
      </c>
      <c r="BD31" s="75">
        <v>36.770294</v>
      </c>
      <c r="BE31">
        <v>35.664610000000003</v>
      </c>
      <c r="BF31">
        <v>35.216835000000003</v>
      </c>
      <c r="BG31" s="75">
        <v>35.893425000000001</v>
      </c>
      <c r="BH31">
        <v>37.060527999999998</v>
      </c>
      <c r="BI31">
        <v>37.241337000000001</v>
      </c>
      <c r="BJ31">
        <v>37.899783999999997</v>
      </c>
      <c r="BK31" s="71">
        <f t="shared" si="16"/>
        <v>1.5224980092259199</v>
      </c>
      <c r="BL31" s="71">
        <f t="shared" si="17"/>
        <v>0.28099679376383463</v>
      </c>
      <c r="BM31" s="71">
        <f t="shared" si="18"/>
        <v>0.36064679240158898</v>
      </c>
      <c r="BN31" s="75">
        <f t="shared" si="19"/>
        <v>1.3618748351266097</v>
      </c>
      <c r="BO31">
        <v>35.453296999999999</v>
      </c>
      <c r="BP31">
        <v>40</v>
      </c>
      <c r="BQ31" s="75">
        <v>36.615893999999997</v>
      </c>
      <c r="BR31">
        <v>37.211480000000002</v>
      </c>
      <c r="BS31">
        <v>37.0212</v>
      </c>
      <c r="BT31" s="75">
        <v>39.264139999999998</v>
      </c>
      <c r="BU31">
        <v>37.058726999999998</v>
      </c>
      <c r="BV31">
        <v>36.279136999999999</v>
      </c>
      <c r="BW31">
        <v>40</v>
      </c>
      <c r="BX31" s="71">
        <f t="shared" si="20"/>
        <v>1.9286239589076635</v>
      </c>
      <c r="BY31" s="71">
        <f t="shared" si="21"/>
        <v>1.0154582653276396</v>
      </c>
      <c r="BZ31" s="71">
        <f t="shared" si="22"/>
        <v>1.6022092002883608</v>
      </c>
      <c r="CA31" s="75">
        <f t="shared" si="23"/>
        <v>0.21294300960487411</v>
      </c>
      <c r="CB31">
        <v>20.512720000000002</v>
      </c>
      <c r="CC31">
        <v>36.504542999999998</v>
      </c>
      <c r="CD31" s="75">
        <v>40</v>
      </c>
      <c r="CE31">
        <v>36.784008</v>
      </c>
      <c r="CF31">
        <v>35.441769999999998</v>
      </c>
      <c r="CG31" s="75">
        <v>36.216473000000001</v>
      </c>
      <c r="CH31">
        <v>40</v>
      </c>
      <c r="CI31">
        <v>35.883690000000001</v>
      </c>
      <c r="CJ31">
        <v>40</v>
      </c>
      <c r="CK31" s="71">
        <f t="shared" si="24"/>
        <v>8.4833870613922464</v>
      </c>
      <c r="CL31" s="71">
        <f t="shared" si="25"/>
        <v>0.55013771640260001</v>
      </c>
      <c r="CM31" s="71">
        <f t="shared" si="26"/>
        <v>1.9404471429773309</v>
      </c>
      <c r="CN31" s="75">
        <f t="shared" si="27"/>
        <v>2.5864018405317646</v>
      </c>
      <c r="CO31">
        <v>35.221767</v>
      </c>
      <c r="CP31">
        <v>35.368870000000001</v>
      </c>
      <c r="CQ31" s="80"/>
      <c r="CR31">
        <v>34.967303999999999</v>
      </c>
      <c r="CS31">
        <v>35.544567000000001</v>
      </c>
      <c r="CT31" s="80"/>
      <c r="CU31">
        <v>36.895823999999998</v>
      </c>
      <c r="CV31">
        <v>35.640174999999999</v>
      </c>
      <c r="CW31">
        <v>36.378430000000002</v>
      </c>
      <c r="CX31" s="71">
        <f t="shared" si="28"/>
        <v>7.3551500000000658E-2</v>
      </c>
      <c r="CY31" s="71">
        <f t="shared" si="29"/>
        <v>0.28863150000000104</v>
      </c>
      <c r="CZ31" s="71">
        <f t="shared" si="30"/>
        <v>0.51525305621628448</v>
      </c>
      <c r="DA31" s="75">
        <f t="shared" si="31"/>
        <v>0.48542769844605871</v>
      </c>
    </row>
    <row r="32" spans="1:105" x14ac:dyDescent="0.35">
      <c r="A32" s="69" t="s">
        <v>69</v>
      </c>
      <c r="B32">
        <v>35.452618000000001</v>
      </c>
      <c r="C32">
        <v>34.656165999999999</v>
      </c>
      <c r="D32" s="75">
        <v>33.916428000000003</v>
      </c>
      <c r="E32">
        <v>35.167720000000003</v>
      </c>
      <c r="F32">
        <v>34.267574000000003</v>
      </c>
      <c r="G32" s="75">
        <v>35.449562</v>
      </c>
      <c r="H32">
        <v>35.090546000000003</v>
      </c>
      <c r="I32">
        <v>35.536391999999999</v>
      </c>
      <c r="J32">
        <v>35.326774999999998</v>
      </c>
      <c r="K32" s="71">
        <f t="shared" si="0"/>
        <v>0.62728939033555675</v>
      </c>
      <c r="L32" s="71">
        <f t="shared" si="1"/>
        <v>0.50407157410916137</v>
      </c>
      <c r="M32" s="71">
        <f t="shared" si="2"/>
        <v>0.18212391472901521</v>
      </c>
      <c r="N32" s="71">
        <f t="shared" si="3"/>
        <v>0.26295000698827636</v>
      </c>
      <c r="O32">
        <v>33.334693999999999</v>
      </c>
      <c r="P32">
        <v>33.302452000000002</v>
      </c>
      <c r="Q32" s="75">
        <v>34.264499999999998</v>
      </c>
      <c r="R32">
        <v>34.944580000000002</v>
      </c>
      <c r="S32">
        <v>37.209519999999998</v>
      </c>
      <c r="T32" s="75">
        <v>34.443129999999996</v>
      </c>
      <c r="U32">
        <v>34.891956</v>
      </c>
      <c r="V32">
        <v>34.680725000000002</v>
      </c>
      <c r="W32" s="75">
        <v>35.246729999999999</v>
      </c>
      <c r="X32" s="71">
        <f t="shared" si="4"/>
        <v>0.44610849434040772</v>
      </c>
      <c r="Y32" s="71">
        <f t="shared" si="5"/>
        <v>1.2034357730265455</v>
      </c>
      <c r="Z32" s="71">
        <f t="shared" si="6"/>
        <v>0.23353438634789594</v>
      </c>
      <c r="AA32" s="71">
        <f t="shared" si="7"/>
        <v>0.79309675972384919</v>
      </c>
      <c r="AB32">
        <v>35.074382999999997</v>
      </c>
      <c r="AC32">
        <v>34.170270000000002</v>
      </c>
      <c r="AD32" s="75">
        <v>34.576042000000001</v>
      </c>
      <c r="AE32">
        <v>35.754623000000002</v>
      </c>
      <c r="AF32">
        <v>35.006816999999998</v>
      </c>
      <c r="AG32" s="75">
        <v>35.345260000000003</v>
      </c>
      <c r="AH32">
        <v>40</v>
      </c>
      <c r="AI32">
        <v>35.637390000000003</v>
      </c>
      <c r="AJ32" s="75">
        <v>36.149532000000001</v>
      </c>
      <c r="AK32" s="71">
        <f t="shared" si="8"/>
        <v>0.36974690818840855</v>
      </c>
      <c r="AL32" s="71">
        <f t="shared" si="9"/>
        <v>0.30574781613720098</v>
      </c>
      <c r="AM32" s="71">
        <f t="shared" si="10"/>
        <v>1.9470992458665835</v>
      </c>
      <c r="AN32" s="75">
        <f t="shared" si="11"/>
        <v>1.1163847816951236</v>
      </c>
      <c r="AO32">
        <v>33.520831999999999</v>
      </c>
      <c r="AP32">
        <v>32.699413</v>
      </c>
      <c r="AQ32" s="75">
        <v>33.49727</v>
      </c>
      <c r="AR32">
        <v>35.106116999999998</v>
      </c>
      <c r="AS32">
        <v>34.318702999999999</v>
      </c>
      <c r="AT32" s="75">
        <v>33.856051999999998</v>
      </c>
      <c r="AU32">
        <v>34.922275999999997</v>
      </c>
      <c r="AV32">
        <v>33.629703999999997</v>
      </c>
      <c r="AW32" s="75">
        <v>34.379730000000002</v>
      </c>
      <c r="AX32" s="71">
        <f t="shared" si="12"/>
        <v>0.3817882097379236</v>
      </c>
      <c r="AY32" s="71">
        <f t="shared" si="13"/>
        <v>0.51604578386698263</v>
      </c>
      <c r="AZ32" s="71">
        <f t="shared" si="14"/>
        <v>0.52995152167973525</v>
      </c>
      <c r="BA32" s="75">
        <f t="shared" si="15"/>
        <v>0.5346104698198092</v>
      </c>
      <c r="BB32">
        <v>26.807661</v>
      </c>
      <c r="BC32">
        <v>26.73865</v>
      </c>
      <c r="BD32" s="75">
        <v>26.830317999999998</v>
      </c>
      <c r="BE32">
        <v>25.832588000000001</v>
      </c>
      <c r="BF32">
        <v>25.817467000000001</v>
      </c>
      <c r="BG32" s="75">
        <v>25.857851</v>
      </c>
      <c r="BH32">
        <v>24.598403999999999</v>
      </c>
      <c r="BI32">
        <v>24.560963000000001</v>
      </c>
      <c r="BJ32">
        <v>24.671955000000001</v>
      </c>
      <c r="BK32" s="71">
        <f t="shared" si="16"/>
        <v>3.898558137169239E-2</v>
      </c>
      <c r="BL32" s="71">
        <f t="shared" si="17"/>
        <v>1.6659102503502825E-2</v>
      </c>
      <c r="BM32" s="71">
        <f t="shared" si="18"/>
        <v>4.6104714323904977E-2</v>
      </c>
      <c r="BN32" s="75">
        <f t="shared" si="19"/>
        <v>0.8929620931500345</v>
      </c>
      <c r="BO32">
        <v>25.221609999999998</v>
      </c>
      <c r="BP32">
        <v>25.137089</v>
      </c>
      <c r="BQ32" s="75">
        <v>25.260406</v>
      </c>
      <c r="BR32">
        <v>25.387121</v>
      </c>
      <c r="BS32">
        <v>25.390222999999999</v>
      </c>
      <c r="BT32" s="75">
        <v>25.465515</v>
      </c>
      <c r="BU32">
        <v>24.094118000000002</v>
      </c>
      <c r="BV32">
        <v>24.036926000000001</v>
      </c>
      <c r="BW32">
        <v>24.069997999999998</v>
      </c>
      <c r="BX32" s="71">
        <f t="shared" si="20"/>
        <v>5.1484637995770612E-2</v>
      </c>
      <c r="BY32" s="71">
        <f t="shared" si="21"/>
        <v>3.6246267093622594E-2</v>
      </c>
      <c r="BZ32" s="71">
        <f t="shared" si="22"/>
        <v>2.3443682987107736E-2</v>
      </c>
      <c r="CA32" s="75">
        <f t="shared" si="23"/>
        <v>0.59221814034421916</v>
      </c>
      <c r="CB32">
        <v>25.469840000000001</v>
      </c>
      <c r="CC32">
        <v>25.490290000000002</v>
      </c>
      <c r="CD32" s="75">
        <v>25.568490000000001</v>
      </c>
      <c r="CE32">
        <v>25.389583999999999</v>
      </c>
      <c r="CF32">
        <v>25.319804999999999</v>
      </c>
      <c r="CG32" s="75">
        <v>25.428958999999999</v>
      </c>
      <c r="CH32">
        <v>23.976804999999999</v>
      </c>
      <c r="CI32">
        <v>23.903666000000001</v>
      </c>
      <c r="CJ32">
        <v>23.953230000000001</v>
      </c>
      <c r="CK32" s="71">
        <f t="shared" si="24"/>
        <v>4.2511782680412648E-2</v>
      </c>
      <c r="CL32" s="71">
        <f t="shared" si="25"/>
        <v>4.5134484453562766E-2</v>
      </c>
      <c r="CM32" s="71">
        <f t="shared" si="26"/>
        <v>3.0480748098867531E-2</v>
      </c>
      <c r="CN32" s="75">
        <f t="shared" si="27"/>
        <v>0.70906443703382727</v>
      </c>
      <c r="CO32">
        <v>25.908415000000002</v>
      </c>
      <c r="CP32">
        <v>25.87162</v>
      </c>
      <c r="CQ32" s="80"/>
      <c r="CR32">
        <v>24.475349999999999</v>
      </c>
      <c r="CS32">
        <v>24.450102000000001</v>
      </c>
      <c r="CT32" s="80"/>
      <c r="CU32">
        <v>23.743970000000001</v>
      </c>
      <c r="CV32">
        <v>23.720596</v>
      </c>
      <c r="CW32">
        <v>23.782609999999998</v>
      </c>
      <c r="CX32" s="71">
        <f t="shared" si="28"/>
        <v>1.8397500000000733E-2</v>
      </c>
      <c r="CY32" s="71">
        <f t="shared" si="29"/>
        <v>1.2623999999998858E-2</v>
      </c>
      <c r="CZ32" s="71">
        <f t="shared" si="30"/>
        <v>2.5571532939752322E-2</v>
      </c>
      <c r="DA32" s="75">
        <f t="shared" si="31"/>
        <v>0.89008032188532682</v>
      </c>
    </row>
    <row r="33" spans="1:105" x14ac:dyDescent="0.35">
      <c r="A33" s="69" t="s">
        <v>76</v>
      </c>
      <c r="B33">
        <v>30.172426000000002</v>
      </c>
      <c r="C33">
        <v>30.174562000000002</v>
      </c>
      <c r="D33" s="75">
        <v>30.181625</v>
      </c>
      <c r="E33">
        <v>29.988350000000001</v>
      </c>
      <c r="F33">
        <v>30.087233000000001</v>
      </c>
      <c r="G33" s="75">
        <v>30.098075999999999</v>
      </c>
      <c r="H33">
        <v>30.069775</v>
      </c>
      <c r="I33">
        <v>30.185890000000001</v>
      </c>
      <c r="J33">
        <v>30.137262</v>
      </c>
      <c r="K33" s="71">
        <f t="shared" si="0"/>
        <v>3.9309324028214019E-3</v>
      </c>
      <c r="L33" s="71">
        <f t="shared" si="1"/>
        <v>4.9368471060879146E-2</v>
      </c>
      <c r="M33" s="71">
        <f t="shared" si="2"/>
        <v>4.7611705817885916E-2</v>
      </c>
      <c r="N33" s="71">
        <f t="shared" si="3"/>
        <v>4.874745812126046E-2</v>
      </c>
      <c r="O33">
        <v>30.375902</v>
      </c>
      <c r="P33">
        <v>30.422108000000001</v>
      </c>
      <c r="Q33" s="75">
        <v>30.456167000000001</v>
      </c>
      <c r="R33">
        <v>30.256869999999999</v>
      </c>
      <c r="S33">
        <v>30.233597</v>
      </c>
      <c r="T33" s="75">
        <v>30.318956</v>
      </c>
      <c r="U33">
        <v>30.977774</v>
      </c>
      <c r="V33">
        <v>30.921102999999999</v>
      </c>
      <c r="W33" s="75">
        <v>31.03313</v>
      </c>
      <c r="X33" s="71">
        <f t="shared" si="4"/>
        <v>3.2892890386830125E-2</v>
      </c>
      <c r="Y33" s="71">
        <f t="shared" si="5"/>
        <v>3.6028480718577421E-2</v>
      </c>
      <c r="Z33" s="71">
        <f t="shared" si="6"/>
        <v>4.5735881496066826E-2</v>
      </c>
      <c r="AA33" s="71">
        <f t="shared" si="7"/>
        <v>0.30466096247338575</v>
      </c>
      <c r="AB33">
        <v>30.107863999999999</v>
      </c>
      <c r="AC33">
        <v>30.194246</v>
      </c>
      <c r="AD33" s="75">
        <v>30.255179999999999</v>
      </c>
      <c r="AE33">
        <v>30.372582999999999</v>
      </c>
      <c r="AF33">
        <v>30.449463000000002</v>
      </c>
      <c r="AG33" s="75">
        <v>30.427835000000002</v>
      </c>
      <c r="AH33">
        <v>30.839286999999999</v>
      </c>
      <c r="AI33">
        <v>30.937788000000001</v>
      </c>
      <c r="AJ33" s="75">
        <v>30.900939999999999</v>
      </c>
      <c r="AK33" s="71">
        <f t="shared" si="8"/>
        <v>6.0439874748013482E-2</v>
      </c>
      <c r="AL33" s="71">
        <f t="shared" si="9"/>
        <v>3.2371263470348952E-2</v>
      </c>
      <c r="AM33" s="71">
        <f t="shared" si="10"/>
        <v>4.0635663747775705E-2</v>
      </c>
      <c r="AN33" s="75">
        <f t="shared" si="11"/>
        <v>0.29432331975881726</v>
      </c>
      <c r="AO33">
        <v>29.976451999999998</v>
      </c>
      <c r="AP33">
        <v>29.980515</v>
      </c>
      <c r="AQ33" s="75">
        <v>29.975280000000001</v>
      </c>
      <c r="AR33">
        <v>30.138850000000001</v>
      </c>
      <c r="AS33">
        <v>30.098934</v>
      </c>
      <c r="AT33" s="75">
        <v>30.156483000000001</v>
      </c>
      <c r="AU33">
        <v>29.959446</v>
      </c>
      <c r="AV33">
        <v>29.986858000000002</v>
      </c>
      <c r="AW33" s="75">
        <v>29.964980000000001</v>
      </c>
      <c r="AX33" s="71">
        <f t="shared" si="12"/>
        <v>2.2431817185021292E-3</v>
      </c>
      <c r="AY33" s="71">
        <f t="shared" si="13"/>
        <v>2.4074184296785438E-2</v>
      </c>
      <c r="AZ33" s="71">
        <f t="shared" si="14"/>
        <v>1.1835397866851925E-2</v>
      </c>
      <c r="BA33" s="75">
        <f t="shared" si="15"/>
        <v>7.4301230907007937E-2</v>
      </c>
      <c r="BB33">
        <v>23.949224000000001</v>
      </c>
      <c r="BC33">
        <v>24.016795999999999</v>
      </c>
      <c r="BD33" s="75">
        <v>24.020851</v>
      </c>
      <c r="BE33">
        <v>23.778521999999999</v>
      </c>
      <c r="BF33">
        <v>23.838761999999999</v>
      </c>
      <c r="BG33" s="75">
        <v>23.801817</v>
      </c>
      <c r="BH33">
        <v>24.079226999999999</v>
      </c>
      <c r="BI33">
        <v>24.062622000000001</v>
      </c>
      <c r="BJ33">
        <v>24.071043</v>
      </c>
      <c r="BK33" s="71">
        <f t="shared" si="16"/>
        <v>3.2851256255362955E-2</v>
      </c>
      <c r="BL33" s="71">
        <f t="shared" si="17"/>
        <v>2.4802436372259953E-2</v>
      </c>
      <c r="BM33" s="71">
        <f t="shared" si="18"/>
        <v>6.7791930198211085E-3</v>
      </c>
      <c r="BN33" s="75">
        <f t="shared" si="19"/>
        <v>0.11130829264981823</v>
      </c>
      <c r="BO33">
        <v>23.862784999999999</v>
      </c>
      <c r="BP33">
        <v>23.838025999999999</v>
      </c>
      <c r="BQ33" s="75">
        <v>23.887233999999999</v>
      </c>
      <c r="BR33">
        <v>23.980917000000002</v>
      </c>
      <c r="BS33">
        <v>23.969206</v>
      </c>
      <c r="BT33" s="75">
        <v>23.97053</v>
      </c>
      <c r="BU33">
        <v>23.615026</v>
      </c>
      <c r="BV33">
        <v>23.693256000000002</v>
      </c>
      <c r="BW33">
        <v>23.73902</v>
      </c>
      <c r="BX33" s="71">
        <f t="shared" si="20"/>
        <v>2.0089214757066983E-2</v>
      </c>
      <c r="BY33" s="71">
        <f t="shared" si="21"/>
        <v>5.2365199003417207E-3</v>
      </c>
      <c r="BZ33" s="71">
        <f t="shared" si="22"/>
        <v>5.1195473575958508E-2</v>
      </c>
      <c r="CA33" s="75">
        <f t="shared" si="23"/>
        <v>0.11996774478609513</v>
      </c>
      <c r="CB33">
        <v>23.631049999999998</v>
      </c>
      <c r="CC33">
        <v>23.682836999999999</v>
      </c>
      <c r="CD33" s="75">
        <v>23.690168</v>
      </c>
      <c r="CE33">
        <v>23.303646000000001</v>
      </c>
      <c r="CF33">
        <v>23.243738</v>
      </c>
      <c r="CG33" s="75">
        <v>23.315363000000001</v>
      </c>
      <c r="CH33">
        <v>23.376190000000001</v>
      </c>
      <c r="CI33">
        <v>23.366667</v>
      </c>
      <c r="CJ33">
        <v>23.444016999999999</v>
      </c>
      <c r="CK33" s="71">
        <f t="shared" si="24"/>
        <v>2.6311330161907832E-2</v>
      </c>
      <c r="CL33" s="71">
        <f t="shared" si="25"/>
        <v>3.1369477695506937E-2</v>
      </c>
      <c r="CM33" s="71">
        <f t="shared" si="26"/>
        <v>3.4438692641981079E-2</v>
      </c>
      <c r="CN33" s="75">
        <f t="shared" si="27"/>
        <v>0.16007047251071135</v>
      </c>
      <c r="CO33">
        <v>24.828033000000001</v>
      </c>
      <c r="CP33">
        <v>23.475359000000001</v>
      </c>
      <c r="CQ33" s="80"/>
      <c r="CR33">
        <v>23.457577000000001</v>
      </c>
      <c r="CS33">
        <v>23.466287999999999</v>
      </c>
      <c r="CT33" s="80"/>
      <c r="CU33">
        <v>22.855867</v>
      </c>
      <c r="CV33">
        <v>22.861886999999999</v>
      </c>
      <c r="CW33">
        <v>22.879968999999999</v>
      </c>
      <c r="CX33" s="71">
        <f t="shared" si="28"/>
        <v>0.67633700000000019</v>
      </c>
      <c r="CY33" s="71">
        <f t="shared" si="29"/>
        <v>4.3554999999990685E-3</v>
      </c>
      <c r="CZ33" s="71">
        <f t="shared" si="30"/>
        <v>1.0242100088468964E-2</v>
      </c>
      <c r="DA33" s="75">
        <f t="shared" si="31"/>
        <v>0.5253856706181963</v>
      </c>
    </row>
    <row r="34" spans="1:105" x14ac:dyDescent="0.35">
      <c r="A34" s="69" t="s">
        <v>77</v>
      </c>
      <c r="B34">
        <v>28.009751999999999</v>
      </c>
      <c r="C34">
        <v>28.018613999999999</v>
      </c>
      <c r="D34" s="75">
        <v>28.014983999999998</v>
      </c>
      <c r="E34">
        <v>27.942371000000001</v>
      </c>
      <c r="F34">
        <v>27.935510000000001</v>
      </c>
      <c r="G34" s="75">
        <v>27.924257000000001</v>
      </c>
      <c r="H34">
        <v>27.801929999999999</v>
      </c>
      <c r="I34">
        <v>27.842359999999999</v>
      </c>
      <c r="J34" s="75">
        <v>27.800820000000002</v>
      </c>
      <c r="K34" s="71">
        <f t="shared" si="0"/>
        <v>3.637547525462925E-3</v>
      </c>
      <c r="L34" s="71">
        <f t="shared" si="1"/>
        <v>7.4671155073430763E-3</v>
      </c>
      <c r="M34" s="71">
        <f t="shared" si="2"/>
        <v>1.9325827853476443E-2</v>
      </c>
      <c r="N34" s="71">
        <f t="shared" si="3"/>
        <v>8.1917100471930224E-2</v>
      </c>
      <c r="O34">
        <v>27.687878000000001</v>
      </c>
      <c r="P34">
        <v>27.650572</v>
      </c>
      <c r="Q34" s="75">
        <v>27.643238</v>
      </c>
      <c r="R34">
        <v>27.741015999999998</v>
      </c>
      <c r="S34">
        <v>27.719871999999999</v>
      </c>
      <c r="T34" s="75">
        <v>27.685696</v>
      </c>
      <c r="U34">
        <v>27.872161999999999</v>
      </c>
      <c r="V34">
        <v>27.873069999999998</v>
      </c>
      <c r="W34" s="75">
        <v>27.824829999999999</v>
      </c>
      <c r="X34" s="71">
        <f t="shared" si="4"/>
        <v>1.954554451076361E-2</v>
      </c>
      <c r="Y34" s="71">
        <f>_xlfn.STDEV.P(R34:T34)</f>
        <v>2.2792226043104401E-2</v>
      </c>
      <c r="Z34" s="71">
        <f t="shared" si="6"/>
        <v>2.2529586197314606E-2</v>
      </c>
      <c r="AA34" s="71">
        <f t="shared" si="7"/>
        <v>8.260483583548682E-2</v>
      </c>
      <c r="AB34">
        <v>27.590643</v>
      </c>
      <c r="AC34">
        <v>27.626874999999998</v>
      </c>
      <c r="AD34" s="75">
        <v>27.625966999999999</v>
      </c>
      <c r="AE34">
        <v>27.674835000000002</v>
      </c>
      <c r="AF34">
        <v>27.717054000000001</v>
      </c>
      <c r="AG34" s="75">
        <v>27.671925999999999</v>
      </c>
      <c r="AH34">
        <v>27.764610000000001</v>
      </c>
      <c r="AI34">
        <v>27.786413</v>
      </c>
      <c r="AJ34" s="75">
        <v>27.748154</v>
      </c>
      <c r="AK34" s="71">
        <f t="shared" si="8"/>
        <v>1.6869984074285506E-2</v>
      </c>
      <c r="AL34" s="71">
        <f t="shared" si="9"/>
        <v>2.0622109564467517E-2</v>
      </c>
      <c r="AM34" s="71">
        <f t="shared" si="10"/>
        <v>1.566993521223219E-2</v>
      </c>
      <c r="AN34" s="75">
        <f t="shared" si="11"/>
        <v>6.2023072051981556E-2</v>
      </c>
      <c r="AO34">
        <v>27.663665999999999</v>
      </c>
      <c r="AP34">
        <v>27.623076999999999</v>
      </c>
      <c r="AQ34" s="75">
        <v>27.364045999999998</v>
      </c>
      <c r="AR34">
        <v>27.911318000000001</v>
      </c>
      <c r="AS34">
        <v>27.932079999999999</v>
      </c>
      <c r="AT34" s="75">
        <v>27.971304</v>
      </c>
      <c r="AU34">
        <v>27.690360999999999</v>
      </c>
      <c r="AV34">
        <v>27.703115</v>
      </c>
      <c r="AW34" s="75">
        <v>27.655049999999999</v>
      </c>
      <c r="AX34" s="71">
        <f t="shared" si="12"/>
        <v>0.1327138401398541</v>
      </c>
      <c r="AY34" s="71">
        <f t="shared" si="13"/>
        <v>2.487279418695543E-2</v>
      </c>
      <c r="AZ34" s="71">
        <f t="shared" si="14"/>
        <v>2.032998732578755E-2</v>
      </c>
      <c r="BA34" s="75">
        <f t="shared" si="15"/>
        <v>0.1610119946346292</v>
      </c>
      <c r="BB34">
        <v>24.264085999999999</v>
      </c>
      <c r="BC34">
        <v>24.281341999999999</v>
      </c>
      <c r="BD34" s="75">
        <v>24.297401000000001</v>
      </c>
      <c r="BE34">
        <v>24.639652000000002</v>
      </c>
      <c r="BF34">
        <v>24.665282999999999</v>
      </c>
      <c r="BG34" s="75">
        <v>24.642817999999998</v>
      </c>
      <c r="BH34">
        <v>25.302288000000001</v>
      </c>
      <c r="BI34">
        <v>25.303543000000001</v>
      </c>
      <c r="BJ34">
        <v>25.315650000000002</v>
      </c>
      <c r="BK34" s="71">
        <f t="shared" si="16"/>
        <v>1.3603717800660936E-2</v>
      </c>
      <c r="BL34" s="71">
        <f t="shared" si="17"/>
        <v>1.1409781096351046E-2</v>
      </c>
      <c r="BM34" s="71">
        <f t="shared" si="18"/>
        <v>6.0249252461939684E-3</v>
      </c>
      <c r="BN34" s="75">
        <f t="shared" si="19"/>
        <v>0.42447581909729704</v>
      </c>
      <c r="BO34">
        <v>24.593537999999999</v>
      </c>
      <c r="BP34">
        <v>24.616095999999999</v>
      </c>
      <c r="BQ34" s="75">
        <v>24.563950999999999</v>
      </c>
      <c r="BR34">
        <v>24.722460000000002</v>
      </c>
      <c r="BS34">
        <v>24.759342</v>
      </c>
      <c r="BT34" s="75">
        <v>24.731241000000001</v>
      </c>
      <c r="BU34">
        <v>24.555613999999998</v>
      </c>
      <c r="BV34">
        <v>24.666112999999999</v>
      </c>
      <c r="BW34">
        <v>24.683260000000001</v>
      </c>
      <c r="BX34" s="71">
        <f t="shared" si="20"/>
        <v>2.1352478279269047E-2</v>
      </c>
      <c r="BY34" s="71">
        <f t="shared" si="21"/>
        <v>1.5730557968488684E-2</v>
      </c>
      <c r="BZ34" s="71">
        <f t="shared" si="22"/>
        <v>5.656613624383091E-2</v>
      </c>
      <c r="CA34" s="75">
        <f t="shared" si="23"/>
        <v>6.1392113389824497E-2</v>
      </c>
      <c r="CB34">
        <v>24.281998000000002</v>
      </c>
      <c r="CC34">
        <v>24.319523</v>
      </c>
      <c r="CD34" s="75">
        <v>24.287994000000001</v>
      </c>
      <c r="CE34">
        <v>24.126854000000002</v>
      </c>
      <c r="CF34">
        <v>24.207346000000001</v>
      </c>
      <c r="CG34" s="75">
        <v>24.202988000000001</v>
      </c>
      <c r="CH34">
        <v>24.440788000000001</v>
      </c>
      <c r="CI34">
        <v>24.429103999999999</v>
      </c>
      <c r="CJ34">
        <v>24.377102000000001</v>
      </c>
      <c r="CK34" s="71">
        <f t="shared" si="24"/>
        <v>1.6459227341119282E-2</v>
      </c>
      <c r="CL34" s="71">
        <f t="shared" si="25"/>
        <v>3.6959948568987613E-2</v>
      </c>
      <c r="CM34" s="71">
        <f t="shared" si="26"/>
        <v>2.7681984626989474E-2</v>
      </c>
      <c r="CN34" s="75">
        <f t="shared" si="27"/>
        <v>9.6593210149511846E-2</v>
      </c>
      <c r="CO34">
        <v>25.212776000000002</v>
      </c>
      <c r="CP34">
        <v>24.846682000000001</v>
      </c>
      <c r="CQ34" s="80"/>
      <c r="CR34">
        <v>24.350812999999999</v>
      </c>
      <c r="CS34">
        <v>24.321634</v>
      </c>
      <c r="CT34" s="80"/>
      <c r="CU34">
        <v>23.607893000000001</v>
      </c>
      <c r="CV34">
        <v>23.620697</v>
      </c>
      <c r="CW34">
        <v>23.602900000000002</v>
      </c>
      <c r="CX34" s="71">
        <f t="shared" si="28"/>
        <v>0.18304700000000018</v>
      </c>
      <c r="CY34" s="71">
        <f t="shared" si="29"/>
        <v>1.4589499999999589E-2</v>
      </c>
      <c r="CZ34" s="71">
        <f t="shared" si="30"/>
        <v>7.495225695214984E-3</v>
      </c>
      <c r="DA34" s="75">
        <f t="shared" si="31"/>
        <v>0.57944894618642928</v>
      </c>
    </row>
  </sheetData>
  <mergeCells count="32">
    <mergeCell ref="CB1:CN1"/>
    <mergeCell ref="CB2:CD2"/>
    <mergeCell ref="CE2:CG2"/>
    <mergeCell ref="CH2:CJ2"/>
    <mergeCell ref="CO1:DA1"/>
    <mergeCell ref="CO2:CQ2"/>
    <mergeCell ref="CR2:CT2"/>
    <mergeCell ref="CU2:CW2"/>
    <mergeCell ref="BB1:BN1"/>
    <mergeCell ref="BB2:BD2"/>
    <mergeCell ref="BE2:BG2"/>
    <mergeCell ref="BH2:BJ2"/>
    <mergeCell ref="BO1:CA1"/>
    <mergeCell ref="BO2:BQ2"/>
    <mergeCell ref="BR2:BT2"/>
    <mergeCell ref="BU2:BW2"/>
    <mergeCell ref="AB1:AN1"/>
    <mergeCell ref="AB2:AD2"/>
    <mergeCell ref="AE2:AG2"/>
    <mergeCell ref="AH2:AJ2"/>
    <mergeCell ref="AO1:BA1"/>
    <mergeCell ref="AO2:AQ2"/>
    <mergeCell ref="AR2:AT2"/>
    <mergeCell ref="AU2:AW2"/>
    <mergeCell ref="B1:N1"/>
    <mergeCell ref="O1:AA1"/>
    <mergeCell ref="B2:D2"/>
    <mergeCell ref="E2:G2"/>
    <mergeCell ref="H2:J2"/>
    <mergeCell ref="O2:Q2"/>
    <mergeCell ref="R2:T2"/>
    <mergeCell ref="U2:W2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6A8F-BE89-4B02-B045-9C19D1B66752}">
  <dimension ref="A1:Y32"/>
  <sheetViews>
    <sheetView topLeftCell="A15" workbookViewId="0">
      <pane xSplit="1" topLeftCell="O1" activePane="topRight" state="frozen"/>
      <selection pane="topRight" activeCell="U34" sqref="U34"/>
    </sheetView>
  </sheetViews>
  <sheetFormatPr defaultRowHeight="14.5" x14ac:dyDescent="0.35"/>
  <cols>
    <col min="1" max="1" width="15.08984375" customWidth="1"/>
    <col min="2" max="25" width="13.6328125" customWidth="1"/>
  </cols>
  <sheetData>
    <row r="1" spans="1:25" x14ac:dyDescent="0.35">
      <c r="B1" s="115" t="s">
        <v>113</v>
      </c>
      <c r="C1" s="116"/>
      <c r="D1" s="117"/>
      <c r="E1" s="115" t="s">
        <v>114</v>
      </c>
      <c r="F1" s="116"/>
      <c r="G1" s="117"/>
      <c r="H1" s="115" t="s">
        <v>115</v>
      </c>
      <c r="I1" s="116"/>
      <c r="J1" s="117"/>
      <c r="K1" s="115" t="s">
        <v>116</v>
      </c>
      <c r="L1" s="116"/>
      <c r="M1" s="117"/>
      <c r="N1" s="115" t="s">
        <v>117</v>
      </c>
      <c r="O1" s="116"/>
      <c r="P1" s="117"/>
      <c r="Q1" s="115" t="s">
        <v>118</v>
      </c>
      <c r="R1" s="116"/>
      <c r="S1" s="117"/>
      <c r="T1" s="115" t="s">
        <v>119</v>
      </c>
      <c r="U1" s="116"/>
      <c r="V1" s="117"/>
      <c r="W1" s="115" t="s">
        <v>120</v>
      </c>
      <c r="X1" s="116"/>
      <c r="Y1" s="117"/>
    </row>
    <row r="2" spans="1:25" x14ac:dyDescent="0.35">
      <c r="A2" s="51" t="s">
        <v>46</v>
      </c>
      <c r="B2" s="52" t="s">
        <v>444</v>
      </c>
      <c r="C2" s="52" t="s">
        <v>443</v>
      </c>
      <c r="D2" s="52" t="s">
        <v>445</v>
      </c>
      <c r="E2" s="52" t="s">
        <v>444</v>
      </c>
      <c r="F2" s="52" t="s">
        <v>443</v>
      </c>
      <c r="G2" s="52" t="s">
        <v>445</v>
      </c>
      <c r="H2" s="52" t="s">
        <v>444</v>
      </c>
      <c r="I2" s="52" t="s">
        <v>443</v>
      </c>
      <c r="J2" s="52" t="s">
        <v>445</v>
      </c>
      <c r="K2" s="52" t="s">
        <v>444</v>
      </c>
      <c r="L2" s="52" t="s">
        <v>443</v>
      </c>
      <c r="M2" s="52" t="s">
        <v>445</v>
      </c>
      <c r="N2" s="52" t="s">
        <v>444</v>
      </c>
      <c r="O2" s="52" t="s">
        <v>443</v>
      </c>
      <c r="P2" s="52" t="s">
        <v>445</v>
      </c>
      <c r="Q2" s="52" t="s">
        <v>444</v>
      </c>
      <c r="R2" s="52" t="s">
        <v>443</v>
      </c>
      <c r="S2" s="52" t="s">
        <v>445</v>
      </c>
      <c r="T2" s="52" t="s">
        <v>444</v>
      </c>
      <c r="U2" s="52" t="s">
        <v>443</v>
      </c>
      <c r="V2" s="52" t="s">
        <v>445</v>
      </c>
      <c r="W2" s="52" t="s">
        <v>444</v>
      </c>
      <c r="X2" s="52" t="s">
        <v>443</v>
      </c>
      <c r="Y2" s="52" t="s">
        <v>445</v>
      </c>
    </row>
    <row r="3" spans="1:25" x14ac:dyDescent="0.35">
      <c r="A3" s="15" t="s">
        <v>48</v>
      </c>
      <c r="B3">
        <f>SQRT((('StDev Calc'!K$4)^2)+(('StDev Calc'!L$4)^2)+(('StDev Calc'!M$4)^2)+(('StDev Calc'!K5)^2)+(('StDev Calc'!L5)^2)+(('StDev Calc'!M5)^2))</f>
        <v>6.3935841700879584E-2</v>
      </c>
      <c r="C3">
        <f>SQRT((('StDev Calc'!N$4)^2)+(('StDev Calc'!N5)^2))</f>
        <v>0.12178680211949784</v>
      </c>
      <c r="D3" s="74">
        <f>B3+C3</f>
        <v>0.18572264382037743</v>
      </c>
      <c r="E3">
        <f>SQRT((('StDev Calc'!X$4)^2)+(('StDev Calc'!Y$4)^2)+(('StDev Calc'!Z$4)^2)+(('StDev Calc'!X5)^2)+(('StDev Calc'!Y5)^2)+(('StDev Calc'!Z5)^2))</f>
        <v>3.5574932928803205E-2</v>
      </c>
      <c r="F3">
        <f>SQRT((('StDev Calc'!AA$4)^2)+(('StDev Calc'!AA5)^2))</f>
        <v>8.6584447797910774E-2</v>
      </c>
      <c r="G3" s="74">
        <f>E3+F3</f>
        <v>0.12215938072671398</v>
      </c>
      <c r="H3">
        <f>SQRT((('StDev Calc'!AK$4)^2)+(('StDev Calc'!AL$4)^2)+(('StDev Calc'!AM$4)^2)+(('StDev Calc'!AK5)^2)+(('StDev Calc'!AL5)^2)+(('StDev Calc'!AM5)^2))</f>
        <v>7.6954040999951484E-2</v>
      </c>
      <c r="I3">
        <f>SQRT((('StDev Calc'!AN$4)^2)+(('StDev Calc'!AN5)^2))</f>
        <v>0.29401131838174038</v>
      </c>
      <c r="J3" s="74">
        <f>H3+I3</f>
        <v>0.37096535938169184</v>
      </c>
      <c r="K3">
        <f>SQRT((('StDev Calc'!AX$4)^2)+(('StDev Calc'!AY$4)^2)+(('StDev Calc'!AZ$4)^2)+(('StDev Calc'!AX5)^2)+(('StDev Calc'!AY5)^2)+(('StDev Calc'!AZ5)^2))</f>
        <v>8.7113920589332913E-2</v>
      </c>
      <c r="L3">
        <f>SQRT((('StDev Calc'!BA$4)^2)+(('StDev Calc'!BA5)^2))</f>
        <v>0.42850017477219621</v>
      </c>
      <c r="M3" s="74">
        <f>K3+L3</f>
        <v>0.51561409536152913</v>
      </c>
      <c r="N3">
        <f>SQRT((('StDev Calc'!BK$4)^2)+(('StDev Calc'!BL$4)^2)+(('StDev Calc'!BM$4)^2)+(('StDev Calc'!BK5)^2)+(('StDev Calc'!BL5)^2)+(('StDev Calc'!BM5)^2))</f>
        <v>6.1363890442362054E-2</v>
      </c>
      <c r="O3">
        <f>SQRT((('StDev Calc'!BN$4)^2)+(('StDev Calc'!BN5)^2))</f>
        <v>0.48191409279798997</v>
      </c>
      <c r="P3" s="74">
        <f>N3+O3</f>
        <v>0.54327798324035204</v>
      </c>
      <c r="Q3">
        <f>SQRT((('StDev Calc'!BX$4)^2)+(('StDev Calc'!BY$4)^2)+(('StDev Calc'!BZ$4)^2)+(('StDev Calc'!BX5)^2)+(('StDev Calc'!BY5)^2)+(('StDev Calc'!BZ5)^2))</f>
        <v>2.0151441830546255</v>
      </c>
      <c r="R3">
        <f>SQRT((('StDev Calc'!CA$4)^2)+(('StDev Calc'!CA5)^2))</f>
        <v>0.56763045519306932</v>
      </c>
      <c r="S3" s="74">
        <f>Q3+R3</f>
        <v>2.5827746382476948</v>
      </c>
      <c r="T3">
        <f>SQRT((('StDev Calc'!CK$4)^2)+(('StDev Calc'!CL$4)^2)+(('StDev Calc'!CM$4)^2)+(('StDev Calc'!CK5)^2)+(('StDev Calc'!CL5)^2)+(('StDev Calc'!CM5)^2))</f>
        <v>5.6773594173113943E-2</v>
      </c>
      <c r="U3">
        <f>SQRT((('StDev Calc'!CN$4)^2)+(('StDev Calc'!CN5)^2))</f>
        <v>0.34679372921224766</v>
      </c>
      <c r="V3" s="74">
        <f>T3+U3</f>
        <v>0.40356732338536161</v>
      </c>
      <c r="W3">
        <f>SQRT((('StDev Calc'!CX$4)^2)+(('StDev Calc'!CY$4)^2)+(('StDev Calc'!CZ$4)^2)+(('StDev Calc'!CX5)^2)+(('StDev Calc'!CY5)^2)+(('StDev Calc'!CZ5)^2))</f>
        <v>5.718493866929561E-2</v>
      </c>
      <c r="X3">
        <f>SQRT((('StDev Calc'!DA$4)^2)+(('StDev Calc'!DA5)^2))</f>
        <v>1.0804755214771986</v>
      </c>
      <c r="Y3" s="74">
        <f>W3+X3</f>
        <v>1.1376604601464941</v>
      </c>
    </row>
    <row r="4" spans="1:25" x14ac:dyDescent="0.35">
      <c r="A4" s="15" t="s">
        <v>49</v>
      </c>
      <c r="B4">
        <f>SQRT((('StDev Calc'!K$4)^2)+(('StDev Calc'!L$4)^2)+(('StDev Calc'!M$4)^2)+(('StDev Calc'!K6)^2)+(('StDev Calc'!L6)^2)+(('StDev Calc'!M6)^2))</f>
        <v>3.6635795907524256E-2</v>
      </c>
      <c r="C4">
        <f>SQRT((('StDev Calc'!N$4)^2)+(('StDev Calc'!N6)^2))</f>
        <v>0.25476307492964018</v>
      </c>
      <c r="D4" s="75">
        <f t="shared" ref="D4:D32" si="0">B4+C4</f>
        <v>0.29139887083716443</v>
      </c>
      <c r="E4">
        <f>SQRT((('StDev Calc'!X$4)^2)+(('StDev Calc'!Y$4)^2)+(('StDev Calc'!Z$4)^2)+(('StDev Calc'!X6)^2)+(('StDev Calc'!Y6)^2)+(('StDev Calc'!Z6)^2))</f>
        <v>3.5574932928803205E-2</v>
      </c>
      <c r="F4">
        <f>SQRT((('StDev Calc'!AA$4)^2)+(('StDev Calc'!AA6)^2))</f>
        <v>8.6584447797910774E-2</v>
      </c>
      <c r="G4" s="75">
        <f t="shared" ref="G4:G32" si="1">E4+F4</f>
        <v>0.12215938072671398</v>
      </c>
      <c r="H4">
        <f>SQRT((('StDev Calc'!AK$4)^2)+(('StDev Calc'!AL$4)^2)+(('StDev Calc'!AM$4)^2)+(('StDev Calc'!AK6)^2)+(('StDev Calc'!AL6)^2)+(('StDev Calc'!AM6)^2))</f>
        <v>0.11478751871174916</v>
      </c>
      <c r="I4">
        <f>SQRT((('StDev Calc'!AN$4)^2)+(('StDev Calc'!AN6)^2))</f>
        <v>0.30073700856449648</v>
      </c>
      <c r="J4" s="75">
        <f t="shared" ref="J4:J32" si="2">H4+I4</f>
        <v>0.41552452727624567</v>
      </c>
      <c r="K4">
        <f>SQRT((('StDev Calc'!AX$4)^2)+(('StDev Calc'!AY$4)^2)+(('StDev Calc'!AZ$4)^2)+(('StDev Calc'!AX6)^2)+(('StDev Calc'!AY6)^2)+(('StDev Calc'!AZ6)^2))</f>
        <v>9.489733814438156E-2</v>
      </c>
      <c r="L4">
        <f>SQRT((('StDev Calc'!BA$4)^2)+(('StDev Calc'!BA6)^2))</f>
        <v>0.39681347715569593</v>
      </c>
      <c r="M4" s="75">
        <f t="shared" ref="M4:M32" si="3">K4+L4</f>
        <v>0.49171081530007749</v>
      </c>
      <c r="N4">
        <f>SQRT((('StDev Calc'!BK$4)^2)+(('StDev Calc'!BL$4)^2)+(('StDev Calc'!BM$4)^2)+(('StDev Calc'!BK6)^2)+(('StDev Calc'!BL6)^2)+(('StDev Calc'!BM6)^2))</f>
        <v>7.1181363166367084E-2</v>
      </c>
      <c r="O4">
        <f>SQRT((('StDev Calc'!BN$4)^2)+(('StDev Calc'!BN6)^2))</f>
        <v>0.70716025670060445</v>
      </c>
      <c r="P4" s="75">
        <f t="shared" ref="P4:P32" si="4">N4+O4</f>
        <v>0.77834161986697148</v>
      </c>
      <c r="Q4">
        <f>SQRT((('StDev Calc'!BX$4)^2)+(('StDev Calc'!BY$4)^2)+(('StDev Calc'!BZ$4)^2)+(('StDev Calc'!BX6)^2)+(('StDev Calc'!BY6)^2)+(('StDev Calc'!BZ6)^2))</f>
        <v>0.38647905985677461</v>
      </c>
      <c r="R4">
        <f>SQRT((('StDev Calc'!CA$4)^2)+(('StDev Calc'!CA6)^2))</f>
        <v>0.81020079810262202</v>
      </c>
      <c r="S4" s="75">
        <f t="shared" ref="S4:S32" si="5">Q4+R4</f>
        <v>1.1966798579593967</v>
      </c>
      <c r="T4">
        <f>SQRT((('StDev Calc'!CK$4)^2)+(('StDev Calc'!CL$4)^2)+(('StDev Calc'!CM$4)^2)+(('StDev Calc'!CK6)^2)+(('StDev Calc'!CL6)^2)+(('StDev Calc'!CM6)^2))</f>
        <v>6.1402684783865714E-2</v>
      </c>
      <c r="U4">
        <f>SQRT((('StDev Calc'!CN$4)^2)+(('StDev Calc'!CN6)^2))</f>
        <v>0.32791582734289459</v>
      </c>
      <c r="V4" s="75">
        <f t="shared" ref="V4:V32" si="6">T4+U4</f>
        <v>0.38931851212676033</v>
      </c>
      <c r="W4">
        <f>SQRT((('StDev Calc'!CX$4)^2)+(('StDev Calc'!CY$4)^2)+(('StDev Calc'!CZ$4)^2)+(('StDev Calc'!CX6)^2)+(('StDev Calc'!CY6)^2)+(('StDev Calc'!CZ6)^2))</f>
        <v>7.7093821055544715E-2</v>
      </c>
      <c r="X4">
        <f>SQRT((('StDev Calc'!DA$4)^2)+(('StDev Calc'!DA6)^2))</f>
        <v>1.2111763912483999</v>
      </c>
      <c r="Y4" s="75">
        <f t="shared" ref="Y4:Y32" si="7">W4+X4</f>
        <v>1.2882702123039447</v>
      </c>
    </row>
    <row r="5" spans="1:25" x14ac:dyDescent="0.35">
      <c r="A5" s="15" t="s">
        <v>50</v>
      </c>
      <c r="B5">
        <f>SQRT((('StDev Calc'!K$4)^2)+(('StDev Calc'!L$4)^2)+(('StDev Calc'!M$4)^2)+(('StDev Calc'!K7)^2)+(('StDev Calc'!L7)^2)+(('StDev Calc'!M7)^2))</f>
        <v>1.1998512917690149</v>
      </c>
      <c r="C5">
        <f>SQRT((('StDev Calc'!N$4)^2)+(('StDev Calc'!N7)^2))</f>
        <v>0.38029214843724174</v>
      </c>
      <c r="D5" s="75">
        <f t="shared" si="0"/>
        <v>1.5801434402062566</v>
      </c>
      <c r="E5">
        <f>SQRT((('StDev Calc'!X$4)^2)+(('StDev Calc'!Y$4)^2)+(('StDev Calc'!Z$4)^2)+(('StDev Calc'!X7)^2)+(('StDev Calc'!Y7)^2)+(('StDev Calc'!Z7)^2))</f>
        <v>3.5574932928803205E-2</v>
      </c>
      <c r="F5">
        <f>SQRT((('StDev Calc'!AA$4)^2)+(('StDev Calc'!AA7)^2))</f>
        <v>8.6584447797910774E-2</v>
      </c>
      <c r="G5" s="75">
        <f t="shared" si="1"/>
        <v>0.12215938072671398</v>
      </c>
      <c r="H5">
        <f>SQRT((('StDev Calc'!AK$4)^2)+(('StDev Calc'!AL$4)^2)+(('StDev Calc'!AM$4)^2)+(('StDev Calc'!AK7)^2)+(('StDev Calc'!AL7)^2)+(('StDev Calc'!AM7)^2))</f>
        <v>0.89596077355180814</v>
      </c>
      <c r="I5">
        <f>SQRT((('StDev Calc'!AN$4)^2)+(('StDev Calc'!AN7)^2))</f>
        <v>0.2714808800486247</v>
      </c>
      <c r="J5" s="75">
        <f t="shared" si="2"/>
        <v>1.1674416536004328</v>
      </c>
      <c r="K5">
        <f>SQRT((('StDev Calc'!AX$4)^2)+(('StDev Calc'!AY$4)^2)+(('StDev Calc'!AZ$4)^2)+(('StDev Calc'!AX7)^2)+(('StDev Calc'!AY7)^2)+(('StDev Calc'!AZ7)^2))</f>
        <v>0.61005195055503081</v>
      </c>
      <c r="L5">
        <f>SQRT((('StDev Calc'!BA$4)^2)+(('StDev Calc'!BA7)^2))</f>
        <v>0.37600988799291463</v>
      </c>
      <c r="M5" s="75">
        <f t="shared" si="3"/>
        <v>0.98606183854794538</v>
      </c>
      <c r="N5">
        <f>SQRT((('StDev Calc'!BK$4)^2)+(('StDev Calc'!BL$4)^2)+(('StDev Calc'!BM$4)^2)+(('StDev Calc'!BK7)^2)+(('StDev Calc'!BL7)^2)+(('StDev Calc'!BM7)^2))</f>
        <v>8.3858486764574219E-2</v>
      </c>
      <c r="O5">
        <f>SQRT((('StDev Calc'!BN$4)^2)+(('StDev Calc'!BN7)^2))</f>
        <v>0.32326754691389853</v>
      </c>
      <c r="P5" s="75">
        <f t="shared" si="4"/>
        <v>0.40712603367847278</v>
      </c>
      <c r="Q5">
        <f>SQRT((('StDev Calc'!BX$4)^2)+(('StDev Calc'!BY$4)^2)+(('StDev Calc'!BZ$4)^2)+(('StDev Calc'!BX7)^2)+(('StDev Calc'!BY7)^2)+(('StDev Calc'!BZ7)^2))</f>
        <v>0.11522970209783456</v>
      </c>
      <c r="R5">
        <f>SQRT((('StDev Calc'!CA$4)^2)+(('StDev Calc'!CA7)^2))</f>
        <v>0.63459341741235087</v>
      </c>
      <c r="S5" s="75">
        <f t="shared" si="5"/>
        <v>0.74982311951018543</v>
      </c>
      <c r="T5">
        <f>SQRT((('StDev Calc'!CK$4)^2)+(('StDev Calc'!CL$4)^2)+(('StDev Calc'!CM$4)^2)+(('StDev Calc'!CK7)^2)+(('StDev Calc'!CL7)^2)+(('StDev Calc'!CM7)^2))</f>
        <v>4.883663994493323E-2</v>
      </c>
      <c r="U5">
        <f>SQRT((('StDev Calc'!CN$4)^2)+(('StDev Calc'!CN7)^2))</f>
        <v>0.34277202438816468</v>
      </c>
      <c r="V5" s="75">
        <f t="shared" si="6"/>
        <v>0.39160866433309793</v>
      </c>
      <c r="W5">
        <f>SQRT((('StDev Calc'!CX$4)^2)+(('StDev Calc'!CY$4)^2)+(('StDev Calc'!CZ$4)^2)+(('StDev Calc'!CX7)^2)+(('StDev Calc'!CY7)^2)+(('StDev Calc'!CZ7)^2))</f>
        <v>7.2113275272117583E-2</v>
      </c>
      <c r="X5">
        <f>SQRT((('StDev Calc'!DA$4)^2)+(('StDev Calc'!DA7)^2))</f>
        <v>0.97023639913606996</v>
      </c>
      <c r="Y5" s="75">
        <f t="shared" si="7"/>
        <v>1.0423496744081875</v>
      </c>
    </row>
    <row r="6" spans="1:25" x14ac:dyDescent="0.35">
      <c r="A6" s="15" t="s">
        <v>51</v>
      </c>
      <c r="B6">
        <f>SQRT((('StDev Calc'!K$4)^2)+(('StDev Calc'!L$4)^2)+(('StDev Calc'!M$4)^2)+(('StDev Calc'!K8)^2)+(('StDev Calc'!L8)^2)+(('StDev Calc'!M8)^2))</f>
        <v>0.10400670071469247</v>
      </c>
      <c r="C6">
        <f>SQRT((('StDev Calc'!N$4)^2)+(('StDev Calc'!N8)^2))</f>
        <v>0.13123038786146946</v>
      </c>
      <c r="D6" s="75">
        <f t="shared" si="0"/>
        <v>0.23523708857616193</v>
      </c>
      <c r="E6">
        <f>SQRT((('StDev Calc'!X$4)^2)+(('StDev Calc'!Y$4)^2)+(('StDev Calc'!Z$4)^2)+(('StDev Calc'!X8)^2)+(('StDev Calc'!Y8)^2)+(('StDev Calc'!Z8)^2))</f>
        <v>1.897721634771842</v>
      </c>
      <c r="F6">
        <f>SQRT((('StDev Calc'!AA$4)^2)+(('StDev Calc'!AA8)^2))</f>
        <v>0.84611716204197918</v>
      </c>
      <c r="G6" s="75">
        <f t="shared" si="1"/>
        <v>2.7438387968138214</v>
      </c>
      <c r="H6">
        <f>SQRT((('StDev Calc'!AK$4)^2)+(('StDev Calc'!AL$4)^2)+(('StDev Calc'!AM$4)^2)+(('StDev Calc'!AK8)^2)+(('StDev Calc'!AL8)^2)+(('StDev Calc'!AM8)^2))</f>
        <v>6.6614684552281783E-2</v>
      </c>
      <c r="I6">
        <f>SQRT((('StDev Calc'!AN$4)^2)+(('StDev Calc'!AN8)^2))</f>
        <v>0.26508391936358816</v>
      </c>
      <c r="J6" s="75">
        <f t="shared" si="2"/>
        <v>0.33169860391586992</v>
      </c>
      <c r="K6">
        <f>SQRT((('StDev Calc'!AX$4)^2)+(('StDev Calc'!AY$4)^2)+(('StDev Calc'!AZ$4)^2)+(('StDev Calc'!AX8)^2)+(('StDev Calc'!AY8)^2)+(('StDev Calc'!AZ8)^2))</f>
        <v>9.7230673235239151E-2</v>
      </c>
      <c r="L6">
        <f>SQRT((('StDev Calc'!BA$4)^2)+(('StDev Calc'!BA8)^2))</f>
        <v>0.38135424518806976</v>
      </c>
      <c r="M6" s="75">
        <f t="shared" si="3"/>
        <v>0.47858491842330891</v>
      </c>
      <c r="N6">
        <f>SQRT((('StDev Calc'!BK$4)^2)+(('StDev Calc'!BL$4)^2)+(('StDev Calc'!BM$4)^2)+(('StDev Calc'!BK8)^2)+(('StDev Calc'!BL8)^2)+(('StDev Calc'!BM8)^2))</f>
        <v>6.3461164595189606E-2</v>
      </c>
      <c r="O6">
        <f>SQRT((('StDev Calc'!BN$4)^2)+(('StDev Calc'!BN8)^2))</f>
        <v>0.34909532673179294</v>
      </c>
      <c r="P6" s="75">
        <f t="shared" si="4"/>
        <v>0.41255649132698258</v>
      </c>
      <c r="Q6">
        <f>SQRT((('StDev Calc'!BX$4)^2)+(('StDev Calc'!BY$4)^2)+(('StDev Calc'!BZ$4)^2)+(('StDev Calc'!BX8)^2)+(('StDev Calc'!BY8)^2)+(('StDev Calc'!BZ8)^2))</f>
        <v>2.0061491021672464</v>
      </c>
      <c r="R6">
        <f>SQRT((('StDev Calc'!CA$4)^2)+(('StDev Calc'!CA8)^2))</f>
        <v>0.63052099004569029</v>
      </c>
      <c r="S6" s="75">
        <f t="shared" si="5"/>
        <v>2.6366700922129365</v>
      </c>
      <c r="T6">
        <f>SQRT((('StDev Calc'!CK$4)^2)+(('StDev Calc'!CL$4)^2)+(('StDev Calc'!CM$4)^2)+(('StDev Calc'!CK8)^2)+(('StDev Calc'!CL8)^2)+(('StDev Calc'!CM8)^2))</f>
        <v>7.0427646048977929E-2</v>
      </c>
      <c r="U6">
        <f>SQRT((('StDev Calc'!CN$4)^2)+(('StDev Calc'!CN8)^2))</f>
        <v>0.3589690651620398</v>
      </c>
      <c r="V6" s="75">
        <f t="shared" si="6"/>
        <v>0.42939671121101775</v>
      </c>
      <c r="W6">
        <f>SQRT((('StDev Calc'!CX$4)^2)+(('StDev Calc'!CY$4)^2)+(('StDev Calc'!CZ$4)^2)+(('StDev Calc'!CX8)^2)+(('StDev Calc'!CY8)^2)+(('StDev Calc'!CZ8)^2))</f>
        <v>6.1787067993858885E-2</v>
      </c>
      <c r="X6">
        <f>SQRT((('StDev Calc'!DA$4)^2)+(('StDev Calc'!DA8)^2))</f>
        <v>1.1500538657832902</v>
      </c>
      <c r="Y6" s="75">
        <f t="shared" si="7"/>
        <v>1.211840933777149</v>
      </c>
    </row>
    <row r="7" spans="1:25" x14ac:dyDescent="0.35">
      <c r="A7" s="15" t="s">
        <v>52</v>
      </c>
      <c r="B7">
        <f>SQRT((('StDev Calc'!K$4)^2)+(('StDev Calc'!L$4)^2)+(('StDev Calc'!M$4)^2)+(('StDev Calc'!K9)^2)+(('StDev Calc'!L9)^2)+(('StDev Calc'!M9)^2))</f>
        <v>0.11179579052500677</v>
      </c>
      <c r="C7">
        <f>SQRT((('StDev Calc'!N$4)^2)+(('StDev Calc'!N9)^2))</f>
        <v>9.4994151594119142E-2</v>
      </c>
      <c r="D7" s="75">
        <f t="shared" si="0"/>
        <v>0.20678994211912591</v>
      </c>
      <c r="E7">
        <f>SQRT((('StDev Calc'!X$4)^2)+(('StDev Calc'!Y$4)^2)+(('StDev Calc'!Z$4)^2)+(('StDev Calc'!X9)^2)+(('StDev Calc'!Y9)^2)+(('StDev Calc'!Z9)^2))</f>
        <v>3.5574932928803205E-2</v>
      </c>
      <c r="F7">
        <f>SQRT((('StDev Calc'!AA$4)^2)+(('StDev Calc'!AA9)^2))</f>
        <v>8.6584447797910774E-2</v>
      </c>
      <c r="G7" s="75">
        <f t="shared" si="1"/>
        <v>0.12215938072671398</v>
      </c>
      <c r="H7">
        <f>SQRT((('StDev Calc'!AK$4)^2)+(('StDev Calc'!AL$4)^2)+(('StDev Calc'!AM$4)^2)+(('StDev Calc'!AK9)^2)+(('StDev Calc'!AL9)^2)+(('StDev Calc'!AM9)^2))</f>
        <v>4.8291458798517942E-2</v>
      </c>
      <c r="I7">
        <f>SQRT((('StDev Calc'!AN$4)^2)+(('StDev Calc'!AN9)^2))</f>
        <v>0.31621369243040309</v>
      </c>
      <c r="J7" s="75">
        <f t="shared" si="2"/>
        <v>0.36450515122892102</v>
      </c>
      <c r="K7">
        <f>SQRT((('StDev Calc'!AX$4)^2)+(('StDev Calc'!AY$4)^2)+(('StDev Calc'!AZ$4)^2)+(('StDev Calc'!AX9)^2)+(('StDev Calc'!AY9)^2)+(('StDev Calc'!AZ9)^2))</f>
        <v>9.5707502471506264E-2</v>
      </c>
      <c r="L7">
        <f>SQRT((('StDev Calc'!BA$4)^2)+(('StDev Calc'!BA9)^2))</f>
        <v>0.39114554827526132</v>
      </c>
      <c r="M7" s="75">
        <f t="shared" si="3"/>
        <v>0.4868530507467676</v>
      </c>
      <c r="N7">
        <f>SQRT((('StDev Calc'!BK$4)^2)+(('StDev Calc'!BL$4)^2)+(('StDev Calc'!BM$4)^2)+(('StDev Calc'!BK9)^2)+(('StDev Calc'!BL9)^2)+(('StDev Calc'!BM9)^2))</f>
        <v>6.7739684628402907E-2</v>
      </c>
      <c r="O7">
        <f>SQRT((('StDev Calc'!BN$4)^2)+(('StDev Calc'!BN9)^2))</f>
        <v>0.35170377071561454</v>
      </c>
      <c r="P7" s="75">
        <f t="shared" si="4"/>
        <v>0.41944345534401745</v>
      </c>
      <c r="Q7">
        <f>SQRT((('StDev Calc'!BX$4)^2)+(('StDev Calc'!BY$4)^2)+(('StDev Calc'!BZ$4)^2)+(('StDev Calc'!BX9)^2)+(('StDev Calc'!BY9)^2)+(('StDev Calc'!BZ9)^2))</f>
        <v>0.14552454217759908</v>
      </c>
      <c r="R7">
        <f>SQRT((('StDev Calc'!CA$4)^2)+(('StDev Calc'!CA9)^2))</f>
        <v>1.4302034365251997</v>
      </c>
      <c r="S7" s="75">
        <f t="shared" si="5"/>
        <v>1.5757279787027987</v>
      </c>
      <c r="T7">
        <f>SQRT((('StDev Calc'!CK$4)^2)+(('StDev Calc'!CL$4)^2)+(('StDev Calc'!CM$4)^2)+(('StDev Calc'!CK9)^2)+(('StDev Calc'!CL9)^2)+(('StDev Calc'!CM9)^2))</f>
        <v>7.7223008291283646E-2</v>
      </c>
      <c r="U7">
        <f>SQRT((('StDev Calc'!CN$4)^2)+(('StDev Calc'!CN9)^2))</f>
        <v>0.31118854978153537</v>
      </c>
      <c r="V7" s="75">
        <f t="shared" si="6"/>
        <v>0.38841155807281902</v>
      </c>
      <c r="W7">
        <f>SQRT((('StDev Calc'!CX$4)^2)+(('StDev Calc'!CY$4)^2)+(('StDev Calc'!CZ$4)^2)+(('StDev Calc'!CX9)^2)+(('StDev Calc'!CY9)^2)+(('StDev Calc'!CZ9)^2))</f>
        <v>6.7783467864386091E-2</v>
      </c>
      <c r="X7">
        <f>SQRT((('StDev Calc'!DA$4)^2)+(('StDev Calc'!DA9)^2))</f>
        <v>1.0649348931255667</v>
      </c>
      <c r="Y7" s="75">
        <f t="shared" si="7"/>
        <v>1.1327183609899527</v>
      </c>
    </row>
    <row r="8" spans="1:25" x14ac:dyDescent="0.35">
      <c r="A8" s="15" t="s">
        <v>53</v>
      </c>
      <c r="B8">
        <f>SQRT((('StDev Calc'!K$4)^2)+(('StDev Calc'!L$4)^2)+(('StDev Calc'!M$4)^2)+(('StDev Calc'!K10)^2)+(('StDev Calc'!L10)^2)+(('StDev Calc'!M10)^2))</f>
        <v>9.9440273103450716E-2</v>
      </c>
      <c r="C8">
        <f>SQRT((('StDev Calc'!N$4)^2)+(('StDev Calc'!N10)^2))</f>
        <v>0.11002799685108304</v>
      </c>
      <c r="D8" s="75">
        <f t="shared" si="0"/>
        <v>0.20946826995453377</v>
      </c>
      <c r="E8">
        <f>SQRT((('StDev Calc'!X$4)^2)+(('StDev Calc'!Y$4)^2)+(('StDev Calc'!Z$4)^2)+(('StDev Calc'!X10)^2)+(('StDev Calc'!Y10)^2)+(('StDev Calc'!Z10)^2))</f>
        <v>3.5574932928803205E-2</v>
      </c>
      <c r="F8">
        <f>SQRT((('StDev Calc'!AA$4)^2)+(('StDev Calc'!AA10)^2))</f>
        <v>8.6584447797910774E-2</v>
      </c>
      <c r="G8" s="75">
        <f t="shared" si="1"/>
        <v>0.12215938072671398</v>
      </c>
      <c r="H8">
        <f>SQRT((('StDev Calc'!AK$4)^2)+(('StDev Calc'!AL$4)^2)+(('StDev Calc'!AM$4)^2)+(('StDev Calc'!AK10)^2)+(('StDev Calc'!AL10)^2)+(('StDev Calc'!AM10)^2))</f>
        <v>0.10000849210275428</v>
      </c>
      <c r="I8">
        <f>SQRT((('StDev Calc'!AN$4)^2)+(('StDev Calc'!AN10)^2))</f>
        <v>0.26265095627866891</v>
      </c>
      <c r="J8" s="75">
        <f t="shared" si="2"/>
        <v>0.36265944838142317</v>
      </c>
      <c r="K8">
        <f>SQRT((('StDev Calc'!AX$4)^2)+(('StDev Calc'!AY$4)^2)+(('StDev Calc'!AZ$4)^2)+(('StDev Calc'!AX10)^2)+(('StDev Calc'!AY10)^2)+(('StDev Calc'!AZ10)^2))</f>
        <v>8.3055594340979061E-2</v>
      </c>
      <c r="L8">
        <f>SQRT((('StDev Calc'!BA$4)^2)+(('StDev Calc'!BA10)^2))</f>
        <v>0.41689488087804555</v>
      </c>
      <c r="M8" s="75">
        <f t="shared" si="3"/>
        <v>0.49995047521902458</v>
      </c>
      <c r="N8">
        <f>SQRT((('StDev Calc'!BK$4)^2)+(('StDev Calc'!BL$4)^2)+(('StDev Calc'!BM$4)^2)+(('StDev Calc'!BK10)^2)+(('StDev Calc'!BL10)^2)+(('StDev Calc'!BM10)^2))</f>
        <v>0.10866236693947368</v>
      </c>
      <c r="O8">
        <f>SQRT((('StDev Calc'!BN$4)^2)+(('StDev Calc'!BN10)^2))</f>
        <v>0.44827023806683303</v>
      </c>
      <c r="P8" s="75">
        <f t="shared" si="4"/>
        <v>0.5569326050063067</v>
      </c>
      <c r="Q8">
        <f>SQRT((('StDev Calc'!BX$4)^2)+(('StDev Calc'!BY$4)^2)+(('StDev Calc'!BZ$4)^2)+(('StDev Calc'!BX10)^2)+(('StDev Calc'!BY10)^2)+(('StDev Calc'!BZ10)^2))</f>
        <v>0.57646907640489575</v>
      </c>
      <c r="R8">
        <f>SQRT((('StDev Calc'!CA$4)^2)+(('StDev Calc'!CA10)^2))</f>
        <v>0.60355632944484783</v>
      </c>
      <c r="S8" s="75">
        <f t="shared" si="5"/>
        <v>1.1800254058497437</v>
      </c>
      <c r="T8">
        <f>SQRT((('StDev Calc'!CK$4)^2)+(('StDev Calc'!CL$4)^2)+(('StDev Calc'!CM$4)^2)+(('StDev Calc'!CK10)^2)+(('StDev Calc'!CL10)^2)+(('StDev Calc'!CM10)^2))</f>
        <v>0.12486271555503532</v>
      </c>
      <c r="U8">
        <f>SQRT((('StDev Calc'!CN$4)^2)+(('StDev Calc'!CN10)^2))</f>
        <v>0.37369274191384433</v>
      </c>
      <c r="V8" s="75">
        <f t="shared" si="6"/>
        <v>0.49855545746887964</v>
      </c>
      <c r="W8">
        <f>SQRT((('StDev Calc'!CX$4)^2)+(('StDev Calc'!CY$4)^2)+(('StDev Calc'!CZ$4)^2)+(('StDev Calc'!CX10)^2)+(('StDev Calc'!CY10)^2)+(('StDev Calc'!CZ10)^2))</f>
        <v>0.14213957534536714</v>
      </c>
      <c r="X8">
        <f>SQRT((('StDev Calc'!DA$4)^2)+(('StDev Calc'!DA10)^2))</f>
        <v>0.91351711148292547</v>
      </c>
      <c r="Y8" s="75">
        <f t="shared" si="7"/>
        <v>1.0556566868282926</v>
      </c>
    </row>
    <row r="9" spans="1:25" x14ac:dyDescent="0.35">
      <c r="A9" s="15" t="s">
        <v>54</v>
      </c>
      <c r="B9">
        <f>SQRT((('StDev Calc'!K$4)^2)+(('StDev Calc'!L$4)^2)+(('StDev Calc'!M$4)^2)+(('StDev Calc'!K11)^2)+(('StDev Calc'!L11)^2)+(('StDev Calc'!M11)^2))</f>
        <v>4.7279759040088437E-2</v>
      </c>
      <c r="C9">
        <f>SQRT((('StDev Calc'!N$4)^2)+(('StDev Calc'!N11)^2))</f>
        <v>0.15865921007330955</v>
      </c>
      <c r="D9" s="75">
        <f t="shared" si="0"/>
        <v>0.20593896911339798</v>
      </c>
      <c r="E9">
        <f>SQRT((('StDev Calc'!X$4)^2)+(('StDev Calc'!Y$4)^2)+(('StDev Calc'!Z$4)^2)+(('StDev Calc'!X11)^2)+(('StDev Calc'!Y11)^2)+(('StDev Calc'!Z11)^2))</f>
        <v>1.8257031901217922</v>
      </c>
      <c r="F9">
        <f>SQRT((('StDev Calc'!AA$4)^2)+(('StDev Calc'!AA11)^2))</f>
        <v>0.61458191407494411</v>
      </c>
      <c r="G9" s="75">
        <f t="shared" si="1"/>
        <v>2.4402851041967364</v>
      </c>
      <c r="H9">
        <f>SQRT((('StDev Calc'!AK$4)^2)+(('StDev Calc'!AL$4)^2)+(('StDev Calc'!AM$4)^2)+(('StDev Calc'!AK11)^2)+(('StDev Calc'!AL11)^2)+(('StDev Calc'!AM11)^2))</f>
        <v>3.0277896543701721E-2</v>
      </c>
      <c r="I9">
        <f>SQRT((('StDev Calc'!AN$4)^2)+(('StDev Calc'!AN11)^2))</f>
        <v>0.27529040939042143</v>
      </c>
      <c r="J9" s="75">
        <f t="shared" si="2"/>
        <v>0.30556830593412315</v>
      </c>
      <c r="K9">
        <f>SQRT((('StDev Calc'!AX$4)^2)+(('StDev Calc'!AY$4)^2)+(('StDev Calc'!AZ$4)^2)+(('StDev Calc'!AX11)^2)+(('StDev Calc'!AY11)^2)+(('StDev Calc'!AZ11)^2))</f>
        <v>5.5691092008607397E-2</v>
      </c>
      <c r="L9">
        <f>SQRT((('StDev Calc'!BA$4)^2)+(('StDev Calc'!BA11)^2))</f>
        <v>0.38692259416016184</v>
      </c>
      <c r="M9" s="75">
        <f t="shared" si="3"/>
        <v>0.44261368616876923</v>
      </c>
      <c r="N9">
        <f>SQRT((('StDev Calc'!BK$4)^2)+(('StDev Calc'!BL$4)^2)+(('StDev Calc'!BM$4)^2)+(('StDev Calc'!BK11)^2)+(('StDev Calc'!BL11)^2)+(('StDev Calc'!BM11)^2))</f>
        <v>6.2341066242263231E-2</v>
      </c>
      <c r="O9">
        <f>SQRT((('StDev Calc'!BN$4)^2)+(('StDev Calc'!BN11)^2))</f>
        <v>0.46965434108735638</v>
      </c>
      <c r="P9" s="75">
        <f t="shared" si="4"/>
        <v>0.53199540732961959</v>
      </c>
      <c r="Q9">
        <f>SQRT((('StDev Calc'!BX$4)^2)+(('StDev Calc'!BY$4)^2)+(('StDev Calc'!BZ$4)^2)+(('StDev Calc'!BX11)^2)+(('StDev Calc'!BY11)^2)+(('StDev Calc'!BZ11)^2))</f>
        <v>0.26830449149882585</v>
      </c>
      <c r="R9">
        <f>SQRT((('StDev Calc'!CA$4)^2)+(('StDev Calc'!CA11)^2))</f>
        <v>1.1748474926513488</v>
      </c>
      <c r="S9" s="75">
        <f t="shared" si="5"/>
        <v>1.4431519841501745</v>
      </c>
      <c r="T9">
        <f>SQRT((('StDev Calc'!CK$4)^2)+(('StDev Calc'!CL$4)^2)+(('StDev Calc'!CM$4)^2)+(('StDev Calc'!CK11)^2)+(('StDev Calc'!CL11)^2)+(('StDev Calc'!CM11)^2))</f>
        <v>3.7360594124469855E-2</v>
      </c>
      <c r="U9">
        <f>SQRT((('StDev Calc'!CN$4)^2)+(('StDev Calc'!CN11)^2))</f>
        <v>0.43463840477866672</v>
      </c>
      <c r="V9" s="75">
        <f t="shared" si="6"/>
        <v>0.47199899890313657</v>
      </c>
      <c r="W9">
        <f>SQRT((('StDev Calc'!CX$4)^2)+(('StDev Calc'!CY$4)^2)+(('StDev Calc'!CZ$4)^2)+(('StDev Calc'!CX11)^2)+(('StDev Calc'!CY11)^2)+(('StDev Calc'!CZ11)^2))</f>
        <v>6.7278349882740424E-2</v>
      </c>
      <c r="X9">
        <f>SQRT((('StDev Calc'!DA$4)^2)+(('StDev Calc'!DA11)^2))</f>
        <v>0.93487603984813239</v>
      </c>
      <c r="Y9" s="75">
        <f t="shared" si="7"/>
        <v>1.0021543897308729</v>
      </c>
    </row>
    <row r="10" spans="1:25" x14ac:dyDescent="0.35">
      <c r="A10" s="15" t="s">
        <v>55</v>
      </c>
      <c r="B10">
        <f>SQRT((('StDev Calc'!K$4)^2)+(('StDev Calc'!L$4)^2)+(('StDev Calc'!M$4)^2)+(('StDev Calc'!K12)^2)+(('StDev Calc'!L12)^2)+(('StDev Calc'!M12)^2))</f>
        <v>7.9690920890930467E-2</v>
      </c>
      <c r="C10">
        <f>SQRT((('StDev Calc'!N$4)^2)+(('StDev Calc'!N12)^2))</f>
        <v>9.3796690323299584E-2</v>
      </c>
      <c r="D10" s="75">
        <f t="shared" si="0"/>
        <v>0.17348761121423006</v>
      </c>
      <c r="E10">
        <f>SQRT((('StDev Calc'!X$4)^2)+(('StDev Calc'!Y$4)^2)+(('StDev Calc'!Z$4)^2)+(('StDev Calc'!X12)^2)+(('StDev Calc'!Y12)^2)+(('StDev Calc'!Z12)^2))</f>
        <v>3.5574932928803205E-2</v>
      </c>
      <c r="F10">
        <f>SQRT((('StDev Calc'!AA$4)^2)+(('StDev Calc'!AA12)^2))</f>
        <v>8.6584447797910774E-2</v>
      </c>
      <c r="G10" s="75">
        <f t="shared" si="1"/>
        <v>0.12215938072671398</v>
      </c>
      <c r="H10">
        <f>SQRT((('StDev Calc'!AK$4)^2)+(('StDev Calc'!AL$4)^2)+(('StDev Calc'!AM$4)^2)+(('StDev Calc'!AK12)^2)+(('StDev Calc'!AL12)^2)+(('StDev Calc'!AM12)^2))</f>
        <v>9.8547876391799183E-2</v>
      </c>
      <c r="I10">
        <f>SQRT((('StDev Calc'!AN$4)^2)+(('StDev Calc'!AN12)^2))</f>
        <v>0.262913793577354</v>
      </c>
      <c r="J10" s="75">
        <f t="shared" si="2"/>
        <v>0.36146166996915319</v>
      </c>
      <c r="K10">
        <f>SQRT((('StDev Calc'!AX$4)^2)+(('StDev Calc'!AY$4)^2)+(('StDev Calc'!AZ$4)^2)+(('StDev Calc'!AX12)^2)+(('StDev Calc'!AY12)^2)+(('StDev Calc'!AZ12)^2))</f>
        <v>0.1082565027782538</v>
      </c>
      <c r="L10">
        <f>SQRT((('StDev Calc'!BA$4)^2)+(('StDev Calc'!BA12)^2))</f>
        <v>0.51017293577664735</v>
      </c>
      <c r="M10" s="75">
        <f t="shared" si="3"/>
        <v>0.61842943855490118</v>
      </c>
      <c r="N10">
        <f>SQRT((('StDev Calc'!BK$4)^2)+(('StDev Calc'!BL$4)^2)+(('StDev Calc'!BM$4)^2)+(('StDev Calc'!BK12)^2)+(('StDev Calc'!BL12)^2)+(('StDev Calc'!BM12)^2))</f>
        <v>9.7091105001664929E-2</v>
      </c>
      <c r="O10">
        <f>SQRT((('StDev Calc'!BN$4)^2)+(('StDev Calc'!BN12)^2))</f>
        <v>0.61537903765966862</v>
      </c>
      <c r="P10" s="75">
        <f t="shared" si="4"/>
        <v>0.71247014266133357</v>
      </c>
      <c r="Q10">
        <f>SQRT((('StDev Calc'!BX$4)^2)+(('StDev Calc'!BY$4)^2)+(('StDev Calc'!BZ$4)^2)+(('StDev Calc'!BX12)^2)+(('StDev Calc'!BY12)^2)+(('StDev Calc'!BZ12)^2))</f>
        <v>0.16669506092129868</v>
      </c>
      <c r="R10">
        <f>SQRT((('StDev Calc'!CA$4)^2)+(('StDev Calc'!CA12)^2))</f>
        <v>0.70877268978021157</v>
      </c>
      <c r="S10" s="75">
        <f t="shared" si="5"/>
        <v>0.87546775070151028</v>
      </c>
      <c r="T10">
        <f>SQRT((('StDev Calc'!CK$4)^2)+(('StDev Calc'!CL$4)^2)+(('StDev Calc'!CM$4)^2)+(('StDev Calc'!CK12)^2)+(('StDev Calc'!CL12)^2)+(('StDev Calc'!CM12)^2))</f>
        <v>8.2043139323163955E-2</v>
      </c>
      <c r="U10">
        <f>SQRT((('StDev Calc'!CN$4)^2)+(('StDev Calc'!CN12)^2))</f>
        <v>0.4610245843809801</v>
      </c>
      <c r="V10" s="75">
        <f t="shared" si="6"/>
        <v>0.54306772370414402</v>
      </c>
      <c r="W10">
        <f>SQRT((('StDev Calc'!CX$4)^2)+(('StDev Calc'!CY$4)^2)+(('StDev Calc'!CZ$4)^2)+(('StDev Calc'!CX12)^2)+(('StDev Calc'!CY12)^2)+(('StDev Calc'!CZ12)^2))</f>
        <v>8.6296740094539151E-2</v>
      </c>
      <c r="X10">
        <f>SQRT((('StDev Calc'!DA$4)^2)+(('StDev Calc'!DA12)^2))</f>
        <v>1.0647314420286045</v>
      </c>
      <c r="Y10" s="75">
        <f t="shared" si="7"/>
        <v>1.1510281821231436</v>
      </c>
    </row>
    <row r="11" spans="1:25" x14ac:dyDescent="0.35">
      <c r="A11" s="15" t="s">
        <v>56</v>
      </c>
      <c r="B11">
        <f>SQRT((('StDev Calc'!K$4)^2)+(('StDev Calc'!L$4)^2)+(('StDev Calc'!M$4)^2)+(('StDev Calc'!K13)^2)+(('StDev Calc'!L13)^2)+(('StDev Calc'!M13)^2))</f>
        <v>4.4241689517166283E-2</v>
      </c>
      <c r="C11">
        <f>SQRT((('StDev Calc'!N$4)^2)+(('StDev Calc'!N13)^2))</f>
        <v>0.11107639216812215</v>
      </c>
      <c r="D11" s="75">
        <f t="shared" si="0"/>
        <v>0.15531808168528843</v>
      </c>
      <c r="E11">
        <f>SQRT((('StDev Calc'!X$4)^2)+(('StDev Calc'!Y$4)^2)+(('StDev Calc'!Z$4)^2)+(('StDev Calc'!X13)^2)+(('StDev Calc'!Y13)^2)+(('StDev Calc'!Z13)^2))</f>
        <v>3.5574932928803205E-2</v>
      </c>
      <c r="F11">
        <f>SQRT((('StDev Calc'!AA$4)^2)+(('StDev Calc'!AA13)^2))</f>
        <v>8.6584447797910774E-2</v>
      </c>
      <c r="G11" s="75">
        <f t="shared" si="1"/>
        <v>0.12215938072671398</v>
      </c>
      <c r="H11">
        <f>SQRT((('StDev Calc'!AK$4)^2)+(('StDev Calc'!AL$4)^2)+(('StDev Calc'!AM$4)^2)+(('StDev Calc'!AK13)^2)+(('StDev Calc'!AL13)^2)+(('StDev Calc'!AM13)^2))</f>
        <v>3.5556597121896079E-2</v>
      </c>
      <c r="I11">
        <f>SQRT((('StDev Calc'!AN$4)^2)+(('StDev Calc'!AN13)^2))</f>
        <v>0.35615933326695387</v>
      </c>
      <c r="J11" s="75">
        <f t="shared" si="2"/>
        <v>0.39171593038884994</v>
      </c>
      <c r="K11">
        <f>SQRT((('StDev Calc'!AX$4)^2)+(('StDev Calc'!AY$4)^2)+(('StDev Calc'!AZ$4)^2)+(('StDev Calc'!AX13)^2)+(('StDev Calc'!AY13)^2)+(('StDev Calc'!AZ13)^2))</f>
        <v>6.9782573090357999E-2</v>
      </c>
      <c r="L11">
        <f>SQRT((('StDev Calc'!BA$4)^2)+(('StDev Calc'!BA13)^2))</f>
        <v>0.37608589104539253</v>
      </c>
      <c r="M11" s="75">
        <f t="shared" si="3"/>
        <v>0.44586846413575054</v>
      </c>
      <c r="N11">
        <f>SQRT((('StDev Calc'!BK$4)^2)+(('StDev Calc'!BL$4)^2)+(('StDev Calc'!BM$4)^2)+(('StDev Calc'!BK13)^2)+(('StDev Calc'!BL13)^2)+(('StDev Calc'!BM13)^2))</f>
        <v>8.0946098548492357E-2</v>
      </c>
      <c r="O11">
        <f>SQRT((('StDev Calc'!BN$4)^2)+(('StDev Calc'!BN13)^2))</f>
        <v>0.41602512606150915</v>
      </c>
      <c r="P11" s="75">
        <f t="shared" si="4"/>
        <v>0.49697122461000154</v>
      </c>
      <c r="Q11">
        <f>SQRT((('StDev Calc'!BX$4)^2)+(('StDev Calc'!BY$4)^2)+(('StDev Calc'!BZ$4)^2)+(('StDev Calc'!BX13)^2)+(('StDev Calc'!BY13)^2)+(('StDev Calc'!BZ13)^2))</f>
        <v>0.35913892914612089</v>
      </c>
      <c r="R11">
        <f>SQRT((('StDev Calc'!CA$4)^2)+(('StDev Calc'!CA13)^2))</f>
        <v>0.75575997244203252</v>
      </c>
      <c r="S11" s="75">
        <f t="shared" si="5"/>
        <v>1.1148989015881534</v>
      </c>
      <c r="T11">
        <f>SQRT((('StDev Calc'!CK$4)^2)+(('StDev Calc'!CL$4)^2)+(('StDev Calc'!CM$4)^2)+(('StDev Calc'!CK13)^2)+(('StDev Calc'!CL13)^2)+(('StDev Calc'!CM13)^2))</f>
        <v>6.4091435083879808E-2</v>
      </c>
      <c r="U11">
        <f>SQRT((('StDev Calc'!CN$4)^2)+(('StDev Calc'!CN13)^2))</f>
        <v>0.58457390880187177</v>
      </c>
      <c r="V11" s="75">
        <f t="shared" si="6"/>
        <v>0.64866534388575159</v>
      </c>
      <c r="W11">
        <f>SQRT((('StDev Calc'!CX$4)^2)+(('StDev Calc'!CY$4)^2)+(('StDev Calc'!CZ$4)^2)+(('StDev Calc'!CX13)^2)+(('StDev Calc'!CY13)^2)+(('StDev Calc'!CZ13)^2))</f>
        <v>7.5465210684203143E-2</v>
      </c>
      <c r="X11">
        <f>SQRT((('StDev Calc'!DA$4)^2)+(('StDev Calc'!DA13)^2))</f>
        <v>1.0668517339553825</v>
      </c>
      <c r="Y11" s="75">
        <f t="shared" si="7"/>
        <v>1.1423169446395856</v>
      </c>
    </row>
    <row r="12" spans="1:25" x14ac:dyDescent="0.35">
      <c r="A12" s="15" t="s">
        <v>57</v>
      </c>
      <c r="B12">
        <f>SQRT((('StDev Calc'!K$4)^2)+(('StDev Calc'!L$4)^2)+(('StDev Calc'!M$4)^2)+(('StDev Calc'!K14)^2)+(('StDev Calc'!L14)^2)+(('StDev Calc'!M14)^2))</f>
        <v>0.16083389615031052</v>
      </c>
      <c r="C12">
        <f>SQRT((('StDev Calc'!N$4)^2)+(('StDev Calc'!N14)^2))</f>
        <v>0.11742866619335657</v>
      </c>
      <c r="D12" s="75">
        <f t="shared" si="0"/>
        <v>0.27826256234366709</v>
      </c>
      <c r="E12">
        <f>SQRT((('StDev Calc'!X$4)^2)+(('StDev Calc'!Y$4)^2)+(('StDev Calc'!Z$4)^2)+(('StDev Calc'!X14)^2)+(('StDev Calc'!Y14)^2)+(('StDev Calc'!Z14)^2))</f>
        <v>10.409254402343489</v>
      </c>
      <c r="F12">
        <f>SQRT((('StDev Calc'!AA$4)^2)+(('StDev Calc'!AA14)^2))</f>
        <v>2.4619538370317198</v>
      </c>
      <c r="G12" s="75">
        <f t="shared" si="1"/>
        <v>12.871208239375209</v>
      </c>
      <c r="H12">
        <f>SQRT((('StDev Calc'!AK$4)^2)+(('StDev Calc'!AL$4)^2)+(('StDev Calc'!AM$4)^2)+(('StDev Calc'!AK14)^2)+(('StDev Calc'!AL14)^2)+(('StDev Calc'!AM14)^2))</f>
        <v>0.16959918647341563</v>
      </c>
      <c r="I12">
        <f>SQRT((('StDev Calc'!AN$4)^2)+(('StDev Calc'!AN14)^2))</f>
        <v>0.28339524813636496</v>
      </c>
      <c r="J12" s="75">
        <f t="shared" si="2"/>
        <v>0.45299443460978062</v>
      </c>
      <c r="K12">
        <f>SQRT((('StDev Calc'!AX$4)^2)+(('StDev Calc'!AY$4)^2)+(('StDev Calc'!AZ$4)^2)+(('StDev Calc'!AX14)^2)+(('StDev Calc'!AY14)^2)+(('StDev Calc'!AZ14)^2))</f>
        <v>0.15976018796099797</v>
      </c>
      <c r="L12">
        <f>SQRT((('StDev Calc'!BA$4)^2)+(('StDev Calc'!BA14)^2))</f>
        <v>0.68576865892547367</v>
      </c>
      <c r="M12" s="75">
        <f t="shared" si="3"/>
        <v>0.84552884688647167</v>
      </c>
      <c r="N12">
        <f>SQRT((('StDev Calc'!BK$4)^2)+(('StDev Calc'!BL$4)^2)+(('StDev Calc'!BM$4)^2)+(('StDev Calc'!BK14)^2)+(('StDev Calc'!BL14)^2)+(('StDev Calc'!BM14)^2))</f>
        <v>6.9537848483956888E-2</v>
      </c>
      <c r="O12">
        <f>SQRT((('StDev Calc'!BN$4)^2)+(('StDev Calc'!BN14)^2))</f>
        <v>0.42119481847817675</v>
      </c>
      <c r="P12" s="75">
        <f t="shared" si="4"/>
        <v>0.49073266696213363</v>
      </c>
      <c r="Q12">
        <f>SQRT((('StDev Calc'!BX$4)^2)+(('StDev Calc'!BY$4)^2)+(('StDev Calc'!BZ$4)^2)+(('StDev Calc'!BX14)^2)+(('StDev Calc'!BY14)^2)+(('StDev Calc'!BZ14)^2))</f>
        <v>0.6946468199322563</v>
      </c>
      <c r="R12">
        <f>SQRT((('StDev Calc'!CA$4)^2)+(('StDev Calc'!CA14)^2))</f>
        <v>1.8699148821381164</v>
      </c>
      <c r="S12" s="75">
        <f t="shared" si="5"/>
        <v>2.5645617020703728</v>
      </c>
      <c r="T12">
        <f>SQRT((('StDev Calc'!CK$4)^2)+(('StDev Calc'!CL$4)^2)+(('StDev Calc'!CM$4)^2)+(('StDev Calc'!CK14)^2)+(('StDev Calc'!CL14)^2)+(('StDev Calc'!CM14)^2))</f>
        <v>5.1917878616137503E-2</v>
      </c>
      <c r="U12">
        <f>SQRT((('StDev Calc'!CN$4)^2)+(('StDev Calc'!CN14)^2))</f>
        <v>0.61548206351344148</v>
      </c>
      <c r="V12" s="75">
        <f t="shared" si="6"/>
        <v>0.66739994212957898</v>
      </c>
      <c r="W12">
        <f>SQRT((('StDev Calc'!CX$4)^2)+(('StDev Calc'!CY$4)^2)+(('StDev Calc'!CZ$4)^2)+(('StDev Calc'!CX14)^2)+(('StDev Calc'!CY14)^2)+(('StDev Calc'!CZ14)^2))</f>
        <v>0.11565921612855661</v>
      </c>
      <c r="X12">
        <f>SQRT((('StDev Calc'!DA$4)^2)+(('StDev Calc'!DA14)^2))</f>
        <v>0.90031780959717844</v>
      </c>
      <c r="Y12" s="75">
        <f t="shared" si="7"/>
        <v>1.015977025725735</v>
      </c>
    </row>
    <row r="13" spans="1:25" x14ac:dyDescent="0.35">
      <c r="A13" s="15" t="s">
        <v>58</v>
      </c>
      <c r="B13">
        <f>SQRT((('StDev Calc'!K$4)^2)+(('StDev Calc'!L$4)^2)+(('StDev Calc'!M$4)^2)+(('StDev Calc'!K15)^2)+(('StDev Calc'!L15)^2)+(('StDev Calc'!M15)^2))</f>
        <v>5.4984587911319931E-2</v>
      </c>
      <c r="C13">
        <f>SQRT((('StDev Calc'!N$4)^2)+(('StDev Calc'!N15)^2))</f>
        <v>0.13241347285223698</v>
      </c>
      <c r="D13" s="75">
        <f t="shared" si="0"/>
        <v>0.18739806076355692</v>
      </c>
      <c r="E13">
        <f>SQRT((('StDev Calc'!X$4)^2)+(('StDev Calc'!Y$4)^2)+(('StDev Calc'!Z$4)^2)+(('StDev Calc'!X15)^2)+(('StDev Calc'!Y15)^2)+(('StDev Calc'!Z15)^2))</f>
        <v>0.10500864011329918</v>
      </c>
      <c r="F13">
        <f>SQRT((('StDev Calc'!AA$4)^2)+(('StDev Calc'!AA15)^2))</f>
        <v>8.7708694050951566E-2</v>
      </c>
      <c r="G13" s="75">
        <f t="shared" si="1"/>
        <v>0.19271733416425074</v>
      </c>
      <c r="H13">
        <f>SQRT((('StDev Calc'!AK$4)^2)+(('StDev Calc'!AL$4)^2)+(('StDev Calc'!AM$4)^2)+(('StDev Calc'!AK15)^2)+(('StDev Calc'!AL15)^2)+(('StDev Calc'!AM15)^2))</f>
        <v>8.4291068269420191E-2</v>
      </c>
      <c r="I13">
        <f>SQRT((('StDev Calc'!AN$4)^2)+(('StDev Calc'!AN15)^2))</f>
        <v>0.26942126907768937</v>
      </c>
      <c r="J13" s="75">
        <f t="shared" si="2"/>
        <v>0.35371233734710955</v>
      </c>
      <c r="K13">
        <f>SQRT((('StDev Calc'!AX$4)^2)+(('StDev Calc'!AY$4)^2)+(('StDev Calc'!AZ$4)^2)+(('StDev Calc'!AX15)^2)+(('StDev Calc'!AY15)^2)+(('StDev Calc'!AZ15)^2))</f>
        <v>6.6852513276116216E-2</v>
      </c>
      <c r="L13">
        <f>SQRT((('StDev Calc'!BA$4)^2)+(('StDev Calc'!BA15)^2))</f>
        <v>0.42009396077450284</v>
      </c>
      <c r="M13" s="75">
        <f t="shared" si="3"/>
        <v>0.48694647405061908</v>
      </c>
      <c r="N13">
        <f>SQRT((('StDev Calc'!BK$4)^2)+(('StDev Calc'!BL$4)^2)+(('StDev Calc'!BM$4)^2)+(('StDev Calc'!BK15)^2)+(('StDev Calc'!BL15)^2)+(('StDev Calc'!BM15)^2))</f>
        <v>8.063548504225572E-2</v>
      </c>
      <c r="O13">
        <f>SQRT((('StDev Calc'!BN$4)^2)+(('StDev Calc'!BN15)^2))</f>
        <v>0.32377278762642181</v>
      </c>
      <c r="P13" s="75">
        <f t="shared" si="4"/>
        <v>0.40440827266867752</v>
      </c>
      <c r="Q13">
        <f>SQRT((('StDev Calc'!BX$4)^2)+(('StDev Calc'!BY$4)^2)+(('StDev Calc'!BZ$4)^2)+(('StDev Calc'!BX15)^2)+(('StDev Calc'!BY15)^2)+(('StDev Calc'!BZ15)^2))</f>
        <v>8.5412191544559216E-2</v>
      </c>
      <c r="R13">
        <f>SQRT((('StDev Calc'!CA$4)^2)+(('StDev Calc'!CA15)^2))</f>
        <v>0.42779483856631118</v>
      </c>
      <c r="S13" s="75">
        <f t="shared" si="5"/>
        <v>0.51320703011087043</v>
      </c>
      <c r="T13">
        <f>SQRT((('StDev Calc'!CK$4)^2)+(('StDev Calc'!CL$4)^2)+(('StDev Calc'!CM$4)^2)+(('StDev Calc'!CK15)^2)+(('StDev Calc'!CL15)^2)+(('StDev Calc'!CM15)^2))</f>
        <v>7.9483617459476713E-2</v>
      </c>
      <c r="U13">
        <f>SQRT((('StDev Calc'!CN$4)^2)+(('StDev Calc'!CN15)^2))</f>
        <v>0.37400306754026941</v>
      </c>
      <c r="V13" s="75">
        <f t="shared" si="6"/>
        <v>0.45348668499974609</v>
      </c>
      <c r="W13">
        <f>SQRT((('StDev Calc'!CX$4)^2)+(('StDev Calc'!CY$4)^2)+(('StDev Calc'!CZ$4)^2)+(('StDev Calc'!CX15)^2)+(('StDev Calc'!CY15)^2)+(('StDev Calc'!CZ15)^2))</f>
        <v>7.9222355607141151E-2</v>
      </c>
      <c r="X13">
        <f>SQRT((('StDev Calc'!DA$4)^2)+(('StDev Calc'!DA15)^2))</f>
        <v>1.1360109979544144</v>
      </c>
      <c r="Y13" s="75">
        <f t="shared" si="7"/>
        <v>1.2152333535615556</v>
      </c>
    </row>
    <row r="14" spans="1:25" x14ac:dyDescent="0.35">
      <c r="A14" s="15" t="s">
        <v>59</v>
      </c>
      <c r="B14">
        <f>SQRT((('StDev Calc'!K$4)^2)+(('StDev Calc'!L$4)^2)+(('StDev Calc'!M$4)^2)+(('StDev Calc'!K16)^2)+(('StDev Calc'!L16)^2)+(('StDev Calc'!M16)^2))</f>
        <v>0.17260464183728805</v>
      </c>
      <c r="C14">
        <f>SQRT((('StDev Calc'!N$4)^2)+(('StDev Calc'!N16)^2))</f>
        <v>0.18585228127370668</v>
      </c>
      <c r="D14" s="75">
        <f t="shared" si="0"/>
        <v>0.35845692311099475</v>
      </c>
      <c r="E14">
        <f>SQRT((('StDev Calc'!X$4)^2)+(('StDev Calc'!Y$4)^2)+(('StDev Calc'!Z$4)^2)+(('StDev Calc'!X16)^2)+(('StDev Calc'!Y16)^2)+(('StDev Calc'!Z16)^2))</f>
        <v>3.5574932928803205E-2</v>
      </c>
      <c r="F14">
        <f>SQRT((('StDev Calc'!AA$4)^2)+(('StDev Calc'!AA16)^2))</f>
        <v>8.6584447797910774E-2</v>
      </c>
      <c r="G14" s="75">
        <f t="shared" si="1"/>
        <v>0.12215938072671398</v>
      </c>
      <c r="H14">
        <f>SQRT((('StDev Calc'!AK$4)^2)+(('StDev Calc'!AL$4)^2)+(('StDev Calc'!AM$4)^2)+(('StDev Calc'!AK16)^2)+(('StDev Calc'!AL16)^2)+(('StDev Calc'!AM16)^2))</f>
        <v>0.10474397913537022</v>
      </c>
      <c r="I14">
        <f>SQRT((('StDev Calc'!AN$4)^2)+(('StDev Calc'!AN16)^2))</f>
        <v>0.31816386706394884</v>
      </c>
      <c r="J14" s="75">
        <f t="shared" si="2"/>
        <v>0.42290784619931904</v>
      </c>
      <c r="K14">
        <f>SQRT((('StDev Calc'!AX$4)^2)+(('StDev Calc'!AY$4)^2)+(('StDev Calc'!AZ$4)^2)+(('StDev Calc'!AX16)^2)+(('StDev Calc'!AY16)^2)+(('StDev Calc'!AZ16)^2))</f>
        <v>0.29484710228184297</v>
      </c>
      <c r="L14">
        <f>SQRT((('StDev Calc'!BA$4)^2)+(('StDev Calc'!BA16)^2))</f>
        <v>0.87908408972318719</v>
      </c>
      <c r="M14" s="75">
        <f t="shared" si="3"/>
        <v>1.1739311920050302</v>
      </c>
      <c r="N14">
        <f>SQRT((('StDev Calc'!BK$4)^2)+(('StDev Calc'!BL$4)^2)+(('StDev Calc'!BM$4)^2)+(('StDev Calc'!BK16)^2)+(('StDev Calc'!BL16)^2)+(('StDev Calc'!BM16)^2))</f>
        <v>0.11183062466466234</v>
      </c>
      <c r="O14">
        <f>SQRT((('StDev Calc'!BN$4)^2)+(('StDev Calc'!BN16)^2))</f>
        <v>0.96569291769946786</v>
      </c>
      <c r="P14" s="75">
        <f t="shared" si="4"/>
        <v>1.0775235423641303</v>
      </c>
      <c r="Q14">
        <f>SQRT((('StDev Calc'!BX$4)^2)+(('StDev Calc'!BY$4)^2)+(('StDev Calc'!BZ$4)^2)+(('StDev Calc'!BX16)^2)+(('StDev Calc'!BY16)^2)+(('StDev Calc'!BZ16)^2))</f>
        <v>1.1210616399267848</v>
      </c>
      <c r="R14">
        <f>SQRT((('StDev Calc'!CA$4)^2)+(('StDev Calc'!CA16)^2))</f>
        <v>1.3876236036564731</v>
      </c>
      <c r="S14" s="75">
        <f t="shared" si="5"/>
        <v>2.5086852435832578</v>
      </c>
      <c r="T14">
        <f>SQRT((('StDev Calc'!CK$4)^2)+(('StDev Calc'!CL$4)^2)+(('StDev Calc'!CM$4)^2)+(('StDev Calc'!CK16)^2)+(('StDev Calc'!CL16)^2)+(('StDev Calc'!CM16)^2))</f>
        <v>0.15508580829334487</v>
      </c>
      <c r="U14">
        <f>SQRT((('StDev Calc'!CN$4)^2)+(('StDev Calc'!CN16)^2))</f>
        <v>0.27824867979578727</v>
      </c>
      <c r="V14" s="75">
        <f t="shared" si="6"/>
        <v>0.43333448808913211</v>
      </c>
      <c r="W14">
        <f>SQRT((('StDev Calc'!CX$4)^2)+(('StDev Calc'!CY$4)^2)+(('StDev Calc'!CZ$4)^2)+(('StDev Calc'!CX16)^2)+(('StDev Calc'!CY16)^2)+(('StDev Calc'!CZ16)^2))</f>
        <v>0.11336913180390856</v>
      </c>
      <c r="X14">
        <f>SQRT((('StDev Calc'!DA$4)^2)+(('StDev Calc'!DA16)^2))</f>
        <v>0.88412320221770846</v>
      </c>
      <c r="Y14" s="75">
        <f t="shared" si="7"/>
        <v>0.99749233402161708</v>
      </c>
    </row>
    <row r="15" spans="1:25" x14ac:dyDescent="0.35">
      <c r="A15" s="15" t="s">
        <v>60</v>
      </c>
      <c r="B15">
        <f>SQRT((('StDev Calc'!K$4)^2)+(('StDev Calc'!L$4)^2)+(('StDev Calc'!M$4)^2)+(('StDev Calc'!K17)^2)+(('StDev Calc'!L17)^2)+(('StDev Calc'!M17)^2))</f>
        <v>5.6620366061063937E-2</v>
      </c>
      <c r="C15">
        <f>SQRT((('StDev Calc'!N$4)^2)+(('StDev Calc'!N17)^2))</f>
        <v>0.15331014189093076</v>
      </c>
      <c r="D15" s="75">
        <f t="shared" si="0"/>
        <v>0.20993050795199469</v>
      </c>
      <c r="E15">
        <f>SQRT((('StDev Calc'!X$4)^2)+(('StDev Calc'!Y$4)^2)+(('StDev Calc'!Z$4)^2)+(('StDev Calc'!X17)^2)+(('StDev Calc'!Y17)^2)+(('StDev Calc'!Z17)^2))</f>
        <v>4.9067392057590385E-2</v>
      </c>
      <c r="F15">
        <f>SQRT((('StDev Calc'!AA$4)^2)+(('StDev Calc'!AA17)^2))</f>
        <v>0.20143672296349305</v>
      </c>
      <c r="G15" s="75">
        <f t="shared" si="1"/>
        <v>0.25050411502108344</v>
      </c>
      <c r="H15">
        <f>SQRT((('StDev Calc'!AK$4)^2)+(('StDev Calc'!AL$4)^2)+(('StDev Calc'!AM$4)^2)+(('StDev Calc'!AK17)^2)+(('StDev Calc'!AL17)^2)+(('StDev Calc'!AM17)^2))</f>
        <v>4.4231723726051116E-2</v>
      </c>
      <c r="I15">
        <f>SQRT((('StDev Calc'!AN$4)^2)+(('StDev Calc'!AN17)^2))</f>
        <v>0.28516790263407388</v>
      </c>
      <c r="J15" s="75">
        <f t="shared" si="2"/>
        <v>0.32939962636012499</v>
      </c>
      <c r="K15">
        <f>SQRT((('StDev Calc'!AX$4)^2)+(('StDev Calc'!AY$4)^2)+(('StDev Calc'!AZ$4)^2)+(('StDev Calc'!AX17)^2)+(('StDev Calc'!AY17)^2)+(('StDev Calc'!AZ17)^2))</f>
        <v>6.3207905906707773E-2</v>
      </c>
      <c r="L15">
        <f>SQRT((('StDev Calc'!BA$4)^2)+(('StDev Calc'!BA17)^2))</f>
        <v>0.38482107147588901</v>
      </c>
      <c r="M15" s="75">
        <f t="shared" si="3"/>
        <v>0.44802897738259678</v>
      </c>
      <c r="N15">
        <f>SQRT((('StDev Calc'!BK$4)^2)+(('StDev Calc'!BL$4)^2)+(('StDev Calc'!BM$4)^2)+(('StDev Calc'!BK17)^2)+(('StDev Calc'!BL17)^2)+(('StDev Calc'!BM17)^2))</f>
        <v>5.7949723809139111E-2</v>
      </c>
      <c r="O15">
        <f>SQRT((('StDev Calc'!BN$4)^2)+(('StDev Calc'!BN17)^2))</f>
        <v>0.52356421671828213</v>
      </c>
      <c r="P15" s="75">
        <f t="shared" si="4"/>
        <v>0.58151394052742122</v>
      </c>
      <c r="Q15">
        <f>SQRT((('StDev Calc'!BX$4)^2)+(('StDev Calc'!BY$4)^2)+(('StDev Calc'!BZ$4)^2)+(('StDev Calc'!BX17)^2)+(('StDev Calc'!BY17)^2)+(('StDev Calc'!BZ17)^2))</f>
        <v>5.161349480513823E-2</v>
      </c>
      <c r="R15">
        <f>SQRT((('StDev Calc'!CA$4)^2)+(('StDev Calc'!CA17)^2))</f>
        <v>0.55261378550373408</v>
      </c>
      <c r="S15" s="75">
        <f t="shared" si="5"/>
        <v>0.60422728030887229</v>
      </c>
      <c r="T15">
        <f>SQRT((('StDev Calc'!CK$4)^2)+(('StDev Calc'!CL$4)^2)+(('StDev Calc'!CM$4)^2)+(('StDev Calc'!CK17)^2)+(('StDev Calc'!CL17)^2)+(('StDev Calc'!CM17)^2))</f>
        <v>4.0485031549395908E-2</v>
      </c>
      <c r="U15">
        <f>SQRT((('StDev Calc'!CN$4)^2)+(('StDev Calc'!CN17)^2))</f>
        <v>0.30482609238161096</v>
      </c>
      <c r="V15" s="75">
        <f t="shared" si="6"/>
        <v>0.34531112393100688</v>
      </c>
      <c r="W15">
        <f>SQRT((('StDev Calc'!CX$4)^2)+(('StDev Calc'!CY$4)^2)+(('StDev Calc'!CZ$4)^2)+(('StDev Calc'!CX17)^2)+(('StDev Calc'!CY17)^2)+(('StDev Calc'!CZ17)^2))</f>
        <v>7.6314929633357995E-2</v>
      </c>
      <c r="X15">
        <f>SQRT((('StDev Calc'!DA$4)^2)+(('StDev Calc'!DA17)^2))</f>
        <v>1.2538185581673869</v>
      </c>
      <c r="Y15" s="75">
        <f t="shared" si="7"/>
        <v>1.3301334878007449</v>
      </c>
    </row>
    <row r="16" spans="1:25" x14ac:dyDescent="0.35">
      <c r="A16" s="15" t="s">
        <v>61</v>
      </c>
      <c r="B16">
        <f>SQRT((('StDev Calc'!K$4)^2)+(('StDev Calc'!L$4)^2)+(('StDev Calc'!M$4)^2)+(('StDev Calc'!K18)^2)+(('StDev Calc'!L18)^2)+(('StDev Calc'!M18)^2))</f>
        <v>7.1796244538121015E-2</v>
      </c>
      <c r="C16">
        <f>SQRT((('StDev Calc'!N$4)^2)+(('StDev Calc'!N18)^2))</f>
        <v>0.10864311722252572</v>
      </c>
      <c r="D16" s="75">
        <f>B16+C16</f>
        <v>0.18043936176064673</v>
      </c>
      <c r="E16">
        <f>SQRT((('StDev Calc'!X$4)^2)+(('StDev Calc'!Y$4)^2)+(('StDev Calc'!Z$4)^2)+(('StDev Calc'!X18)^2)+(('StDev Calc'!Y18)^2)+(('StDev Calc'!Z18)^2))</f>
        <v>0.10676870783458427</v>
      </c>
      <c r="F16">
        <f>SQRT((('StDev Calc'!AA$4)^2)+(('StDev Calc'!AA18)^2))</f>
        <v>0.12628740938689911</v>
      </c>
      <c r="G16" s="75">
        <f t="shared" si="1"/>
        <v>0.23305611722148339</v>
      </c>
      <c r="H16">
        <f>SQRT((('StDev Calc'!AK$4)^2)+(('StDev Calc'!AL$4)^2)+(('StDev Calc'!AM$4)^2)+(('StDev Calc'!AK18)^2)+(('StDev Calc'!AL18)^2)+(('StDev Calc'!AM18)^2))</f>
        <v>9.290780707298521E-2</v>
      </c>
      <c r="I16">
        <f>SQRT((('StDev Calc'!AN$4)^2)+(('StDev Calc'!AN18)^2))</f>
        <v>0.31086627609045492</v>
      </c>
      <c r="J16" s="75">
        <f t="shared" si="2"/>
        <v>0.4037740831634401</v>
      </c>
      <c r="K16">
        <f>SQRT((('StDev Calc'!AX$4)^2)+(('StDev Calc'!AY$4)^2)+(('StDev Calc'!AZ$4)^2)+(('StDev Calc'!AX18)^2)+(('StDev Calc'!AY18)^2)+(('StDev Calc'!AZ18)^2))</f>
        <v>5.8233335290975415E-2</v>
      </c>
      <c r="L16">
        <f>SQRT((('StDev Calc'!BA$4)^2)+(('StDev Calc'!BA18)^2))</f>
        <v>0.39897292954241115</v>
      </c>
      <c r="M16" s="75">
        <f t="shared" si="3"/>
        <v>0.45720626483338656</v>
      </c>
      <c r="N16">
        <f>SQRT((('StDev Calc'!BK$4)^2)+(('StDev Calc'!BL$4)^2)+(('StDev Calc'!BM$4)^2)+(('StDev Calc'!BK18)^2)+(('StDev Calc'!BL18)^2)+(('StDev Calc'!BM18)^2))</f>
        <v>0.10049521620676398</v>
      </c>
      <c r="O16">
        <f>SQRT((('StDev Calc'!BN$4)^2)+(('StDev Calc'!BN18)^2))</f>
        <v>0.84614313369531613</v>
      </c>
      <c r="P16" s="75">
        <f t="shared" si="4"/>
        <v>0.94663834990208007</v>
      </c>
      <c r="Q16">
        <f>SQRT((('StDev Calc'!BX$4)^2)+(('StDev Calc'!BY$4)^2)+(('StDev Calc'!BZ$4)^2)+(('StDev Calc'!BX18)^2)+(('StDev Calc'!BY18)^2)+(('StDev Calc'!BZ18)^2))</f>
        <v>0.14346904706823169</v>
      </c>
      <c r="R16">
        <f>SQRT((('StDev Calc'!CA$4)^2)+(('StDev Calc'!CA18)^2))</f>
        <v>0.83099157603038321</v>
      </c>
      <c r="S16" s="75">
        <f t="shared" si="5"/>
        <v>0.97446062309861492</v>
      </c>
      <c r="T16">
        <f>SQRT((('StDev Calc'!CK$4)^2)+(('StDev Calc'!CL$4)^2)+(('StDev Calc'!CM$4)^2)+(('StDev Calc'!CK18)^2)+(('StDev Calc'!CL18)^2)+(('StDev Calc'!CM18)^2))</f>
        <v>6.5451103102494093E-2</v>
      </c>
      <c r="U16">
        <f>SQRT((('StDev Calc'!CN$4)^2)+(('StDev Calc'!CN18)^2))</f>
        <v>0.43165805344462727</v>
      </c>
      <c r="V16" s="75">
        <f t="shared" si="6"/>
        <v>0.49710915654712134</v>
      </c>
      <c r="W16">
        <f>SQRT((('StDev Calc'!CX$4)^2)+(('StDev Calc'!CY$4)^2)+(('StDev Calc'!CZ$4)^2)+(('StDev Calc'!CX18)^2)+(('StDev Calc'!CY18)^2)+(('StDev Calc'!CZ18)^2))</f>
        <v>0.13333921638427326</v>
      </c>
      <c r="X16">
        <f>SQRT((('StDev Calc'!DA$4)^2)+(('StDev Calc'!DA18)^2))</f>
        <v>1.2813673481609513</v>
      </c>
      <c r="Y16" s="75">
        <f t="shared" si="7"/>
        <v>1.4147065645452246</v>
      </c>
    </row>
    <row r="17" spans="1:25" x14ac:dyDescent="0.35">
      <c r="A17" s="15" t="s">
        <v>62</v>
      </c>
      <c r="B17">
        <f>SQRT((('StDev Calc'!K$4)^2)+(('StDev Calc'!L$4)^2)+(('StDev Calc'!M$4)^2)+(('StDev Calc'!K19)^2)+(('StDev Calc'!L19)^2)+(('StDev Calc'!M19)^2))</f>
        <v>9.4277136843103237E-2</v>
      </c>
      <c r="C17">
        <f>SQRT((('StDev Calc'!N$4)^2)+(('StDev Calc'!N19)^2))</f>
        <v>0.15914898163220473</v>
      </c>
      <c r="D17" s="75">
        <f t="shared" si="0"/>
        <v>0.25342611847530794</v>
      </c>
      <c r="E17">
        <f>SQRT((('StDev Calc'!X$4)^2)+(('StDev Calc'!Y$4)^2)+(('StDev Calc'!Z$4)^2)+(('StDev Calc'!X19)^2)+(('StDev Calc'!Y19)^2)+(('StDev Calc'!Z19)^2))</f>
        <v>0.46203484028227199</v>
      </c>
      <c r="F17">
        <f>SQRT((('StDev Calc'!AA$4)^2)+(('StDev Calc'!AA19)^2))</f>
        <v>0.16278129209084405</v>
      </c>
      <c r="G17" s="75">
        <f t="shared" si="1"/>
        <v>0.62481613237311606</v>
      </c>
      <c r="H17">
        <f>SQRT((('StDev Calc'!AK$4)^2)+(('StDev Calc'!AL$4)^2)+(('StDev Calc'!AM$4)^2)+(('StDev Calc'!AK19)^2)+(('StDev Calc'!AL19)^2)+(('StDev Calc'!AM19)^2))</f>
        <v>0.21048013137269428</v>
      </c>
      <c r="I17">
        <f>SQRT((('StDev Calc'!AN$4)^2)+(('StDev Calc'!AN19)^2))</f>
        <v>0.3120572523233604</v>
      </c>
      <c r="J17" s="75">
        <f t="shared" si="2"/>
        <v>0.52253738369605474</v>
      </c>
      <c r="K17">
        <f>SQRT((('StDev Calc'!AX$4)^2)+(('StDev Calc'!AY$4)^2)+(('StDev Calc'!AZ$4)^2)+(('StDev Calc'!AX19)^2)+(('StDev Calc'!AY19)^2)+(('StDev Calc'!AZ19)^2))</f>
        <v>0.3259585734840813</v>
      </c>
      <c r="L17">
        <f>SQRT((('StDev Calc'!BA$4)^2)+(('StDev Calc'!BA19)^2))</f>
        <v>1.1893516257108228</v>
      </c>
      <c r="M17" s="75">
        <f t="shared" si="3"/>
        <v>1.5153101991949041</v>
      </c>
      <c r="N17">
        <f>SQRT((('StDev Calc'!BK$4)^2)+(('StDev Calc'!BL$4)^2)+(('StDev Calc'!BM$4)^2)+(('StDev Calc'!BK19)^2)+(('StDev Calc'!BL19)^2)+(('StDev Calc'!BM19)^2))</f>
        <v>0.10649174154000064</v>
      </c>
      <c r="O17">
        <f>SQRT((('StDev Calc'!BN$4)^2)+(('StDev Calc'!BN19)^2))</f>
        <v>0.34571242480416609</v>
      </c>
      <c r="P17" s="75">
        <f t="shared" si="4"/>
        <v>0.45220416634416671</v>
      </c>
      <c r="Q17">
        <f>SQRT((('StDev Calc'!BX$4)^2)+(('StDev Calc'!BY$4)^2)+(('StDev Calc'!BZ$4)^2)+(('StDev Calc'!BX19)^2)+(('StDev Calc'!BY19)^2)+(('StDev Calc'!BZ19)^2))</f>
        <v>9.0880512161114868E-2</v>
      </c>
      <c r="R17">
        <f>SQRT((('StDev Calc'!CA$4)^2)+(('StDev Calc'!CA19)^2))</f>
        <v>0.96223263647743862</v>
      </c>
      <c r="S17" s="75">
        <f t="shared" si="5"/>
        <v>1.0531131486385534</v>
      </c>
      <c r="T17">
        <f>SQRT((('StDev Calc'!CK$4)^2)+(('StDev Calc'!CL$4)^2)+(('StDev Calc'!CM$4)^2)+(('StDev Calc'!CK19)^2)+(('StDev Calc'!CL19)^2)+(('StDev Calc'!CM19)^2))</f>
        <v>6.8903312674758063E-2</v>
      </c>
      <c r="U17">
        <f>SQRT((('StDev Calc'!CN$4)^2)+(('StDev Calc'!CN19)^2))</f>
        <v>0.93941508534821883</v>
      </c>
      <c r="V17" s="75">
        <f t="shared" si="6"/>
        <v>1.0083183980229768</v>
      </c>
      <c r="W17">
        <f>SQRT((('StDev Calc'!CX$4)^2)+(('StDev Calc'!CY$4)^2)+(('StDev Calc'!CZ$4)^2)+(('StDev Calc'!CX19)^2)+(('StDev Calc'!CY19)^2)+(('StDev Calc'!CZ19)^2))</f>
        <v>7.9001133128125511E-2</v>
      </c>
      <c r="X17">
        <f>SQRT((('StDev Calc'!DA$4)^2)+(('StDev Calc'!DA19)^2))</f>
        <v>1.1652637923594564</v>
      </c>
      <c r="Y17" s="75">
        <f t="shared" si="7"/>
        <v>1.2442649254875819</v>
      </c>
    </row>
    <row r="18" spans="1:25" x14ac:dyDescent="0.35">
      <c r="A18" s="15" t="s">
        <v>63</v>
      </c>
      <c r="B18">
        <f>SQRT((('StDev Calc'!K$4)^2)+(('StDev Calc'!L$4)^2)+(('StDev Calc'!M$4)^2)+(('StDev Calc'!K20)^2)+(('StDev Calc'!L20)^2)+(('StDev Calc'!M20)^2))</f>
        <v>0.13109457134704988</v>
      </c>
      <c r="C18">
        <f>SQRT((('StDev Calc'!N$4)^2)+(('StDev Calc'!N20)^2))</f>
        <v>0.11286261938686477</v>
      </c>
      <c r="D18" s="75">
        <f t="shared" si="0"/>
        <v>0.24395719073391464</v>
      </c>
      <c r="E18">
        <f>SQRT((('StDev Calc'!X$4)^2)+(('StDev Calc'!Y$4)^2)+(('StDev Calc'!Z$4)^2)+(('StDev Calc'!X20)^2)+(('StDev Calc'!Y20)^2)+(('StDev Calc'!Z20)^2))</f>
        <v>3.5574932928803205E-2</v>
      </c>
      <c r="F18">
        <f>SQRT((('StDev Calc'!AA$4)^2)+(('StDev Calc'!AA20)^2))</f>
        <v>8.6584447797910774E-2</v>
      </c>
      <c r="G18" s="75">
        <f t="shared" si="1"/>
        <v>0.12215938072671398</v>
      </c>
      <c r="H18">
        <f>SQRT((('StDev Calc'!AK$4)^2)+(('StDev Calc'!AL$4)^2)+(('StDev Calc'!AM$4)^2)+(('StDev Calc'!AK20)^2)+(('StDev Calc'!AL20)^2)+(('StDev Calc'!AM20)^2))</f>
        <v>0.12298399796902258</v>
      </c>
      <c r="I18">
        <f>SQRT((('StDev Calc'!AN$4)^2)+(('StDev Calc'!AN20)^2))</f>
        <v>0.27095511479465301</v>
      </c>
      <c r="J18" s="75">
        <f t="shared" si="2"/>
        <v>0.3939391127636756</v>
      </c>
      <c r="K18">
        <f>SQRT((('StDev Calc'!AX$4)^2)+(('StDev Calc'!AY$4)^2)+(('StDev Calc'!AZ$4)^2)+(('StDev Calc'!AX20)^2)+(('StDev Calc'!AY20)^2)+(('StDev Calc'!AZ20)^2))</f>
        <v>0.1656080568182326</v>
      </c>
      <c r="L18">
        <f>SQRT((('StDev Calc'!BA$4)^2)+(('StDev Calc'!BA20)^2))</f>
        <v>0.42789603812567983</v>
      </c>
      <c r="M18" s="75">
        <f t="shared" si="3"/>
        <v>0.59350409494391243</v>
      </c>
      <c r="N18">
        <f>SQRT((('StDev Calc'!BK$4)^2)+(('StDev Calc'!BL$4)^2)+(('StDev Calc'!BM$4)^2)+(('StDev Calc'!BK20)^2)+(('StDev Calc'!BL20)^2)+(('StDev Calc'!BM20)^2))</f>
        <v>0.12198280245910813</v>
      </c>
      <c r="O18">
        <f>SQRT((('StDev Calc'!BN$4)^2)+(('StDev Calc'!BN20)^2))</f>
        <v>0.39262287642579358</v>
      </c>
      <c r="P18" s="75">
        <f t="shared" si="4"/>
        <v>0.51460567888490172</v>
      </c>
      <c r="Q18">
        <f>SQRT((('StDev Calc'!BX$4)^2)+(('StDev Calc'!BY$4)^2)+(('StDev Calc'!BZ$4)^2)+(('StDev Calc'!BX20)^2)+(('StDev Calc'!BY20)^2)+(('StDev Calc'!BZ20)^2))</f>
        <v>0.17784529790929116</v>
      </c>
      <c r="R18">
        <f>SQRT((('StDev Calc'!CA$4)^2)+(('StDev Calc'!CA20)^2))</f>
        <v>1.1321962171573039</v>
      </c>
      <c r="S18" s="75">
        <f t="shared" si="5"/>
        <v>1.3100415150665952</v>
      </c>
      <c r="T18">
        <f>SQRT((('StDev Calc'!CK$4)^2)+(('StDev Calc'!CL$4)^2)+(('StDev Calc'!CM$4)^2)+(('StDev Calc'!CK20)^2)+(('StDev Calc'!CL20)^2)+(('StDev Calc'!CM20)^2))</f>
        <v>0.10839142250504276</v>
      </c>
      <c r="U18">
        <f>SQRT((('StDev Calc'!CN$4)^2)+(('StDev Calc'!CN20)^2))</f>
        <v>0.63466929748443179</v>
      </c>
      <c r="V18" s="75">
        <f t="shared" si="6"/>
        <v>0.74306071998947454</v>
      </c>
      <c r="W18">
        <f>SQRT((('StDev Calc'!CX$4)^2)+(('StDev Calc'!CY$4)^2)+(('StDev Calc'!CZ$4)^2)+(('StDev Calc'!CX20)^2)+(('StDev Calc'!CY20)^2)+(('StDev Calc'!CZ20)^2))</f>
        <v>7.055890268381769E-2</v>
      </c>
      <c r="X18">
        <f>SQRT((('StDev Calc'!DA$4)^2)+(('StDev Calc'!DA20)^2))</f>
        <v>1.1454387443383203</v>
      </c>
      <c r="Y18" s="75">
        <f t="shared" si="7"/>
        <v>1.2159976470221379</v>
      </c>
    </row>
    <row r="19" spans="1:25" x14ac:dyDescent="0.35">
      <c r="A19" s="15" t="s">
        <v>64</v>
      </c>
      <c r="B19">
        <f>SQRT((('StDev Calc'!K$4)^2)+(('StDev Calc'!L$4)^2)+(('StDev Calc'!M$4)^2)+(('StDev Calc'!K21)^2)+(('StDev Calc'!L21)^2)+(('StDev Calc'!M21)^2))</f>
        <v>4.5783173121913295E-2</v>
      </c>
      <c r="C19">
        <f>SQRT((('StDev Calc'!N$4)^2)+(('StDev Calc'!N21)^2))</f>
        <v>9.4278043190748187E-2</v>
      </c>
      <c r="D19" s="75">
        <f t="shared" si="0"/>
        <v>0.1400612163126615</v>
      </c>
      <c r="E19">
        <f>SQRT((('StDev Calc'!X$4)^2)+(('StDev Calc'!Y$4)^2)+(('StDev Calc'!Z$4)^2)+(('StDev Calc'!X21)^2)+(('StDev Calc'!Y21)^2)+(('StDev Calc'!Z21)^2))</f>
        <v>5.9346134856824793E-2</v>
      </c>
      <c r="F19">
        <f>SQRT((('StDev Calc'!AA$4)^2)+(('StDev Calc'!AA21)^2))</f>
        <v>0.23637635664442896</v>
      </c>
      <c r="G19" s="75">
        <f t="shared" si="1"/>
        <v>0.29572249150125374</v>
      </c>
      <c r="H19">
        <f>SQRT((('StDev Calc'!AK$4)^2)+(('StDev Calc'!AL$4)^2)+(('StDev Calc'!AM$4)^2)+(('StDev Calc'!AK21)^2)+(('StDev Calc'!AL21)^2)+(('StDev Calc'!AM21)^2))</f>
        <v>4.0787217387586228E-2</v>
      </c>
      <c r="I19">
        <f>SQRT((('StDev Calc'!AN$4)^2)+(('StDev Calc'!AN21)^2))</f>
        <v>0.29909298620943925</v>
      </c>
      <c r="J19" s="75">
        <f t="shared" si="2"/>
        <v>0.33988020359702548</v>
      </c>
      <c r="K19">
        <f>SQRT((('StDev Calc'!AX$4)^2)+(('StDev Calc'!AY$4)^2)+(('StDev Calc'!AZ$4)^2)+(('StDev Calc'!AX21)^2)+(('StDev Calc'!AY21)^2)+(('StDev Calc'!AZ21)^2))</f>
        <v>5.8953710949071342E-2</v>
      </c>
      <c r="L19">
        <f>SQRT((('StDev Calc'!BA$4)^2)+(('StDev Calc'!BA21)^2))</f>
        <v>0.37728067888391842</v>
      </c>
      <c r="M19" s="75">
        <f t="shared" si="3"/>
        <v>0.43623438983298979</v>
      </c>
      <c r="N19">
        <f>SQRT((('StDev Calc'!BK$4)^2)+(('StDev Calc'!BL$4)^2)+(('StDev Calc'!BM$4)^2)+(('StDev Calc'!BK21)^2)+(('StDev Calc'!BL21)^2)+(('StDev Calc'!BM21)^2))</f>
        <v>6.4563686651243235E-2</v>
      </c>
      <c r="O19">
        <f>SQRT((('StDev Calc'!BN$4)^2)+(('StDev Calc'!BN21)^2))</f>
        <v>0.33913235152902493</v>
      </c>
      <c r="P19" s="75">
        <f t="shared" si="4"/>
        <v>0.40369603818026817</v>
      </c>
      <c r="Q19">
        <f>SQRT((('StDev Calc'!BX$4)^2)+(('StDev Calc'!BY$4)^2)+(('StDev Calc'!BZ$4)^2)+(('StDev Calc'!BX21)^2)+(('StDev Calc'!BY21)^2)+(('StDev Calc'!BZ21)^2))</f>
        <v>8.096488175471904E-2</v>
      </c>
      <c r="R19">
        <f>SQRT((('StDev Calc'!CA$4)^2)+(('StDev Calc'!CA21)^2))</f>
        <v>0.50600404755915585</v>
      </c>
      <c r="S19" s="75">
        <f t="shared" si="5"/>
        <v>0.5869689293138749</v>
      </c>
      <c r="T19">
        <f>SQRT((('StDev Calc'!CK$4)^2)+(('StDev Calc'!CL$4)^2)+(('StDev Calc'!CM$4)^2)+(('StDev Calc'!CK21)^2)+(('StDev Calc'!CL21)^2)+(('StDev Calc'!CM21)^2))</f>
        <v>7.9657382244208513E-2</v>
      </c>
      <c r="U19">
        <f>SQRT((('StDev Calc'!CN$4)^2)+(('StDev Calc'!CN21)^2))</f>
        <v>0.37742800963464063</v>
      </c>
      <c r="V19" s="75">
        <f t="shared" si="6"/>
        <v>0.45708539187884911</v>
      </c>
      <c r="W19">
        <f>SQRT((('StDev Calc'!CX$4)^2)+(('StDev Calc'!CY$4)^2)+(('StDev Calc'!CZ$4)^2)+(('StDev Calc'!CX21)^2)+(('StDev Calc'!CY21)^2)+(('StDev Calc'!CZ21)^2))</f>
        <v>9.4271265310833033E-2</v>
      </c>
      <c r="X19">
        <f>SQRT((('StDev Calc'!DA$4)^2)+(('StDev Calc'!DA21)^2))</f>
        <v>1.0983208535874329</v>
      </c>
      <c r="Y19" s="75">
        <f t="shared" si="7"/>
        <v>1.192592118898266</v>
      </c>
    </row>
    <row r="20" spans="1:25" x14ac:dyDescent="0.35">
      <c r="A20" s="15" t="s">
        <v>65</v>
      </c>
      <c r="B20">
        <f>SQRT((('StDev Calc'!K$4)^2)+(('StDev Calc'!L$4)^2)+(('StDev Calc'!M$4)^2)+(('StDev Calc'!K22)^2)+(('StDev Calc'!L22)^2)+(('StDev Calc'!M22)^2))</f>
        <v>5.6114988599799229E-2</v>
      </c>
      <c r="C20">
        <f>SQRT((('StDev Calc'!N$4)^2)+(('StDev Calc'!N22)^2))</f>
        <v>9.4137186509769766E-2</v>
      </c>
      <c r="D20" s="75">
        <f t="shared" si="0"/>
        <v>0.15025217510956901</v>
      </c>
      <c r="E20">
        <f>SQRT((('StDev Calc'!X$4)^2)+(('StDev Calc'!Y$4)^2)+(('StDev Calc'!Z$4)^2)+(('StDev Calc'!X22)^2)+(('StDev Calc'!Y22)^2)+(('StDev Calc'!Z22)^2))</f>
        <v>7.3951087089898226E-2</v>
      </c>
      <c r="F20">
        <f>SQRT((('StDev Calc'!AA$4)^2)+(('StDev Calc'!AA22)^2))</f>
        <v>0.15591865813816178</v>
      </c>
      <c r="G20" s="75">
        <f t="shared" si="1"/>
        <v>0.22986974522806</v>
      </c>
      <c r="H20">
        <f>SQRT((('StDev Calc'!AK$4)^2)+(('StDev Calc'!AL$4)^2)+(('StDev Calc'!AM$4)^2)+(('StDev Calc'!AK22)^2)+(('StDev Calc'!AL22)^2)+(('StDev Calc'!AM22)^2))</f>
        <v>3.4813495936681149E-2</v>
      </c>
      <c r="I20">
        <f>SQRT((('StDev Calc'!AN$4)^2)+(('StDev Calc'!AN22)^2))</f>
        <v>0.26532775525874136</v>
      </c>
      <c r="J20" s="75">
        <f t="shared" si="2"/>
        <v>0.30014125119542251</v>
      </c>
      <c r="K20">
        <f>SQRT((('StDev Calc'!AX$4)^2)+(('StDev Calc'!AY$4)^2)+(('StDev Calc'!AZ$4)^2)+(('StDev Calc'!AX22)^2)+(('StDev Calc'!AY22)^2)+(('StDev Calc'!AZ22)^2))</f>
        <v>7.1469969276924075E-2</v>
      </c>
      <c r="L20">
        <f>SQRT((('StDev Calc'!BA$4)^2)+(('StDev Calc'!BA22)^2))</f>
        <v>0.38178108974918284</v>
      </c>
      <c r="M20" s="75">
        <f t="shared" si="3"/>
        <v>0.45325105902610691</v>
      </c>
      <c r="N20">
        <f>SQRT((('StDev Calc'!BK$4)^2)+(('StDev Calc'!BL$4)^2)+(('StDev Calc'!BM$4)^2)+(('StDev Calc'!BK22)^2)+(('StDev Calc'!BL22)^2)+(('StDev Calc'!BM22)^2))</f>
        <v>6.0084352470319902E-2</v>
      </c>
      <c r="O20">
        <f>SQRT((('StDev Calc'!BN$4)^2)+(('StDev Calc'!BN22)^2))</f>
        <v>0.49629720662236504</v>
      </c>
      <c r="P20" s="75">
        <f t="shared" si="4"/>
        <v>0.55638155909268494</v>
      </c>
      <c r="Q20">
        <f>SQRT((('StDev Calc'!BX$4)^2)+(('StDev Calc'!BY$4)^2)+(('StDev Calc'!BZ$4)^2)+(('StDev Calc'!BX22)^2)+(('StDev Calc'!BY22)^2)+(('StDev Calc'!BZ22)^2))</f>
        <v>6.1417794790181911E-2</v>
      </c>
      <c r="R20">
        <f>SQRT((('StDev Calc'!CA$4)^2)+(('StDev Calc'!CA22)^2))</f>
        <v>0.46253634500658464</v>
      </c>
      <c r="S20" s="75">
        <f t="shared" si="5"/>
        <v>0.52395413979676653</v>
      </c>
      <c r="T20">
        <f>SQRT((('StDev Calc'!CK$4)^2)+(('StDev Calc'!CL$4)^2)+(('StDev Calc'!CM$4)^2)+(('StDev Calc'!CK22)^2)+(('StDev Calc'!CL22)^2)+(('StDev Calc'!CM22)^2))</f>
        <v>4.183084004787737E-2</v>
      </c>
      <c r="U20">
        <f>SQRT((('StDev Calc'!CN$4)^2)+(('StDev Calc'!CN22)^2))</f>
        <v>0.41296152085337279</v>
      </c>
      <c r="V20" s="75">
        <f t="shared" si="6"/>
        <v>0.45479236090125014</v>
      </c>
      <c r="W20">
        <f>SQRT((('StDev Calc'!CX$4)^2)+(('StDev Calc'!CY$4)^2)+(('StDev Calc'!CZ$4)^2)+(('StDev Calc'!CX22)^2)+(('StDev Calc'!CY22)^2)+(('StDev Calc'!CZ22)^2))</f>
        <v>9.5450667164742362E-2</v>
      </c>
      <c r="X20">
        <f>SQRT((('StDev Calc'!DA$4)^2)+(('StDev Calc'!DA22)^2))</f>
        <v>1.0570073850839865</v>
      </c>
      <c r="Y20" s="75">
        <f t="shared" si="7"/>
        <v>1.1524580522487289</v>
      </c>
    </row>
    <row r="21" spans="1:25" x14ac:dyDescent="0.35">
      <c r="A21" s="15" t="s">
        <v>66</v>
      </c>
      <c r="B21">
        <f>SQRT((('StDev Calc'!K$4)^2)+(('StDev Calc'!L$4)^2)+(('StDev Calc'!M$4)^2)+(('StDev Calc'!K23)^2)+(('StDev Calc'!L23)^2)+(('StDev Calc'!M23)^2))</f>
        <v>4.5903892940699027E-2</v>
      </c>
      <c r="C21">
        <f>SQRT((('StDev Calc'!N$4)^2)+(('StDev Calc'!N23)^2))</f>
        <v>0.12907265048045538</v>
      </c>
      <c r="D21" s="75">
        <f t="shared" si="0"/>
        <v>0.1749765434211544</v>
      </c>
      <c r="E21">
        <f>SQRT((('StDev Calc'!X$4)^2)+(('StDev Calc'!Y$4)^2)+(('StDev Calc'!Z$4)^2)+(('StDev Calc'!X23)^2)+(('StDev Calc'!Y23)^2)+(('StDev Calc'!Z23)^2))</f>
        <v>0.1081437203416511</v>
      </c>
      <c r="F21">
        <f>SQRT((('StDev Calc'!AA$4)^2)+(('StDev Calc'!AA23)^2))</f>
        <v>0.1569316193250278</v>
      </c>
      <c r="G21" s="75">
        <f t="shared" si="1"/>
        <v>0.2650753396666789</v>
      </c>
      <c r="H21">
        <f>SQRT((('StDev Calc'!AK$4)^2)+(('StDev Calc'!AL$4)^2)+(('StDev Calc'!AM$4)^2)+(('StDev Calc'!AK23)^2)+(('StDev Calc'!AL23)^2)+(('StDev Calc'!AM23)^2))</f>
        <v>6.3157469629489552E-2</v>
      </c>
      <c r="I21">
        <f>SQRT((('StDev Calc'!AN$4)^2)+(('StDev Calc'!AN23)^2))</f>
        <v>0.31142050888021172</v>
      </c>
      <c r="J21" s="75">
        <f t="shared" si="2"/>
        <v>0.37457797850970126</v>
      </c>
      <c r="K21">
        <f>SQRT((('StDev Calc'!AX$4)^2)+(('StDev Calc'!AY$4)^2)+(('StDev Calc'!AZ$4)^2)+(('StDev Calc'!AX23)^2)+(('StDev Calc'!AY23)^2)+(('StDev Calc'!AZ23)^2))</f>
        <v>9.6305156960109078E-2</v>
      </c>
      <c r="L21">
        <f>SQRT((('StDev Calc'!BA$4)^2)+(('StDev Calc'!BA23)^2))</f>
        <v>0.38095383197056981</v>
      </c>
      <c r="M21" s="75">
        <f t="shared" si="3"/>
        <v>0.47725898893067886</v>
      </c>
      <c r="N21">
        <f>SQRT((('StDev Calc'!BK$4)^2)+(('StDev Calc'!BL$4)^2)+(('StDev Calc'!BM$4)^2)+(('StDev Calc'!BK23)^2)+(('StDev Calc'!BL23)^2)+(('StDev Calc'!BM23)^2))</f>
        <v>7.2537523730058839E-2</v>
      </c>
      <c r="O21">
        <f>SQRT((('StDev Calc'!BN$4)^2)+(('StDev Calc'!BN23)^2))</f>
        <v>0.33242388187882088</v>
      </c>
      <c r="P21" s="75">
        <f t="shared" si="4"/>
        <v>0.40496140560887972</v>
      </c>
      <c r="Q21">
        <f>SQRT((('StDev Calc'!BX$4)^2)+(('StDev Calc'!BY$4)^2)+(('StDev Calc'!BZ$4)^2)+(('StDev Calc'!BX23)^2)+(('StDev Calc'!BY23)^2)+(('StDev Calc'!BZ23)^2))</f>
        <v>5.0140695702747602E-2</v>
      </c>
      <c r="R21">
        <f>SQRT((('StDev Calc'!CA$4)^2)+(('StDev Calc'!CA23)^2))</f>
        <v>0.44399572541288562</v>
      </c>
      <c r="S21" s="75">
        <f t="shared" si="5"/>
        <v>0.49413642111563322</v>
      </c>
      <c r="T21">
        <f>SQRT((('StDev Calc'!CK$4)^2)+(('StDev Calc'!CL$4)^2)+(('StDev Calc'!CM$4)^2)+(('StDev Calc'!CK23)^2)+(('StDev Calc'!CL23)^2)+(('StDev Calc'!CM23)^2))</f>
        <v>8.2203981486435942E-2</v>
      </c>
      <c r="U21">
        <f>SQRT((('StDev Calc'!CN$4)^2)+(('StDev Calc'!CN23)^2))</f>
        <v>0.35378299921502848</v>
      </c>
      <c r="V21" s="75">
        <f t="shared" si="6"/>
        <v>0.43598698070146441</v>
      </c>
      <c r="W21">
        <f>SQRT((('StDev Calc'!CX$4)^2)+(('StDev Calc'!CY$4)^2)+(('StDev Calc'!CZ$4)^2)+(('StDev Calc'!CX23)^2)+(('StDev Calc'!CY23)^2)+(('StDev Calc'!CZ23)^2))</f>
        <v>6.6551474345260236E-2</v>
      </c>
      <c r="X21">
        <f>SQRT((('StDev Calc'!DA$4)^2)+(('StDev Calc'!DA23)^2))</f>
        <v>1.0930303321690444</v>
      </c>
      <c r="Y21" s="75">
        <f t="shared" si="7"/>
        <v>1.1595818065143046</v>
      </c>
    </row>
    <row r="22" spans="1:25" x14ac:dyDescent="0.35">
      <c r="A22" s="15" t="s">
        <v>67</v>
      </c>
      <c r="B22">
        <f>SQRT((('StDev Calc'!K$4)^2)+(('StDev Calc'!L$4)^2)+(('StDev Calc'!M$4)^2)+(('StDev Calc'!K24)^2)+(('StDev Calc'!L24)^2)+(('StDev Calc'!M24)^2))</f>
        <v>7.7729758381202455E-2</v>
      </c>
      <c r="C22">
        <f>SQRT((('StDev Calc'!N$4)^2)+(('StDev Calc'!N24)^2))</f>
        <v>9.7442397284209156E-2</v>
      </c>
      <c r="D22" s="75">
        <f t="shared" si="0"/>
        <v>0.17517215566541161</v>
      </c>
      <c r="E22">
        <f>SQRT((('StDev Calc'!X$4)^2)+(('StDev Calc'!Y$4)^2)+(('StDev Calc'!Z$4)^2)+(('StDev Calc'!X24)^2)+(('StDev Calc'!Y24)^2)+(('StDev Calc'!Z24)^2))</f>
        <v>9.6991595865025579E-2</v>
      </c>
      <c r="F22">
        <f>SQRT((('StDev Calc'!AA$4)^2)+(('StDev Calc'!AA24)^2))</f>
        <v>0.16043758936748637</v>
      </c>
      <c r="G22" s="75">
        <f t="shared" si="1"/>
        <v>0.25742918523251196</v>
      </c>
      <c r="H22">
        <f>SQRT((('StDev Calc'!AK$4)^2)+(('StDev Calc'!AL$4)^2)+(('StDev Calc'!AM$4)^2)+(('StDev Calc'!AK24)^2)+(('StDev Calc'!AL24)^2)+(('StDev Calc'!AM24)^2))</f>
        <v>7.8607814167689458E-2</v>
      </c>
      <c r="I22">
        <f>SQRT((('StDev Calc'!AN$4)^2)+(('StDev Calc'!AN24)^2))</f>
        <v>0.26178469434458368</v>
      </c>
      <c r="J22" s="75">
        <f t="shared" si="2"/>
        <v>0.34039250851227315</v>
      </c>
      <c r="K22">
        <f>SQRT((('StDev Calc'!AX$4)^2)+(('StDev Calc'!AY$4)^2)+(('StDev Calc'!AZ$4)^2)+(('StDev Calc'!AX24)^2)+(('StDev Calc'!AY24)^2)+(('StDev Calc'!AZ24)^2))</f>
        <v>0.11391464359871487</v>
      </c>
      <c r="L22">
        <f>SQRT((('StDev Calc'!BA$4)^2)+(('StDev Calc'!BA24)^2))</f>
        <v>0.39326862923427025</v>
      </c>
      <c r="M22" s="75">
        <f t="shared" si="3"/>
        <v>0.50718327283298514</v>
      </c>
      <c r="N22">
        <f>SQRT((('StDev Calc'!BK$4)^2)+(('StDev Calc'!BL$4)^2)+(('StDev Calc'!BM$4)^2)+(('StDev Calc'!BK24)^2)+(('StDev Calc'!BL24)^2)+(('StDev Calc'!BM24)^2))</f>
        <v>6.0498433836477516E-2</v>
      </c>
      <c r="O22">
        <f>SQRT((('StDev Calc'!BN$4)^2)+(('StDev Calc'!BN24)^2))</f>
        <v>0.49985728783076971</v>
      </c>
      <c r="P22" s="75">
        <f t="shared" si="4"/>
        <v>0.56035572166724723</v>
      </c>
      <c r="Q22">
        <f>SQRT((('StDev Calc'!BX$4)^2)+(('StDev Calc'!BY$4)^2)+(('StDev Calc'!BZ$4)^2)+(('StDev Calc'!BX24)^2)+(('StDev Calc'!BY24)^2)+(('StDev Calc'!BZ24)^2))</f>
        <v>0.10092529185931995</v>
      </c>
      <c r="R22">
        <f>SQRT((('StDev Calc'!CA$4)^2)+(('StDev Calc'!CA24)^2))</f>
        <v>0.5153933800308097</v>
      </c>
      <c r="S22" s="75">
        <f t="shared" si="5"/>
        <v>0.61631867189012968</v>
      </c>
      <c r="T22">
        <f>SQRT((('StDev Calc'!CK$4)^2)+(('StDev Calc'!CL$4)^2)+(('StDev Calc'!CM$4)^2)+(('StDev Calc'!CK24)^2)+(('StDev Calc'!CL24)^2)+(('StDev Calc'!CM24)^2))</f>
        <v>5.5848507339050238E-2</v>
      </c>
      <c r="U22">
        <f>SQRT((('StDev Calc'!CN$4)^2)+(('StDev Calc'!CN24)^2))</f>
        <v>0.51351240349985583</v>
      </c>
      <c r="V22" s="75">
        <f t="shared" si="6"/>
        <v>0.56936091083890605</v>
      </c>
      <c r="W22">
        <f>SQRT((('StDev Calc'!CX$4)^2)+(('StDev Calc'!CY$4)^2)+(('StDev Calc'!CZ$4)^2)+(('StDev Calc'!CX24)^2)+(('StDev Calc'!CY24)^2)+(('StDev Calc'!CZ24)^2))</f>
        <v>8.5034294066014787E-2</v>
      </c>
      <c r="X22">
        <f>SQRT((('StDev Calc'!DA$4)^2)+(('StDev Calc'!DA24)^2))</f>
        <v>1.1280714714367002</v>
      </c>
      <c r="Y22" s="75">
        <f t="shared" si="7"/>
        <v>1.2131057655027149</v>
      </c>
    </row>
    <row r="23" spans="1:25" x14ac:dyDescent="0.35">
      <c r="A23" s="15" t="s">
        <v>68</v>
      </c>
      <c r="B23">
        <f>SQRT((('StDev Calc'!K$4)^2)+(('StDev Calc'!L$4)^2)+(('StDev Calc'!M$4)^2)+(('StDev Calc'!K25)^2)+(('StDev Calc'!L25)^2)+(('StDev Calc'!M25)^2))</f>
        <v>5.2270566121544931E-2</v>
      </c>
      <c r="C23">
        <f>SQRT((('StDev Calc'!N$4)^2)+(('StDev Calc'!N25)^2))</f>
        <v>0.23350470477783308</v>
      </c>
      <c r="D23" s="75">
        <f t="shared" si="0"/>
        <v>0.28577527089937804</v>
      </c>
      <c r="E23">
        <f>SQRT((('StDev Calc'!X$4)^2)+(('StDev Calc'!Y$4)^2)+(('StDev Calc'!Z$4)^2)+(('StDev Calc'!X25)^2)+(('StDev Calc'!Y25)^2)+(('StDev Calc'!Z25)^2))</f>
        <v>7.0585931734934729E-2</v>
      </c>
      <c r="F23">
        <f>SQRT((('StDev Calc'!AA$4)^2)+(('StDev Calc'!AA25)^2))</f>
        <v>0.18627524658889383</v>
      </c>
      <c r="G23" s="75">
        <f t="shared" si="1"/>
        <v>0.25686117832382854</v>
      </c>
      <c r="H23">
        <f>SQRT((('StDev Calc'!AK$4)^2)+(('StDev Calc'!AL$4)^2)+(('StDev Calc'!AM$4)^2)+(('StDev Calc'!AK25)^2)+(('StDev Calc'!AL25)^2)+(('StDev Calc'!AM25)^2))</f>
        <v>6.7624473958932174E-2</v>
      </c>
      <c r="I23">
        <f>SQRT((('StDev Calc'!AN$4)^2)+(('StDev Calc'!AN25)^2))</f>
        <v>0.33584027313509957</v>
      </c>
      <c r="J23" s="75">
        <f t="shared" si="2"/>
        <v>0.40346474709403174</v>
      </c>
      <c r="K23">
        <f>SQRT((('StDev Calc'!AX$4)^2)+(('StDev Calc'!AY$4)^2)+(('StDev Calc'!AZ$4)^2)+(('StDev Calc'!AX25)^2)+(('StDev Calc'!AY25)^2)+(('StDev Calc'!AZ25)^2))</f>
        <v>0.1090094164617597</v>
      </c>
      <c r="L23">
        <f>SQRT((('StDev Calc'!BA$4)^2)+(('StDev Calc'!BA25)^2))</f>
        <v>0.40042691917847467</v>
      </c>
      <c r="M23" s="75">
        <f t="shared" si="3"/>
        <v>0.50943633564023438</v>
      </c>
      <c r="N23">
        <f>SQRT((('StDev Calc'!BK$4)^2)+(('StDev Calc'!BL$4)^2)+(('StDev Calc'!BM$4)^2)+(('StDev Calc'!BK25)^2)+(('StDev Calc'!BL25)^2)+(('StDev Calc'!BM25)^2))</f>
        <v>0.11955200992408603</v>
      </c>
      <c r="O23">
        <f>SQRT((('StDev Calc'!BN$4)^2)+(('StDev Calc'!BN25)^2))</f>
        <v>0.41910582656056494</v>
      </c>
      <c r="P23" s="75">
        <f t="shared" si="4"/>
        <v>0.53865783648465093</v>
      </c>
      <c r="Q23">
        <f>SQRT((('StDev Calc'!BX$4)^2)+(('StDev Calc'!BY$4)^2)+(('StDev Calc'!BZ$4)^2)+(('StDev Calc'!BX25)^2)+(('StDev Calc'!BY25)^2)+(('StDev Calc'!BZ25)^2))</f>
        <v>0.16027883856163475</v>
      </c>
      <c r="R23">
        <f>SQRT((('StDev Calc'!CA$4)^2)+(('StDev Calc'!CA25)^2))</f>
        <v>0.49573880702402734</v>
      </c>
      <c r="S23" s="75">
        <f t="shared" si="5"/>
        <v>0.65601764558566211</v>
      </c>
      <c r="T23">
        <f>SQRT((('StDev Calc'!CK$4)^2)+(('StDev Calc'!CL$4)^2)+(('StDev Calc'!CM$4)^2)+(('StDev Calc'!CK25)^2)+(('StDev Calc'!CL25)^2)+(('StDev Calc'!CM25)^2))</f>
        <v>8.380471087395229E-2</v>
      </c>
      <c r="U23">
        <f>SQRT((('StDev Calc'!CN$4)^2)+(('StDev Calc'!CN25)^2))</f>
        <v>0.39921077569637359</v>
      </c>
      <c r="V23" s="75">
        <f t="shared" si="6"/>
        <v>0.48301548657032589</v>
      </c>
      <c r="W23">
        <f>SQRT((('StDev Calc'!CX$4)^2)+(('StDev Calc'!CY$4)^2)+(('StDev Calc'!CZ$4)^2)+(('StDev Calc'!CX25)^2)+(('StDev Calc'!CY25)^2)+(('StDev Calc'!CZ25)^2))</f>
        <v>7.9359830317009897E-2</v>
      </c>
      <c r="X23">
        <f>SQRT((('StDev Calc'!DA$4)^2)+(('StDev Calc'!DA25)^2))</f>
        <v>0.99115116821745675</v>
      </c>
      <c r="Y23" s="75">
        <f t="shared" si="7"/>
        <v>1.0705109985344667</v>
      </c>
    </row>
    <row r="24" spans="1:25" x14ac:dyDescent="0.35">
      <c r="A24" s="15" t="s">
        <v>70</v>
      </c>
      <c r="B24">
        <f>SQRT((('StDev Calc'!K$4)^2)+(('StDev Calc'!L$4)^2)+(('StDev Calc'!M$4)^2)+(('StDev Calc'!K26)^2)+(('StDev Calc'!L26)^2)+(('StDev Calc'!M26)^2))</f>
        <v>0.17635008638374972</v>
      </c>
      <c r="C24">
        <f>SQRT((('StDev Calc'!N$4)^2)+(('StDev Calc'!N26)^2))</f>
        <v>0.26628492795286779</v>
      </c>
      <c r="D24" s="75">
        <f t="shared" si="0"/>
        <v>0.4426350143366175</v>
      </c>
      <c r="E24">
        <f>SQRT((('StDev Calc'!X$4)^2)+(('StDev Calc'!Y$4)^2)+(('StDev Calc'!Z$4)^2)+(('StDev Calc'!X26)^2)+(('StDev Calc'!Y26)^2)+(('StDev Calc'!Z26)^2))</f>
        <v>0.15212359628276062</v>
      </c>
      <c r="F24">
        <f>SQRT((('StDev Calc'!AA$4)^2)+(('StDev Calc'!AA26)^2))</f>
        <v>0.28113773639829942</v>
      </c>
      <c r="G24" s="75">
        <f t="shared" si="1"/>
        <v>0.43326133268106004</v>
      </c>
      <c r="H24">
        <f>SQRT((('StDev Calc'!AK$4)^2)+(('StDev Calc'!AL$4)^2)+(('StDev Calc'!AM$4)^2)+(('StDev Calc'!AK26)^2)+(('StDev Calc'!AL26)^2)+(('StDev Calc'!AM26)^2))</f>
        <v>0.15287525163784091</v>
      </c>
      <c r="I24">
        <f>SQRT((('StDev Calc'!AN$4)^2)+(('StDev Calc'!AN26)^2))</f>
        <v>0.3027221357937524</v>
      </c>
      <c r="J24" s="75">
        <f t="shared" si="2"/>
        <v>0.45559738743159328</v>
      </c>
      <c r="K24">
        <f>SQRT((('StDev Calc'!AX$4)^2)+(('StDev Calc'!AY$4)^2)+(('StDev Calc'!AZ$4)^2)+(('StDev Calc'!AX26)^2)+(('StDev Calc'!AY26)^2)+(('StDev Calc'!AZ26)^2))</f>
        <v>0.23490605190680908</v>
      </c>
      <c r="L24">
        <f>SQRT((('StDev Calc'!BA$4)^2)+(('StDev Calc'!BA26)^2))</f>
        <v>0.41811846651932122</v>
      </c>
      <c r="M24" s="75">
        <f t="shared" si="3"/>
        <v>0.6530245184261303</v>
      </c>
      <c r="N24">
        <f>SQRT((('StDev Calc'!BK$4)^2)+(('StDev Calc'!BL$4)^2)+(('StDev Calc'!BM$4)^2)+(('StDev Calc'!BK26)^2)+(('StDev Calc'!BL26)^2)+(('StDev Calc'!BM26)^2))</f>
        <v>0.25422988272165559</v>
      </c>
      <c r="O24">
        <f>SQRT((('StDev Calc'!BN$4)^2)+(('StDev Calc'!BN26)^2))</f>
        <v>0.3696491844426108</v>
      </c>
      <c r="P24" s="75">
        <f t="shared" si="4"/>
        <v>0.62387906716426644</v>
      </c>
      <c r="Q24">
        <f>SQRT((('StDev Calc'!BX$4)^2)+(('StDev Calc'!BY$4)^2)+(('StDev Calc'!BZ$4)^2)+(('StDev Calc'!BX26)^2)+(('StDev Calc'!BY26)^2)+(('StDev Calc'!BZ26)^2))</f>
        <v>8.2918643329202832E-2</v>
      </c>
      <c r="R24">
        <f>SQRT((('StDev Calc'!CA$4)^2)+(('StDev Calc'!CA26)^2))</f>
        <v>0.58058267987487644</v>
      </c>
      <c r="S24" s="75">
        <f t="shared" si="5"/>
        <v>0.66350132320407929</v>
      </c>
      <c r="T24">
        <f>SQRT((('StDev Calc'!CK$4)^2)+(('StDev Calc'!CL$4)^2)+(('StDev Calc'!CM$4)^2)+(('StDev Calc'!CK26)^2)+(('StDev Calc'!CL26)^2)+(('StDev Calc'!CM26)^2))</f>
        <v>0.14160694132233309</v>
      </c>
      <c r="U24">
        <f>SQRT((('StDev Calc'!CN$4)^2)+(('StDev Calc'!CN26)^2))</f>
        <v>0.4314363991331589</v>
      </c>
      <c r="V24" s="75">
        <f t="shared" si="6"/>
        <v>0.57304334045549199</v>
      </c>
      <c r="W24">
        <f>SQRT((('StDev Calc'!CX$4)^2)+(('StDev Calc'!CY$4)^2)+(('StDev Calc'!CZ$4)^2)+(('StDev Calc'!CX26)^2)+(('StDev Calc'!CY26)^2)+(('StDev Calc'!CZ26)^2))</f>
        <v>0.2477501837468771</v>
      </c>
      <c r="X24">
        <f>SQRT((('StDev Calc'!DA$4)^2)+(('StDev Calc'!DA26)^2))</f>
        <v>1.4013716637390505</v>
      </c>
      <c r="Y24" s="75">
        <f t="shared" si="7"/>
        <v>1.6491218474859277</v>
      </c>
    </row>
    <row r="25" spans="1:25" x14ac:dyDescent="0.35">
      <c r="A25" s="15" t="s">
        <v>71</v>
      </c>
      <c r="B25">
        <f>SQRT((('StDev Calc'!K$4)^2)+(('StDev Calc'!L$4)^2)+(('StDev Calc'!M$4)^2)+(('StDev Calc'!K27)^2)+(('StDev Calc'!L27)^2)+(('StDev Calc'!M27)^2))</f>
        <v>0.13434912997774906</v>
      </c>
      <c r="C25">
        <f>SQRT((('StDev Calc'!N$4)^2)+(('StDev Calc'!N27)^2))</f>
        <v>0.19413736622922298</v>
      </c>
      <c r="D25" s="75">
        <f t="shared" si="0"/>
        <v>0.32848649620697201</v>
      </c>
      <c r="E25">
        <f>SQRT((('StDev Calc'!X$4)^2)+(('StDev Calc'!Y$4)^2)+(('StDev Calc'!Z$4)^2)+(('StDev Calc'!X27)^2)+(('StDev Calc'!Y27)^2)+(('StDev Calc'!Z27)^2))</f>
        <v>0.22468643954235898</v>
      </c>
      <c r="F25">
        <f>SQRT((('StDev Calc'!AA$4)^2)+(('StDev Calc'!AA27)^2))</f>
        <v>0.19782186326548126</v>
      </c>
      <c r="G25" s="75">
        <f t="shared" si="1"/>
        <v>0.42250830280784024</v>
      </c>
      <c r="H25">
        <f>SQRT((('StDev Calc'!AK$4)^2)+(('StDev Calc'!AL$4)^2)+(('StDev Calc'!AM$4)^2)+(('StDev Calc'!AK27)^2)+(('StDev Calc'!AL27)^2)+(('StDev Calc'!AM27)^2))</f>
        <v>6.6846065299312959E-2</v>
      </c>
      <c r="I25">
        <f>SQRT((('StDev Calc'!AN$4)^2)+(('StDev Calc'!AN27)^2))</f>
        <v>0.28716771419524961</v>
      </c>
      <c r="J25" s="75">
        <f t="shared" si="2"/>
        <v>0.35401377949456259</v>
      </c>
      <c r="K25">
        <f>SQRT((('StDev Calc'!AX$4)^2)+(('StDev Calc'!AY$4)^2)+(('StDev Calc'!AZ$4)^2)+(('StDev Calc'!AX27)^2)+(('StDev Calc'!AY27)^2)+(('StDev Calc'!AZ27)^2))</f>
        <v>0.19056503103373665</v>
      </c>
      <c r="L25">
        <f>SQRT((('StDev Calc'!BA$4)^2)+(('StDev Calc'!BA27)^2))</f>
        <v>0.37362214124466225</v>
      </c>
      <c r="M25" s="75">
        <f t="shared" si="3"/>
        <v>0.56418717227839887</v>
      </c>
      <c r="N25">
        <f>SQRT((('StDev Calc'!BK$4)^2)+(('StDev Calc'!BL$4)^2)+(('StDev Calc'!BM$4)^2)+(('StDev Calc'!BK27)^2)+(('StDev Calc'!BL27)^2)+(('StDev Calc'!BM27)^2))</f>
        <v>0.13883392881744847</v>
      </c>
      <c r="O25">
        <f>SQRT((('StDev Calc'!BN$4)^2)+(('StDev Calc'!BN27)^2))</f>
        <v>0.34081087141603916</v>
      </c>
      <c r="P25" s="75">
        <f t="shared" si="4"/>
        <v>0.47964480023348766</v>
      </c>
      <c r="Q25">
        <f>SQRT((('StDev Calc'!BX$4)^2)+(('StDev Calc'!BY$4)^2)+(('StDev Calc'!BZ$4)^2)+(('StDev Calc'!BX27)^2)+(('StDev Calc'!BY27)^2)+(('StDev Calc'!BZ27)^2))</f>
        <v>0.18777803670113757</v>
      </c>
      <c r="R25">
        <f>SQRT((('StDev Calc'!CA$4)^2)+(('StDev Calc'!CA27)^2))</f>
        <v>0.5488179526761614</v>
      </c>
      <c r="S25" s="75">
        <f t="shared" si="5"/>
        <v>0.73659598937729898</v>
      </c>
      <c r="T25">
        <f>SQRT((('StDev Calc'!CK$4)^2)+(('StDev Calc'!CL$4)^2)+(('StDev Calc'!CM$4)^2)+(('StDev Calc'!CK27)^2)+(('StDev Calc'!CL27)^2)+(('StDev Calc'!CM27)^2))</f>
        <v>0.11118474584522198</v>
      </c>
      <c r="U25">
        <f>SQRT((('StDev Calc'!CN$4)^2)+(('StDev Calc'!CN27)^2))</f>
        <v>0.24877484681107959</v>
      </c>
      <c r="V25" s="75">
        <f t="shared" si="6"/>
        <v>0.35995959265630156</v>
      </c>
      <c r="W25">
        <f>SQRT((('StDev Calc'!CX$4)^2)+(('StDev Calc'!CY$4)^2)+(('StDev Calc'!CZ$4)^2)+(('StDev Calc'!CX27)^2)+(('StDev Calc'!CY27)^2)+(('StDev Calc'!CZ27)^2))</f>
        <v>0.14395071059586956</v>
      </c>
      <c r="X25">
        <f>SQRT((('StDev Calc'!DA$4)^2)+(('StDev Calc'!DA27)^2))</f>
        <v>1.1879843603719544</v>
      </c>
      <c r="Y25" s="75">
        <f t="shared" si="7"/>
        <v>1.3319350709678239</v>
      </c>
    </row>
    <row r="26" spans="1:25" x14ac:dyDescent="0.35">
      <c r="A26" s="15" t="s">
        <v>72</v>
      </c>
      <c r="B26">
        <f>SQRT((('StDev Calc'!K$4)^2)+(('StDev Calc'!L$4)^2)+(('StDev Calc'!M$4)^2)+(('StDev Calc'!K28)^2)+(('StDev Calc'!L28)^2)+(('StDev Calc'!M28)^2))</f>
        <v>0.28942426960087464</v>
      </c>
      <c r="C26">
        <f>SQRT((('StDev Calc'!N$4)^2)+(('StDev Calc'!N28)^2))</f>
        <v>0.39350086111804411</v>
      </c>
      <c r="D26" s="75">
        <f t="shared" si="0"/>
        <v>0.6829251307189188</v>
      </c>
      <c r="E26">
        <f>SQRT((('StDev Calc'!X$4)^2)+(('StDev Calc'!Y$4)^2)+(('StDev Calc'!Z$4)^2)+(('StDev Calc'!X28)^2)+(('StDev Calc'!Y28)^2)+(('StDev Calc'!Z28)^2))</f>
        <v>0.22597711504338852</v>
      </c>
      <c r="F26">
        <f>SQRT((('StDev Calc'!AA$4)^2)+(('StDev Calc'!AA28)^2))</f>
        <v>0.43256282004825442</v>
      </c>
      <c r="G26" s="75">
        <f t="shared" si="1"/>
        <v>0.65853993509164299</v>
      </c>
      <c r="H26">
        <f>SQRT((('StDev Calc'!AK$4)^2)+(('StDev Calc'!AL$4)^2)+(('StDev Calc'!AM$4)^2)+(('StDev Calc'!AK28)^2)+(('StDev Calc'!AL28)^2)+(('StDev Calc'!AM28)^2))</f>
        <v>0.30927338308795127</v>
      </c>
      <c r="I26">
        <f>SQRT((('StDev Calc'!AN$4)^2)+(('StDev Calc'!AN28)^2))</f>
        <v>0.43993194702806226</v>
      </c>
      <c r="J26" s="75">
        <f t="shared" si="2"/>
        <v>0.74920533011601353</v>
      </c>
      <c r="K26">
        <f>SQRT((('StDev Calc'!AX$4)^2)+(('StDev Calc'!AY$4)^2)+(('StDev Calc'!AZ$4)^2)+(('StDev Calc'!AX28)^2)+(('StDev Calc'!AY28)^2)+(('StDev Calc'!AZ28)^2))</f>
        <v>0.64203143285668041</v>
      </c>
      <c r="L26">
        <f>SQRT((('StDev Calc'!BA$4)^2)+(('StDev Calc'!BA28)^2))</f>
        <v>0.77526543383327295</v>
      </c>
      <c r="M26" s="75">
        <f t="shared" si="3"/>
        <v>1.4172968666899535</v>
      </c>
      <c r="N26">
        <f>SQRT((('StDev Calc'!BK$4)^2)+(('StDev Calc'!BL$4)^2)+(('StDev Calc'!BM$4)^2)+(('StDev Calc'!BK28)^2)+(('StDev Calc'!BL28)^2)+(('StDev Calc'!BM28)^2))</f>
        <v>4.8543315974268933E-2</v>
      </c>
      <c r="O26">
        <f>SQRT((('StDev Calc'!BN$4)^2)+(('StDev Calc'!BN28)^2))</f>
        <v>0.31390458853953379</v>
      </c>
      <c r="P26" s="75">
        <f t="shared" si="4"/>
        <v>0.36244790451380271</v>
      </c>
      <c r="Q26">
        <f>SQRT((('StDev Calc'!BX$4)^2)+(('StDev Calc'!BY$4)^2)+(('StDev Calc'!BZ$4)^2)+(('StDev Calc'!BX28)^2)+(('StDev Calc'!BY28)^2)+(('StDev Calc'!BZ28)^2))</f>
        <v>3.5842337687278208E-2</v>
      </c>
      <c r="R26">
        <f>SQRT((('StDev Calc'!CA$4)^2)+(('StDev Calc'!CA28)^2))</f>
        <v>0.41717124778923342</v>
      </c>
      <c r="S26" s="75">
        <f t="shared" si="5"/>
        <v>0.4530135854765116</v>
      </c>
      <c r="T26">
        <f>SQRT((('StDev Calc'!CK$4)^2)+(('StDev Calc'!CL$4)^2)+(('StDev Calc'!CM$4)^2)+(('StDev Calc'!CK28)^2)+(('StDev Calc'!CL28)^2)+(('StDev Calc'!CM28)^2))</f>
        <v>3.4817686830434846E-2</v>
      </c>
      <c r="U26">
        <f>SQRT((('StDev Calc'!CN$4)^2)+(('StDev Calc'!CN28)^2))</f>
        <v>0.2295217868284268</v>
      </c>
      <c r="V26" s="75">
        <f t="shared" si="6"/>
        <v>0.26433947365886168</v>
      </c>
      <c r="W26">
        <f>SQRT((('StDev Calc'!CX$4)^2)+(('StDev Calc'!CY$4)^2)+(('StDev Calc'!CZ$4)^2)+(('StDev Calc'!CX28)^2)+(('StDev Calc'!CY28)^2)+(('StDev Calc'!CZ28)^2))</f>
        <v>0.23898288112761329</v>
      </c>
      <c r="X26">
        <f>SQRT((('StDev Calc'!DA$4)^2)+(('StDev Calc'!DA28)^2))</f>
        <v>1.580429610063889</v>
      </c>
      <c r="Y26" s="75">
        <f t="shared" si="7"/>
        <v>1.8194124911915024</v>
      </c>
    </row>
    <row r="27" spans="1:25" x14ac:dyDescent="0.35">
      <c r="A27" s="15" t="s">
        <v>73</v>
      </c>
      <c r="B27">
        <f>SQRT((('StDev Calc'!K$4)^2)+(('StDev Calc'!L$4)^2)+(('StDev Calc'!M$4)^2)+(('StDev Calc'!K29)^2)+(('StDev Calc'!L29)^2)+(('StDev Calc'!M29)^2))</f>
        <v>0.122669011177776</v>
      </c>
      <c r="C27">
        <f>SQRT((('StDev Calc'!N$4)^2)+(('StDev Calc'!N29)^2))</f>
        <v>0.12788979142204884</v>
      </c>
      <c r="D27" s="75">
        <f t="shared" si="0"/>
        <v>0.25055880259982483</v>
      </c>
      <c r="E27">
        <f>SQRT((('StDev Calc'!X$4)^2)+(('StDev Calc'!Y$4)^2)+(('StDev Calc'!Z$4)^2)+(('StDev Calc'!X29)^2)+(('StDev Calc'!Y29)^2)+(('StDev Calc'!Z29)^2))</f>
        <v>0.14864137819523027</v>
      </c>
      <c r="F27">
        <f>SQRT((('StDev Calc'!AA$4)^2)+(('StDev Calc'!AA29)^2))</f>
        <v>0.17565890945104493</v>
      </c>
      <c r="G27" s="75">
        <f t="shared" si="1"/>
        <v>0.32430028764627516</v>
      </c>
      <c r="H27">
        <f>SQRT((('StDev Calc'!AK$4)^2)+(('StDev Calc'!AL$4)^2)+(('StDev Calc'!AM$4)^2)+(('StDev Calc'!AK29)^2)+(('StDev Calc'!AL29)^2)+(('StDev Calc'!AM29)^2))</f>
        <v>0.10453370505035846</v>
      </c>
      <c r="I27">
        <f>SQRT((('StDev Calc'!AN$4)^2)+(('StDev Calc'!AN29)^2))</f>
        <v>0.29861926171561837</v>
      </c>
      <c r="J27" s="75">
        <f t="shared" si="2"/>
        <v>0.40315296676597684</v>
      </c>
      <c r="K27">
        <f>SQRT((('StDev Calc'!AX$4)^2)+(('StDev Calc'!AY$4)^2)+(('StDev Calc'!AZ$4)^2)+(('StDev Calc'!AX29)^2)+(('StDev Calc'!AY29)^2)+(('StDev Calc'!AZ29)^2))</f>
        <v>0.11972875435843421</v>
      </c>
      <c r="L27">
        <f>SQRT((('StDev Calc'!BA$4)^2)+(('StDev Calc'!BA29)^2))</f>
        <v>0.40882901607154071</v>
      </c>
      <c r="M27" s="75">
        <f t="shared" si="3"/>
        <v>0.52855777042997487</v>
      </c>
      <c r="N27">
        <f>SQRT((('StDev Calc'!BK$4)^2)+(('StDev Calc'!BL$4)^2)+(('StDev Calc'!BM$4)^2)+(('StDev Calc'!BK29)^2)+(('StDev Calc'!BL29)^2)+(('StDev Calc'!BM29)^2))</f>
        <v>0.10012680129937425</v>
      </c>
      <c r="O27">
        <f>SQRT((('StDev Calc'!BN$4)^2)+(('StDev Calc'!BN29)^2))</f>
        <v>0.48012269552022174</v>
      </c>
      <c r="P27" s="75">
        <f t="shared" si="4"/>
        <v>0.58024949681959603</v>
      </c>
      <c r="Q27">
        <f>SQRT((('StDev Calc'!BX$4)^2)+(('StDev Calc'!BY$4)^2)+(('StDev Calc'!BZ$4)^2)+(('StDev Calc'!BX29)^2)+(('StDev Calc'!BY29)^2)+(('StDev Calc'!BZ29)^2))</f>
        <v>9.3382548885989056E-2</v>
      </c>
      <c r="R27">
        <f>SQRT((('StDev Calc'!CA$4)^2)+(('StDev Calc'!CA29)^2))</f>
        <v>0.59581495682852026</v>
      </c>
      <c r="S27" s="75">
        <f t="shared" si="5"/>
        <v>0.68919750571450933</v>
      </c>
      <c r="T27">
        <f>SQRT((('StDev Calc'!CK$4)^2)+(('StDev Calc'!CL$4)^2)+(('StDev Calc'!CM$4)^2)+(('StDev Calc'!CK29)^2)+(('StDev Calc'!CL29)^2)+(('StDev Calc'!CM29)^2))</f>
        <v>0.1181250481857629</v>
      </c>
      <c r="U27">
        <f>SQRT((('StDev Calc'!CN$4)^2)+(('StDev Calc'!CN29)^2))</f>
        <v>0.43536689817777607</v>
      </c>
      <c r="V27" s="75">
        <f t="shared" si="6"/>
        <v>0.55349194636353893</v>
      </c>
      <c r="W27">
        <f>SQRT((('StDev Calc'!CX$4)^2)+(('StDev Calc'!CY$4)^2)+(('StDev Calc'!CZ$4)^2)+(('StDev Calc'!CX29)^2)+(('StDev Calc'!CY29)^2)+(('StDev Calc'!CZ29)^2))</f>
        <v>9.7020517576037288E-2</v>
      </c>
      <c r="X27">
        <f>SQRT((('StDev Calc'!DA$4)^2)+(('StDev Calc'!DA29)^2))</f>
        <v>0.93177605833061561</v>
      </c>
      <c r="Y27" s="75">
        <f t="shared" si="7"/>
        <v>1.0287965759066529</v>
      </c>
    </row>
    <row r="28" spans="1:25" x14ac:dyDescent="0.35">
      <c r="A28" s="15" t="s">
        <v>74</v>
      </c>
      <c r="B28">
        <f>SQRT((('StDev Calc'!K$4)^2)+(('StDev Calc'!L$4)^2)+(('StDev Calc'!M$4)^2)+(('StDev Calc'!K30)^2)+(('StDev Calc'!L30)^2)+(('StDev Calc'!M30)^2))</f>
        <v>0.1319647612794998</v>
      </c>
      <c r="C28">
        <f>SQRT((('StDev Calc'!N$4)^2)+(('StDev Calc'!N30)^2))</f>
        <v>0.15665063279882391</v>
      </c>
      <c r="D28" s="75">
        <f t="shared" si="0"/>
        <v>0.28861539407832371</v>
      </c>
      <c r="E28">
        <f>SQRT((('StDev Calc'!X$4)^2)+(('StDev Calc'!Y$4)^2)+(('StDev Calc'!Z$4)^2)+(('StDev Calc'!X30)^2)+(('StDev Calc'!Y30)^2)+(('StDev Calc'!Z30)^2))</f>
        <v>0.13103648702556062</v>
      </c>
      <c r="F28">
        <f>SQRT((('StDev Calc'!AA$4)^2)+(('StDev Calc'!AA30)^2))</f>
        <v>0.12461120897365725</v>
      </c>
      <c r="G28" s="75">
        <f t="shared" si="1"/>
        <v>0.25564769599921788</v>
      </c>
      <c r="H28">
        <f>SQRT((('StDev Calc'!AK$4)^2)+(('StDev Calc'!AL$4)^2)+(('StDev Calc'!AM$4)^2)+(('StDev Calc'!AK30)^2)+(('StDev Calc'!AL30)^2)+(('StDev Calc'!AM30)^2))</f>
        <v>9.6302783196195188E-2</v>
      </c>
      <c r="I28">
        <f>SQRT((('StDev Calc'!AN$4)^2)+(('StDev Calc'!AN30)^2))</f>
        <v>0.26710122208940779</v>
      </c>
      <c r="J28" s="75">
        <f t="shared" si="2"/>
        <v>0.36340400528560296</v>
      </c>
      <c r="K28">
        <f>SQRT((('StDev Calc'!AX$4)^2)+(('StDev Calc'!AY$4)^2)+(('StDev Calc'!AZ$4)^2)+(('StDev Calc'!AX30)^2)+(('StDev Calc'!AY30)^2)+(('StDev Calc'!AZ30)^2))</f>
        <v>0.14640208782664299</v>
      </c>
      <c r="L28">
        <f>SQRT((('StDev Calc'!BA$4)^2)+(('StDev Calc'!BA30)^2))</f>
        <v>0.38804841756123282</v>
      </c>
      <c r="M28" s="75">
        <f t="shared" si="3"/>
        <v>0.53445050538787586</v>
      </c>
      <c r="N28">
        <f>SQRT((('StDev Calc'!BK$4)^2)+(('StDev Calc'!BL$4)^2)+(('StDev Calc'!BM$4)^2)+(('StDev Calc'!BK30)^2)+(('StDev Calc'!BL30)^2)+(('StDev Calc'!BM30)^2))</f>
        <v>0.15101754967478931</v>
      </c>
      <c r="O28">
        <f>SQRT((('StDev Calc'!BN$4)^2)+(('StDev Calc'!BN30)^2))</f>
        <v>1.2224048421191815</v>
      </c>
      <c r="P28" s="75">
        <f t="shared" si="4"/>
        <v>1.3734223917939707</v>
      </c>
      <c r="Q28">
        <f>SQRT((('StDev Calc'!BX$4)^2)+(('StDev Calc'!BY$4)^2)+(('StDev Calc'!BZ$4)^2)+(('StDev Calc'!BX30)^2)+(('StDev Calc'!BY30)^2)+(('StDev Calc'!BZ30)^2))</f>
        <v>0.25774215026003561</v>
      </c>
      <c r="R28">
        <f>SQRT((('StDev Calc'!CA$4)^2)+(('StDev Calc'!CA30)^2))</f>
        <v>0.97921331813013934</v>
      </c>
      <c r="S28" s="75">
        <f t="shared" si="5"/>
        <v>1.2369554683901749</v>
      </c>
      <c r="T28">
        <f>SQRT((('StDev Calc'!CK$4)^2)+(('StDev Calc'!CL$4)^2)+(('StDev Calc'!CM$4)^2)+(('StDev Calc'!CK30)^2)+(('StDev Calc'!CL30)^2)+(('StDev Calc'!CM30)^2))</f>
        <v>0.11735727159973319</v>
      </c>
      <c r="U28">
        <f>SQRT((('StDev Calc'!CN$4)^2)+(('StDev Calc'!CN30)^2))</f>
        <v>0.53188127418405395</v>
      </c>
      <c r="V28" s="75">
        <f t="shared" si="6"/>
        <v>0.64923854578378715</v>
      </c>
      <c r="W28">
        <f>SQRT((('StDev Calc'!CX$4)^2)+(('StDev Calc'!CY$4)^2)+(('StDev Calc'!CZ$4)^2)+(('StDev Calc'!CX30)^2)+(('StDev Calc'!CY30)^2)+(('StDev Calc'!CZ30)^2))</f>
        <v>9.949786128703883E-2</v>
      </c>
      <c r="X28">
        <f>SQRT((('StDev Calc'!DA$4)^2)+(('StDev Calc'!DA30)^2))</f>
        <v>0.88189459745055532</v>
      </c>
      <c r="Y28" s="75">
        <f t="shared" si="7"/>
        <v>0.98139245873759418</v>
      </c>
    </row>
    <row r="29" spans="1:25" x14ac:dyDescent="0.35">
      <c r="A29" s="15" t="s">
        <v>75</v>
      </c>
      <c r="B29">
        <f>SQRT((('StDev Calc'!K$4)^2)+(('StDev Calc'!L$4)^2)+(('StDev Calc'!M$4)^2)+(('StDev Calc'!K31)^2)+(('StDev Calc'!L31)^2)+(('StDev Calc'!M31)^2))</f>
        <v>0.13042755964220976</v>
      </c>
      <c r="C29">
        <f>SQRT((('StDev Calc'!N$4)^2)+(('StDev Calc'!N31)^2))</f>
        <v>0.10757992956855568</v>
      </c>
      <c r="D29" s="75">
        <f t="shared" si="0"/>
        <v>0.23800748921076542</v>
      </c>
      <c r="E29">
        <f>SQRT((('StDev Calc'!X$4)^2)+(('StDev Calc'!Y$4)^2)+(('StDev Calc'!Z$4)^2)+(('StDev Calc'!X31)^2)+(('StDev Calc'!Y31)^2)+(('StDev Calc'!Z31)^2))</f>
        <v>0.12667408798434993</v>
      </c>
      <c r="F29">
        <f>SQRT((('StDev Calc'!AA$4)^2)+(('StDev Calc'!AA31)^2))</f>
        <v>9.0561806566251526E-2</v>
      </c>
      <c r="G29" s="75">
        <f t="shared" si="1"/>
        <v>0.21723589455060144</v>
      </c>
      <c r="H29">
        <f>SQRT((('StDev Calc'!AK$4)^2)+(('StDev Calc'!AL$4)^2)+(('StDev Calc'!AM$4)^2)+(('StDev Calc'!AK31)^2)+(('StDev Calc'!AL31)^2)+(('StDev Calc'!AM31)^2))</f>
        <v>0.10555828852239753</v>
      </c>
      <c r="I29">
        <f>SQRT((('StDev Calc'!AN$4)^2)+(('StDev Calc'!AN31)^2))</f>
        <v>0.27727391520843292</v>
      </c>
      <c r="J29" s="75">
        <f t="shared" si="2"/>
        <v>0.38283220373083043</v>
      </c>
      <c r="K29">
        <f>SQRT((('StDev Calc'!AX$4)^2)+(('StDev Calc'!AY$4)^2)+(('StDev Calc'!AZ$4)^2)+(('StDev Calc'!AX31)^2)+(('StDev Calc'!AY31)^2)+(('StDev Calc'!AZ31)^2))</f>
        <v>0.27120715405059331</v>
      </c>
      <c r="L29">
        <f>SQRT((('StDev Calc'!BA$4)^2)+(('StDev Calc'!BA31)^2))</f>
        <v>0.41638678170087162</v>
      </c>
      <c r="M29" s="75">
        <f t="shared" si="3"/>
        <v>0.68759393575146488</v>
      </c>
      <c r="N29">
        <f>SQRT((('StDev Calc'!BK$4)^2)+(('StDev Calc'!BL$4)^2)+(('StDev Calc'!BM$4)^2)+(('StDev Calc'!BK31)^2)+(('StDev Calc'!BL31)^2)+(('StDev Calc'!BM31)^2))</f>
        <v>1.5904030773982352</v>
      </c>
      <c r="O29">
        <f>SQRT((('StDev Calc'!BN$4)^2)+(('StDev Calc'!BN31)^2))</f>
        <v>1.3975833274825886</v>
      </c>
      <c r="P29" s="75">
        <f t="shared" si="4"/>
        <v>2.9879864048808238</v>
      </c>
      <c r="Q29">
        <f>SQRT((('StDev Calc'!BX$4)^2)+(('StDev Calc'!BY$4)^2)+(('StDev Calc'!BZ$4)^2)+(('StDev Calc'!BX31)^2)+(('StDev Calc'!BY31)^2)+(('StDev Calc'!BZ31)^2))</f>
        <v>2.7053844196628405</v>
      </c>
      <c r="R29">
        <f>SQRT((('StDev Calc'!CA$4)^2)+(('StDev Calc'!CA31)^2))</f>
        <v>0.46837653156579856</v>
      </c>
      <c r="S29" s="75">
        <f t="shared" si="5"/>
        <v>3.1737609512286391</v>
      </c>
      <c r="T29">
        <f>SQRT((('StDev Calc'!CK$4)^2)+(('StDev Calc'!CL$4)^2)+(('StDev Calc'!CM$4)^2)+(('StDev Calc'!CK31)^2)+(('StDev Calc'!CL31)^2)+(('StDev Calc'!CM31)^2))</f>
        <v>8.7199228738797423</v>
      </c>
      <c r="U29">
        <f>SQRT((('StDev Calc'!CN$4)^2)+(('StDev Calc'!CN31)^2))</f>
        <v>2.5965659497372706</v>
      </c>
      <c r="V29" s="75">
        <f>T29+U29</f>
        <v>11.316488823617012</v>
      </c>
      <c r="W29">
        <f>SQRT((('StDev Calc'!CX$4)^2)+(('StDev Calc'!CY$4)^2)+(('StDev Calc'!CZ$4)^2)+(('StDev Calc'!CX31)^2)+(('StDev Calc'!CY31)^2)+(('StDev Calc'!CZ31)^2))</f>
        <v>0.59780331245111706</v>
      </c>
      <c r="X29">
        <f>SQRT((('StDev Calc'!DA$4)^2)+(('StDev Calc'!DA31)^2))</f>
        <v>0.99393879716993117</v>
      </c>
      <c r="Y29" s="75">
        <f t="shared" si="7"/>
        <v>1.5917421096210482</v>
      </c>
    </row>
    <row r="30" spans="1:25" x14ac:dyDescent="0.35">
      <c r="A30" s="15" t="s">
        <v>69</v>
      </c>
      <c r="B30">
        <f>SQRT((('StDev Calc'!K$4)^2)+(('StDev Calc'!L$4)^2)+(('StDev Calc'!M$4)^2)+(('StDev Calc'!K32)^2)+(('StDev Calc'!L32)^2)+(('StDev Calc'!M32)^2))</f>
        <v>0.82568502302256574</v>
      </c>
      <c r="C30">
        <f>SQRT((('StDev Calc'!N$4)^2)+(('StDev Calc'!N32)^2))</f>
        <v>0.27705741295164005</v>
      </c>
      <c r="D30" s="75">
        <f t="shared" si="0"/>
        <v>1.1027424359742057</v>
      </c>
      <c r="E30">
        <f>SQRT((('StDev Calc'!X$4)^2)+(('StDev Calc'!Y$4)^2)+(('StDev Calc'!Z$4)^2)+(('StDev Calc'!X32)^2)+(('StDev Calc'!Y32)^2)+(('StDev Calc'!Z32)^2))</f>
        <v>1.3050189017720937</v>
      </c>
      <c r="F30">
        <f>SQRT((('StDev Calc'!AA$4)^2)+(('StDev Calc'!AA32)^2))</f>
        <v>0.79780908548658314</v>
      </c>
      <c r="G30" s="75">
        <f t="shared" si="1"/>
        <v>2.102827987258677</v>
      </c>
      <c r="H30">
        <f>SQRT((('StDev Calc'!AK$4)^2)+(('StDev Calc'!AL$4)^2)+(('StDev Calc'!AM$4)^2)+(('StDev Calc'!AK32)^2)+(('StDev Calc'!AL32)^2)+(('StDev Calc'!AM32)^2))</f>
        <v>2.0054448826138294</v>
      </c>
      <c r="I30">
        <f>SQRT((('StDev Calc'!AN$4)^2)+(('StDev Calc'!AN32)^2))</f>
        <v>1.1455887201781374</v>
      </c>
      <c r="J30" s="75">
        <f t="shared" si="2"/>
        <v>3.1510336027919665</v>
      </c>
      <c r="K30">
        <f>SQRT((('StDev Calc'!AX$4)^2)+(('StDev Calc'!AY$4)^2)+(('StDev Calc'!AZ$4)^2)+(('StDev Calc'!AX32)^2)+(('StDev Calc'!AY32)^2)+(('StDev Calc'!AZ32)^2))</f>
        <v>0.83343185130225916</v>
      </c>
      <c r="L30">
        <f>SQRT((('StDev Calc'!BA$4)^2)+(('StDev Calc'!BA32)^2))</f>
        <v>0.65176976519921936</v>
      </c>
      <c r="M30" s="75">
        <f t="shared" si="3"/>
        <v>1.4852016165014785</v>
      </c>
      <c r="N30">
        <f>SQRT((('StDev Calc'!BK$4)^2)+(('StDev Calc'!BL$4)^2)+(('StDev Calc'!BM$4)^2)+(('StDev Calc'!BK32)^2)+(('StDev Calc'!BL32)^2)+(('StDev Calc'!BM32)^2))</f>
        <v>7.924329283780214E-2</v>
      </c>
      <c r="O30">
        <f>SQRT((('StDev Calc'!BN$4)^2)+(('StDev Calc'!BN32)^2))</f>
        <v>0.9465291281883853</v>
      </c>
      <c r="P30" s="75">
        <f t="shared" si="4"/>
        <v>1.0257724210261874</v>
      </c>
      <c r="Q30">
        <f>SQRT((('StDev Calc'!BX$4)^2)+(('StDev Calc'!BY$4)^2)+(('StDev Calc'!BZ$4)^2)+(('StDev Calc'!BX32)^2)+(('StDev Calc'!BY32)^2)+(('StDev Calc'!BZ32)^2))</f>
        <v>7.6149453515220081E-2</v>
      </c>
      <c r="R30">
        <f>SQRT((('StDev Calc'!CA$4)^2)+(('StDev Calc'!CA32)^2))</f>
        <v>0.72439918258843394</v>
      </c>
      <c r="S30" s="75">
        <f t="shared" si="5"/>
        <v>0.80054863610365401</v>
      </c>
      <c r="T30">
        <f>SQRT((('StDev Calc'!CK$4)^2)+(('StDev Calc'!CL$4)^2)+(('StDev Calc'!CM$4)^2)+(('StDev Calc'!CK32)^2)+(('StDev Calc'!CL32)^2)+(('StDev Calc'!CM32)^2))</f>
        <v>7.7367439368537877E-2</v>
      </c>
      <c r="U30">
        <f>SQRT((('StDev Calc'!CN$4)^2)+(('StDev Calc'!CN32)^2))</f>
        <v>0.74528694238864279</v>
      </c>
      <c r="V30" s="75">
        <f t="shared" si="6"/>
        <v>0.82265438175718064</v>
      </c>
      <c r="W30">
        <f>SQRT((('StDev Calc'!CX$4)^2)+(('StDev Calc'!CY$4)^2)+(('StDev Calc'!CZ$4)^2)+(('StDev Calc'!CX32)^2)+(('StDev Calc'!CY32)^2)+(('StDev Calc'!CZ32)^2))</f>
        <v>6.5702809467665768E-2</v>
      </c>
      <c r="X30">
        <f>SQRT((('StDev Calc'!DA$4)^2)+(('StDev Calc'!DA32)^2))</f>
        <v>1.2427860883951263</v>
      </c>
      <c r="Y30" s="75">
        <f t="shared" si="7"/>
        <v>1.308488897862792</v>
      </c>
    </row>
    <row r="31" spans="1:25" x14ac:dyDescent="0.35">
      <c r="A31" s="15" t="s">
        <v>76</v>
      </c>
      <c r="B31">
        <f>SQRT((('StDev Calc'!K$4)^2)+(('StDev Calc'!L$4)^2)+(('StDev Calc'!M$4)^2)+(('StDev Calc'!K33)^2)+(('StDev Calc'!L33)^2)+(('StDev Calc'!M33)^2))</f>
        <v>7.5670856810561044E-2</v>
      </c>
      <c r="C31">
        <f>SQRT((('StDev Calc'!N$4)^2)+(('StDev Calc'!N33)^2))</f>
        <v>9.9972088952892557E-2</v>
      </c>
      <c r="D31" s="75">
        <f t="shared" si="0"/>
        <v>0.1756429457634536</v>
      </c>
      <c r="E31">
        <f>SQRT((('StDev Calc'!X$4)^2)+(('StDev Calc'!Y$4)^2)+(('StDev Calc'!Z$4)^2)+(('StDev Calc'!X33)^2)+(('StDev Calc'!Y33)^2)+(('StDev Calc'!Z33)^2))</f>
        <v>7.5745233315371349E-2</v>
      </c>
      <c r="F31">
        <f>SQRT((('StDev Calc'!AA$4)^2)+(('StDev Calc'!AA33)^2))</f>
        <v>0.31672569939251677</v>
      </c>
      <c r="G31" s="75">
        <f t="shared" si="1"/>
        <v>0.39247093270788813</v>
      </c>
      <c r="H31">
        <f>SQRT((('StDev Calc'!AK$4)^2)+(('StDev Calc'!AL$4)^2)+(('StDev Calc'!AM$4)^2)+(('StDev Calc'!AK33)^2)+(('StDev Calc'!AL33)^2)+(('StDev Calc'!AM33)^2))</f>
        <v>8.2288122391185908E-2</v>
      </c>
      <c r="I31">
        <f>SQRT((('StDev Calc'!AN$4)^2)+(('StDev Calc'!AN33)^2))</f>
        <v>0.39074896231821943</v>
      </c>
      <c r="J31" s="75">
        <f t="shared" si="2"/>
        <v>0.47303708470940531</v>
      </c>
      <c r="K31">
        <f>SQRT((('StDev Calc'!AX$4)^2)+(('StDev Calc'!AY$4)^2)+(('StDev Calc'!AZ$4)^2)+(('StDev Calc'!AX33)^2)+(('StDev Calc'!AY33)^2)+(('StDev Calc'!AZ33)^2))</f>
        <v>4.9185588835666441E-2</v>
      </c>
      <c r="L31">
        <f>SQRT((('StDev Calc'!BA$4)^2)+(('StDev Calc'!BA33)^2))</f>
        <v>0.38015279204707264</v>
      </c>
      <c r="M31" s="75">
        <f t="shared" si="3"/>
        <v>0.42933838088273907</v>
      </c>
      <c r="N31">
        <f>SQRT((('StDev Calc'!BK$4)^2)+(('StDev Calc'!BL$4)^2)+(('StDev Calc'!BM$4)^2)+(('StDev Calc'!BK33)^2)+(('StDev Calc'!BL33)^2)+(('StDev Calc'!BM33)^2))</f>
        <v>6.4006069019533082E-2</v>
      </c>
      <c r="O31">
        <f>SQRT((('StDev Calc'!BN$4)^2)+(('StDev Calc'!BN33)^2))</f>
        <v>0.33305499053278215</v>
      </c>
      <c r="P31" s="75">
        <f t="shared" si="4"/>
        <v>0.39706105955231524</v>
      </c>
      <c r="Q31">
        <f>SQRT((('StDev Calc'!BX$4)^2)+(('StDev Calc'!BY$4)^2)+(('StDev Calc'!BZ$4)^2)+(('StDev Calc'!BX33)^2)+(('StDev Calc'!BY33)^2)+(('StDev Calc'!BZ33)^2))</f>
        <v>6.5853226008888752E-2</v>
      </c>
      <c r="R31">
        <f>SQRT((('StDev Calc'!CA$4)^2)+(('StDev Calc'!CA33)^2))</f>
        <v>0.43407846038600861</v>
      </c>
      <c r="S31" s="75">
        <f t="shared" si="5"/>
        <v>0.49993168639489738</v>
      </c>
      <c r="T31">
        <f>SQRT((('StDev Calc'!CK$4)^2)+(('StDev Calc'!CL$4)^2)+(('StDev Calc'!CM$4)^2)+(('StDev Calc'!CK33)^2)+(('StDev Calc'!CL33)^2)+(('StDev Calc'!CM33)^2))</f>
        <v>6.3832790107349269E-2</v>
      </c>
      <c r="U31">
        <f>SQRT((('StDev Calc'!CN$4)^2)+(('StDev Calc'!CN33)^2))</f>
        <v>0.27982638688786338</v>
      </c>
      <c r="V31" s="75">
        <f t="shared" si="6"/>
        <v>0.34365917699521265</v>
      </c>
      <c r="W31">
        <f>SQRT((('StDev Calc'!CX$4)^2)+(('StDev Calc'!CY$4)^2)+(('StDev Calc'!CZ$4)^2)+(('StDev Calc'!CX33)^2)+(('StDev Calc'!CY33)^2)+(('StDev Calc'!CZ33)^2))</f>
        <v>0.67876412033657019</v>
      </c>
      <c r="X31">
        <f>SQRT((('StDev Calc'!DA$4)^2)+(('StDev Calc'!DA33)^2))</f>
        <v>1.0140534428677335</v>
      </c>
      <c r="Y31" s="75">
        <f t="shared" si="7"/>
        <v>1.6928175632043037</v>
      </c>
    </row>
    <row r="32" spans="1:25" x14ac:dyDescent="0.35">
      <c r="A32" s="15" t="s">
        <v>77</v>
      </c>
      <c r="B32">
        <f>SQRT((('StDev Calc'!K$4)^2)+(('StDev Calc'!L$4)^2)+(('StDev Calc'!M$4)^2)+(('StDev Calc'!K34)^2)+(('StDev Calc'!L34)^2)+(('StDev Calc'!M34)^2))</f>
        <v>3.8065510154644169E-2</v>
      </c>
      <c r="C32">
        <f>SQRT((('StDev Calc'!N$4)^2)+(('StDev Calc'!N34)^2))</f>
        <v>0.11970177628610751</v>
      </c>
      <c r="D32" s="75">
        <f t="shared" si="0"/>
        <v>0.15776728644075166</v>
      </c>
      <c r="E32">
        <f>SQRT((('StDev Calc'!X$4)^2)+(('StDev Calc'!Y$4)^2)+(('StDev Calc'!Z$4)^2)+(('StDev Calc'!X34)^2)+(('StDev Calc'!Y34)^2)+(('StDev Calc'!Z34)^2))</f>
        <v>5.171723102925449E-2</v>
      </c>
      <c r="F32">
        <f>SQRT((('StDev Calc'!AA$4)^2)+(('StDev Calc'!AA34)^2))</f>
        <v>0.11966798027825515</v>
      </c>
      <c r="G32" s="75">
        <f t="shared" si="1"/>
        <v>0.17138521130750964</v>
      </c>
      <c r="H32">
        <f>SQRT((('StDev Calc'!AK$4)^2)+(('StDev Calc'!AL$4)^2)+(('StDev Calc'!AM$4)^2)+(('StDev Calc'!AK34)^2)+(('StDev Calc'!AL34)^2)+(('StDev Calc'!AM34)^2))</f>
        <v>3.7075806064511892E-2</v>
      </c>
      <c r="I32">
        <f>SQRT((('StDev Calc'!AN$4)^2)+(('StDev Calc'!AN34)^2))</f>
        <v>0.26439628678496907</v>
      </c>
      <c r="J32" s="75">
        <f t="shared" si="2"/>
        <v>0.30147209284948095</v>
      </c>
      <c r="K32">
        <f>SQRT((('StDev Calc'!AX$4)^2)+(('StDev Calc'!AY$4)^2)+(('StDev Calc'!AZ$4)^2)+(('StDev Calc'!AX34)^2)+(('StDev Calc'!AY34)^2)+(('StDev Calc'!AZ34)^2))</f>
        <v>0.14261653106378241</v>
      </c>
      <c r="L32">
        <f>SQRT((('StDev Calc'!BA$4)^2)+(('StDev Calc'!BA34)^2))</f>
        <v>0.4061038473138493</v>
      </c>
      <c r="M32" s="75">
        <f t="shared" si="3"/>
        <v>0.54872037837763177</v>
      </c>
      <c r="N32">
        <f>SQRT((('StDev Calc'!BK$4)^2)+(('StDev Calc'!BL$4)^2)+(('StDev Calc'!BM$4)^2)+(('StDev Calc'!BK34)^2)+(('StDev Calc'!BL34)^2)+(('StDev Calc'!BM34)^2))</f>
        <v>5.2038423233862569E-2</v>
      </c>
      <c r="O32">
        <f>SQRT((('StDev Calc'!BN$4)^2)+(('StDev Calc'!BN34)^2))</f>
        <v>0.52793542380152447</v>
      </c>
      <c r="P32" s="75">
        <f t="shared" si="4"/>
        <v>0.57997384703538701</v>
      </c>
      <c r="Q32">
        <f>SQRT((('StDev Calc'!BX$4)^2)+(('StDev Calc'!BY$4)^2)+(('StDev Calc'!BZ$4)^2)+(('StDev Calc'!BX34)^2)+(('StDev Calc'!BY34)^2)+(('StDev Calc'!BZ34)^2))</f>
        <v>7.2026243294449024E-2</v>
      </c>
      <c r="R32">
        <f>SQRT((('StDev Calc'!CA$4)^2)+(('StDev Calc'!CA34)^2))</f>
        <v>0.42166437076008101</v>
      </c>
      <c r="S32" s="75">
        <f t="shared" si="5"/>
        <v>0.49369061405453002</v>
      </c>
      <c r="T32">
        <f>SQRT((('StDev Calc'!CK$4)^2)+(('StDev Calc'!CL$4)^2)+(('StDev Calc'!CM$4)^2)+(('StDev Calc'!CK34)^2)+(('StDev Calc'!CL34)^2)+(('StDev Calc'!CM34)^2))</f>
        <v>6.0129090729861993E-2</v>
      </c>
      <c r="U32">
        <f>SQRT((('StDev Calc'!CN$4)^2)+(('StDev Calc'!CN34)^2))</f>
        <v>0.24901907331749018</v>
      </c>
      <c r="V32" s="75">
        <f t="shared" si="6"/>
        <v>0.30914816404735218</v>
      </c>
      <c r="W32">
        <f>SQRT((('StDev Calc'!CX$4)^2)+(('StDev Calc'!CY$4)^2)+(('StDev Calc'!CZ$4)^2)+(('StDev Calc'!CX34)^2)+(('StDev Calc'!CY34)^2)+(('StDev Calc'!CZ34)^2))</f>
        <v>0.19219874770736103</v>
      </c>
      <c r="X32">
        <f>SQRT((('StDev Calc'!DA$4)^2)+(('StDev Calc'!DA34)^2))</f>
        <v>1.0430893362207934</v>
      </c>
      <c r="Y32" s="75">
        <f t="shared" si="7"/>
        <v>1.2352880839281544</v>
      </c>
    </row>
  </sheetData>
  <mergeCells count="8">
    <mergeCell ref="T1:V1"/>
    <mergeCell ref="W1:Y1"/>
    <mergeCell ref="B1:D1"/>
    <mergeCell ref="E1:G1"/>
    <mergeCell ref="H1:J1"/>
    <mergeCell ref="K1:M1"/>
    <mergeCell ref="N1:P1"/>
    <mergeCell ref="Q1:S1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081A-9794-4479-BC52-7C771507C5EB}">
  <dimension ref="A1:AA126"/>
  <sheetViews>
    <sheetView topLeftCell="A21" workbookViewId="0">
      <pane xSplit="1" topLeftCell="K1" activePane="topRight" state="frozen"/>
      <selection pane="topRight" activeCell="Y51" sqref="Y51"/>
    </sheetView>
  </sheetViews>
  <sheetFormatPr defaultRowHeight="14.5" x14ac:dyDescent="0.35"/>
  <cols>
    <col min="1" max="1" width="9.90625" customWidth="1"/>
    <col min="2" max="2" width="17.453125" customWidth="1"/>
    <col min="3" max="3" width="18" customWidth="1"/>
    <col min="4" max="27" width="12.6328125" customWidth="1"/>
  </cols>
  <sheetData>
    <row r="1" spans="1:27" ht="15.5" x14ac:dyDescent="0.35">
      <c r="A1" s="21"/>
      <c r="B1" s="22"/>
      <c r="C1" s="23"/>
      <c r="D1" s="118" t="s">
        <v>113</v>
      </c>
      <c r="E1" s="118"/>
      <c r="F1" s="118"/>
      <c r="G1" s="118" t="s">
        <v>114</v>
      </c>
      <c r="H1" s="118"/>
      <c r="I1" s="118"/>
      <c r="J1" s="118" t="s">
        <v>115</v>
      </c>
      <c r="K1" s="118"/>
      <c r="L1" s="118"/>
      <c r="M1" s="118" t="s">
        <v>116</v>
      </c>
      <c r="N1" s="118"/>
      <c r="O1" s="118"/>
      <c r="P1" s="118" t="s">
        <v>117</v>
      </c>
      <c r="Q1" s="118"/>
      <c r="R1" s="118"/>
      <c r="S1" s="118" t="s">
        <v>118</v>
      </c>
      <c r="T1" s="118"/>
      <c r="U1" s="118"/>
      <c r="V1" s="118" t="s">
        <v>119</v>
      </c>
      <c r="W1" s="118"/>
      <c r="X1" s="118"/>
      <c r="Y1" s="118" t="s">
        <v>120</v>
      </c>
      <c r="Z1" s="118"/>
      <c r="AA1" s="118"/>
    </row>
    <row r="2" spans="1:27" ht="15.5" x14ac:dyDescent="0.35">
      <c r="A2" s="21"/>
      <c r="B2" s="22"/>
      <c r="C2" s="23"/>
      <c r="D2" s="59">
        <v>1</v>
      </c>
      <c r="E2" s="59">
        <v>2</v>
      </c>
      <c r="F2" s="59">
        <v>3</v>
      </c>
      <c r="G2" s="59">
        <v>1</v>
      </c>
      <c r="H2" s="59">
        <v>2</v>
      </c>
      <c r="I2" s="59">
        <v>3</v>
      </c>
      <c r="J2" s="60">
        <v>1</v>
      </c>
      <c r="K2" s="60">
        <v>2</v>
      </c>
      <c r="L2" s="59">
        <v>3</v>
      </c>
      <c r="M2" s="24">
        <v>1</v>
      </c>
      <c r="N2" s="24">
        <v>2</v>
      </c>
      <c r="O2" s="59">
        <v>3</v>
      </c>
      <c r="P2" s="59">
        <v>1</v>
      </c>
      <c r="Q2" s="59">
        <v>2</v>
      </c>
      <c r="R2" s="59">
        <v>3</v>
      </c>
      <c r="S2" s="59">
        <v>1</v>
      </c>
      <c r="T2" s="59">
        <v>2</v>
      </c>
      <c r="U2" s="59">
        <v>3</v>
      </c>
      <c r="V2" s="60">
        <v>1</v>
      </c>
      <c r="W2" s="60">
        <v>2</v>
      </c>
      <c r="X2" s="59">
        <v>3</v>
      </c>
      <c r="Y2" s="24">
        <v>1</v>
      </c>
      <c r="Z2" s="24">
        <v>2</v>
      </c>
      <c r="AA2" s="59">
        <v>3</v>
      </c>
    </row>
    <row r="3" spans="1:27" ht="15.5" x14ac:dyDescent="0.35">
      <c r="A3" s="47"/>
      <c r="B3" s="25"/>
      <c r="C3" s="58" t="s">
        <v>47</v>
      </c>
      <c r="D3" s="26">
        <f>AVERAGE('StDev Calc'!B4:D4)</f>
        <v>20.706480666666668</v>
      </c>
      <c r="E3" s="44">
        <f>AVERAGE('StDev Calc'!E4:G4)</f>
        <v>20.582022000000002</v>
      </c>
      <c r="F3" s="44">
        <f>AVERAGE('StDev Calc'!H4:J4)</f>
        <v>20.493705666666667</v>
      </c>
      <c r="G3" s="28">
        <f>AVERAGE('StDev Calc'!O4:Q4)</f>
        <v>20.483711999999997</v>
      </c>
      <c r="H3" s="46">
        <f>AVERAGE('StDev Calc'!R4:T4)</f>
        <v>20.40965266666667</v>
      </c>
      <c r="I3" s="46">
        <f>AVERAGE('StDev Calc'!U4:W4)</f>
        <v>20.274570999999998</v>
      </c>
      <c r="J3" s="28">
        <f>AVERAGE('StDev Calc'!AB4:AD4)</f>
        <v>20.669913000000001</v>
      </c>
      <c r="K3" s="46">
        <f>AVERAGE('StDev Calc'!AE4:AG4)</f>
        <v>20.931326333333335</v>
      </c>
      <c r="L3" s="29">
        <f>AVERAGE('StDev Calc'!AH4:AJ4)</f>
        <v>20.304624999999998</v>
      </c>
      <c r="M3" s="45">
        <f>AVERAGE('StDev Calc'!AO4:AQ4)</f>
        <v>20.505468</v>
      </c>
      <c r="N3" s="45">
        <f>AVERAGE('StDev Calc'!AR4:AT4)</f>
        <v>21.348832999999999</v>
      </c>
      <c r="O3" s="44">
        <f>AVERAGE('StDev Calc'!AU4:AW4)</f>
        <v>20.623784000000001</v>
      </c>
      <c r="P3" s="26">
        <f>AVERAGE('StDev Calc'!BB4:BD4)</f>
        <v>21.962066333333336</v>
      </c>
      <c r="Q3" s="44">
        <f>AVERAGE('StDev Calc'!BE4:BG4)</f>
        <v>22.090253000000001</v>
      </c>
      <c r="R3" s="44">
        <f>AVERAGE('StDev Calc'!BH4:BJ4)</f>
        <v>21.369586333333331</v>
      </c>
      <c r="S3" s="28">
        <f>AVERAGE('StDev Calc'!BO4:BQ4)</f>
        <v>21.383625999999996</v>
      </c>
      <c r="T3" s="46">
        <f>AVERAGE('StDev Calc'!BR4:BT4)</f>
        <v>22.220462000000001</v>
      </c>
      <c r="U3" s="46">
        <f>AVERAGE('StDev Calc'!BU4:BW4)</f>
        <v>21.294183333333333</v>
      </c>
      <c r="V3" s="28">
        <f>AVERAGE('StDev Calc'!CB4:CD4)</f>
        <v>21.798672</v>
      </c>
      <c r="W3" s="46">
        <f>AVERAGE('StDev Calc'!CE4:CG4)</f>
        <v>21.261377</v>
      </c>
      <c r="X3" s="29">
        <f>AVERAGE('StDev Calc'!CH4:CJ4)</f>
        <v>21.673365666666669</v>
      </c>
      <c r="Y3" s="45">
        <f>AVERAGE('StDev Calc'!CO4:CQ4)</f>
        <v>23.519752500000003</v>
      </c>
      <c r="Z3" s="45">
        <f>AVERAGE('StDev Calc'!CR4:CT4)</f>
        <v>21.582436999999999</v>
      </c>
      <c r="AA3" s="27">
        <f>AVERAGE('StDev Calc'!CU4:CW4)</f>
        <v>21.795885666666667</v>
      </c>
    </row>
    <row r="4" spans="1:27" ht="15.5" x14ac:dyDescent="0.35">
      <c r="A4" s="31" t="s">
        <v>45</v>
      </c>
      <c r="B4" s="22" t="s">
        <v>82</v>
      </c>
      <c r="C4" s="54" t="s">
        <v>48</v>
      </c>
      <c r="D4" s="32">
        <f>AVERAGE('StDev Calc'!B5:D5)</f>
        <v>27.879497666666669</v>
      </c>
      <c r="E4" s="40">
        <f>AVERAGE('StDev Calc'!E5:G5)</f>
        <v>28.076525</v>
      </c>
      <c r="F4" s="40">
        <f>AVERAGE('StDev Calc'!H5:J5)</f>
        <v>27.920151000000001</v>
      </c>
      <c r="G4" s="30">
        <f>AVERAGE('StDev Calc'!O5:Q5)</f>
        <v>40</v>
      </c>
      <c r="H4" s="45">
        <f>AVERAGE('StDev Calc'!R5:T5)</f>
        <v>40</v>
      </c>
      <c r="I4" s="45">
        <f>AVERAGE('StDev Calc'!U5:W5)</f>
        <v>40</v>
      </c>
      <c r="J4" s="30">
        <f>AVERAGE('StDev Calc'!AB5:AD5)</f>
        <v>27.497666666666664</v>
      </c>
      <c r="K4" s="45">
        <f>AVERAGE('StDev Calc'!AE5:AG5)</f>
        <v>27.811663333333332</v>
      </c>
      <c r="L4" s="34">
        <f>AVERAGE('StDev Calc'!AH5:AJ5)</f>
        <v>27.788018333333337</v>
      </c>
      <c r="M4" s="45">
        <f>AVERAGE('StDev Calc'!AO5:AQ5)</f>
        <v>27.809877666666665</v>
      </c>
      <c r="N4" s="45">
        <f>AVERAGE('StDev Calc'!AR5:AT5)</f>
        <v>28.289962000000003</v>
      </c>
      <c r="O4" s="40">
        <f>AVERAGE('StDev Calc'!AU5:AW5)</f>
        <v>27.882840666666667</v>
      </c>
      <c r="P4" s="32">
        <f>AVERAGE('StDev Calc'!BB5:BD5)</f>
        <v>25.093871000000004</v>
      </c>
      <c r="Q4" s="40">
        <f>AVERAGE('StDev Calc'!BE5:BG5)</f>
        <v>25.525910666666665</v>
      </c>
      <c r="R4" s="40">
        <f>AVERAGE('StDev Calc'!BH5:BJ5)</f>
        <v>25.98936066666667</v>
      </c>
      <c r="S4" s="30">
        <f>AVERAGE('StDev Calc'!BO5:BQ5)</f>
        <v>38.224339666666673</v>
      </c>
      <c r="T4" s="45">
        <f>AVERAGE('StDev Calc'!BR5:BT5)</f>
        <v>37.996085666666666</v>
      </c>
      <c r="U4" s="45">
        <f>AVERAGE('StDev Calc'!BU5:BW5)</f>
        <v>38.902488666666663</v>
      </c>
      <c r="V4" s="30">
        <f>AVERAGE('StDev Calc'!CB5:CD5)</f>
        <v>25.164222333333338</v>
      </c>
      <c r="W4" s="45">
        <f>AVERAGE('StDev Calc'!CE5:CG5)</f>
        <v>25.584186333333335</v>
      </c>
      <c r="X4" s="34">
        <f>AVERAGE('StDev Calc'!CH5:CJ5)</f>
        <v>25.788762000000002</v>
      </c>
      <c r="Y4" s="45">
        <f>AVERAGE('StDev Calc'!CO5:CQ5)</f>
        <v>26.878291000000001</v>
      </c>
      <c r="Z4" s="45">
        <f>AVERAGE('StDev Calc'!CR5:CT5)</f>
        <v>25.7819845</v>
      </c>
      <c r="AA4" s="33">
        <f>AVERAGE('StDev Calc'!CU5:CW5)</f>
        <v>25.346891666666664</v>
      </c>
    </row>
    <row r="5" spans="1:27" ht="15.5" x14ac:dyDescent="0.35">
      <c r="A5" s="31" t="s">
        <v>121</v>
      </c>
      <c r="B5" s="22" t="s">
        <v>83</v>
      </c>
      <c r="C5" s="54" t="s">
        <v>49</v>
      </c>
      <c r="D5" s="32">
        <f>AVERAGE('StDev Calc'!B6:D6)</f>
        <v>29.242686333333335</v>
      </c>
      <c r="E5" s="40">
        <f>AVERAGE('StDev Calc'!E6:G6)</f>
        <v>29.82207166666667</v>
      </c>
      <c r="F5" s="40">
        <f>AVERAGE('StDev Calc'!H6:J6)</f>
        <v>29.454777333333329</v>
      </c>
      <c r="G5" s="30">
        <f>AVERAGE('StDev Calc'!O6:Q6)</f>
        <v>40</v>
      </c>
      <c r="H5" s="45">
        <f>AVERAGE('StDev Calc'!R6:T6)</f>
        <v>40</v>
      </c>
      <c r="I5" s="45">
        <f>AVERAGE('StDev Calc'!U6:W6)</f>
        <v>40</v>
      </c>
      <c r="J5" s="30">
        <f>AVERAGE('StDev Calc'!AB6:AD6)</f>
        <v>29.975332333333331</v>
      </c>
      <c r="K5" s="45">
        <f>AVERAGE('StDev Calc'!AE6:AG6)</f>
        <v>30.208861666666667</v>
      </c>
      <c r="L5" s="34">
        <f>AVERAGE('StDev Calc'!AH6:AJ6)</f>
        <v>29.829747999999999</v>
      </c>
      <c r="M5" s="45">
        <f>AVERAGE('StDev Calc'!AO6:AQ6)</f>
        <v>29.950434000000001</v>
      </c>
      <c r="N5" s="45">
        <f>AVERAGE('StDev Calc'!AR6:AT6)</f>
        <v>30.263910999999997</v>
      </c>
      <c r="O5" s="40">
        <f>AVERAGE('StDev Calc'!AU6:AW6)</f>
        <v>30.010251333333333</v>
      </c>
      <c r="P5" s="32">
        <f>AVERAGE('StDev Calc'!BB6:BD6)</f>
        <v>26.379107999999999</v>
      </c>
      <c r="Q5" s="40">
        <f>AVERAGE('StDev Calc'!BE6:BG6)</f>
        <v>27.172665666666663</v>
      </c>
      <c r="R5" s="40">
        <f>AVERAGE('StDev Calc'!BH6:BJ6)</f>
        <v>27.931147666666664</v>
      </c>
      <c r="S5" s="30">
        <f>AVERAGE('StDev Calc'!BO6:BQ6)</f>
        <v>33.045566666666666</v>
      </c>
      <c r="T5" s="45">
        <f>AVERAGE('StDev Calc'!BR6:BT6)</f>
        <v>34.599449999999997</v>
      </c>
      <c r="U5" s="45">
        <f>AVERAGE('StDev Calc'!BU6:BW6)</f>
        <v>34.422388000000005</v>
      </c>
      <c r="V5" s="30">
        <f>AVERAGE('StDev Calc'!CB6:CD6)</f>
        <v>26.356724333333332</v>
      </c>
      <c r="W5" s="45">
        <f>AVERAGE('StDev Calc'!CE6:CG6)</f>
        <v>26.173630333333335</v>
      </c>
      <c r="X5" s="34">
        <f>AVERAGE('StDev Calc'!CH6:CJ6)</f>
        <v>26.736001999999999</v>
      </c>
      <c r="Y5" s="45">
        <f>AVERAGE('StDev Calc'!CO6:CQ6)</f>
        <v>28.707492999999999</v>
      </c>
      <c r="Z5" s="45">
        <f>AVERAGE('StDev Calc'!CR6:CT6)</f>
        <v>27.381929499999998</v>
      </c>
      <c r="AA5" s="33">
        <f>AVERAGE('StDev Calc'!CU6:CW6)</f>
        <v>26.666961666666666</v>
      </c>
    </row>
    <row r="6" spans="1:27" ht="15.5" x14ac:dyDescent="0.35">
      <c r="A6" s="35"/>
      <c r="B6" s="22" t="s">
        <v>84</v>
      </c>
      <c r="C6" s="54" t="s">
        <v>50</v>
      </c>
      <c r="D6" s="32">
        <f>AVERAGE('StDev Calc'!B7:D7)</f>
        <v>34.769027666666666</v>
      </c>
      <c r="E6" s="40">
        <f>AVERAGE('StDev Calc'!E7:G7)</f>
        <v>35.127489333333337</v>
      </c>
      <c r="F6" s="40">
        <f>AVERAGE('StDev Calc'!H7:J7)</f>
        <v>34.227046333333334</v>
      </c>
      <c r="G6" s="30">
        <f>AVERAGE('StDev Calc'!O7:Q7)</f>
        <v>40</v>
      </c>
      <c r="H6" s="45">
        <f>AVERAGE('StDev Calc'!R7:T7)</f>
        <v>40</v>
      </c>
      <c r="I6" s="45">
        <f>AVERAGE('StDev Calc'!U7:W7)</f>
        <v>40</v>
      </c>
      <c r="J6" s="30">
        <f>AVERAGE('StDev Calc'!AB7:AD7)</f>
        <v>34.996245333333327</v>
      </c>
      <c r="K6" s="45">
        <f>AVERAGE('StDev Calc'!AE7:AG7)</f>
        <v>34.874911333333337</v>
      </c>
      <c r="L6" s="34">
        <f>AVERAGE('StDev Calc'!AH7:AJ7)</f>
        <v>34.782759666666664</v>
      </c>
      <c r="M6" s="45">
        <f>AVERAGE('StDev Calc'!AO7:AQ7)</f>
        <v>34.505062000000002</v>
      </c>
      <c r="N6" s="45">
        <f>AVERAGE('StDev Calc'!AR7:AT7)</f>
        <v>34.500660000000003</v>
      </c>
      <c r="O6" s="40">
        <f>AVERAGE('StDev Calc'!AU7:AW7)</f>
        <v>34.399268999999997</v>
      </c>
      <c r="P6" s="32">
        <f>AVERAGE('StDev Calc'!BB7:BD7)</f>
        <v>27.142120999999999</v>
      </c>
      <c r="Q6" s="40">
        <f>AVERAGE('StDev Calc'!BE7:BG7)</f>
        <v>27.278161999999998</v>
      </c>
      <c r="R6" s="40">
        <f>AVERAGE('StDev Calc'!BH7:BJ7)</f>
        <v>27.324009</v>
      </c>
      <c r="S6" s="30">
        <f>AVERAGE('StDev Calc'!BO7:BQ7)</f>
        <v>30.036095333333336</v>
      </c>
      <c r="T6" s="45">
        <f>AVERAGE('StDev Calc'!BR7:BT7)</f>
        <v>31.149362333333332</v>
      </c>
      <c r="U6" s="45">
        <f>AVERAGE('StDev Calc'!BU7:BW7)</f>
        <v>30.908202666666664</v>
      </c>
      <c r="V6" s="30">
        <f>AVERAGE('StDev Calc'!CB7:CD7)</f>
        <v>27.810708000000002</v>
      </c>
      <c r="W6" s="45">
        <f>AVERAGE('StDev Calc'!CE7:CG7)</f>
        <v>28.372729000000003</v>
      </c>
      <c r="X6" s="34">
        <f>AVERAGE('StDev Calc'!CH7:CJ7)</f>
        <v>28.325716666666665</v>
      </c>
      <c r="Y6" s="45">
        <f>AVERAGE('StDev Calc'!CO7:CQ7)</f>
        <v>29.187666999999998</v>
      </c>
      <c r="Z6" s="45">
        <f>AVERAGE('StDev Calc'!CR7:CT7)</f>
        <v>28.346088999999999</v>
      </c>
      <c r="AA6" s="33">
        <f>AVERAGE('StDev Calc'!CU7:CW7)</f>
        <v>28.201466999999997</v>
      </c>
    </row>
    <row r="7" spans="1:27" ht="15.5" x14ac:dyDescent="0.35">
      <c r="A7" s="35"/>
      <c r="B7" s="22" t="s">
        <v>85</v>
      </c>
      <c r="C7" s="54" t="s">
        <v>51</v>
      </c>
      <c r="D7" s="32">
        <f>AVERAGE('StDev Calc'!B8:D8)</f>
        <v>22.776531333333335</v>
      </c>
      <c r="E7" s="40">
        <f>AVERAGE('StDev Calc'!E8:G8)</f>
        <v>22.628557333333333</v>
      </c>
      <c r="F7" s="40">
        <f>AVERAGE('StDev Calc'!H8:J8)</f>
        <v>22.866229000000001</v>
      </c>
      <c r="G7" s="30">
        <f>AVERAGE('StDev Calc'!O8:Q8)</f>
        <v>38.088116666666672</v>
      </c>
      <c r="H7" s="45">
        <f>AVERAGE('StDev Calc'!R8:T8)</f>
        <v>40</v>
      </c>
      <c r="I7" s="45">
        <f>AVERAGE('StDev Calc'!U8:W8)</f>
        <v>38.375923</v>
      </c>
      <c r="J7" s="30">
        <f>AVERAGE('StDev Calc'!AB8:AD8)</f>
        <v>22.768004333333334</v>
      </c>
      <c r="K7" s="45">
        <f>AVERAGE('StDev Calc'!AE8:AG8)</f>
        <v>22.926612000000002</v>
      </c>
      <c r="L7" s="34">
        <f>AVERAGE('StDev Calc'!AH8:AJ8)</f>
        <v>22.856362333333333</v>
      </c>
      <c r="M7" s="45">
        <f>AVERAGE('StDev Calc'!AO8:AQ8)</f>
        <v>23.119130999999999</v>
      </c>
      <c r="N7" s="45">
        <f>AVERAGE('StDev Calc'!AR8:AT8)</f>
        <v>23.189627333333334</v>
      </c>
      <c r="O7" s="40">
        <f>AVERAGE('StDev Calc'!AU8:AW8)</f>
        <v>22.995530666666667</v>
      </c>
      <c r="P7" s="32">
        <f>AVERAGE('StDev Calc'!BB8:BD8)</f>
        <v>24.20059333333333</v>
      </c>
      <c r="Q7" s="40">
        <f>AVERAGE('StDev Calc'!BE8:BG8)</f>
        <v>24.447710666666666</v>
      </c>
      <c r="R7" s="40">
        <f>AVERAGE('StDev Calc'!BH8:BJ8)</f>
        <v>24.56744466666667</v>
      </c>
      <c r="S7" s="30">
        <f>AVERAGE('StDev Calc'!BO8:BQ8)</f>
        <v>40</v>
      </c>
      <c r="T7" s="45">
        <f>AVERAGE('StDev Calc'!BR8:BT8)</f>
        <v>39.000593333333335</v>
      </c>
      <c r="U7" s="45">
        <f>AVERAGE('StDev Calc'!BU8:BW8)</f>
        <v>38.993590000000005</v>
      </c>
      <c r="V7" s="30">
        <f>AVERAGE('StDev Calc'!CB8:CD8)</f>
        <v>24.431236333333334</v>
      </c>
      <c r="W7" s="45">
        <f>AVERAGE('StDev Calc'!CE8:CG8)</f>
        <v>23.831730000000004</v>
      </c>
      <c r="X7" s="34">
        <f>AVERAGE('StDev Calc'!CH8:CJ8)</f>
        <v>23.860840333333332</v>
      </c>
      <c r="Y7" s="45">
        <f>AVERAGE('StDev Calc'!CO8:CQ8)</f>
        <v>25.442123500000001</v>
      </c>
      <c r="Z7" s="45">
        <f>AVERAGE('StDev Calc'!CR8:CT8)</f>
        <v>23.898477</v>
      </c>
      <c r="AA7" s="33">
        <f>AVERAGE('StDev Calc'!CU8:CW8)</f>
        <v>23.787441333333334</v>
      </c>
    </row>
    <row r="8" spans="1:27" ht="15.5" x14ac:dyDescent="0.35">
      <c r="A8" s="35"/>
      <c r="B8" s="22" t="s">
        <v>86</v>
      </c>
      <c r="C8" s="54" t="s">
        <v>52</v>
      </c>
      <c r="D8" s="32">
        <f>AVERAGE('StDev Calc'!B9:D9)</f>
        <v>30.551522666666667</v>
      </c>
      <c r="E8" s="40">
        <f>AVERAGE('StDev Calc'!E9:G9)</f>
        <v>30.641692333333335</v>
      </c>
      <c r="F8" s="40">
        <f>AVERAGE('StDev Calc'!H9:J9)</f>
        <v>30.611710666666667</v>
      </c>
      <c r="G8" s="30">
        <f>AVERAGE('StDev Calc'!O9:Q9)</f>
        <v>40</v>
      </c>
      <c r="H8" s="45">
        <f>AVERAGE('StDev Calc'!R9:T9)</f>
        <v>40</v>
      </c>
      <c r="I8" s="45">
        <f>AVERAGE('StDev Calc'!U9:W9)</f>
        <v>40</v>
      </c>
      <c r="J8" s="30">
        <f>AVERAGE('StDev Calc'!AB9:AD9)</f>
        <v>30.39958866666667</v>
      </c>
      <c r="K8" s="45">
        <f>AVERAGE('StDev Calc'!AE9:AG9)</f>
        <v>30.691135666666668</v>
      </c>
      <c r="L8" s="34">
        <f>AVERAGE('StDev Calc'!AH9:AJ9)</f>
        <v>30.247122666666669</v>
      </c>
      <c r="M8" s="45">
        <f>AVERAGE('StDev Calc'!AO9:AQ9)</f>
        <v>30.849776666666667</v>
      </c>
      <c r="N8" s="45">
        <f>AVERAGE('StDev Calc'!AR9:AT9)</f>
        <v>31.007443666666664</v>
      </c>
      <c r="O8" s="40">
        <f>AVERAGE('StDev Calc'!AU9:AW9)</f>
        <v>30.718008666666666</v>
      </c>
      <c r="P8" s="32">
        <f>AVERAGE('StDev Calc'!BB9:BD9)</f>
        <v>26.629587666666666</v>
      </c>
      <c r="Q8" s="40">
        <f>AVERAGE('StDev Calc'!BE9:BG9)</f>
        <v>26.41953633333333</v>
      </c>
      <c r="R8" s="40">
        <f>AVERAGE('StDev Calc'!BH9:BJ9)</f>
        <v>26.807627999999998</v>
      </c>
      <c r="S8" s="30">
        <f>AVERAGE('StDev Calc'!BO9:BQ9)</f>
        <v>32.399658666666667</v>
      </c>
      <c r="T8" s="45">
        <f>AVERAGE('StDev Calc'!BR9:BT9)</f>
        <v>31.901254666666663</v>
      </c>
      <c r="U8" s="45">
        <f>AVERAGE('StDev Calc'!BU9:BW9)</f>
        <v>35.020163999999994</v>
      </c>
      <c r="V8" s="30">
        <f>AVERAGE('StDev Calc'!CB9:CD9)</f>
        <v>26.209790333333331</v>
      </c>
      <c r="W8" s="45">
        <f>AVERAGE('StDev Calc'!CE9:CG9)</f>
        <v>25.697426333333336</v>
      </c>
      <c r="X8" s="34">
        <f>AVERAGE('StDev Calc'!CH9:CJ9)</f>
        <v>25.996312333333336</v>
      </c>
      <c r="Y8" s="45">
        <f>AVERAGE('StDev Calc'!CO9:CQ9)</f>
        <v>27.231399500000002</v>
      </c>
      <c r="Z8" s="45">
        <f>AVERAGE('StDev Calc'!CR9:CT9)</f>
        <v>25.883679000000001</v>
      </c>
      <c r="AA8" s="33">
        <f>AVERAGE('StDev Calc'!CU9:CW9)</f>
        <v>25.960972999999999</v>
      </c>
    </row>
    <row r="9" spans="1:27" ht="15.5" x14ac:dyDescent="0.35">
      <c r="A9" s="35"/>
      <c r="B9" s="22" t="s">
        <v>87</v>
      </c>
      <c r="C9" s="54" t="s">
        <v>53</v>
      </c>
      <c r="D9" s="32">
        <f>AVERAGE('StDev Calc'!B10:D10)</f>
        <v>26.386872</v>
      </c>
      <c r="E9" s="40">
        <f>AVERAGE('StDev Calc'!E10:G10)</f>
        <v>26.342559333333337</v>
      </c>
      <c r="F9" s="40">
        <f>AVERAGE('StDev Calc'!H10:J10)</f>
        <v>26.227881666666665</v>
      </c>
      <c r="G9" s="30">
        <f>AVERAGE('StDev Calc'!O10:Q10)</f>
        <v>40</v>
      </c>
      <c r="H9" s="45">
        <f>AVERAGE('StDev Calc'!R10:T10)</f>
        <v>40</v>
      </c>
      <c r="I9" s="45">
        <f>AVERAGE('StDev Calc'!U10:W10)</f>
        <v>40</v>
      </c>
      <c r="J9" s="30">
        <f>AVERAGE('StDev Calc'!AB10:AD10)</f>
        <v>26.289647333333335</v>
      </c>
      <c r="K9" s="45">
        <f>AVERAGE('StDev Calc'!AE10:AG10)</f>
        <v>26.368048999999999</v>
      </c>
      <c r="L9" s="34">
        <f>AVERAGE('StDev Calc'!AH10:AJ10)</f>
        <v>26.236320666666671</v>
      </c>
      <c r="M9" s="45">
        <f>AVERAGE('StDev Calc'!AO10:AQ10)</f>
        <v>26.710597333333336</v>
      </c>
      <c r="N9" s="45">
        <f>AVERAGE('StDev Calc'!AR10:AT10)</f>
        <v>26.906115666666665</v>
      </c>
      <c r="O9" s="40">
        <f>AVERAGE('StDev Calc'!AU10:AW10)</f>
        <v>26.450647333333336</v>
      </c>
      <c r="P9" s="32">
        <f>AVERAGE('StDev Calc'!BB10:BD10)</f>
        <v>28.603672</v>
      </c>
      <c r="Q9" s="40">
        <f>AVERAGE('StDev Calc'!BE10:BG10)</f>
        <v>27.952039333333332</v>
      </c>
      <c r="R9" s="40">
        <f>AVERAGE('StDev Calc'!BH10:BJ10)</f>
        <v>27.900527333333333</v>
      </c>
      <c r="S9" s="30">
        <f>AVERAGE('StDev Calc'!BO10:BQ10)</f>
        <v>35.227806999999999</v>
      </c>
      <c r="T9" s="45">
        <f>AVERAGE('StDev Calc'!BR10:BT10)</f>
        <v>34.600977666666665</v>
      </c>
      <c r="U9" s="45">
        <f>AVERAGE('StDev Calc'!BU10:BW10)</f>
        <v>34.165105000000004</v>
      </c>
      <c r="V9" s="30">
        <f>AVERAGE('StDev Calc'!CB10:CD10)</f>
        <v>28.256608</v>
      </c>
      <c r="W9" s="45">
        <f>AVERAGE('StDev Calc'!CE10:CG10)</f>
        <v>27.635105333333332</v>
      </c>
      <c r="X9" s="34">
        <f>AVERAGE('StDev Calc'!CH10:CJ10)</f>
        <v>27.627033999999998</v>
      </c>
      <c r="Y9" s="45">
        <f>AVERAGE('StDev Calc'!CO10:CQ10)</f>
        <v>27.546901999999999</v>
      </c>
      <c r="Z9" s="45">
        <f>AVERAGE('StDev Calc'!CR10:CT10)</f>
        <v>26.850375</v>
      </c>
      <c r="AA9" s="33">
        <f>AVERAGE('StDev Calc'!CU10:CW10)</f>
        <v>27.119808666666668</v>
      </c>
    </row>
    <row r="10" spans="1:27" ht="15.5" x14ac:dyDescent="0.35">
      <c r="A10" s="35"/>
      <c r="B10" s="22" t="s">
        <v>88</v>
      </c>
      <c r="C10" s="54" t="s">
        <v>54</v>
      </c>
      <c r="D10" s="32">
        <f>AVERAGE('StDev Calc'!B11:D11)</f>
        <v>23.92191166666667</v>
      </c>
      <c r="E10" s="40">
        <f>AVERAGE('StDev Calc'!E11:G11)</f>
        <v>23.637479666666668</v>
      </c>
      <c r="F10" s="40">
        <f>AVERAGE('StDev Calc'!H11:J11)</f>
        <v>23.915046</v>
      </c>
      <c r="G10" s="30">
        <f>AVERAGE('StDev Calc'!O11:Q11)</f>
        <v>38.709278000000005</v>
      </c>
      <c r="H10" s="45">
        <f>AVERAGE('StDev Calc'!R11:T11)</f>
        <v>40</v>
      </c>
      <c r="I10" s="45">
        <f>AVERAGE('StDev Calc'!U11:W11)</f>
        <v>40</v>
      </c>
      <c r="J10" s="30">
        <f>AVERAGE('StDev Calc'!AB11:AD11)</f>
        <v>23.750361999999999</v>
      </c>
      <c r="K10" s="45">
        <f>AVERAGE('StDev Calc'!AE11:AG11)</f>
        <v>23.713991000000004</v>
      </c>
      <c r="L10" s="34">
        <f>AVERAGE('StDev Calc'!AH11:AJ11)</f>
        <v>23.939000333333329</v>
      </c>
      <c r="M10" s="45">
        <f>AVERAGE('StDev Calc'!AO11:AQ11)</f>
        <v>24.112027999999999</v>
      </c>
      <c r="N10" s="45">
        <f>AVERAGE('StDev Calc'!AR11:AT11)</f>
        <v>24.186236666666669</v>
      </c>
      <c r="O10" s="40">
        <f>AVERAGE('StDev Calc'!AU11:AW11)</f>
        <v>23.939177333333333</v>
      </c>
      <c r="P10" s="32">
        <f>AVERAGE('StDev Calc'!BB11:BD11)</f>
        <v>25.840325666666669</v>
      </c>
      <c r="Q10" s="40">
        <f>AVERAGE('StDev Calc'!BE11:BG11)</f>
        <v>25.24307566666667</v>
      </c>
      <c r="R10" s="40">
        <f>AVERAGE('StDev Calc'!BH11:BJ11)</f>
        <v>25.010998000000001</v>
      </c>
      <c r="S10" s="30">
        <f>AVERAGE('StDev Calc'!BO11:BQ11)</f>
        <v>32.886384999999997</v>
      </c>
      <c r="T10" s="45">
        <f>AVERAGE('StDev Calc'!BR11:BT11)</f>
        <v>31.782840000000004</v>
      </c>
      <c r="U10" s="45">
        <f>AVERAGE('StDev Calc'!BU11:BW11)</f>
        <v>34.459394333333336</v>
      </c>
      <c r="V10" s="30">
        <f>AVERAGE('StDev Calc'!CB11:CD11)</f>
        <v>25.670846333333333</v>
      </c>
      <c r="W10" s="45">
        <f>AVERAGE('StDev Calc'!CE11:CG11)</f>
        <v>24.977344666666667</v>
      </c>
      <c r="X10" s="34">
        <f>AVERAGE('StDev Calc'!CH11:CJ11)</f>
        <v>24.821772999999997</v>
      </c>
      <c r="Y10" s="45">
        <f>AVERAGE('StDev Calc'!CO11:CQ11)</f>
        <v>25.0783725</v>
      </c>
      <c r="Z10" s="45">
        <f>AVERAGE('StDev Calc'!CR11:CT11)</f>
        <v>24.285653</v>
      </c>
      <c r="AA10" s="33">
        <f>AVERAGE('StDev Calc'!CU11:CW11)</f>
        <v>24.40554933333333</v>
      </c>
    </row>
    <row r="11" spans="1:27" ht="15.5" x14ac:dyDescent="0.35">
      <c r="A11" s="35"/>
      <c r="B11" s="22" t="s">
        <v>89</v>
      </c>
      <c r="C11" s="54" t="s">
        <v>55</v>
      </c>
      <c r="D11" s="32">
        <f>AVERAGE('StDev Calc'!B12:D12)</f>
        <v>26.428478666666667</v>
      </c>
      <c r="E11" s="40">
        <f>AVERAGE('StDev Calc'!E12:G12)</f>
        <v>26.344588333333334</v>
      </c>
      <c r="F11" s="40">
        <f>AVERAGE('StDev Calc'!H12:J12)</f>
        <v>26.38100833333333</v>
      </c>
      <c r="G11" s="30">
        <f>AVERAGE('StDev Calc'!O12:Q12)</f>
        <v>40</v>
      </c>
      <c r="H11" s="45">
        <f>AVERAGE('StDev Calc'!R12:T12)</f>
        <v>40</v>
      </c>
      <c r="I11" s="45">
        <f>AVERAGE('StDev Calc'!U12:W12)</f>
        <v>40</v>
      </c>
      <c r="J11" s="30">
        <f>AVERAGE('StDev Calc'!AB12:AD12)</f>
        <v>26.318619999999999</v>
      </c>
      <c r="K11" s="45">
        <f>AVERAGE('StDev Calc'!AE12:AG12)</f>
        <v>26.293603333333333</v>
      </c>
      <c r="L11" s="34">
        <f>AVERAGE('StDev Calc'!AH12:AJ12)</f>
        <v>26.190683333333329</v>
      </c>
      <c r="M11" s="45">
        <f>AVERAGE('StDev Calc'!AO12:AQ12)</f>
        <v>26.072631333333334</v>
      </c>
      <c r="N11" s="45">
        <f>AVERAGE('StDev Calc'!AR12:AT12)</f>
        <v>26.848578000000003</v>
      </c>
      <c r="O11" s="40">
        <f>AVERAGE('StDev Calc'!AU12:AW12)</f>
        <v>26.153693666666669</v>
      </c>
      <c r="P11" s="32">
        <f>AVERAGE('StDev Calc'!BB12:BD12)</f>
        <v>28.375288333333334</v>
      </c>
      <c r="Q11" s="40">
        <f>AVERAGE('StDev Calc'!BE12:BG12)</f>
        <v>27.574309666666664</v>
      </c>
      <c r="R11" s="40">
        <f>AVERAGE('StDev Calc'!BH12:BJ12)</f>
        <v>27.091892666666666</v>
      </c>
      <c r="S11" s="30">
        <f>AVERAGE('StDev Calc'!BO12:BQ12)</f>
        <v>35.335373333333337</v>
      </c>
      <c r="T11" s="45">
        <f>AVERAGE('StDev Calc'!BR12:BT12)</f>
        <v>34.02350933333333</v>
      </c>
      <c r="U11" s="45">
        <f>AVERAGE('StDev Calc'!BU12:BW12)</f>
        <v>35.111564666666666</v>
      </c>
      <c r="V11" s="30">
        <f>AVERAGE('StDev Calc'!CB12:CD12)</f>
        <v>28.144166333333335</v>
      </c>
      <c r="W11" s="45">
        <f>AVERAGE('StDev Calc'!CE12:CG12)</f>
        <v>27.324280999999999</v>
      </c>
      <c r="X11" s="34">
        <f>AVERAGE('StDev Calc'!CH12:CJ12)</f>
        <v>27.270298666666665</v>
      </c>
      <c r="Y11" s="45">
        <f>AVERAGE('StDev Calc'!CO12:CQ12)</f>
        <v>27.939992</v>
      </c>
      <c r="Z11" s="45">
        <f>AVERAGE('StDev Calc'!CR12:CT12)</f>
        <v>26.468140500000001</v>
      </c>
      <c r="AA11" s="33">
        <f>AVERAGE('StDev Calc'!CU12:CW12)</f>
        <v>26.901668666666666</v>
      </c>
    </row>
    <row r="12" spans="1:27" ht="15.5" x14ac:dyDescent="0.35">
      <c r="A12" s="35"/>
      <c r="B12" s="22" t="s">
        <v>90</v>
      </c>
      <c r="C12" s="54" t="s">
        <v>56</v>
      </c>
      <c r="D12" s="32">
        <f>AVERAGE('StDev Calc'!B13:D13)</f>
        <v>27.736993999999999</v>
      </c>
      <c r="E12" s="40">
        <f>AVERAGE('StDev Calc'!E13:G13)</f>
        <v>27.746791000000002</v>
      </c>
      <c r="F12" s="40">
        <f>AVERAGE('StDev Calc'!H13:J13)</f>
        <v>27.596402333333334</v>
      </c>
      <c r="G12" s="30">
        <f>AVERAGE('StDev Calc'!O13:Q13)</f>
        <v>40</v>
      </c>
      <c r="H12" s="45">
        <f>AVERAGE('StDev Calc'!R13:T13)</f>
        <v>40</v>
      </c>
      <c r="I12" s="45">
        <f>AVERAGE('StDev Calc'!U13:W13)</f>
        <v>40</v>
      </c>
      <c r="J12" s="30">
        <f>AVERAGE('StDev Calc'!AB13:AD13)</f>
        <v>27.730970333333332</v>
      </c>
      <c r="K12" s="45">
        <f>AVERAGE('StDev Calc'!AE13:AG13)</f>
        <v>27.932294666666667</v>
      </c>
      <c r="L12" s="34">
        <f>AVERAGE('StDev Calc'!AH13:AJ13)</f>
        <v>27.338519333333334</v>
      </c>
      <c r="M12" s="45">
        <f>AVERAGE('StDev Calc'!AO13:AQ13)</f>
        <v>28.109871666666667</v>
      </c>
      <c r="N12" s="45">
        <f>AVERAGE('StDev Calc'!AR13:AT13)</f>
        <v>28.206638333333334</v>
      </c>
      <c r="O12" s="40">
        <f>AVERAGE('StDev Calc'!AU13:AW13)</f>
        <v>28.095166000000003</v>
      </c>
      <c r="P12" s="32">
        <f>AVERAGE('StDev Calc'!BB13:BD13)</f>
        <v>27.859815999999999</v>
      </c>
      <c r="Q12" s="40">
        <f>AVERAGE('StDev Calc'!BE13:BG13)</f>
        <v>27.286850666666666</v>
      </c>
      <c r="R12" s="40">
        <f>AVERAGE('StDev Calc'!BH13:BJ13)</f>
        <v>27.274641666666668</v>
      </c>
      <c r="S12" s="30">
        <f>AVERAGE('StDev Calc'!BO13:BQ13)</f>
        <v>35.007526666666671</v>
      </c>
      <c r="T12" s="45">
        <f>AVERAGE('StDev Calc'!BR13:BT13)</f>
        <v>33.778956666666666</v>
      </c>
      <c r="U12" s="45">
        <f>AVERAGE('StDev Calc'!BU13:BW13)</f>
        <v>33.583860666666673</v>
      </c>
      <c r="V12" s="30">
        <f>AVERAGE('StDev Calc'!CB13:CD13)</f>
        <v>27.756317999999997</v>
      </c>
      <c r="W12" s="45">
        <f>AVERAGE('StDev Calc'!CE13:CG13)</f>
        <v>26.718133000000005</v>
      </c>
      <c r="X12" s="34">
        <f>AVERAGE('StDev Calc'!CH13:CJ13)</f>
        <v>26.535557666666666</v>
      </c>
      <c r="Y12" s="45">
        <f>AVERAGE('StDev Calc'!CO13:CQ13)</f>
        <v>27.2287915</v>
      </c>
      <c r="Z12" s="45">
        <f>AVERAGE('StDev Calc'!CR13:CT13)</f>
        <v>25.838275000000003</v>
      </c>
      <c r="AA12" s="33">
        <f>AVERAGE('StDev Calc'!CU13:CW13)</f>
        <v>25.998378666666667</v>
      </c>
    </row>
    <row r="13" spans="1:27" ht="15.5" x14ac:dyDescent="0.35">
      <c r="A13" s="35"/>
      <c r="B13" s="22" t="s">
        <v>91</v>
      </c>
      <c r="C13" s="54" t="s">
        <v>57</v>
      </c>
      <c r="D13" s="32">
        <f>AVERAGE('StDev Calc'!B14:D14)</f>
        <v>31.483219999999999</v>
      </c>
      <c r="E13" s="40">
        <f>AVERAGE('StDev Calc'!E14:G14)</f>
        <v>31.396877666666665</v>
      </c>
      <c r="F13" s="40">
        <f>AVERAGE('StDev Calc'!H14:J14)</f>
        <v>31.588978333333333</v>
      </c>
      <c r="G13" s="30">
        <f>AVERAGE('StDev Calc'!O14:Q14)</f>
        <v>40</v>
      </c>
      <c r="H13" s="45">
        <f>AVERAGE('StDev Calc'!R14:T14)</f>
        <v>34.525392666666669</v>
      </c>
      <c r="I13" s="45">
        <f>AVERAGE('StDev Calc'!U14:W14)</f>
        <v>35.080210333333333</v>
      </c>
      <c r="J13" s="30">
        <f>AVERAGE('StDev Calc'!AB14:AD14)</f>
        <v>32.429428999999999</v>
      </c>
      <c r="K13" s="45">
        <f>AVERAGE('StDev Calc'!AE14:AG14)</f>
        <v>32.240846333333337</v>
      </c>
      <c r="L13" s="34">
        <f>AVERAGE('StDev Calc'!AH14:AJ14)</f>
        <v>32.141561000000003</v>
      </c>
      <c r="M13" s="45">
        <f>AVERAGE('StDev Calc'!AO14:AQ14)</f>
        <v>33.021676999999997</v>
      </c>
      <c r="N13" s="45">
        <f>AVERAGE('StDev Calc'!AR14:AT14)</f>
        <v>31.828931999999998</v>
      </c>
      <c r="O13" s="40">
        <f>AVERAGE('StDev Calc'!AU14:AW14)</f>
        <v>31.77431</v>
      </c>
      <c r="P13" s="32">
        <f>AVERAGE('StDev Calc'!BB14:BD14)</f>
        <v>27.390014666666669</v>
      </c>
      <c r="Q13" s="40">
        <f>AVERAGE('StDev Calc'!BE14:BG14)</f>
        <v>27.172856666666672</v>
      </c>
      <c r="R13" s="40">
        <f>AVERAGE('StDev Calc'!BH14:BJ14)</f>
        <v>27.846716333333333</v>
      </c>
      <c r="S13" s="30">
        <f>AVERAGE('StDev Calc'!BO14:BQ14)</f>
        <v>37.812946333333336</v>
      </c>
      <c r="T13" s="45">
        <f>AVERAGE('StDev Calc'!BR14:BT14)</f>
        <v>35.535409333333334</v>
      </c>
      <c r="U13" s="45">
        <f>AVERAGE('StDev Calc'!BU14:BW14)</f>
        <v>40</v>
      </c>
      <c r="V13" s="30">
        <f>AVERAGE('StDev Calc'!CB14:CD14)</f>
        <v>27.383391</v>
      </c>
      <c r="W13" s="45">
        <f>AVERAGE('StDev Calc'!CE14:CG14)</f>
        <v>26.227191333333337</v>
      </c>
      <c r="X13" s="34">
        <f>AVERAGE('StDev Calc'!CH14:CJ14)</f>
        <v>26.123365666666668</v>
      </c>
      <c r="Y13" s="45">
        <f>AVERAGE('StDev Calc'!CO14:CQ14)</f>
        <v>25.6342</v>
      </c>
      <c r="Z13" s="45">
        <f>AVERAGE('StDev Calc'!CR14:CT14)</f>
        <v>25.061259999999997</v>
      </c>
      <c r="AA13" s="33">
        <f>AVERAGE('StDev Calc'!CU14:CW14)</f>
        <v>25.220665999999998</v>
      </c>
    </row>
    <row r="14" spans="1:27" ht="15.5" x14ac:dyDescent="0.35">
      <c r="A14" s="35"/>
      <c r="B14" s="22" t="s">
        <v>92</v>
      </c>
      <c r="C14" s="54" t="s">
        <v>58</v>
      </c>
      <c r="D14" s="32">
        <f>AVERAGE('StDev Calc'!B15:D15)</f>
        <v>27.490893666666665</v>
      </c>
      <c r="E14" s="40">
        <f>AVERAGE('StDev Calc'!E15:G15)</f>
        <v>27.354677333333331</v>
      </c>
      <c r="F14" s="40">
        <f>AVERAGE('StDev Calc'!H15:J15)</f>
        <v>27.598006333333331</v>
      </c>
      <c r="G14" s="30">
        <f>AVERAGE('StDev Calc'!O15:Q15)</f>
        <v>28.375730000000001</v>
      </c>
      <c r="H14" s="45">
        <f>AVERAGE('StDev Calc'!R15:T15)</f>
        <v>28.381852666666664</v>
      </c>
      <c r="I14" s="45">
        <f>AVERAGE('StDev Calc'!U15:W15)</f>
        <v>28.349574</v>
      </c>
      <c r="J14" s="30">
        <f>AVERAGE('StDev Calc'!AB15:AD15)</f>
        <v>28.346010333333336</v>
      </c>
      <c r="K14" s="45">
        <f>AVERAGE('StDev Calc'!AE15:AG15)</f>
        <v>28.510492666666664</v>
      </c>
      <c r="L14" s="34">
        <f>AVERAGE('StDev Calc'!AH15:AJ15)</f>
        <v>28.523598000000003</v>
      </c>
      <c r="M14" s="45">
        <f>AVERAGE('StDev Calc'!AO15:AQ15)</f>
        <v>28.719084666666664</v>
      </c>
      <c r="N14" s="45">
        <f>AVERAGE('StDev Calc'!AR15:AT15)</f>
        <v>29.075802333333332</v>
      </c>
      <c r="O14" s="40">
        <f>AVERAGE('StDev Calc'!AU15:AW15)</f>
        <v>28.626814666666665</v>
      </c>
      <c r="P14" s="32">
        <f>AVERAGE('StDev Calc'!BB15:BD15)</f>
        <v>27.162580000000002</v>
      </c>
      <c r="Q14" s="40">
        <f>AVERAGE('StDev Calc'!BE15:BG15)</f>
        <v>26.971343333333333</v>
      </c>
      <c r="R14" s="40">
        <f>AVERAGE('StDev Calc'!BH15:BJ15)</f>
        <v>27.037150999999998</v>
      </c>
      <c r="S14" s="30">
        <f>AVERAGE('StDev Calc'!BO15:BQ15)</f>
        <v>27.638547333333332</v>
      </c>
      <c r="T14" s="45">
        <f>AVERAGE('StDev Calc'!BR15:BT15)</f>
        <v>27.764507999999996</v>
      </c>
      <c r="U14" s="45">
        <f>AVERAGE('StDev Calc'!BU15:BW15)</f>
        <v>27.532723000000001</v>
      </c>
      <c r="V14" s="30">
        <f>AVERAGE('StDev Calc'!CB15:CD15)</f>
        <v>29.10285</v>
      </c>
      <c r="W14" s="45">
        <f>AVERAGE('StDev Calc'!CE15:CG15)</f>
        <v>29.620045000000001</v>
      </c>
      <c r="X14" s="34">
        <f>AVERAGE('StDev Calc'!CH15:CJ15)</f>
        <v>29.799366666666668</v>
      </c>
      <c r="Y14" s="45">
        <f>AVERAGE('StDev Calc'!CO15:CQ15)</f>
        <v>31.7678935</v>
      </c>
      <c r="Z14" s="45">
        <f>AVERAGE('StDev Calc'!CR15:CT15)</f>
        <v>30.101165000000002</v>
      </c>
      <c r="AA14" s="33">
        <f>AVERAGE('StDev Calc'!CU15:CW15)</f>
        <v>30.352616666666666</v>
      </c>
    </row>
    <row r="15" spans="1:27" ht="15.5" x14ac:dyDescent="0.35">
      <c r="A15" s="35"/>
      <c r="B15" s="22" t="s">
        <v>93</v>
      </c>
      <c r="C15" s="54" t="s">
        <v>59</v>
      </c>
      <c r="D15" s="32">
        <f>AVERAGE('StDev Calc'!B16:D16)</f>
        <v>34.420803333333332</v>
      </c>
      <c r="E15" s="40">
        <f>AVERAGE('StDev Calc'!E16:G16)</f>
        <v>34.445850666666665</v>
      </c>
      <c r="F15" s="40">
        <f>AVERAGE('StDev Calc'!H16:J16)</f>
        <v>34.085932666666672</v>
      </c>
      <c r="G15" s="30">
        <f>AVERAGE('StDev Calc'!O16:Q16)</f>
        <v>40</v>
      </c>
      <c r="H15" s="45">
        <f>AVERAGE('StDev Calc'!R16:T16)</f>
        <v>40</v>
      </c>
      <c r="I15" s="45">
        <f>AVERAGE('StDev Calc'!U16:W16)</f>
        <v>40</v>
      </c>
      <c r="J15" s="30">
        <f>AVERAGE('StDev Calc'!AB16:AD16)</f>
        <v>35.345776999999998</v>
      </c>
      <c r="K15" s="45">
        <f>AVERAGE('StDev Calc'!AE16:AG16)</f>
        <v>35.292426999999996</v>
      </c>
      <c r="L15" s="34">
        <f>AVERAGE('StDev Calc'!AH16:AJ16)</f>
        <v>34.923970333333337</v>
      </c>
      <c r="M15" s="45">
        <f>AVERAGE('StDev Calc'!AO16:AQ16)</f>
        <v>33.429324999999999</v>
      </c>
      <c r="N15" s="45">
        <f>AVERAGE('StDev Calc'!AR16:AT16)</f>
        <v>35.260142999999999</v>
      </c>
      <c r="O15" s="40">
        <f>AVERAGE('StDev Calc'!AU16:AW16)</f>
        <v>34.92624</v>
      </c>
      <c r="P15" s="32">
        <f>AVERAGE('StDev Calc'!BB16:BD16)</f>
        <v>32.363626666666669</v>
      </c>
      <c r="Q15" s="40">
        <f>AVERAGE('StDev Calc'!BE16:BG16)</f>
        <v>32.341455999999994</v>
      </c>
      <c r="R15" s="40">
        <f>AVERAGE('StDev Calc'!BH16:BJ16)</f>
        <v>34.289743333333327</v>
      </c>
      <c r="S15" s="30">
        <f>AVERAGE('StDev Calc'!BO16:BQ16)</f>
        <v>38.647103666666673</v>
      </c>
      <c r="T15" s="45">
        <f>AVERAGE('StDev Calc'!BR16:BT16)</f>
        <v>36.772305666666661</v>
      </c>
      <c r="U15" s="45">
        <f>AVERAGE('StDev Calc'!BU16:BW16)</f>
        <v>40</v>
      </c>
      <c r="V15" s="30">
        <f>AVERAGE('StDev Calc'!CB16:CD16)</f>
        <v>32.986174000000005</v>
      </c>
      <c r="W15" s="45">
        <f>AVERAGE('StDev Calc'!CE16:CG16)</f>
        <v>32.615057666666672</v>
      </c>
      <c r="X15" s="34">
        <f>AVERAGE('StDev Calc'!CH16:CJ16)</f>
        <v>32.890303333333328</v>
      </c>
      <c r="Y15" s="45">
        <f>AVERAGE('StDev Calc'!CO16:CQ16)</f>
        <v>32.505301500000002</v>
      </c>
      <c r="Z15" s="45">
        <f>AVERAGE('StDev Calc'!CR16:CT16)</f>
        <v>32.085325499999996</v>
      </c>
      <c r="AA15" s="33">
        <f>AVERAGE('StDev Calc'!CU16:CW16)</f>
        <v>32.291692000000005</v>
      </c>
    </row>
    <row r="16" spans="1:27" ht="15.5" x14ac:dyDescent="0.35">
      <c r="A16" s="35"/>
      <c r="B16" s="22" t="s">
        <v>94</v>
      </c>
      <c r="C16" s="54" t="s">
        <v>60</v>
      </c>
      <c r="D16" s="32">
        <f>AVERAGE('StDev Calc'!B17:D17)</f>
        <v>25.322533333333336</v>
      </c>
      <c r="E16" s="40">
        <f>AVERAGE('StDev Calc'!E17:G17)</f>
        <v>25.361861000000001</v>
      </c>
      <c r="F16" s="40">
        <f>AVERAGE('StDev Calc'!H17:J17)</f>
        <v>25.607388666666669</v>
      </c>
      <c r="G16" s="30">
        <f>AVERAGE('StDev Calc'!O17:Q17)</f>
        <v>25.983524666666668</v>
      </c>
      <c r="H16" s="45">
        <f>AVERAGE('StDev Calc'!R17:T17)</f>
        <v>26.426119999999997</v>
      </c>
      <c r="I16" s="45">
        <f>AVERAGE('StDev Calc'!U17:W17)</f>
        <v>26.160759666666667</v>
      </c>
      <c r="J16" s="30">
        <f>AVERAGE('StDev Calc'!AB17:AD17)</f>
        <v>26.227586666666667</v>
      </c>
      <c r="K16" s="45">
        <f>AVERAGE('StDev Calc'!AE17:AG17)</f>
        <v>26.183569000000002</v>
      </c>
      <c r="L16" s="34">
        <f>AVERAGE('StDev Calc'!AH17:AJ17)</f>
        <v>26.464859000000001</v>
      </c>
      <c r="M16" s="45">
        <f>AVERAGE('StDev Calc'!AO17:AQ17)</f>
        <v>26.072811333333334</v>
      </c>
      <c r="N16" s="45">
        <f>AVERAGE('StDev Calc'!AR17:AT17)</f>
        <v>26.303915</v>
      </c>
      <c r="O16" s="40">
        <f>AVERAGE('StDev Calc'!AU17:AW17)</f>
        <v>26.159099666666666</v>
      </c>
      <c r="P16" s="32">
        <f>AVERAGE('StDev Calc'!BB17:BD17)</f>
        <v>25.399932333333336</v>
      </c>
      <c r="Q16" s="40">
        <f>AVERAGE('StDev Calc'!BE17:BG17)</f>
        <v>25.388540000000003</v>
      </c>
      <c r="R16" s="40">
        <f>AVERAGE('StDev Calc'!BH17:BJ17)</f>
        <v>26.283071333333336</v>
      </c>
      <c r="S16" s="30">
        <f>AVERAGE('StDev Calc'!BO17:BQ17)</f>
        <v>26.690692666666667</v>
      </c>
      <c r="T16" s="45">
        <f>AVERAGE('StDev Calc'!BR17:BT17)</f>
        <v>27.424124000000003</v>
      </c>
      <c r="U16" s="45">
        <f>AVERAGE('StDev Calc'!BU17:BW17)</f>
        <v>26.624240333333336</v>
      </c>
      <c r="V16" s="30">
        <f>AVERAGE('StDev Calc'!CB17:CD17)</f>
        <v>26.412529666666668</v>
      </c>
      <c r="W16" s="45">
        <f>AVERAGE('StDev Calc'!CE17:CG17)</f>
        <v>25.939823333333333</v>
      </c>
      <c r="X16" s="34">
        <f>AVERAGE('StDev Calc'!CH17:CJ17)</f>
        <v>26.292304333333334</v>
      </c>
      <c r="Y16" s="45">
        <f>AVERAGE('StDev Calc'!CO17:CQ17)</f>
        <v>27.315338500000003</v>
      </c>
      <c r="Z16" s="45">
        <f>AVERAGE('StDev Calc'!CR17:CT17)</f>
        <v>26.027222000000002</v>
      </c>
      <c r="AA16" s="33">
        <f>AVERAGE('StDev Calc'!CU17:CW17)</f>
        <v>25.107756333333331</v>
      </c>
    </row>
    <row r="17" spans="1:27" ht="15.5" x14ac:dyDescent="0.35">
      <c r="A17" s="35"/>
      <c r="B17" s="22" t="s">
        <v>95</v>
      </c>
      <c r="C17" s="54" t="s">
        <v>61</v>
      </c>
      <c r="D17" s="32">
        <f>AVERAGE('StDev Calc'!B18:D18)</f>
        <v>27.990035333333328</v>
      </c>
      <c r="E17" s="40">
        <f>AVERAGE('StDev Calc'!E18:G18)</f>
        <v>27.97532133333333</v>
      </c>
      <c r="F17" s="40">
        <f>AVERAGE('StDev Calc'!H18:J18)</f>
        <v>28.119320666666667</v>
      </c>
      <c r="G17" s="30">
        <f>AVERAGE('StDev Calc'!O18:Q18)</f>
        <v>28.927105666666666</v>
      </c>
      <c r="H17" s="45">
        <f>AVERAGE('StDev Calc'!R18:T18)</f>
        <v>29.135188333333332</v>
      </c>
      <c r="I17" s="45">
        <f>AVERAGE('StDev Calc'!U18:W18)</f>
        <v>28.956591</v>
      </c>
      <c r="J17" s="30">
        <f>AVERAGE('StDev Calc'!AB18:AD18)</f>
        <v>28.50329533333333</v>
      </c>
      <c r="K17" s="45">
        <f>AVERAGE('StDev Calc'!AE18:AG18)</f>
        <v>28.836175000000001</v>
      </c>
      <c r="L17" s="34">
        <f>AVERAGE('StDev Calc'!AH18:AJ18)</f>
        <v>28.903188</v>
      </c>
      <c r="M17" s="45">
        <f>AVERAGE('StDev Calc'!AO18:AQ18)</f>
        <v>29.005617666666666</v>
      </c>
      <c r="N17" s="45">
        <f>AVERAGE('StDev Calc'!AR18:AT18)</f>
        <v>29.299516000000001</v>
      </c>
      <c r="O17" s="40">
        <f>AVERAGE('StDev Calc'!AU18:AW18)</f>
        <v>28.991180666666668</v>
      </c>
      <c r="P17" s="32">
        <f>AVERAGE('StDev Calc'!BB18:BD18)</f>
        <v>27.368267666666668</v>
      </c>
      <c r="Q17" s="40">
        <f>AVERAGE('StDev Calc'!BE18:BG18)</f>
        <v>28.28137666666667</v>
      </c>
      <c r="R17" s="40">
        <f>AVERAGE('StDev Calc'!BH18:BJ18)</f>
        <v>29.292157666666668</v>
      </c>
      <c r="S17" s="30">
        <f>AVERAGE('StDev Calc'!BO18:BQ18)</f>
        <v>29.012514333333332</v>
      </c>
      <c r="T17" s="45">
        <f>AVERAGE('StDev Calc'!BR18:BT18)</f>
        <v>30.552041333333335</v>
      </c>
      <c r="U17" s="45">
        <f>AVERAGE('StDev Calc'!BU18:BW18)</f>
        <v>29.042878999999999</v>
      </c>
      <c r="V17" s="30">
        <f>AVERAGE('StDev Calc'!CB18:CD18)</f>
        <v>28.953852333333334</v>
      </c>
      <c r="W17" s="45">
        <f>AVERAGE('StDev Calc'!CE18:CG18)</f>
        <v>28.091377333333337</v>
      </c>
      <c r="X17" s="34">
        <f>AVERAGE('StDev Calc'!CH18:CJ18)</f>
        <v>28.313998999999995</v>
      </c>
      <c r="Y17" s="45">
        <f>AVERAGE('StDev Calc'!CO18:CQ18)</f>
        <v>28.449257500000002</v>
      </c>
      <c r="Z17" s="45">
        <f>AVERAGE('StDev Calc'!CR18:CT18)</f>
        <v>27.498061499999999</v>
      </c>
      <c r="AA17" s="33">
        <f>AVERAGE('StDev Calc'!CU18:CW18)</f>
        <v>26.150271</v>
      </c>
    </row>
    <row r="18" spans="1:27" ht="15.5" x14ac:dyDescent="0.35">
      <c r="A18" s="35"/>
      <c r="B18" s="22" t="s">
        <v>96</v>
      </c>
      <c r="C18" s="54" t="s">
        <v>62</v>
      </c>
      <c r="D18" s="32">
        <f>AVERAGE('StDev Calc'!B19:D19)</f>
        <v>35.107599999999998</v>
      </c>
      <c r="E18" s="40">
        <f>AVERAGE('StDev Calc'!E19:G19)</f>
        <v>35.087368999999995</v>
      </c>
      <c r="F18" s="40">
        <f>AVERAGE('StDev Calc'!H19:J19)</f>
        <v>35.379245666666662</v>
      </c>
      <c r="G18" s="30">
        <f>AVERAGE('StDev Calc'!O19:Q19)</f>
        <v>35.104083000000003</v>
      </c>
      <c r="H18" s="45">
        <f>AVERAGE('StDev Calc'!R19:T19)</f>
        <v>35.427305333333329</v>
      </c>
      <c r="I18" s="45">
        <f>AVERAGE('StDev Calc'!U19:W19)</f>
        <v>35.350248666666666</v>
      </c>
      <c r="J18" s="30">
        <f>AVERAGE('StDev Calc'!AB19:AD19)</f>
        <v>34.981385333333336</v>
      </c>
      <c r="K18" s="45">
        <f>AVERAGE('StDev Calc'!AE19:AG19)</f>
        <v>35.290208</v>
      </c>
      <c r="L18" s="34">
        <f>AVERAGE('StDev Calc'!AH19:AJ19)</f>
        <v>35.399267333333334</v>
      </c>
      <c r="M18" s="45">
        <f>AVERAGE('StDev Calc'!AO19:AQ19)</f>
        <v>33.004476333333336</v>
      </c>
      <c r="N18" s="45">
        <f>AVERAGE('StDev Calc'!AR19:AT19)</f>
        <v>35.421755999999995</v>
      </c>
      <c r="O18" s="40">
        <f>AVERAGE('StDev Calc'!AU19:AW19)</f>
        <v>33.047956333333339</v>
      </c>
      <c r="P18" s="32">
        <f>AVERAGE('StDev Calc'!BB19:BD19)</f>
        <v>29.490866999999998</v>
      </c>
      <c r="Q18" s="40">
        <f>AVERAGE('StDev Calc'!BE19:BG19)</f>
        <v>29.324830666666667</v>
      </c>
      <c r="R18" s="40">
        <f>AVERAGE('StDev Calc'!BH19:BJ19)</f>
        <v>29.136300666666667</v>
      </c>
      <c r="S18" s="30">
        <f>AVERAGE('StDev Calc'!BO19:BQ19)</f>
        <v>30.575794333333334</v>
      </c>
      <c r="T18" s="45">
        <f>AVERAGE('StDev Calc'!BR19:BT19)</f>
        <v>31.294875000000001</v>
      </c>
      <c r="U18" s="45">
        <f>AVERAGE('StDev Calc'!BU19:BW19)</f>
        <v>29.204565666666667</v>
      </c>
      <c r="V18" s="30">
        <f>AVERAGE('StDev Calc'!CB19:CD19)</f>
        <v>30.419186999999997</v>
      </c>
      <c r="W18" s="45">
        <f>AVERAGE('StDev Calc'!CE19:CG19)</f>
        <v>28.413264999999999</v>
      </c>
      <c r="X18" s="34">
        <f>AVERAGE('StDev Calc'!CH19:CJ19)</f>
        <v>28.569821999999998</v>
      </c>
      <c r="Y18" s="45">
        <f>AVERAGE('StDev Calc'!CO19:CQ19)</f>
        <v>29.5141405</v>
      </c>
      <c r="Z18" s="45">
        <f>AVERAGE('StDev Calc'!CR19:CT19)</f>
        <v>28.362140500000002</v>
      </c>
      <c r="AA18" s="33">
        <f>AVERAGE('StDev Calc'!CU19:CW19)</f>
        <v>27.622953666666664</v>
      </c>
    </row>
    <row r="19" spans="1:27" ht="15.5" x14ac:dyDescent="0.35">
      <c r="A19" s="35"/>
      <c r="B19" s="22" t="s">
        <v>97</v>
      </c>
      <c r="C19" s="54" t="s">
        <v>63</v>
      </c>
      <c r="D19" s="32">
        <f>AVERAGE('StDev Calc'!B20:D20)</f>
        <v>25.141811000000001</v>
      </c>
      <c r="E19" s="40">
        <f>AVERAGE('StDev Calc'!E20:G20)</f>
        <v>25.210424</v>
      </c>
      <c r="F19" s="40">
        <f>AVERAGE('StDev Calc'!H20:J20)</f>
        <v>25.315790666666668</v>
      </c>
      <c r="G19" s="30">
        <f>AVERAGE('StDev Calc'!O20:Q20)</f>
        <v>40</v>
      </c>
      <c r="H19" s="45">
        <f>AVERAGE('StDev Calc'!R20:T20)</f>
        <v>40</v>
      </c>
      <c r="I19" s="45">
        <f>AVERAGE('StDev Calc'!U20:W20)</f>
        <v>40</v>
      </c>
      <c r="J19" s="30">
        <f>AVERAGE('StDev Calc'!AB20:AD20)</f>
        <v>25.020388666666666</v>
      </c>
      <c r="K19" s="45">
        <f>AVERAGE('StDev Calc'!AE20:AG20)</f>
        <v>25.172240000000002</v>
      </c>
      <c r="L19" s="34">
        <f>AVERAGE('StDev Calc'!AH20:AJ20)</f>
        <v>25.222082</v>
      </c>
      <c r="M19" s="45">
        <f>AVERAGE('StDev Calc'!AO20:AQ20)</f>
        <v>25.354658666666666</v>
      </c>
      <c r="N19" s="45">
        <f>AVERAGE('StDev Calc'!AR20:AT20)</f>
        <v>25.793032666666665</v>
      </c>
      <c r="O19" s="40">
        <f>AVERAGE('StDev Calc'!AU20:AW20)</f>
        <v>25.340781000000003</v>
      </c>
      <c r="P19" s="32">
        <f>AVERAGE('StDev Calc'!BB20:BD20)</f>
        <v>26.55051933333333</v>
      </c>
      <c r="Q19" s="40">
        <f>AVERAGE('StDev Calc'!BE20:BG20)</f>
        <v>26.058652333333338</v>
      </c>
      <c r="R19" s="40">
        <f>AVERAGE('StDev Calc'!BH20:BJ20)</f>
        <v>26.042240666666668</v>
      </c>
      <c r="S19" s="30">
        <f>AVERAGE('StDev Calc'!BO20:BQ20)</f>
        <v>33.917794000000008</v>
      </c>
      <c r="T19" s="45">
        <f>AVERAGE('StDev Calc'!BR20:BT20)</f>
        <v>33.074511000000001</v>
      </c>
      <c r="U19" s="45">
        <f>AVERAGE('StDev Calc'!BU20:BW20)</f>
        <v>35.606109666666669</v>
      </c>
      <c r="V19" s="30">
        <f>AVERAGE('StDev Calc'!CB20:CD20)</f>
        <v>26.571197999999999</v>
      </c>
      <c r="W19" s="45">
        <f>AVERAGE('StDev Calc'!CE20:CG20)</f>
        <v>25.296291333333333</v>
      </c>
      <c r="X19" s="34">
        <f>AVERAGE('StDev Calc'!CH20:CJ20)</f>
        <v>25.336650333333335</v>
      </c>
      <c r="Y19" s="45">
        <f>AVERAGE('StDev Calc'!CO20:CQ20)</f>
        <v>26.6909955</v>
      </c>
      <c r="Z19" s="45">
        <f>AVERAGE('StDev Calc'!CR20:CT20)</f>
        <v>25.074852</v>
      </c>
      <c r="AA19" s="33">
        <f>AVERAGE('StDev Calc'!CU20:CW20)</f>
        <v>25.134618666666668</v>
      </c>
    </row>
    <row r="20" spans="1:27" ht="15.5" x14ac:dyDescent="0.35">
      <c r="A20" s="35"/>
      <c r="B20" s="22" t="s">
        <v>98</v>
      </c>
      <c r="C20" s="54" t="s">
        <v>64</v>
      </c>
      <c r="D20" s="32">
        <f>AVERAGE('StDev Calc'!B21:D21)</f>
        <v>26.254522999999995</v>
      </c>
      <c r="E20" s="40">
        <f>AVERAGE('StDev Calc'!E21:G21)</f>
        <v>26.284839000000002</v>
      </c>
      <c r="F20" s="40">
        <f>AVERAGE('StDev Calc'!H21:J21)</f>
        <v>26.340580999999997</v>
      </c>
      <c r="G20" s="30">
        <f>AVERAGE('StDev Calc'!O21:Q21)</f>
        <v>26.884231333333332</v>
      </c>
      <c r="H20" s="45">
        <f>AVERAGE('StDev Calc'!R21:T21)</f>
        <v>27.255413000000001</v>
      </c>
      <c r="I20" s="45">
        <f>AVERAGE('StDev Calc'!U21:W21)</f>
        <v>27.408000000000001</v>
      </c>
      <c r="J20" s="30">
        <f>AVERAGE('StDev Calc'!AB21:AD21)</f>
        <v>26.989166333333333</v>
      </c>
      <c r="K20" s="45">
        <f>AVERAGE('StDev Calc'!AE21:AG21)</f>
        <v>27.248376333333336</v>
      </c>
      <c r="L20" s="34">
        <f>AVERAGE('StDev Calc'!AH21:AJ21)</f>
        <v>27.353076666666666</v>
      </c>
      <c r="M20" s="45">
        <f>AVERAGE('StDev Calc'!AO21:AQ21)</f>
        <v>27.242841666666664</v>
      </c>
      <c r="N20" s="45">
        <f>AVERAGE('StDev Calc'!AR21:AT21)</f>
        <v>27.160601666666668</v>
      </c>
      <c r="O20" s="40">
        <f>AVERAGE('StDev Calc'!AU21:AW21)</f>
        <v>27.301626666666664</v>
      </c>
      <c r="P20" s="32">
        <f>AVERAGE('StDev Calc'!BB21:BD21)</f>
        <v>27.001112000000003</v>
      </c>
      <c r="Q20" s="40">
        <f>AVERAGE('StDev Calc'!BE21:BG21)</f>
        <v>26.71113166666667</v>
      </c>
      <c r="R20" s="40">
        <f>AVERAGE('StDev Calc'!BH21:BJ21)</f>
        <v>26.750910000000001</v>
      </c>
      <c r="S20" s="30">
        <f>AVERAGE('StDev Calc'!BO21:BQ21)</f>
        <v>27.960351333333335</v>
      </c>
      <c r="T20" s="45">
        <f>AVERAGE('StDev Calc'!BR21:BT21)</f>
        <v>27.92989833333333</v>
      </c>
      <c r="U20" s="45">
        <f>AVERAGE('StDev Calc'!BU21:BW21)</f>
        <v>27.338213333333332</v>
      </c>
      <c r="V20" s="30">
        <f>AVERAGE('StDev Calc'!CB21:CD21)</f>
        <v>27.999631333333337</v>
      </c>
      <c r="W20" s="45">
        <f>AVERAGE('StDev Calc'!CE21:CG21)</f>
        <v>27.368846666666666</v>
      </c>
      <c r="X20" s="34">
        <f>AVERAGE('StDev Calc'!CH21:CJ21)</f>
        <v>27.359346000000002</v>
      </c>
      <c r="Y20" s="45">
        <f>AVERAGE('StDev Calc'!CO21:CQ21)</f>
        <v>28.253095500000001</v>
      </c>
      <c r="Z20" s="45">
        <f>AVERAGE('StDev Calc'!CR21:CT21)</f>
        <v>27.2105675</v>
      </c>
      <c r="AA20" s="33">
        <f>AVERAGE('StDev Calc'!CU21:CW21)</f>
        <v>26.623677000000001</v>
      </c>
    </row>
    <row r="21" spans="1:27" ht="15.5" x14ac:dyDescent="0.35">
      <c r="A21" s="35"/>
      <c r="B21" s="22" t="s">
        <v>99</v>
      </c>
      <c r="C21" s="54" t="s">
        <v>65</v>
      </c>
      <c r="D21" s="32">
        <f>AVERAGE('StDev Calc'!B22:D22)</f>
        <v>27.255696999999998</v>
      </c>
      <c r="E21" s="40">
        <f>AVERAGE('StDev Calc'!E22:G22)</f>
        <v>27.201480333333336</v>
      </c>
      <c r="F21" s="40">
        <f>AVERAGE('StDev Calc'!H22:J22)</f>
        <v>27.286830333333331</v>
      </c>
      <c r="G21" s="30">
        <f>AVERAGE('StDev Calc'!O22:Q22)</f>
        <v>27.252685</v>
      </c>
      <c r="H21" s="45">
        <f>AVERAGE('StDev Calc'!R22:T22)</f>
        <v>27.145951333333333</v>
      </c>
      <c r="I21" s="45">
        <f>AVERAGE('StDev Calc'!U22:W22)</f>
        <v>26.940246999999999</v>
      </c>
      <c r="J21" s="30">
        <f>AVERAGE('StDev Calc'!AB22:AD22)</f>
        <v>28.094794333333336</v>
      </c>
      <c r="K21" s="45">
        <f>AVERAGE('StDev Calc'!AE22:AG22)</f>
        <v>28.245396</v>
      </c>
      <c r="L21" s="34">
        <f>AVERAGE('StDev Calc'!AH22:AJ22)</f>
        <v>28.119889333333333</v>
      </c>
      <c r="M21" s="45">
        <f>AVERAGE('StDev Calc'!AO22:AQ22)</f>
        <v>28.196626333333331</v>
      </c>
      <c r="N21" s="45">
        <f>AVERAGE('StDev Calc'!AR22:AT22)</f>
        <v>28.328554666666665</v>
      </c>
      <c r="O21" s="40">
        <f>AVERAGE('StDev Calc'!AU22:AW22)</f>
        <v>28.130786999999998</v>
      </c>
      <c r="P21" s="32">
        <f>AVERAGE('StDev Calc'!BB22:BD22)</f>
        <v>27.983821333333335</v>
      </c>
      <c r="Q21" s="40">
        <f>AVERAGE('StDev Calc'!BE22:BG22)</f>
        <v>27.402665666666667</v>
      </c>
      <c r="R21" s="40">
        <f>AVERAGE('StDev Calc'!BH22:BJ22)</f>
        <v>27.051620333333332</v>
      </c>
      <c r="S21" s="30">
        <f>AVERAGE('StDev Calc'!BO22:BQ22)</f>
        <v>27.856707333333333</v>
      </c>
      <c r="T21" s="45">
        <f>AVERAGE('StDev Calc'!BR22:BT22)</f>
        <v>27.617319333333331</v>
      </c>
      <c r="U21" s="45">
        <f>AVERAGE('StDev Calc'!BU22:BW22)</f>
        <v>27.367410666666668</v>
      </c>
      <c r="V21" s="30">
        <f>AVERAGE('StDev Calc'!CB22:CD22)</f>
        <v>29.117498999999999</v>
      </c>
      <c r="W21" s="45">
        <f>AVERAGE('StDev Calc'!CE22:CG22)</f>
        <v>28.277692666666667</v>
      </c>
      <c r="X21" s="34">
        <f>AVERAGE('StDev Calc'!CH22:CJ22)</f>
        <v>28.735016999999999</v>
      </c>
      <c r="Y21" s="45">
        <f>AVERAGE('StDev Calc'!CO22:CQ22)</f>
        <v>29.836259499999997</v>
      </c>
      <c r="Z21" s="45">
        <f>AVERAGE('StDev Calc'!CR22:CT22)</f>
        <v>28.443485500000001</v>
      </c>
      <c r="AA21" s="33">
        <f>AVERAGE('StDev Calc'!CU22:CW22)</f>
        <v>28.706753666666668</v>
      </c>
    </row>
    <row r="22" spans="1:27" ht="15.5" x14ac:dyDescent="0.35">
      <c r="A22" s="35"/>
      <c r="B22" s="22" t="s">
        <v>100</v>
      </c>
      <c r="C22" s="54" t="s">
        <v>66</v>
      </c>
      <c r="D22" s="32">
        <f>AVERAGE('StDev Calc'!B23:D23)</f>
        <v>28.738559666666664</v>
      </c>
      <c r="E22" s="40">
        <f>AVERAGE('StDev Calc'!E23:G23)</f>
        <v>28.758110333333335</v>
      </c>
      <c r="F22" s="40">
        <f>AVERAGE('StDev Calc'!H23:J23)</f>
        <v>28.949334333333336</v>
      </c>
      <c r="G22" s="30">
        <f>AVERAGE('StDev Calc'!O23:Q23)</f>
        <v>28.744856333333331</v>
      </c>
      <c r="H22" s="45">
        <f>AVERAGE('StDev Calc'!R23:T23)</f>
        <v>28.445708999999997</v>
      </c>
      <c r="I22" s="45">
        <f>AVERAGE('StDev Calc'!U23:W23)</f>
        <v>28.695138333333333</v>
      </c>
      <c r="J22" s="30">
        <f>AVERAGE('StDev Calc'!AB23:AD23)</f>
        <v>29.144001333333335</v>
      </c>
      <c r="K22" s="45">
        <f>AVERAGE('StDev Calc'!AE23:AG23)</f>
        <v>29.514676666666663</v>
      </c>
      <c r="L22" s="34">
        <f>AVERAGE('StDev Calc'!AH23:AJ23)</f>
        <v>29.519362000000001</v>
      </c>
      <c r="M22" s="45">
        <f>AVERAGE('StDev Calc'!AO23:AQ23)</f>
        <v>29.795892666666663</v>
      </c>
      <c r="N22" s="45">
        <f>AVERAGE('StDev Calc'!AR23:AT23)</f>
        <v>29.781622666666667</v>
      </c>
      <c r="O22" s="40">
        <f>AVERAGE('StDev Calc'!AU23:AW23)</f>
        <v>29.623125999999999</v>
      </c>
      <c r="P22" s="32">
        <f>AVERAGE('StDev Calc'!BB23:BD23)</f>
        <v>29.063846333333334</v>
      </c>
      <c r="Q22" s="40">
        <f>AVERAGE('StDev Calc'!BE23:BG23)</f>
        <v>28.867770333333329</v>
      </c>
      <c r="R22" s="40">
        <f>AVERAGE('StDev Calc'!BH23:BJ23)</f>
        <v>28.807603999999998</v>
      </c>
      <c r="S22" s="30">
        <f>AVERAGE('StDev Calc'!BO23:BQ23)</f>
        <v>29.039041666666666</v>
      </c>
      <c r="T22" s="45">
        <f>AVERAGE('StDev Calc'!BR23:BT23)</f>
        <v>28.853969666666668</v>
      </c>
      <c r="U22" s="45">
        <f>AVERAGE('StDev Calc'!BU23:BW23)</f>
        <v>28.666750666666669</v>
      </c>
      <c r="V22" s="30">
        <f>AVERAGE('StDev Calc'!CB23:CD23)</f>
        <v>30.070451333333335</v>
      </c>
      <c r="W22" s="45">
        <f>AVERAGE('StDev Calc'!CE23:CG23)</f>
        <v>29.440821333333332</v>
      </c>
      <c r="X22" s="34">
        <f>AVERAGE('StDev Calc'!CH23:CJ23)</f>
        <v>29.585800333333335</v>
      </c>
      <c r="Y22" s="45">
        <f>AVERAGE('StDev Calc'!CO23:CQ23)</f>
        <v>30.630522500000001</v>
      </c>
      <c r="Z22" s="45">
        <f>AVERAGE('StDev Calc'!CR23:CT23)</f>
        <v>29.171934499999999</v>
      </c>
      <c r="AA22" s="33">
        <f>AVERAGE('StDev Calc'!CU23:CW23)</f>
        <v>29.272439666666667</v>
      </c>
    </row>
    <row r="23" spans="1:27" ht="15.5" x14ac:dyDescent="0.35">
      <c r="A23" s="35"/>
      <c r="B23" s="22" t="s">
        <v>101</v>
      </c>
      <c r="C23" s="54" t="s">
        <v>67</v>
      </c>
      <c r="D23" s="32">
        <f>AVERAGE('StDev Calc'!B24:D24)</f>
        <v>30.693788999999999</v>
      </c>
      <c r="E23" s="40">
        <f>AVERAGE('StDev Calc'!E24:G24)</f>
        <v>30.593229333333337</v>
      </c>
      <c r="F23" s="40">
        <f>AVERAGE('StDev Calc'!H24:J24)</f>
        <v>30.672867999999998</v>
      </c>
      <c r="G23" s="30">
        <f>AVERAGE('StDev Calc'!O24:Q24)</f>
        <v>31.921900000000004</v>
      </c>
      <c r="H23" s="45">
        <f>AVERAGE('StDev Calc'!R24:T24)</f>
        <v>31.594009999999997</v>
      </c>
      <c r="I23" s="45">
        <f>AVERAGE('StDev Calc'!U24:W24)</f>
        <v>31.719729333333333</v>
      </c>
      <c r="J23" s="30">
        <f>AVERAGE('StDev Calc'!AB24:AD24)</f>
        <v>30.747921333333334</v>
      </c>
      <c r="K23" s="45">
        <f>AVERAGE('StDev Calc'!AE24:AG24)</f>
        <v>30.859348666666666</v>
      </c>
      <c r="L23" s="34">
        <f>AVERAGE('StDev Calc'!AH24:AJ24)</f>
        <v>30.761031333333332</v>
      </c>
      <c r="M23" s="45">
        <f>AVERAGE('StDev Calc'!AO24:AQ24)</f>
        <v>31.289663333333333</v>
      </c>
      <c r="N23" s="45">
        <f>AVERAGE('StDev Calc'!AR24:AT24)</f>
        <v>31.277118000000002</v>
      </c>
      <c r="O23" s="40">
        <f>AVERAGE('StDev Calc'!AU24:AW24)</f>
        <v>31.018111000000001</v>
      </c>
      <c r="P23" s="32">
        <f>AVERAGE('StDev Calc'!BB24:BD24)</f>
        <v>30.623073000000002</v>
      </c>
      <c r="Q23" s="40">
        <f>AVERAGE('StDev Calc'!BE24:BG24)</f>
        <v>30.107112999999998</v>
      </c>
      <c r="R23" s="40">
        <f>AVERAGE('StDev Calc'!BH24:BJ24)</f>
        <v>29.671346333333332</v>
      </c>
      <c r="S23" s="30">
        <f>AVERAGE('StDev Calc'!BO24:BQ24)</f>
        <v>31.339037000000001</v>
      </c>
      <c r="T23" s="45">
        <f>AVERAGE('StDev Calc'!BR24:BT24)</f>
        <v>31.271677</v>
      </c>
      <c r="U23" s="45">
        <f>AVERAGE('StDev Calc'!BU24:BW24)</f>
        <v>30.665989999999997</v>
      </c>
      <c r="V23" s="30">
        <f>AVERAGE('StDev Calc'!CB24:CD24)</f>
        <v>30.314951666666669</v>
      </c>
      <c r="W23" s="45">
        <f>AVERAGE('StDev Calc'!CE24:CG24)</f>
        <v>29.350787</v>
      </c>
      <c r="X23" s="34">
        <f>AVERAGE('StDev Calc'!CH24:CJ24)</f>
        <v>29.330518666666666</v>
      </c>
      <c r="Y23" s="45">
        <f>AVERAGE('StDev Calc'!CO24:CQ24)</f>
        <v>30.546713500000003</v>
      </c>
      <c r="Z23" s="45">
        <f>AVERAGE('StDev Calc'!CR24:CT24)</f>
        <v>28.949920500000001</v>
      </c>
      <c r="AA23" s="33">
        <f>AVERAGE('StDev Calc'!CU24:CW24)</f>
        <v>29.093406000000002</v>
      </c>
    </row>
    <row r="24" spans="1:27" ht="15.5" x14ac:dyDescent="0.35">
      <c r="A24" s="35"/>
      <c r="B24" s="36" t="s">
        <v>102</v>
      </c>
      <c r="C24" s="54" t="s">
        <v>68</v>
      </c>
      <c r="D24" s="32">
        <f>AVERAGE('StDev Calc'!B25:D25)</f>
        <v>25.418136000000001</v>
      </c>
      <c r="E24" s="40">
        <f>AVERAGE('StDev Calc'!E25:G25)</f>
        <v>24.911998000000001</v>
      </c>
      <c r="F24" s="40">
        <f>AVERAGE('StDev Calc'!H25:J25)</f>
        <v>25.027419666666663</v>
      </c>
      <c r="G24" s="30">
        <f>AVERAGE('StDev Calc'!O25:Q25)</f>
        <v>24.403194333333332</v>
      </c>
      <c r="H24" s="45">
        <f>AVERAGE('StDev Calc'!R25:T25)</f>
        <v>24.661838666666668</v>
      </c>
      <c r="I24" s="45">
        <f>AVERAGE('StDev Calc'!U25:W25)</f>
        <v>24.263751666666668</v>
      </c>
      <c r="J24" s="30">
        <f>AVERAGE('StDev Calc'!AB25:AD25)</f>
        <v>24.495573666666669</v>
      </c>
      <c r="K24" s="45">
        <f>AVERAGE('StDev Calc'!AE25:AG25)</f>
        <v>24.916666333333335</v>
      </c>
      <c r="L24" s="34">
        <f>AVERAGE('StDev Calc'!AH25:AJ25)</f>
        <v>24.428097666666662</v>
      </c>
      <c r="M24" s="45">
        <f>AVERAGE('StDev Calc'!AO25:AQ25)</f>
        <v>24.613421666666667</v>
      </c>
      <c r="N24" s="45">
        <f>AVERAGE('StDev Calc'!AR25:AT25)</f>
        <v>24.761719333333332</v>
      </c>
      <c r="O24" s="40">
        <f>AVERAGE('StDev Calc'!AU25:AW25)</f>
        <v>24.405499666666667</v>
      </c>
      <c r="P24" s="32">
        <f>AVERAGE('StDev Calc'!BB25:BD25)</f>
        <v>30.364155333333333</v>
      </c>
      <c r="Q24" s="40">
        <f>AVERAGE('StDev Calc'!BE25:BG25)</f>
        <v>30.035240333333331</v>
      </c>
      <c r="R24" s="40">
        <f>AVERAGE('StDev Calc'!BH25:BJ25)</f>
        <v>30.715326000000001</v>
      </c>
      <c r="S24" s="30">
        <f>AVERAGE('StDev Calc'!BO25:BQ25)</f>
        <v>30.417925666666665</v>
      </c>
      <c r="T24" s="45">
        <f>AVERAGE('StDev Calc'!BR25:BT25)</f>
        <v>30.641866666666669</v>
      </c>
      <c r="U24" s="45">
        <f>AVERAGE('StDev Calc'!BU25:BW25)</f>
        <v>29.995901000000003</v>
      </c>
      <c r="V24" s="30">
        <f>AVERAGE('StDev Calc'!CB25:CD25)</f>
        <v>30.44896266666667</v>
      </c>
      <c r="W24" s="45">
        <f>AVERAGE('StDev Calc'!CE25:CG25)</f>
        <v>29.652100999999998</v>
      </c>
      <c r="X24" s="34">
        <f>AVERAGE('StDev Calc'!CH25:CJ25)</f>
        <v>30.112653333333331</v>
      </c>
      <c r="Y24" s="45">
        <f>AVERAGE('StDev Calc'!CO25:CQ25)</f>
        <v>29.358332499999999</v>
      </c>
      <c r="Z24" s="45">
        <f>AVERAGE('StDev Calc'!CR25:CT25)</f>
        <v>28.287388</v>
      </c>
      <c r="AA24" s="33">
        <f>AVERAGE('StDev Calc'!CU25:CW25)</f>
        <v>28.404187333333336</v>
      </c>
    </row>
    <row r="25" spans="1:27" ht="15.5" x14ac:dyDescent="0.35">
      <c r="A25" s="35"/>
      <c r="B25" s="36" t="s">
        <v>104</v>
      </c>
      <c r="C25" s="54" t="s">
        <v>70</v>
      </c>
      <c r="D25" s="32">
        <f>AVERAGE('StDev Calc'!B26:D26)</f>
        <v>24.840693666666667</v>
      </c>
      <c r="E25" s="40">
        <f>AVERAGE('StDev Calc'!E26:G26)</f>
        <v>25.365745666666665</v>
      </c>
      <c r="F25" s="40">
        <f>AVERAGE('StDev Calc'!H26:J26)</f>
        <v>25.382581999999999</v>
      </c>
      <c r="G25" s="30">
        <f>AVERAGE('StDev Calc'!O26:Q26)</f>
        <v>25.82685433333333</v>
      </c>
      <c r="H25" s="45">
        <f>AVERAGE('StDev Calc'!R26:T26)</f>
        <v>25.374114333333335</v>
      </c>
      <c r="I25" s="45">
        <f>AVERAGE('StDev Calc'!U26:W26)</f>
        <v>25.190353999999999</v>
      </c>
      <c r="J25" s="30">
        <f>AVERAGE('StDev Calc'!AB26:AD26)</f>
        <v>26.159556666666663</v>
      </c>
      <c r="K25" s="45">
        <f>AVERAGE('StDev Calc'!AE26:AG26)</f>
        <v>25.990179999999999</v>
      </c>
      <c r="L25" s="34">
        <f>AVERAGE('StDev Calc'!AH26:AJ26)</f>
        <v>25.768921666666667</v>
      </c>
      <c r="M25" s="45">
        <f>AVERAGE('StDev Calc'!AO26:AQ26)</f>
        <v>26.457190000000001</v>
      </c>
      <c r="N25" s="45">
        <f>AVERAGE('StDev Calc'!AR26:AT26)</f>
        <v>26.750917333333334</v>
      </c>
      <c r="O25" s="40">
        <f>AVERAGE('StDev Calc'!AU26:AW26)</f>
        <v>26.293381333333333</v>
      </c>
      <c r="P25" s="32">
        <f>AVERAGE('StDev Calc'!BB26:BD26)</f>
        <v>25.382054999999998</v>
      </c>
      <c r="Q25" s="40">
        <f>AVERAGE('StDev Calc'!BE26:BG26)</f>
        <v>25.311855333333337</v>
      </c>
      <c r="R25" s="40">
        <f>AVERAGE('StDev Calc'!BH26:BJ26)</f>
        <v>24.937353000000002</v>
      </c>
      <c r="S25" s="30">
        <f>AVERAGE('StDev Calc'!BO26:BQ26)</f>
        <v>25.628861666666666</v>
      </c>
      <c r="T25" s="45">
        <f>AVERAGE('StDev Calc'!BR26:BT26)</f>
        <v>25.066654666666665</v>
      </c>
      <c r="U25" s="45">
        <f>AVERAGE('StDev Calc'!BU26:BW26)</f>
        <v>26.052486666666667</v>
      </c>
      <c r="V25" s="30">
        <f>AVERAGE('StDev Calc'!CB26:CD26)</f>
        <v>25.67729266666667</v>
      </c>
      <c r="W25" s="45">
        <f>AVERAGE('StDev Calc'!CE26:CG26)</f>
        <v>26.342015333333336</v>
      </c>
      <c r="X25" s="34">
        <f>AVERAGE('StDev Calc'!CH26:CJ26)</f>
        <v>26.528464999999997</v>
      </c>
      <c r="Y25" s="45">
        <f>AVERAGE('StDev Calc'!CO26:CQ26)</f>
        <v>29.589756000000001</v>
      </c>
      <c r="Z25" s="45">
        <f>AVERAGE('StDev Calc'!CR26:CT26)</f>
        <v>27.442883500000001</v>
      </c>
      <c r="AA25" s="33">
        <f>AVERAGE('StDev Calc'!CU26:CW26)</f>
        <v>27.103782666666671</v>
      </c>
    </row>
    <row r="26" spans="1:27" ht="15.5" x14ac:dyDescent="0.35">
      <c r="A26" s="35"/>
      <c r="B26" s="36" t="s">
        <v>105</v>
      </c>
      <c r="C26" s="54" t="s">
        <v>71</v>
      </c>
      <c r="D26" s="32">
        <f>AVERAGE('StDev Calc'!B27:D27)</f>
        <v>21.514014666666668</v>
      </c>
      <c r="E26" s="40">
        <f>AVERAGE('StDev Calc'!E27:G27)</f>
        <v>21.10347366666667</v>
      </c>
      <c r="F26" s="40">
        <f>AVERAGE('StDev Calc'!H27:J27)</f>
        <v>21.403150333333333</v>
      </c>
      <c r="G26" s="30">
        <f>AVERAGE('StDev Calc'!O27:Q27)</f>
        <v>21.01476966666667</v>
      </c>
      <c r="H26" s="45">
        <f>AVERAGE('StDev Calc'!R27:T27)</f>
        <v>21.394920666666668</v>
      </c>
      <c r="I26" s="45">
        <f>AVERAGE('StDev Calc'!U27:W27)</f>
        <v>21.389178333333334</v>
      </c>
      <c r="J26" s="30">
        <f>AVERAGE('StDev Calc'!AB27:AD27)</f>
        <v>21.353080000000002</v>
      </c>
      <c r="K26" s="45">
        <f>AVERAGE('StDev Calc'!AE27:AG27)</f>
        <v>21.138347333333332</v>
      </c>
      <c r="L26" s="34">
        <f>AVERAGE('StDev Calc'!AH27:AJ27)</f>
        <v>21.443824333333335</v>
      </c>
      <c r="M26" s="45">
        <f>AVERAGE('StDev Calc'!AO27:AQ27)</f>
        <v>21.245389333333332</v>
      </c>
      <c r="N26" s="45">
        <f>AVERAGE('StDev Calc'!AR27:AT27)</f>
        <v>21.255210999999999</v>
      </c>
      <c r="O26" s="40">
        <f>AVERAGE('StDev Calc'!AU27:AW27)</f>
        <v>21.199126</v>
      </c>
      <c r="P26" s="32">
        <f>AVERAGE('StDev Calc'!BB27:BD27)</f>
        <v>32.709391000000004</v>
      </c>
      <c r="Q26" s="40">
        <f>AVERAGE('StDev Calc'!BE27:BG27)</f>
        <v>32.40367633333333</v>
      </c>
      <c r="R26" s="40">
        <f>AVERAGE('StDev Calc'!BH27:BJ27)</f>
        <v>32.460743666666666</v>
      </c>
      <c r="S26" s="30">
        <f>AVERAGE('StDev Calc'!BO27:BQ27)</f>
        <v>32.839014666666664</v>
      </c>
      <c r="T26" s="45">
        <f>AVERAGE('StDev Calc'!BR27:BT27)</f>
        <v>33.109727999999997</v>
      </c>
      <c r="U26" s="45">
        <f>AVERAGE('StDev Calc'!BU27:BW27)</f>
        <v>32.255137333333337</v>
      </c>
      <c r="V26" s="30">
        <f>AVERAGE('StDev Calc'!CB27:CD27)</f>
        <v>32.303741666666667</v>
      </c>
      <c r="W26" s="45">
        <f>AVERAGE('StDev Calc'!CE27:CG27)</f>
        <v>32.231211333333334</v>
      </c>
      <c r="X26" s="34">
        <f>AVERAGE('StDev Calc'!CH27:CJ27)</f>
        <v>32.461108999999993</v>
      </c>
      <c r="Y26" s="45">
        <f>AVERAGE('StDev Calc'!CO27:CQ27)</f>
        <v>30.788767</v>
      </c>
      <c r="Z26" s="45">
        <f>AVERAGE('StDev Calc'!CR27:CT27)</f>
        <v>31.804916499999997</v>
      </c>
      <c r="AA26" s="33">
        <f>AVERAGE('StDev Calc'!CU27:CW27)</f>
        <v>32.777121000000001</v>
      </c>
    </row>
    <row r="27" spans="1:27" ht="15.5" x14ac:dyDescent="0.35">
      <c r="A27" s="35"/>
      <c r="B27" s="36" t="s">
        <v>106</v>
      </c>
      <c r="C27" s="54" t="s">
        <v>72</v>
      </c>
      <c r="D27" s="32">
        <f>AVERAGE('StDev Calc'!B28:D28)</f>
        <v>35.343679999999999</v>
      </c>
      <c r="E27" s="40">
        <f>AVERAGE('StDev Calc'!E28:G28)</f>
        <v>34.403841666666665</v>
      </c>
      <c r="F27" s="40">
        <f>AVERAGE('StDev Calc'!H28:J28)</f>
        <v>34.867465000000003</v>
      </c>
      <c r="G27" s="30">
        <f>AVERAGE('StDev Calc'!O28:Q28)</f>
        <v>34.75292833333333</v>
      </c>
      <c r="H27" s="45">
        <f>AVERAGE('StDev Calc'!R28:T28)</f>
        <v>34.444212666666665</v>
      </c>
      <c r="I27" s="45">
        <f>AVERAGE('StDev Calc'!U28:W28)</f>
        <v>35.456930999999997</v>
      </c>
      <c r="J27" s="30">
        <f>AVERAGE('StDev Calc'!AB28:AD28)</f>
        <v>34.828532666666661</v>
      </c>
      <c r="K27" s="45">
        <f>AVERAGE('StDev Calc'!AE28:AG28)</f>
        <v>34.737624666666669</v>
      </c>
      <c r="L27" s="34">
        <f>AVERAGE('StDev Calc'!AH28:AJ28)</f>
        <v>35.536383999999998</v>
      </c>
      <c r="M27" s="45">
        <f>AVERAGE('StDev Calc'!AO28:AQ28)</f>
        <v>37.316688333333332</v>
      </c>
      <c r="N27" s="45">
        <f>AVERAGE('StDev Calc'!AR28:AT28)</f>
        <v>35.652030666666661</v>
      </c>
      <c r="O27" s="40">
        <f>AVERAGE('StDev Calc'!AU28:AW28)</f>
        <v>36.45485133333333</v>
      </c>
      <c r="P27" s="32">
        <f>AVERAGE('StDev Calc'!BB28:BD28)</f>
        <v>40</v>
      </c>
      <c r="Q27" s="40">
        <f>AVERAGE('StDev Calc'!BE28:BG28)</f>
        <v>40</v>
      </c>
      <c r="R27" s="40">
        <f>AVERAGE('StDev Calc'!BH28:BJ28)</f>
        <v>40</v>
      </c>
      <c r="S27" s="30">
        <f>AVERAGE('StDev Calc'!BO28:BQ28)</f>
        <v>40</v>
      </c>
      <c r="T27" s="45">
        <f>AVERAGE('StDev Calc'!BR28:BT28)</f>
        <v>40</v>
      </c>
      <c r="U27" s="45">
        <f>AVERAGE('StDev Calc'!BU28:BW28)</f>
        <v>40</v>
      </c>
      <c r="V27" s="30">
        <f>AVERAGE('StDev Calc'!CB28:CD28)</f>
        <v>40</v>
      </c>
      <c r="W27" s="45">
        <f>AVERAGE('StDev Calc'!CE28:CG28)</f>
        <v>40</v>
      </c>
      <c r="X27" s="34">
        <f>AVERAGE('StDev Calc'!CH28:CJ28)</f>
        <v>40</v>
      </c>
      <c r="Y27" s="45">
        <f>AVERAGE('StDev Calc'!CO28:CQ28)</f>
        <v>36.766852999999998</v>
      </c>
      <c r="Z27" s="45">
        <f>AVERAGE('StDev Calc'!CR28:CT28)</f>
        <v>38.261993500000003</v>
      </c>
      <c r="AA27" s="33">
        <f>AVERAGE('StDev Calc'!CU28:CW28)</f>
        <v>40</v>
      </c>
    </row>
    <row r="28" spans="1:27" ht="15.5" x14ac:dyDescent="0.35">
      <c r="A28" s="35"/>
      <c r="B28" s="36" t="s">
        <v>107</v>
      </c>
      <c r="C28" s="54" t="s">
        <v>73</v>
      </c>
      <c r="D28" s="32">
        <f>AVERAGE('StDev Calc'!B29:D29)</f>
        <v>32.472263333333331</v>
      </c>
      <c r="E28" s="40">
        <f>AVERAGE('StDev Calc'!E29:G29)</f>
        <v>32.330441000000008</v>
      </c>
      <c r="F28" s="40">
        <f>AVERAGE('StDev Calc'!H29:J29)</f>
        <v>32.245677999999998</v>
      </c>
      <c r="G28" s="30">
        <f>AVERAGE('StDev Calc'!O29:Q29)</f>
        <v>32.519709999999996</v>
      </c>
      <c r="H28" s="45">
        <f>AVERAGE('StDev Calc'!R29:T29)</f>
        <v>32.147323</v>
      </c>
      <c r="I28" s="45">
        <f>AVERAGE('StDev Calc'!U29:W29)</f>
        <v>32.366867333333332</v>
      </c>
      <c r="J28" s="30">
        <f>AVERAGE('StDev Calc'!AB29:AD29)</f>
        <v>32.518422999999999</v>
      </c>
      <c r="K28" s="45">
        <f>AVERAGE('StDev Calc'!AE29:AG29)</f>
        <v>32.863517999999999</v>
      </c>
      <c r="L28" s="34">
        <f>AVERAGE('StDev Calc'!AH29:AJ29)</f>
        <v>32.56973</v>
      </c>
      <c r="M28" s="45">
        <f>AVERAGE('StDev Calc'!AO29:AQ29)</f>
        <v>32.798171333333329</v>
      </c>
      <c r="N28" s="45">
        <f>AVERAGE('StDev Calc'!AR29:AT29)</f>
        <v>32.741385000000001</v>
      </c>
      <c r="O28" s="40">
        <f>AVERAGE('StDev Calc'!AU29:AW29)</f>
        <v>33.122250999999999</v>
      </c>
      <c r="P28" s="32">
        <f>AVERAGE('StDev Calc'!BB29:BD29)</f>
        <v>31.371778333333335</v>
      </c>
      <c r="Q28" s="40">
        <f>AVERAGE('StDev Calc'!BE29:BG29)</f>
        <v>31.347583666666669</v>
      </c>
      <c r="R28" s="40">
        <f>AVERAGE('StDev Calc'!BH29:BJ29)</f>
        <v>32.130056666666661</v>
      </c>
      <c r="S28" s="30">
        <f>AVERAGE('StDev Calc'!BO29:BQ29)</f>
        <v>31.280702999999999</v>
      </c>
      <c r="T28" s="45">
        <f>AVERAGE('StDev Calc'!BR29:BT29)</f>
        <v>32.039840000000005</v>
      </c>
      <c r="U28" s="45">
        <f>AVERAGE('StDev Calc'!BU29:BW29)</f>
        <v>31.042113333333333</v>
      </c>
      <c r="V28" s="30">
        <f>AVERAGE('StDev Calc'!CB29:CD29)</f>
        <v>31.977755666666667</v>
      </c>
      <c r="W28" s="45">
        <f>AVERAGE('StDev Calc'!CE29:CG29)</f>
        <v>31.577395333333332</v>
      </c>
      <c r="X28" s="34">
        <f>AVERAGE('StDev Calc'!CH29:CJ29)</f>
        <v>31.073535666666668</v>
      </c>
      <c r="Y28" s="45">
        <f>AVERAGE('StDev Calc'!CO29:CQ29)</f>
        <v>32.554898999999999</v>
      </c>
      <c r="Z28" s="45">
        <f>AVERAGE('StDev Calc'!CR29:CT29)</f>
        <v>31.724421499999998</v>
      </c>
      <c r="AA28" s="33">
        <f>AVERAGE('StDev Calc'!CU29:CW29)</f>
        <v>32.073132999999999</v>
      </c>
    </row>
    <row r="29" spans="1:27" ht="15.5" x14ac:dyDescent="0.35">
      <c r="A29" s="35"/>
      <c r="B29" s="36" t="s">
        <v>108</v>
      </c>
      <c r="C29" s="54" t="s">
        <v>74</v>
      </c>
      <c r="D29" s="32">
        <f>AVERAGE('StDev Calc'!B30:D30)</f>
        <v>23.249570000000002</v>
      </c>
      <c r="E29" s="40">
        <f>AVERAGE('StDev Calc'!E30:G30)</f>
        <v>22.936491333333333</v>
      </c>
      <c r="F29" s="40">
        <f>AVERAGE('StDev Calc'!H30:J30)</f>
        <v>23.041725333333332</v>
      </c>
      <c r="G29" s="30">
        <f>AVERAGE('StDev Calc'!O30:Q30)</f>
        <v>22.792270333333335</v>
      </c>
      <c r="H29" s="45">
        <f>AVERAGE('StDev Calc'!R30:T30)</f>
        <v>22.588036666666667</v>
      </c>
      <c r="I29" s="45">
        <f>AVERAGE('StDev Calc'!U30:W30)</f>
        <v>22.759840999999998</v>
      </c>
      <c r="J29" s="30">
        <f>AVERAGE('StDev Calc'!AB30:AD30)</f>
        <v>23.012681333333333</v>
      </c>
      <c r="K29" s="45">
        <f>AVERAGE('StDev Calc'!AE30:AG30)</f>
        <v>23.173219666666668</v>
      </c>
      <c r="L29" s="34">
        <f>AVERAGE('StDev Calc'!AH30:AJ30)</f>
        <v>23.026235</v>
      </c>
      <c r="M29" s="45">
        <f>AVERAGE('StDev Calc'!AO30:AQ30)</f>
        <v>23.283462333333333</v>
      </c>
      <c r="N29" s="45">
        <f>AVERAGE('StDev Calc'!AR30:AT30)</f>
        <v>23.435774333333331</v>
      </c>
      <c r="O29" s="40">
        <f>AVERAGE('StDev Calc'!AU30:AW30)</f>
        <v>23.173236333333335</v>
      </c>
      <c r="P29" s="32">
        <f>AVERAGE('StDev Calc'!BB30:BD30)</f>
        <v>32.97210066666667</v>
      </c>
      <c r="Q29" s="40">
        <f>AVERAGE('StDev Calc'!BE30:BG30)</f>
        <v>32.64764233333333</v>
      </c>
      <c r="R29" s="40">
        <f>AVERAGE('StDev Calc'!BH30:BJ30)</f>
        <v>30.319517333333334</v>
      </c>
      <c r="S29" s="30">
        <f>AVERAGE('StDev Calc'!BO30:BQ30)</f>
        <v>32.68834433333334</v>
      </c>
      <c r="T29" s="45">
        <f>AVERAGE('StDev Calc'!BR30:BT30)</f>
        <v>32.406320000000001</v>
      </c>
      <c r="U29" s="45">
        <f>AVERAGE('StDev Calc'!BU30:BW30)</f>
        <v>30.683983666666666</v>
      </c>
      <c r="V29" s="30">
        <f>AVERAGE('StDev Calc'!CB30:CD30)</f>
        <v>32.836403999999995</v>
      </c>
      <c r="W29" s="45">
        <f>AVERAGE('StDev Calc'!CE30:CG30)</f>
        <v>31.693986333333331</v>
      </c>
      <c r="X29" s="34">
        <f>AVERAGE('StDev Calc'!CH30:CJ30)</f>
        <v>32.026155666666668</v>
      </c>
      <c r="Y29" s="45">
        <f>AVERAGE('StDev Calc'!CO30:CQ30)</f>
        <v>33.287370999999993</v>
      </c>
      <c r="Z29" s="45">
        <f>AVERAGE('StDev Calc'!CR30:CT30)</f>
        <v>33.253511000000003</v>
      </c>
      <c r="AA29" s="33">
        <f>AVERAGE('StDev Calc'!CU30:CW30)</f>
        <v>32.933206333333338</v>
      </c>
    </row>
    <row r="30" spans="1:27" ht="15.5" x14ac:dyDescent="0.35">
      <c r="A30" s="35"/>
      <c r="B30" s="36" t="s">
        <v>109</v>
      </c>
      <c r="C30" s="54" t="s">
        <v>75</v>
      </c>
      <c r="D30" s="32">
        <f>AVERAGE('StDev Calc'!B31:D31)</f>
        <v>26.185552666666666</v>
      </c>
      <c r="E30" s="40">
        <f>AVERAGE('StDev Calc'!E31:G31)</f>
        <v>26.336532666666667</v>
      </c>
      <c r="F30" s="40">
        <f>AVERAGE('StDev Calc'!H31:J31)</f>
        <v>26.287553000000003</v>
      </c>
      <c r="G30" s="30">
        <f>AVERAGE('StDev Calc'!O31:Q31)</f>
        <v>25.913254333333331</v>
      </c>
      <c r="H30" s="45">
        <f>AVERAGE('StDev Calc'!R31:T31)</f>
        <v>25.854046666666665</v>
      </c>
      <c r="I30" s="45">
        <f>AVERAGE('StDev Calc'!U31:W31)</f>
        <v>25.860382000000001</v>
      </c>
      <c r="J30" s="30">
        <f>AVERAGE('StDev Calc'!AB31:AD31)</f>
        <v>26.126615999999999</v>
      </c>
      <c r="K30" s="45">
        <f>AVERAGE('StDev Calc'!AE31:AG31)</f>
        <v>26.357994666666666</v>
      </c>
      <c r="L30" s="34">
        <f>AVERAGE('StDev Calc'!AH31:AJ31)</f>
        <v>26.334762000000001</v>
      </c>
      <c r="M30" s="45">
        <f>AVERAGE('StDev Calc'!AO31:AQ31)</f>
        <v>26.684067333333331</v>
      </c>
      <c r="N30" s="45">
        <f>AVERAGE('StDev Calc'!AR31:AT31)</f>
        <v>26.244587999999997</v>
      </c>
      <c r="O30" s="40">
        <f>AVERAGE('StDev Calc'!AU31:AW31)</f>
        <v>26.365007000000002</v>
      </c>
      <c r="P30" s="32">
        <f>AVERAGE('StDev Calc'!BB31:BD31)</f>
        <v>38.923431333333333</v>
      </c>
      <c r="Q30" s="40">
        <f>AVERAGE('StDev Calc'!BE31:BG31)</f>
        <v>35.591623333333338</v>
      </c>
      <c r="R30" s="40">
        <f>AVERAGE('StDev Calc'!BH31:BJ31)</f>
        <v>37.400549666666663</v>
      </c>
      <c r="S30" s="30">
        <f>AVERAGE('StDev Calc'!BO31:BQ31)</f>
        <v>37.356396999999994</v>
      </c>
      <c r="T30" s="45">
        <f>AVERAGE('StDev Calc'!BR31:BT31)</f>
        <v>37.832273333333333</v>
      </c>
      <c r="U30" s="45">
        <f>AVERAGE('StDev Calc'!BU31:BW31)</f>
        <v>37.779288000000001</v>
      </c>
      <c r="V30" s="30">
        <f>AVERAGE('StDev Calc'!CB31:CD31)</f>
        <v>32.339087666666664</v>
      </c>
      <c r="W30" s="45">
        <f>AVERAGE('StDev Calc'!CE31:CG31)</f>
        <v>36.147416999999997</v>
      </c>
      <c r="X30" s="34">
        <f>AVERAGE('StDev Calc'!CH31:CJ31)</f>
        <v>38.627896666666665</v>
      </c>
      <c r="Y30" s="45">
        <f>AVERAGE('StDev Calc'!CO31:CQ31)</f>
        <v>35.2953185</v>
      </c>
      <c r="Z30" s="45">
        <f>AVERAGE('StDev Calc'!CR31:CT31)</f>
        <v>35.2559355</v>
      </c>
      <c r="AA30" s="33">
        <f>AVERAGE('StDev Calc'!CU31:CW31)</f>
        <v>36.304809666666671</v>
      </c>
    </row>
    <row r="31" spans="1:27" ht="15.5" x14ac:dyDescent="0.35">
      <c r="A31" s="35"/>
      <c r="B31" s="36" t="s">
        <v>103</v>
      </c>
      <c r="C31" s="54" t="s">
        <v>69</v>
      </c>
      <c r="D31" s="32">
        <f>AVERAGE('StDev Calc'!B32:D32)</f>
        <v>34.67507066666667</v>
      </c>
      <c r="E31" s="40">
        <f>AVERAGE('StDev Calc'!E32:G32)</f>
        <v>34.961618666666666</v>
      </c>
      <c r="F31" s="40">
        <f>AVERAGE('StDev Calc'!H32:J32)</f>
        <v>35.317904333333331</v>
      </c>
      <c r="G31" s="30">
        <f>AVERAGE('StDev Calc'!O32:Q32)</f>
        <v>33.633882</v>
      </c>
      <c r="H31" s="45">
        <f>AVERAGE('StDev Calc'!R32:T32)</f>
        <v>35.532409999999999</v>
      </c>
      <c r="I31" s="45">
        <f>AVERAGE('StDev Calc'!U32:W32)</f>
        <v>34.93980366666667</v>
      </c>
      <c r="J31" s="30">
        <f>AVERAGE('StDev Calc'!AB32:AD32)</f>
        <v>34.606898333333334</v>
      </c>
      <c r="K31" s="45">
        <f>AVERAGE('StDev Calc'!AE32:AG32)</f>
        <v>35.368899999999996</v>
      </c>
      <c r="L31" s="34">
        <f>AVERAGE('StDev Calc'!AH32:AJ32)</f>
        <v>37.262307333333332</v>
      </c>
      <c r="M31" s="45">
        <f>AVERAGE('StDev Calc'!AO32:AQ32)</f>
        <v>33.239171666666671</v>
      </c>
      <c r="N31" s="45">
        <f>AVERAGE('StDev Calc'!AR32:AT32)</f>
        <v>34.426957333333327</v>
      </c>
      <c r="O31" s="40">
        <f>AVERAGE('StDev Calc'!AU32:AW32)</f>
        <v>34.310569999999991</v>
      </c>
      <c r="P31" s="32">
        <f>AVERAGE('StDev Calc'!BB32:BD32)</f>
        <v>26.792209666666668</v>
      </c>
      <c r="Q31" s="40">
        <f>AVERAGE('StDev Calc'!BE32:BG32)</f>
        <v>25.83596866666667</v>
      </c>
      <c r="R31" s="40">
        <f>AVERAGE('StDev Calc'!BH32:BJ32)</f>
        <v>24.610440666666666</v>
      </c>
      <c r="S31" s="30">
        <f>AVERAGE('StDev Calc'!BO32:BQ32)</f>
        <v>25.206368333333334</v>
      </c>
      <c r="T31" s="45">
        <f>AVERAGE('StDev Calc'!BR32:BT32)</f>
        <v>25.414286333333333</v>
      </c>
      <c r="U31" s="45">
        <f>AVERAGE('StDev Calc'!BU32:BW32)</f>
        <v>24.067014</v>
      </c>
      <c r="V31" s="30">
        <f>AVERAGE('StDev Calc'!CB32:CD32)</f>
        <v>25.509540000000001</v>
      </c>
      <c r="W31" s="45">
        <f>AVERAGE('StDev Calc'!CE32:CG32)</f>
        <v>25.379449333333337</v>
      </c>
      <c r="X31" s="34">
        <f>AVERAGE('StDev Calc'!CH32:CJ32)</f>
        <v>23.944567000000003</v>
      </c>
      <c r="Y31" s="45">
        <f>AVERAGE('StDev Calc'!CO32:CQ32)</f>
        <v>25.890017499999999</v>
      </c>
      <c r="Z31" s="45">
        <f>AVERAGE('StDev Calc'!CR32:CT32)</f>
        <v>24.462726</v>
      </c>
      <c r="AA31" s="33">
        <f>AVERAGE('StDev Calc'!CU32:CW32)</f>
        <v>23.749058666666667</v>
      </c>
    </row>
    <row r="32" spans="1:27" ht="15.5" x14ac:dyDescent="0.35">
      <c r="A32" s="35"/>
      <c r="B32" s="36" t="s">
        <v>126</v>
      </c>
      <c r="C32" s="54" t="s">
        <v>76</v>
      </c>
      <c r="D32" s="32">
        <f>AVERAGE('StDev Calc'!B33:D33)</f>
        <v>30.176204333333335</v>
      </c>
      <c r="E32" s="40">
        <f>AVERAGE('StDev Calc'!E33:G33)</f>
        <v>30.057886333333332</v>
      </c>
      <c r="F32" s="40">
        <f>AVERAGE('StDev Calc'!H33:J33)</f>
        <v>30.130975666666668</v>
      </c>
      <c r="G32" s="30">
        <f>AVERAGE('StDev Calc'!O33:Q33)</f>
        <v>30.418059</v>
      </c>
      <c r="H32" s="45">
        <f>AVERAGE('StDev Calc'!R33:T33)</f>
        <v>30.269807666666665</v>
      </c>
      <c r="I32" s="45">
        <f>AVERAGE('StDev Calc'!U33:W33)</f>
        <v>30.977335666666665</v>
      </c>
      <c r="J32" s="30">
        <f>AVERAGE('StDev Calc'!AB33:AD33)</f>
        <v>30.18576333333333</v>
      </c>
      <c r="K32" s="45">
        <f>AVERAGE('StDev Calc'!AE33:AG33)</f>
        <v>30.416627000000002</v>
      </c>
      <c r="L32" s="34">
        <f>AVERAGE('StDev Calc'!AH33:AJ33)</f>
        <v>30.892671666666661</v>
      </c>
      <c r="M32" s="45">
        <f>AVERAGE('StDev Calc'!AO33:AQ33)</f>
        <v>29.977415666666669</v>
      </c>
      <c r="N32" s="45">
        <f>AVERAGE('StDev Calc'!AR33:AT33)</f>
        <v>30.131422333333337</v>
      </c>
      <c r="O32" s="40">
        <f>AVERAGE('StDev Calc'!AU33:AW33)</f>
        <v>29.970427999999998</v>
      </c>
      <c r="P32" s="32">
        <f>AVERAGE('StDev Calc'!BB33:BD33)</f>
        <v>23.99562366666667</v>
      </c>
      <c r="Q32" s="40">
        <f>AVERAGE('StDev Calc'!BE33:BG33)</f>
        <v>23.806366999999998</v>
      </c>
      <c r="R32" s="40">
        <f>AVERAGE('StDev Calc'!BH33:BJ33)</f>
        <v>24.070964</v>
      </c>
      <c r="S32" s="30">
        <f>AVERAGE('StDev Calc'!BO33:BQ33)</f>
        <v>23.862681666666663</v>
      </c>
      <c r="T32" s="45">
        <f>AVERAGE('StDev Calc'!BR33:BT33)</f>
        <v>23.973551</v>
      </c>
      <c r="U32" s="45">
        <f>AVERAGE('StDev Calc'!BU33:BW33)</f>
        <v>23.682434000000001</v>
      </c>
      <c r="V32" s="30">
        <f>AVERAGE('StDev Calc'!CB33:CD33)</f>
        <v>23.668018333333332</v>
      </c>
      <c r="W32" s="45">
        <f>AVERAGE('StDev Calc'!CE33:CG33)</f>
        <v>23.287582333333333</v>
      </c>
      <c r="X32" s="34">
        <f>AVERAGE('StDev Calc'!CH33:CJ33)</f>
        <v>23.395624666666667</v>
      </c>
      <c r="Y32" s="45">
        <f>AVERAGE('StDev Calc'!CO33:CQ33)</f>
        <v>24.151696000000001</v>
      </c>
      <c r="Z32" s="45">
        <f>AVERAGE('StDev Calc'!CR33:CT33)</f>
        <v>23.4619325</v>
      </c>
      <c r="AA32" s="33">
        <f>AVERAGE('StDev Calc'!CU33:CW33)</f>
        <v>22.865907666666669</v>
      </c>
    </row>
    <row r="33" spans="1:27" ht="15.5" x14ac:dyDescent="0.35">
      <c r="A33" s="37"/>
      <c r="B33" s="38" t="s">
        <v>127</v>
      </c>
      <c r="C33" s="56" t="s">
        <v>77</v>
      </c>
      <c r="D33" s="32">
        <f>AVERAGE('StDev Calc'!B34:D34)</f>
        <v>28.01445</v>
      </c>
      <c r="E33" s="40">
        <f>AVERAGE('StDev Calc'!E34:G34)</f>
        <v>27.934045999999999</v>
      </c>
      <c r="F33" s="40">
        <f>AVERAGE('StDev Calc'!H34:J34)</f>
        <v>27.815036666666668</v>
      </c>
      <c r="G33" s="30">
        <f>AVERAGE('StDev Calc'!O34:Q34)</f>
        <v>27.660562666666667</v>
      </c>
      <c r="H33" s="45">
        <f>AVERAGE('StDev Calc'!R34:T34)</f>
        <v>27.715527999999996</v>
      </c>
      <c r="I33" s="45">
        <f>AVERAGE('StDev Calc'!U34:W34)</f>
        <v>27.856687333333337</v>
      </c>
      <c r="J33" s="30">
        <f>AVERAGE('StDev Calc'!AB34:AD34)</f>
        <v>27.614495000000002</v>
      </c>
      <c r="K33" s="45">
        <f>AVERAGE('StDev Calc'!AE34:AG34)</f>
        <v>27.687938333333335</v>
      </c>
      <c r="L33" s="34">
        <f>AVERAGE('StDev Calc'!AH34:AJ34)</f>
        <v>27.766392333333332</v>
      </c>
      <c r="M33" s="45">
        <f>AVERAGE('StDev Calc'!AO34:AQ34)</f>
        <v>27.550263000000001</v>
      </c>
      <c r="N33" s="45">
        <f>AVERAGE('StDev Calc'!AR34:AT34)</f>
        <v>27.938233999999998</v>
      </c>
      <c r="O33" s="40">
        <f>AVERAGE('StDev Calc'!AU34:AW34)</f>
        <v>27.682841999999997</v>
      </c>
      <c r="P33" s="32">
        <f>AVERAGE('StDev Calc'!BB34:BD34)</f>
        <v>24.280942999999997</v>
      </c>
      <c r="Q33" s="40">
        <f>AVERAGE('StDev Calc'!BE34:BG34)</f>
        <v>24.649251000000003</v>
      </c>
      <c r="R33" s="40">
        <f>AVERAGE('StDev Calc'!BH34:BJ34)</f>
        <v>25.307160333333332</v>
      </c>
      <c r="S33" s="30">
        <f>AVERAGE('StDev Calc'!BO34:BQ34)</f>
        <v>24.591194999999999</v>
      </c>
      <c r="T33" s="45">
        <f>AVERAGE('StDev Calc'!BR34:BT34)</f>
        <v>24.737680999999998</v>
      </c>
      <c r="U33" s="45">
        <f>AVERAGE('StDev Calc'!BU34:BW34)</f>
        <v>24.634995666666669</v>
      </c>
      <c r="V33" s="30">
        <f>AVERAGE('StDev Calc'!CB34:CD34)</f>
        <v>24.296505</v>
      </c>
      <c r="W33" s="45">
        <f>AVERAGE('StDev Calc'!CE34:CG34)</f>
        <v>24.179062666666667</v>
      </c>
      <c r="X33" s="34">
        <f>AVERAGE('StDev Calc'!CH34:CJ34)</f>
        <v>24.415664666666668</v>
      </c>
      <c r="Y33" s="45">
        <f>AVERAGE('StDev Calc'!CO34:CQ34)</f>
        <v>25.029729000000003</v>
      </c>
      <c r="Z33" s="45">
        <f>AVERAGE('StDev Calc'!CR34:CT34)</f>
        <v>24.336223499999999</v>
      </c>
      <c r="AA33" s="33">
        <f>AVERAGE('StDev Calc'!CU34:CW34)</f>
        <v>23.610496666666666</v>
      </c>
    </row>
    <row r="34" spans="1:27" ht="15.5" x14ac:dyDescent="0.35">
      <c r="A34" s="39"/>
      <c r="B34" s="22"/>
      <c r="C34" s="23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5.5" x14ac:dyDescent="0.35">
      <c r="A35" s="41"/>
      <c r="B35" s="25"/>
      <c r="C35" s="53" t="str">
        <f t="shared" ref="C35:C64" si="0">C4</f>
        <v>NDN</v>
      </c>
      <c r="D35" s="42">
        <f>D4-D$3</f>
        <v>7.1730170000000015</v>
      </c>
      <c r="E35" s="42">
        <f t="shared" ref="E35:O35" si="1">E4-E$3</f>
        <v>7.4945029999999981</v>
      </c>
      <c r="F35" s="77">
        <f t="shared" si="1"/>
        <v>7.4264453333333336</v>
      </c>
      <c r="G35" s="42">
        <f t="shared" si="1"/>
        <v>19.516288000000003</v>
      </c>
      <c r="H35" s="42">
        <f t="shared" si="1"/>
        <v>19.59034733333333</v>
      </c>
      <c r="I35" s="77">
        <f t="shared" si="1"/>
        <v>19.725429000000002</v>
      </c>
      <c r="J35" s="42">
        <f t="shared" si="1"/>
        <v>6.8277536666666627</v>
      </c>
      <c r="K35" s="42">
        <f t="shared" si="1"/>
        <v>6.8803369999999973</v>
      </c>
      <c r="L35" s="77">
        <f t="shared" si="1"/>
        <v>7.4833933333333391</v>
      </c>
      <c r="M35" s="42">
        <f t="shared" si="1"/>
        <v>7.3044096666666647</v>
      </c>
      <c r="N35" s="42">
        <f t="shared" si="1"/>
        <v>6.9411290000000037</v>
      </c>
      <c r="O35" s="77">
        <f t="shared" si="1"/>
        <v>7.259056666666666</v>
      </c>
      <c r="P35" s="42">
        <f>P4-P$3</f>
        <v>3.1318046666666675</v>
      </c>
      <c r="Q35" s="42">
        <f t="shared" ref="Q35:AA50" si="2">Q4-Q$3</f>
        <v>3.4356576666666641</v>
      </c>
      <c r="R35" s="77">
        <f t="shared" si="2"/>
        <v>4.6197743333333392</v>
      </c>
      <c r="S35" s="42">
        <f t="shared" si="2"/>
        <v>16.840713666666677</v>
      </c>
      <c r="T35" s="42">
        <f t="shared" si="2"/>
        <v>15.775623666666664</v>
      </c>
      <c r="U35" s="77">
        <f t="shared" si="2"/>
        <v>17.60830533333333</v>
      </c>
      <c r="V35" s="42">
        <f t="shared" si="2"/>
        <v>3.3655503333333385</v>
      </c>
      <c r="W35" s="42">
        <f t="shared" si="2"/>
        <v>4.3228093333333355</v>
      </c>
      <c r="X35" s="77">
        <f t="shared" si="2"/>
        <v>4.115396333333333</v>
      </c>
      <c r="Y35" s="42">
        <f t="shared" si="2"/>
        <v>3.3585384999999981</v>
      </c>
      <c r="Z35" s="42">
        <f t="shared" si="2"/>
        <v>4.1995475000000013</v>
      </c>
      <c r="AA35" s="42">
        <f t="shared" si="2"/>
        <v>3.5510059999999974</v>
      </c>
    </row>
    <row r="36" spans="1:27" ht="15.5" x14ac:dyDescent="0.35">
      <c r="A36" s="35"/>
      <c r="B36" s="22"/>
      <c r="C36" s="55" t="str">
        <f t="shared" si="0"/>
        <v>MAGEL2</v>
      </c>
      <c r="D36" s="42">
        <f t="shared" ref="D36:F64" si="3">D5-D$3</f>
        <v>8.5362056666666675</v>
      </c>
      <c r="E36" s="42">
        <f t="shared" si="3"/>
        <v>9.2400496666666676</v>
      </c>
      <c r="F36" s="77">
        <f t="shared" si="3"/>
        <v>8.9610716666666619</v>
      </c>
      <c r="G36" s="42">
        <f t="shared" ref="G36:O64" si="4">G5-G$3</f>
        <v>19.516288000000003</v>
      </c>
      <c r="H36" s="42">
        <f t="shared" si="4"/>
        <v>19.59034733333333</v>
      </c>
      <c r="I36" s="77">
        <f t="shared" si="4"/>
        <v>19.725429000000002</v>
      </c>
      <c r="J36" s="42">
        <f t="shared" si="4"/>
        <v>9.3054193333333295</v>
      </c>
      <c r="K36" s="42">
        <f t="shared" si="4"/>
        <v>9.2775353333333328</v>
      </c>
      <c r="L36" s="77">
        <f t="shared" si="4"/>
        <v>9.5251230000000007</v>
      </c>
      <c r="M36" s="42">
        <f t="shared" si="4"/>
        <v>9.4449660000000009</v>
      </c>
      <c r="N36" s="42">
        <f t="shared" si="4"/>
        <v>8.9150779999999976</v>
      </c>
      <c r="O36" s="77">
        <f t="shared" si="4"/>
        <v>9.3864673333333322</v>
      </c>
      <c r="P36" s="42">
        <f t="shared" ref="P36:R36" si="5">P5-P$3</f>
        <v>4.4170416666666625</v>
      </c>
      <c r="Q36" s="42">
        <f t="shared" si="5"/>
        <v>5.0824126666666629</v>
      </c>
      <c r="R36" s="77">
        <f t="shared" si="5"/>
        <v>6.5615613333333336</v>
      </c>
      <c r="S36" s="42">
        <f t="shared" si="2"/>
        <v>11.66194066666667</v>
      </c>
      <c r="T36" s="42">
        <f t="shared" si="2"/>
        <v>12.378987999999996</v>
      </c>
      <c r="U36" s="77">
        <f t="shared" si="2"/>
        <v>13.128204666666672</v>
      </c>
      <c r="V36" s="42">
        <f t="shared" si="2"/>
        <v>4.5580523333333325</v>
      </c>
      <c r="W36" s="42">
        <f t="shared" si="2"/>
        <v>4.9122533333333358</v>
      </c>
      <c r="X36" s="77">
        <f t="shared" si="2"/>
        <v>5.0626363333333302</v>
      </c>
      <c r="Y36" s="42">
        <f t="shared" si="2"/>
        <v>5.1877404999999968</v>
      </c>
      <c r="Z36" s="42">
        <f t="shared" si="2"/>
        <v>5.7994924999999995</v>
      </c>
      <c r="AA36" s="42">
        <f t="shared" si="2"/>
        <v>4.8710759999999986</v>
      </c>
    </row>
    <row r="37" spans="1:27" ht="15.5" x14ac:dyDescent="0.35">
      <c r="A37" s="31"/>
      <c r="B37" s="22"/>
      <c r="C37" s="55" t="str">
        <f t="shared" si="0"/>
        <v>MKRN3</v>
      </c>
      <c r="D37" s="42">
        <f t="shared" si="3"/>
        <v>14.062546999999999</v>
      </c>
      <c r="E37" s="42">
        <f t="shared" si="3"/>
        <v>14.545467333333335</v>
      </c>
      <c r="F37" s="77">
        <f t="shared" si="3"/>
        <v>13.733340666666667</v>
      </c>
      <c r="G37" s="42">
        <f t="shared" si="4"/>
        <v>19.516288000000003</v>
      </c>
      <c r="H37" s="42">
        <f t="shared" si="4"/>
        <v>19.59034733333333</v>
      </c>
      <c r="I37" s="77">
        <f t="shared" si="4"/>
        <v>19.725429000000002</v>
      </c>
      <c r="J37" s="42">
        <f t="shared" si="4"/>
        <v>14.326332333333326</v>
      </c>
      <c r="K37" s="42">
        <f t="shared" si="4"/>
        <v>13.943585000000002</v>
      </c>
      <c r="L37" s="77">
        <f t="shared" si="4"/>
        <v>14.478134666666666</v>
      </c>
      <c r="M37" s="42">
        <f t="shared" si="4"/>
        <v>13.999594000000002</v>
      </c>
      <c r="N37" s="42">
        <f t="shared" si="4"/>
        <v>13.151827000000004</v>
      </c>
      <c r="O37" s="77">
        <f t="shared" si="4"/>
        <v>13.775484999999996</v>
      </c>
      <c r="P37" s="42">
        <f t="shared" ref="P37:R37" si="6">P6-P$3</f>
        <v>5.1800546666666634</v>
      </c>
      <c r="Q37" s="42">
        <f t="shared" si="6"/>
        <v>5.1879089999999977</v>
      </c>
      <c r="R37" s="77">
        <f t="shared" si="6"/>
        <v>5.9544226666666695</v>
      </c>
      <c r="S37" s="42">
        <f t="shared" si="2"/>
        <v>8.6524693333333396</v>
      </c>
      <c r="T37" s="42">
        <f t="shared" si="2"/>
        <v>8.9289003333333312</v>
      </c>
      <c r="U37" s="77">
        <f t="shared" si="2"/>
        <v>9.6140193333333315</v>
      </c>
      <c r="V37" s="42">
        <f t="shared" si="2"/>
        <v>6.0120360000000019</v>
      </c>
      <c r="W37" s="42">
        <f t="shared" si="2"/>
        <v>7.1113520000000037</v>
      </c>
      <c r="X37" s="77">
        <f t="shared" si="2"/>
        <v>6.6523509999999959</v>
      </c>
      <c r="Y37" s="42">
        <f t="shared" si="2"/>
        <v>5.6679144999999949</v>
      </c>
      <c r="Z37" s="42">
        <f t="shared" si="2"/>
        <v>6.7636520000000004</v>
      </c>
      <c r="AA37" s="42">
        <f t="shared" si="2"/>
        <v>6.4055813333333305</v>
      </c>
    </row>
    <row r="38" spans="1:27" ht="15.5" x14ac:dyDescent="0.35">
      <c r="A38" s="35"/>
      <c r="B38" s="22"/>
      <c r="C38" s="55" t="str">
        <f t="shared" si="0"/>
        <v>SNRPN ex1/2</v>
      </c>
      <c r="D38" s="42">
        <f t="shared" si="3"/>
        <v>2.0700506666666669</v>
      </c>
      <c r="E38" s="42">
        <f t="shared" si="3"/>
        <v>2.0465353333333312</v>
      </c>
      <c r="F38" s="77">
        <f t="shared" si="3"/>
        <v>2.3725233333333335</v>
      </c>
      <c r="G38" s="42">
        <f t="shared" si="4"/>
        <v>17.604404666666674</v>
      </c>
      <c r="H38" s="42">
        <f t="shared" si="4"/>
        <v>19.59034733333333</v>
      </c>
      <c r="I38" s="77">
        <f t="shared" si="4"/>
        <v>18.101352000000002</v>
      </c>
      <c r="J38" s="42">
        <f t="shared" si="4"/>
        <v>2.0980913333333326</v>
      </c>
      <c r="K38" s="42">
        <f t="shared" si="4"/>
        <v>1.9952856666666676</v>
      </c>
      <c r="L38" s="77">
        <f t="shared" si="4"/>
        <v>2.5517373333333353</v>
      </c>
      <c r="M38" s="42">
        <f t="shared" si="4"/>
        <v>2.613662999999999</v>
      </c>
      <c r="N38" s="42">
        <f t="shared" si="4"/>
        <v>1.840794333333335</v>
      </c>
      <c r="O38" s="77">
        <f t="shared" si="4"/>
        <v>2.3717466666666667</v>
      </c>
      <c r="P38" s="42">
        <f t="shared" ref="P38:R38" si="7">P7-P$3</f>
        <v>2.2385269999999942</v>
      </c>
      <c r="Q38" s="42">
        <f t="shared" si="7"/>
        <v>2.3574576666666651</v>
      </c>
      <c r="R38" s="77">
        <f t="shared" si="7"/>
        <v>3.1978583333333397</v>
      </c>
      <c r="S38" s="42">
        <f t="shared" si="2"/>
        <v>18.616374000000004</v>
      </c>
      <c r="T38" s="42">
        <f t="shared" si="2"/>
        <v>16.780131333333333</v>
      </c>
      <c r="U38" s="77">
        <f t="shared" si="2"/>
        <v>17.699406666666672</v>
      </c>
      <c r="V38" s="42">
        <f t="shared" si="2"/>
        <v>2.6325643333333346</v>
      </c>
      <c r="W38" s="42">
        <f t="shared" si="2"/>
        <v>2.5703530000000043</v>
      </c>
      <c r="X38" s="77">
        <f t="shared" si="2"/>
        <v>2.1874746666666631</v>
      </c>
      <c r="Y38" s="42">
        <f t="shared" si="2"/>
        <v>1.9223709999999983</v>
      </c>
      <c r="Z38" s="42">
        <f t="shared" si="2"/>
        <v>2.316040000000001</v>
      </c>
      <c r="AA38" s="42">
        <f t="shared" si="2"/>
        <v>1.9915556666666667</v>
      </c>
    </row>
    <row r="39" spans="1:27" ht="15.5" x14ac:dyDescent="0.35">
      <c r="A39" s="35"/>
      <c r="B39" s="22"/>
      <c r="C39" s="55" t="str">
        <f t="shared" si="0"/>
        <v>SNRPN U4/ex2</v>
      </c>
      <c r="D39" s="42">
        <f t="shared" si="3"/>
        <v>9.8450419999999994</v>
      </c>
      <c r="E39" s="42">
        <f t="shared" si="3"/>
        <v>10.059670333333333</v>
      </c>
      <c r="F39" s="77">
        <f t="shared" si="3"/>
        <v>10.118005</v>
      </c>
      <c r="G39" s="42">
        <f t="shared" si="4"/>
        <v>19.516288000000003</v>
      </c>
      <c r="H39" s="42">
        <f t="shared" si="4"/>
        <v>19.59034733333333</v>
      </c>
      <c r="I39" s="77">
        <f t="shared" si="4"/>
        <v>19.725429000000002</v>
      </c>
      <c r="J39" s="42">
        <f t="shared" si="4"/>
        <v>9.7296756666666688</v>
      </c>
      <c r="K39" s="42">
        <f t="shared" si="4"/>
        <v>9.7598093333333331</v>
      </c>
      <c r="L39" s="77">
        <f t="shared" si="4"/>
        <v>9.9424976666666716</v>
      </c>
      <c r="M39" s="42">
        <f t="shared" si="4"/>
        <v>10.344308666666667</v>
      </c>
      <c r="N39" s="42">
        <f t="shared" si="4"/>
        <v>9.6586106666666645</v>
      </c>
      <c r="O39" s="77">
        <f t="shared" si="4"/>
        <v>10.094224666666666</v>
      </c>
      <c r="P39" s="42">
        <f t="shared" ref="P39:R39" si="8">P8-P$3</f>
        <v>4.6675213333333296</v>
      </c>
      <c r="Q39" s="42">
        <f t="shared" si="8"/>
        <v>4.3292833333333292</v>
      </c>
      <c r="R39" s="77">
        <f t="shared" si="8"/>
        <v>5.4380416666666669</v>
      </c>
      <c r="S39" s="42">
        <f t="shared" si="2"/>
        <v>11.016032666666671</v>
      </c>
      <c r="T39" s="42">
        <f t="shared" si="2"/>
        <v>9.6807926666666617</v>
      </c>
      <c r="U39" s="77">
        <f t="shared" si="2"/>
        <v>13.725980666666661</v>
      </c>
      <c r="V39" s="42">
        <f t="shared" si="2"/>
        <v>4.4111183333333308</v>
      </c>
      <c r="W39" s="42">
        <f t="shared" si="2"/>
        <v>4.4360493333333366</v>
      </c>
      <c r="X39" s="77">
        <f t="shared" si="2"/>
        <v>4.3229466666666667</v>
      </c>
      <c r="Y39" s="42">
        <f t="shared" si="2"/>
        <v>3.7116469999999993</v>
      </c>
      <c r="Z39" s="42">
        <f t="shared" si="2"/>
        <v>4.301242000000002</v>
      </c>
      <c r="AA39" s="42">
        <f t="shared" si="2"/>
        <v>4.1650873333333323</v>
      </c>
    </row>
    <row r="40" spans="1:27" ht="15.5" x14ac:dyDescent="0.35">
      <c r="A40" s="35"/>
      <c r="B40" s="22"/>
      <c r="C40" s="55" t="str">
        <f t="shared" si="0"/>
        <v>116HGG1</v>
      </c>
      <c r="D40" s="42">
        <f t="shared" si="3"/>
        <v>5.6803913333333327</v>
      </c>
      <c r="E40" s="42">
        <f t="shared" si="3"/>
        <v>5.7605373333333354</v>
      </c>
      <c r="F40" s="77">
        <f t="shared" si="3"/>
        <v>5.7341759999999979</v>
      </c>
      <c r="G40" s="42">
        <f t="shared" si="4"/>
        <v>19.516288000000003</v>
      </c>
      <c r="H40" s="42">
        <f t="shared" si="4"/>
        <v>19.59034733333333</v>
      </c>
      <c r="I40" s="77">
        <f t="shared" si="4"/>
        <v>19.725429000000002</v>
      </c>
      <c r="J40" s="42">
        <f t="shared" si="4"/>
        <v>5.6197343333333336</v>
      </c>
      <c r="K40" s="42">
        <f t="shared" si="4"/>
        <v>5.4367226666666646</v>
      </c>
      <c r="L40" s="77">
        <f t="shared" si="4"/>
        <v>5.9316956666666734</v>
      </c>
      <c r="M40" s="42">
        <f t="shared" si="4"/>
        <v>6.2051293333333355</v>
      </c>
      <c r="N40" s="42">
        <f t="shared" si="4"/>
        <v>5.5572826666666657</v>
      </c>
      <c r="O40" s="77">
        <f t="shared" si="4"/>
        <v>5.8268633333333355</v>
      </c>
      <c r="P40" s="42">
        <f t="shared" ref="P40:R40" si="9">P9-P$3</f>
        <v>6.6416056666666634</v>
      </c>
      <c r="Q40" s="42">
        <f t="shared" si="9"/>
        <v>5.8617863333333311</v>
      </c>
      <c r="R40" s="77">
        <f t="shared" si="9"/>
        <v>6.5309410000000021</v>
      </c>
      <c r="S40" s="42">
        <f t="shared" si="2"/>
        <v>13.844181000000003</v>
      </c>
      <c r="T40" s="42">
        <f t="shared" si="2"/>
        <v>12.380515666666664</v>
      </c>
      <c r="U40" s="77">
        <f t="shared" si="2"/>
        <v>12.870921666666671</v>
      </c>
      <c r="V40" s="42">
        <f t="shared" si="2"/>
        <v>6.4579360000000001</v>
      </c>
      <c r="W40" s="42">
        <f t="shared" si="2"/>
        <v>6.3737283333333323</v>
      </c>
      <c r="X40" s="77">
        <f t="shared" si="2"/>
        <v>5.9536683333333293</v>
      </c>
      <c r="Y40" s="42">
        <f t="shared" si="2"/>
        <v>4.0271494999999966</v>
      </c>
      <c r="Z40" s="42">
        <f t="shared" si="2"/>
        <v>5.2679380000000009</v>
      </c>
      <c r="AA40" s="42">
        <f t="shared" si="2"/>
        <v>5.3239230000000006</v>
      </c>
    </row>
    <row r="41" spans="1:27" ht="15.5" x14ac:dyDescent="0.35">
      <c r="A41" s="31" t="s">
        <v>110</v>
      </c>
      <c r="B41" s="22"/>
      <c r="C41" s="55" t="str">
        <f t="shared" si="0"/>
        <v>116HGG2</v>
      </c>
      <c r="D41" s="42">
        <f t="shared" si="3"/>
        <v>3.2154310000000024</v>
      </c>
      <c r="E41" s="42">
        <f t="shared" si="3"/>
        <v>3.0554576666666655</v>
      </c>
      <c r="F41" s="77">
        <f t="shared" si="3"/>
        <v>3.4213403333333332</v>
      </c>
      <c r="G41" s="42">
        <f t="shared" si="4"/>
        <v>18.225566000000008</v>
      </c>
      <c r="H41" s="42">
        <f t="shared" si="4"/>
        <v>19.59034733333333</v>
      </c>
      <c r="I41" s="77">
        <f t="shared" si="4"/>
        <v>19.725429000000002</v>
      </c>
      <c r="J41" s="42">
        <f t="shared" si="4"/>
        <v>3.080448999999998</v>
      </c>
      <c r="K41" s="42">
        <f t="shared" si="4"/>
        <v>2.782664666666669</v>
      </c>
      <c r="L41" s="77">
        <f t="shared" si="4"/>
        <v>3.6343753333333311</v>
      </c>
      <c r="M41" s="42">
        <f t="shared" si="4"/>
        <v>3.6065599999999982</v>
      </c>
      <c r="N41" s="42">
        <f t="shared" si="4"/>
        <v>2.8374036666666704</v>
      </c>
      <c r="O41" s="77">
        <f t="shared" si="4"/>
        <v>3.3153933333333327</v>
      </c>
      <c r="P41" s="42">
        <f t="shared" ref="P41:R41" si="10">P10-P$3</f>
        <v>3.8782593333333324</v>
      </c>
      <c r="Q41" s="42">
        <f t="shared" si="10"/>
        <v>3.152822666666669</v>
      </c>
      <c r="R41" s="77">
        <f t="shared" si="10"/>
        <v>3.64141166666667</v>
      </c>
      <c r="S41" s="42">
        <f t="shared" si="2"/>
        <v>11.502759000000001</v>
      </c>
      <c r="T41" s="42">
        <f t="shared" si="2"/>
        <v>9.5623780000000025</v>
      </c>
      <c r="U41" s="77">
        <f t="shared" si="2"/>
        <v>13.165211000000003</v>
      </c>
      <c r="V41" s="42">
        <f t="shared" si="2"/>
        <v>3.8721743333333336</v>
      </c>
      <c r="W41" s="42">
        <f t="shared" si="2"/>
        <v>3.7159676666666677</v>
      </c>
      <c r="X41" s="77">
        <f t="shared" si="2"/>
        <v>3.1484073333333278</v>
      </c>
      <c r="Y41" s="42">
        <f t="shared" si="2"/>
        <v>1.5586199999999977</v>
      </c>
      <c r="Z41" s="42">
        <f t="shared" si="2"/>
        <v>2.7032160000000012</v>
      </c>
      <c r="AA41" s="42">
        <f t="shared" si="2"/>
        <v>2.6096636666666626</v>
      </c>
    </row>
    <row r="42" spans="1:27" ht="15.5" x14ac:dyDescent="0.35">
      <c r="A42" s="35"/>
      <c r="B42" s="22"/>
      <c r="C42" s="55" t="str">
        <f t="shared" si="0"/>
        <v>116HGG3</v>
      </c>
      <c r="D42" s="42">
        <f t="shared" si="3"/>
        <v>5.7219979999999993</v>
      </c>
      <c r="E42" s="42">
        <f t="shared" si="3"/>
        <v>5.7625663333333321</v>
      </c>
      <c r="F42" s="77">
        <f t="shared" si="3"/>
        <v>5.8873026666666632</v>
      </c>
      <c r="G42" s="42">
        <f t="shared" si="4"/>
        <v>19.516288000000003</v>
      </c>
      <c r="H42" s="42">
        <f t="shared" si="4"/>
        <v>19.59034733333333</v>
      </c>
      <c r="I42" s="77">
        <f t="shared" si="4"/>
        <v>19.725429000000002</v>
      </c>
      <c r="J42" s="42">
        <f t="shared" si="4"/>
        <v>5.6487069999999981</v>
      </c>
      <c r="K42" s="42">
        <f t="shared" si="4"/>
        <v>5.3622769999999988</v>
      </c>
      <c r="L42" s="77">
        <f t="shared" si="4"/>
        <v>5.8860583333333309</v>
      </c>
      <c r="M42" s="42">
        <f t="shared" si="4"/>
        <v>5.5671633333333332</v>
      </c>
      <c r="N42" s="42">
        <f t="shared" si="4"/>
        <v>5.4997450000000043</v>
      </c>
      <c r="O42" s="77">
        <f t="shared" si="4"/>
        <v>5.5299096666666685</v>
      </c>
      <c r="P42" s="42">
        <f t="shared" ref="P42:R42" si="11">P11-P$3</f>
        <v>6.4132219999999975</v>
      </c>
      <c r="Q42" s="42">
        <f t="shared" si="11"/>
        <v>5.4840566666666639</v>
      </c>
      <c r="R42" s="77">
        <f t="shared" si="11"/>
        <v>5.7223063333333357</v>
      </c>
      <c r="S42" s="42">
        <f t="shared" si="2"/>
        <v>13.951747333333341</v>
      </c>
      <c r="T42" s="42">
        <f t="shared" si="2"/>
        <v>11.803047333333328</v>
      </c>
      <c r="U42" s="77">
        <f t="shared" si="2"/>
        <v>13.817381333333334</v>
      </c>
      <c r="V42" s="42">
        <f t="shared" si="2"/>
        <v>6.3454943333333347</v>
      </c>
      <c r="W42" s="42">
        <f t="shared" si="2"/>
        <v>6.0629039999999996</v>
      </c>
      <c r="X42" s="77">
        <f t="shared" si="2"/>
        <v>5.5969329999999964</v>
      </c>
      <c r="Y42" s="42">
        <f t="shared" si="2"/>
        <v>4.4202394999999974</v>
      </c>
      <c r="Z42" s="42">
        <f t="shared" si="2"/>
        <v>4.8857035000000018</v>
      </c>
      <c r="AA42" s="42">
        <f t="shared" si="2"/>
        <v>5.1057829999999989</v>
      </c>
    </row>
    <row r="43" spans="1:27" ht="15.5" x14ac:dyDescent="0.35">
      <c r="A43" s="35"/>
      <c r="B43" s="22"/>
      <c r="C43" s="55" t="str">
        <f t="shared" si="0"/>
        <v>IPW</v>
      </c>
      <c r="D43" s="42">
        <f t="shared" si="3"/>
        <v>7.0305133333333316</v>
      </c>
      <c r="E43" s="42">
        <f t="shared" si="3"/>
        <v>7.1647689999999997</v>
      </c>
      <c r="F43" s="77">
        <f t="shared" si="3"/>
        <v>7.1026966666666667</v>
      </c>
      <c r="G43" s="42">
        <f t="shared" si="4"/>
        <v>19.516288000000003</v>
      </c>
      <c r="H43" s="42">
        <f t="shared" si="4"/>
        <v>19.59034733333333</v>
      </c>
      <c r="I43" s="77">
        <f t="shared" si="4"/>
        <v>19.725429000000002</v>
      </c>
      <c r="J43" s="42">
        <f t="shared" si="4"/>
        <v>7.0610573333333306</v>
      </c>
      <c r="K43" s="42">
        <f t="shared" si="4"/>
        <v>7.0009683333333328</v>
      </c>
      <c r="L43" s="77">
        <f t="shared" si="4"/>
        <v>7.0338943333333361</v>
      </c>
      <c r="M43" s="42">
        <f t="shared" si="4"/>
        <v>7.6044036666666663</v>
      </c>
      <c r="N43" s="42">
        <f t="shared" si="4"/>
        <v>6.8578053333333351</v>
      </c>
      <c r="O43" s="77">
        <f t="shared" si="4"/>
        <v>7.471382000000002</v>
      </c>
      <c r="P43" s="42">
        <f t="shared" ref="P43:R43" si="12">P12-P$3</f>
        <v>5.8977496666666624</v>
      </c>
      <c r="Q43" s="42">
        <f t="shared" si="12"/>
        <v>5.1965976666666656</v>
      </c>
      <c r="R43" s="77">
        <f t="shared" si="12"/>
        <v>5.9050553333333369</v>
      </c>
      <c r="S43" s="42">
        <f t="shared" si="2"/>
        <v>13.623900666666675</v>
      </c>
      <c r="T43" s="42">
        <f t="shared" si="2"/>
        <v>11.558494666666665</v>
      </c>
      <c r="U43" s="77">
        <f t="shared" si="2"/>
        <v>12.289677333333341</v>
      </c>
      <c r="V43" s="42">
        <f t="shared" si="2"/>
        <v>5.9576459999999969</v>
      </c>
      <c r="W43" s="42">
        <f t="shared" si="2"/>
        <v>5.4567560000000057</v>
      </c>
      <c r="X43" s="77">
        <f t="shared" si="2"/>
        <v>4.8621919999999967</v>
      </c>
      <c r="Y43" s="42">
        <f t="shared" si="2"/>
        <v>3.7090389999999971</v>
      </c>
      <c r="Z43" s="42">
        <f t="shared" si="2"/>
        <v>4.2558380000000042</v>
      </c>
      <c r="AA43" s="42">
        <f t="shared" si="2"/>
        <v>4.2024930000000005</v>
      </c>
    </row>
    <row r="44" spans="1:27" ht="15.5" x14ac:dyDescent="0.35">
      <c r="A44" s="35"/>
      <c r="B44" s="22"/>
      <c r="C44" s="55" t="str">
        <f t="shared" si="0"/>
        <v>SNORD115</v>
      </c>
      <c r="D44" s="42">
        <f t="shared" si="3"/>
        <v>10.776739333333332</v>
      </c>
      <c r="E44" s="42">
        <f t="shared" si="3"/>
        <v>10.814855666666663</v>
      </c>
      <c r="F44" s="77">
        <f t="shared" si="3"/>
        <v>11.095272666666666</v>
      </c>
      <c r="G44" s="42">
        <f t="shared" si="4"/>
        <v>19.516288000000003</v>
      </c>
      <c r="H44" s="42">
        <f t="shared" si="4"/>
        <v>14.115739999999999</v>
      </c>
      <c r="I44" s="77">
        <f t="shared" si="4"/>
        <v>14.805639333333335</v>
      </c>
      <c r="J44" s="42">
        <f t="shared" si="4"/>
        <v>11.759515999999998</v>
      </c>
      <c r="K44" s="42">
        <f t="shared" si="4"/>
        <v>11.309520000000003</v>
      </c>
      <c r="L44" s="77">
        <f t="shared" si="4"/>
        <v>11.836936000000005</v>
      </c>
      <c r="M44" s="42">
        <f t="shared" si="4"/>
        <v>12.516208999999996</v>
      </c>
      <c r="N44" s="42">
        <f t="shared" si="4"/>
        <v>10.480098999999999</v>
      </c>
      <c r="O44" s="77">
        <f t="shared" si="4"/>
        <v>11.150525999999999</v>
      </c>
      <c r="P44" s="42">
        <f t="shared" ref="P44:R44" si="13">P13-P$3</f>
        <v>5.4279483333333332</v>
      </c>
      <c r="Q44" s="42">
        <f t="shared" si="13"/>
        <v>5.082603666666671</v>
      </c>
      <c r="R44" s="77">
        <f t="shared" si="13"/>
        <v>6.4771300000000025</v>
      </c>
      <c r="S44" s="42">
        <f t="shared" si="2"/>
        <v>16.42932033333334</v>
      </c>
      <c r="T44" s="42">
        <f t="shared" si="2"/>
        <v>13.314947333333333</v>
      </c>
      <c r="U44" s="77">
        <f t="shared" si="2"/>
        <v>18.705816666666667</v>
      </c>
      <c r="V44" s="42">
        <f t="shared" si="2"/>
        <v>5.5847189999999998</v>
      </c>
      <c r="W44" s="42">
        <f t="shared" si="2"/>
        <v>4.9658143333333378</v>
      </c>
      <c r="X44" s="77">
        <f t="shared" si="2"/>
        <v>4.4499999999999993</v>
      </c>
      <c r="Y44" s="42">
        <f t="shared" si="2"/>
        <v>2.1144474999999971</v>
      </c>
      <c r="Z44" s="42">
        <f t="shared" si="2"/>
        <v>3.4788229999999984</v>
      </c>
      <c r="AA44" s="42">
        <f t="shared" si="2"/>
        <v>3.4247803333333309</v>
      </c>
    </row>
    <row r="45" spans="1:27" ht="15.5" x14ac:dyDescent="0.35">
      <c r="A45" s="35"/>
      <c r="B45" s="22"/>
      <c r="C45" s="55" t="str">
        <f t="shared" si="0"/>
        <v>UBE3A</v>
      </c>
      <c r="D45" s="42">
        <f t="shared" si="3"/>
        <v>6.7844129999999971</v>
      </c>
      <c r="E45" s="42">
        <f t="shared" si="3"/>
        <v>6.7726553333333293</v>
      </c>
      <c r="F45" s="77">
        <f t="shared" si="3"/>
        <v>7.1043006666666635</v>
      </c>
      <c r="G45" s="42">
        <f t="shared" si="4"/>
        <v>7.8920180000000038</v>
      </c>
      <c r="H45" s="42">
        <f t="shared" si="4"/>
        <v>7.9721999999999937</v>
      </c>
      <c r="I45" s="77">
        <f t="shared" si="4"/>
        <v>8.0750030000000024</v>
      </c>
      <c r="J45" s="42">
        <f t="shared" si="4"/>
        <v>7.6760973333333347</v>
      </c>
      <c r="K45" s="42">
        <f t="shared" si="4"/>
        <v>7.5791663333333297</v>
      </c>
      <c r="L45" s="77">
        <f t="shared" si="4"/>
        <v>8.2189730000000054</v>
      </c>
      <c r="M45" s="42">
        <f t="shared" si="4"/>
        <v>8.2136166666666632</v>
      </c>
      <c r="N45" s="42">
        <f t="shared" si="4"/>
        <v>7.7269693333333329</v>
      </c>
      <c r="O45" s="77">
        <f t="shared" si="4"/>
        <v>8.003030666666664</v>
      </c>
      <c r="P45" s="42">
        <f t="shared" ref="P45:R45" si="14">P14-P$3</f>
        <v>5.2005136666666658</v>
      </c>
      <c r="Q45" s="42">
        <f t="shared" si="14"/>
        <v>4.8810903333333329</v>
      </c>
      <c r="R45" s="77">
        <f t="shared" si="14"/>
        <v>5.6675646666666673</v>
      </c>
      <c r="S45" s="42">
        <f t="shared" si="2"/>
        <v>6.2549213333333356</v>
      </c>
      <c r="T45" s="42">
        <f t="shared" si="2"/>
        <v>5.5440459999999945</v>
      </c>
      <c r="U45" s="77">
        <f t="shared" si="2"/>
        <v>6.2385396666666679</v>
      </c>
      <c r="V45" s="42">
        <f t="shared" si="2"/>
        <v>7.3041780000000003</v>
      </c>
      <c r="W45" s="42">
        <f t="shared" si="2"/>
        <v>8.3586680000000015</v>
      </c>
      <c r="X45" s="77">
        <f t="shared" si="2"/>
        <v>8.1260009999999987</v>
      </c>
      <c r="Y45" s="42">
        <f t="shared" si="2"/>
        <v>8.2481409999999968</v>
      </c>
      <c r="Z45" s="42">
        <f t="shared" si="2"/>
        <v>8.518728000000003</v>
      </c>
      <c r="AA45" s="42">
        <f t="shared" si="2"/>
        <v>8.5567309999999992</v>
      </c>
    </row>
    <row r="46" spans="1:27" ht="15.5" x14ac:dyDescent="0.35">
      <c r="A46" s="35"/>
      <c r="B46" s="22"/>
      <c r="C46" s="55" t="str">
        <f t="shared" si="0"/>
        <v>UBE3A-ATS</v>
      </c>
      <c r="D46" s="42">
        <f t="shared" si="3"/>
        <v>13.714322666666664</v>
      </c>
      <c r="E46" s="42">
        <f t="shared" si="3"/>
        <v>13.863828666666663</v>
      </c>
      <c r="F46" s="77">
        <f t="shared" si="3"/>
        <v>13.592227000000005</v>
      </c>
      <c r="G46" s="42">
        <f t="shared" si="4"/>
        <v>19.516288000000003</v>
      </c>
      <c r="H46" s="42">
        <f t="shared" si="4"/>
        <v>19.59034733333333</v>
      </c>
      <c r="I46" s="77">
        <f t="shared" si="4"/>
        <v>19.725429000000002</v>
      </c>
      <c r="J46" s="42">
        <f t="shared" si="4"/>
        <v>14.675863999999997</v>
      </c>
      <c r="K46" s="42">
        <f t="shared" si="4"/>
        <v>14.361100666666662</v>
      </c>
      <c r="L46" s="77">
        <f t="shared" si="4"/>
        <v>14.619345333333339</v>
      </c>
      <c r="M46" s="42">
        <f t="shared" si="4"/>
        <v>12.923856999999998</v>
      </c>
      <c r="N46" s="42">
        <f t="shared" si="4"/>
        <v>13.91131</v>
      </c>
      <c r="O46" s="77">
        <f t="shared" si="4"/>
        <v>14.302455999999999</v>
      </c>
      <c r="P46" s="42">
        <f t="shared" ref="P46:R46" si="15">P15-P$3</f>
        <v>10.401560333333332</v>
      </c>
      <c r="Q46" s="42">
        <f t="shared" si="15"/>
        <v>10.251202999999993</v>
      </c>
      <c r="R46" s="77">
        <f t="shared" si="15"/>
        <v>12.920156999999996</v>
      </c>
      <c r="S46" s="42">
        <f t="shared" si="2"/>
        <v>17.263477666666677</v>
      </c>
      <c r="T46" s="42">
        <f t="shared" si="2"/>
        <v>14.55184366666666</v>
      </c>
      <c r="U46" s="77">
        <f t="shared" si="2"/>
        <v>18.705816666666667</v>
      </c>
      <c r="V46" s="42">
        <f t="shared" si="2"/>
        <v>11.187502000000006</v>
      </c>
      <c r="W46" s="42">
        <f t="shared" si="2"/>
        <v>11.353680666666673</v>
      </c>
      <c r="X46" s="77">
        <f t="shared" si="2"/>
        <v>11.216937666666659</v>
      </c>
      <c r="Y46" s="42">
        <f t="shared" si="2"/>
        <v>8.9855489999999989</v>
      </c>
      <c r="Z46" s="42">
        <f t="shared" si="2"/>
        <v>10.502888499999997</v>
      </c>
      <c r="AA46" s="42">
        <f t="shared" si="2"/>
        <v>10.495806333333338</v>
      </c>
    </row>
    <row r="47" spans="1:27" ht="15.5" x14ac:dyDescent="0.35">
      <c r="A47" s="35"/>
      <c r="B47" s="22"/>
      <c r="C47" s="55" t="str">
        <f t="shared" si="0"/>
        <v>GABRB3</v>
      </c>
      <c r="D47" s="42">
        <f t="shared" si="3"/>
        <v>4.6160526666666684</v>
      </c>
      <c r="E47" s="42">
        <f t="shared" si="3"/>
        <v>4.7798389999999991</v>
      </c>
      <c r="F47" s="77">
        <f t="shared" si="3"/>
        <v>5.1136830000000018</v>
      </c>
      <c r="G47" s="42">
        <f t="shared" si="4"/>
        <v>5.4998126666666707</v>
      </c>
      <c r="H47" s="42">
        <f t="shared" si="4"/>
        <v>6.0164673333333276</v>
      </c>
      <c r="I47" s="77">
        <f t="shared" si="4"/>
        <v>5.8861886666666692</v>
      </c>
      <c r="J47" s="42">
        <f t="shared" si="4"/>
        <v>5.5576736666666662</v>
      </c>
      <c r="K47" s="42">
        <f t="shared" si="4"/>
        <v>5.2522426666666675</v>
      </c>
      <c r="L47" s="77">
        <f t="shared" si="4"/>
        <v>6.1602340000000027</v>
      </c>
      <c r="M47" s="42">
        <f t="shared" si="4"/>
        <v>5.5673433333333335</v>
      </c>
      <c r="N47" s="42">
        <f t="shared" si="4"/>
        <v>4.9550820000000009</v>
      </c>
      <c r="O47" s="77">
        <f t="shared" si="4"/>
        <v>5.5353156666666656</v>
      </c>
      <c r="P47" s="42">
        <f t="shared" ref="P47:R47" si="16">P16-P$3</f>
        <v>3.4378659999999996</v>
      </c>
      <c r="Q47" s="42">
        <f t="shared" si="16"/>
        <v>3.298287000000002</v>
      </c>
      <c r="R47" s="77">
        <f t="shared" si="16"/>
        <v>4.913485000000005</v>
      </c>
      <c r="S47" s="42">
        <f t="shared" si="2"/>
        <v>5.307066666666671</v>
      </c>
      <c r="T47" s="42">
        <f t="shared" si="2"/>
        <v>5.2036620000000013</v>
      </c>
      <c r="U47" s="77">
        <f t="shared" si="2"/>
        <v>5.3300570000000036</v>
      </c>
      <c r="V47" s="42">
        <f t="shared" si="2"/>
        <v>4.613857666666668</v>
      </c>
      <c r="W47" s="42">
        <f t="shared" si="2"/>
        <v>4.6784463333333335</v>
      </c>
      <c r="X47" s="77">
        <f t="shared" si="2"/>
        <v>4.618938666666665</v>
      </c>
      <c r="Y47" s="42">
        <f t="shared" si="2"/>
        <v>3.7955860000000001</v>
      </c>
      <c r="Z47" s="42">
        <f t="shared" si="2"/>
        <v>4.4447850000000031</v>
      </c>
      <c r="AA47" s="42">
        <f t="shared" si="2"/>
        <v>3.311870666666664</v>
      </c>
    </row>
    <row r="48" spans="1:27" ht="15.5" x14ac:dyDescent="0.35">
      <c r="A48" s="35"/>
      <c r="B48" s="22"/>
      <c r="C48" s="55" t="str">
        <f t="shared" si="0"/>
        <v>GABRA5</v>
      </c>
      <c r="D48" s="42">
        <f t="shared" si="3"/>
        <v>7.2835546666666602</v>
      </c>
      <c r="E48" s="42">
        <f t="shared" si="3"/>
        <v>7.3932993333333279</v>
      </c>
      <c r="F48" s="77">
        <f t="shared" si="3"/>
        <v>7.6256149999999998</v>
      </c>
      <c r="G48" s="42">
        <f t="shared" si="4"/>
        <v>8.4433936666666689</v>
      </c>
      <c r="H48" s="42">
        <f t="shared" si="4"/>
        <v>8.7255356666666621</v>
      </c>
      <c r="I48" s="77">
        <f t="shared" si="4"/>
        <v>8.6820200000000014</v>
      </c>
      <c r="J48" s="42">
        <f t="shared" si="4"/>
        <v>7.8333823333333292</v>
      </c>
      <c r="K48" s="42">
        <f t="shared" si="4"/>
        <v>7.9048486666666662</v>
      </c>
      <c r="L48" s="77">
        <f t="shared" si="4"/>
        <v>8.5985630000000022</v>
      </c>
      <c r="M48" s="42">
        <f t="shared" si="4"/>
        <v>8.5001496666666654</v>
      </c>
      <c r="N48" s="42">
        <f t="shared" si="4"/>
        <v>7.9506830000000015</v>
      </c>
      <c r="O48" s="77">
        <f t="shared" si="4"/>
        <v>8.3673966666666679</v>
      </c>
      <c r="P48" s="42">
        <f t="shared" ref="P48:R48" si="17">P17-P$3</f>
        <v>5.4062013333333319</v>
      </c>
      <c r="Q48" s="42">
        <f t="shared" si="17"/>
        <v>6.1911236666666696</v>
      </c>
      <c r="R48" s="77">
        <f t="shared" si="17"/>
        <v>7.9225713333333374</v>
      </c>
      <c r="S48" s="42">
        <f t="shared" si="2"/>
        <v>7.6288883333333359</v>
      </c>
      <c r="T48" s="42">
        <f t="shared" si="2"/>
        <v>8.3315793333333339</v>
      </c>
      <c r="U48" s="77">
        <f t="shared" si="2"/>
        <v>7.7486956666666664</v>
      </c>
      <c r="V48" s="42">
        <f t="shared" si="2"/>
        <v>7.1551803333333339</v>
      </c>
      <c r="W48" s="42">
        <f t="shared" si="2"/>
        <v>6.8300003333333379</v>
      </c>
      <c r="X48" s="77">
        <f t="shared" si="2"/>
        <v>6.6406333333333265</v>
      </c>
      <c r="Y48" s="42">
        <f t="shared" si="2"/>
        <v>4.9295049999999989</v>
      </c>
      <c r="Z48" s="42">
        <f t="shared" si="2"/>
        <v>5.9156244999999998</v>
      </c>
      <c r="AA48" s="42">
        <f t="shared" si="2"/>
        <v>4.3543853333333331</v>
      </c>
    </row>
    <row r="49" spans="1:27" ht="15.5" x14ac:dyDescent="0.35">
      <c r="A49" s="35"/>
      <c r="B49" s="22"/>
      <c r="C49" s="55" t="str">
        <f t="shared" si="0"/>
        <v>GABRG3</v>
      </c>
      <c r="D49" s="42">
        <f t="shared" si="3"/>
        <v>14.40111933333333</v>
      </c>
      <c r="E49" s="42">
        <f t="shared" si="3"/>
        <v>14.505346999999993</v>
      </c>
      <c r="F49" s="77">
        <f t="shared" si="3"/>
        <v>14.885539999999995</v>
      </c>
      <c r="G49" s="42">
        <f t="shared" si="4"/>
        <v>14.620371000000006</v>
      </c>
      <c r="H49" s="42">
        <f t="shared" si="4"/>
        <v>15.01765266666666</v>
      </c>
      <c r="I49" s="77">
        <f t="shared" si="4"/>
        <v>15.075677666666667</v>
      </c>
      <c r="J49" s="42">
        <f t="shared" si="4"/>
        <v>14.311472333333334</v>
      </c>
      <c r="K49" s="42">
        <f t="shared" si="4"/>
        <v>14.358881666666665</v>
      </c>
      <c r="L49" s="77">
        <f t="shared" si="4"/>
        <v>15.094642333333336</v>
      </c>
      <c r="M49" s="42">
        <f t="shared" si="4"/>
        <v>12.499008333333336</v>
      </c>
      <c r="N49" s="42">
        <f t="shared" si="4"/>
        <v>14.072922999999996</v>
      </c>
      <c r="O49" s="77">
        <f t="shared" si="4"/>
        <v>12.424172333333338</v>
      </c>
      <c r="P49" s="42">
        <f t="shared" ref="P49:R49" si="18">P18-P$3</f>
        <v>7.5288006666666618</v>
      </c>
      <c r="Q49" s="42">
        <f t="shared" si="18"/>
        <v>7.2345776666666666</v>
      </c>
      <c r="R49" s="77">
        <f t="shared" si="18"/>
        <v>7.7667143333333364</v>
      </c>
      <c r="S49" s="42">
        <f t="shared" si="2"/>
        <v>9.1921683333333384</v>
      </c>
      <c r="T49" s="42">
        <f t="shared" si="2"/>
        <v>9.0744129999999998</v>
      </c>
      <c r="U49" s="77">
        <f t="shared" si="2"/>
        <v>7.9103823333333345</v>
      </c>
      <c r="V49" s="42">
        <f t="shared" si="2"/>
        <v>8.6205149999999975</v>
      </c>
      <c r="W49" s="42">
        <f t="shared" si="2"/>
        <v>7.1518879999999996</v>
      </c>
      <c r="X49" s="77">
        <f t="shared" si="2"/>
        <v>6.8964563333333295</v>
      </c>
      <c r="Y49" s="42">
        <f t="shared" si="2"/>
        <v>5.9943879999999972</v>
      </c>
      <c r="Z49" s="42">
        <f t="shared" si="2"/>
        <v>6.7797035000000037</v>
      </c>
      <c r="AA49" s="42">
        <f t="shared" si="2"/>
        <v>5.827067999999997</v>
      </c>
    </row>
    <row r="50" spans="1:27" ht="15.5" x14ac:dyDescent="0.35">
      <c r="A50" s="35"/>
      <c r="B50" s="22"/>
      <c r="C50" s="55" t="str">
        <f t="shared" si="0"/>
        <v>PWAR5</v>
      </c>
      <c r="D50" s="42">
        <f t="shared" si="3"/>
        <v>4.4353303333333329</v>
      </c>
      <c r="E50" s="42">
        <f t="shared" si="3"/>
        <v>4.6284019999999977</v>
      </c>
      <c r="F50" s="77">
        <f t="shared" si="3"/>
        <v>4.8220850000000013</v>
      </c>
      <c r="G50" s="42">
        <f t="shared" si="4"/>
        <v>19.516288000000003</v>
      </c>
      <c r="H50" s="42">
        <f t="shared" si="4"/>
        <v>19.59034733333333</v>
      </c>
      <c r="I50" s="77">
        <f t="shared" si="4"/>
        <v>19.725429000000002</v>
      </c>
      <c r="J50" s="42">
        <f t="shared" si="4"/>
        <v>4.3504756666666644</v>
      </c>
      <c r="K50" s="42">
        <f t="shared" si="4"/>
        <v>4.2409136666666676</v>
      </c>
      <c r="L50" s="77">
        <f t="shared" si="4"/>
        <v>4.9174570000000024</v>
      </c>
      <c r="M50" s="42">
        <f t="shared" si="4"/>
        <v>4.8491906666666651</v>
      </c>
      <c r="N50" s="42">
        <f t="shared" si="4"/>
        <v>4.4441996666666661</v>
      </c>
      <c r="O50" s="77">
        <f t="shared" si="4"/>
        <v>4.7169970000000028</v>
      </c>
      <c r="P50" s="42">
        <f t="shared" ref="P50:R50" si="19">P19-P$3</f>
        <v>4.5884529999999941</v>
      </c>
      <c r="Q50" s="42">
        <f t="shared" si="19"/>
        <v>3.9683993333333376</v>
      </c>
      <c r="R50" s="77">
        <f t="shared" si="19"/>
        <v>4.6726543333333375</v>
      </c>
      <c r="S50" s="42">
        <f t="shared" si="2"/>
        <v>12.534168000000012</v>
      </c>
      <c r="T50" s="42">
        <f t="shared" si="2"/>
        <v>10.854049</v>
      </c>
      <c r="U50" s="77">
        <f t="shared" si="2"/>
        <v>14.311926333333336</v>
      </c>
      <c r="V50" s="42">
        <f t="shared" si="2"/>
        <v>4.7725259999999992</v>
      </c>
      <c r="W50" s="42">
        <f t="shared" si="2"/>
        <v>4.034914333333333</v>
      </c>
      <c r="X50" s="77">
        <f t="shared" si="2"/>
        <v>3.6632846666666659</v>
      </c>
      <c r="Y50" s="42">
        <f>Y19-Y$3</f>
        <v>3.1712429999999969</v>
      </c>
      <c r="Z50" s="42">
        <f t="shared" si="2"/>
        <v>3.4924150000000012</v>
      </c>
      <c r="AA50" s="42">
        <f t="shared" si="2"/>
        <v>3.3387330000000013</v>
      </c>
    </row>
    <row r="51" spans="1:27" ht="15.5" x14ac:dyDescent="0.35">
      <c r="A51" s="35"/>
      <c r="B51" s="22"/>
      <c r="C51" s="55" t="str">
        <f t="shared" si="0"/>
        <v>HERC2</v>
      </c>
      <c r="D51" s="42">
        <f t="shared" si="3"/>
        <v>5.5480423333333277</v>
      </c>
      <c r="E51" s="42">
        <f t="shared" si="3"/>
        <v>5.7028169999999996</v>
      </c>
      <c r="F51" s="77">
        <f t="shared" si="3"/>
        <v>5.8468753333333296</v>
      </c>
      <c r="G51" s="42">
        <f t="shared" si="4"/>
        <v>6.4005193333333352</v>
      </c>
      <c r="H51" s="42">
        <f t="shared" si="4"/>
        <v>6.845760333333331</v>
      </c>
      <c r="I51" s="77">
        <f t="shared" si="4"/>
        <v>7.1334290000000031</v>
      </c>
      <c r="J51" s="42">
        <f t="shared" si="4"/>
        <v>6.3192533333333323</v>
      </c>
      <c r="K51" s="42">
        <f t="shared" si="4"/>
        <v>6.3170500000000018</v>
      </c>
      <c r="L51" s="77">
        <f t="shared" si="4"/>
        <v>7.0484516666666686</v>
      </c>
      <c r="M51" s="42">
        <f t="shared" si="4"/>
        <v>6.737373666666663</v>
      </c>
      <c r="N51" s="42">
        <f t="shared" si="4"/>
        <v>5.8117686666666692</v>
      </c>
      <c r="O51" s="77">
        <f t="shared" si="4"/>
        <v>6.6778426666666633</v>
      </c>
      <c r="P51" s="42">
        <f t="shared" ref="P51:AA64" si="20">P20-P$3</f>
        <v>5.0390456666666665</v>
      </c>
      <c r="Q51" s="42">
        <f t="shared" si="20"/>
        <v>4.6208786666666697</v>
      </c>
      <c r="R51" s="77">
        <f t="shared" si="20"/>
        <v>5.3813236666666704</v>
      </c>
      <c r="S51" s="42">
        <f t="shared" si="20"/>
        <v>6.5767253333333393</v>
      </c>
      <c r="T51" s="42">
        <f t="shared" si="20"/>
        <v>5.7094363333333291</v>
      </c>
      <c r="U51" s="77">
        <f t="shared" si="20"/>
        <v>6.0440299999999993</v>
      </c>
      <c r="V51" s="42">
        <f t="shared" si="20"/>
        <v>6.200959333333337</v>
      </c>
      <c r="W51" s="42">
        <f t="shared" si="20"/>
        <v>6.1074696666666668</v>
      </c>
      <c r="X51" s="77">
        <f t="shared" si="20"/>
        <v>5.6859803333333332</v>
      </c>
      <c r="Y51" s="42">
        <f t="shared" si="20"/>
        <v>4.7333429999999979</v>
      </c>
      <c r="Z51" s="42">
        <f t="shared" si="20"/>
        <v>5.628130500000001</v>
      </c>
      <c r="AA51" s="42">
        <f t="shared" si="20"/>
        <v>4.8277913333333338</v>
      </c>
    </row>
    <row r="52" spans="1:27" ht="15.5" x14ac:dyDescent="0.35">
      <c r="A52" s="35"/>
      <c r="B52" s="22"/>
      <c r="C52" s="55" t="str">
        <f t="shared" si="0"/>
        <v>CYFIP1</v>
      </c>
      <c r="D52" s="42">
        <f t="shared" si="3"/>
        <v>6.5492163333333302</v>
      </c>
      <c r="E52" s="42">
        <f t="shared" si="3"/>
        <v>6.6194583333333341</v>
      </c>
      <c r="F52" s="77">
        <f t="shared" si="3"/>
        <v>6.7931246666666638</v>
      </c>
      <c r="G52" s="42">
        <f t="shared" si="4"/>
        <v>6.7689730000000026</v>
      </c>
      <c r="H52" s="42">
        <f t="shared" si="4"/>
        <v>6.7362986666666629</v>
      </c>
      <c r="I52" s="77">
        <f t="shared" si="4"/>
        <v>6.6656760000000013</v>
      </c>
      <c r="J52" s="42">
        <f t="shared" si="4"/>
        <v>7.4248813333333352</v>
      </c>
      <c r="K52" s="42">
        <f t="shared" si="4"/>
        <v>7.3140696666666649</v>
      </c>
      <c r="L52" s="77">
        <f t="shared" si="4"/>
        <v>7.8152643333333351</v>
      </c>
      <c r="M52" s="42">
        <f t="shared" si="4"/>
        <v>7.6911583333333304</v>
      </c>
      <c r="N52" s="42">
        <f t="shared" si="4"/>
        <v>6.9797216666666664</v>
      </c>
      <c r="O52" s="77">
        <f t="shared" si="4"/>
        <v>7.5070029999999974</v>
      </c>
      <c r="P52" s="42">
        <f t="shared" ref="P52:R52" si="21">P21-P$3</f>
        <v>6.0217549999999989</v>
      </c>
      <c r="Q52" s="42">
        <f t="shared" si="21"/>
        <v>5.3124126666666669</v>
      </c>
      <c r="R52" s="77">
        <f t="shared" si="21"/>
        <v>5.6820340000000016</v>
      </c>
      <c r="S52" s="42">
        <f t="shared" si="20"/>
        <v>6.4730813333333366</v>
      </c>
      <c r="T52" s="42">
        <f t="shared" si="20"/>
        <v>5.3968573333333296</v>
      </c>
      <c r="U52" s="77">
        <f t="shared" si="20"/>
        <v>6.0732273333333353</v>
      </c>
      <c r="V52" s="42">
        <f t="shared" si="20"/>
        <v>7.3188269999999989</v>
      </c>
      <c r="W52" s="42">
        <f t="shared" si="20"/>
        <v>7.0163156666666673</v>
      </c>
      <c r="X52" s="77">
        <f t="shared" si="20"/>
        <v>7.0616513333333302</v>
      </c>
      <c r="Y52" s="42">
        <f t="shared" si="20"/>
        <v>6.3165069999999943</v>
      </c>
      <c r="Z52" s="42">
        <f t="shared" si="20"/>
        <v>6.8610485000000025</v>
      </c>
      <c r="AA52" s="42">
        <f t="shared" si="20"/>
        <v>6.9108680000000007</v>
      </c>
    </row>
    <row r="53" spans="1:27" ht="15.5" x14ac:dyDescent="0.35">
      <c r="A53" s="35"/>
      <c r="B53" s="22"/>
      <c r="C53" s="55" t="str">
        <f t="shared" si="0"/>
        <v>TUBGCP5</v>
      </c>
      <c r="D53" s="42">
        <f t="shared" si="3"/>
        <v>8.032078999999996</v>
      </c>
      <c r="E53" s="42">
        <f t="shared" si="3"/>
        <v>8.1760883333333325</v>
      </c>
      <c r="F53" s="77">
        <f t="shared" si="3"/>
        <v>8.4556286666666693</v>
      </c>
      <c r="G53" s="42">
        <f t="shared" si="4"/>
        <v>8.2611443333333341</v>
      </c>
      <c r="H53" s="42">
        <f t="shared" si="4"/>
        <v>8.0360563333333275</v>
      </c>
      <c r="I53" s="77">
        <f t="shared" si="4"/>
        <v>8.4205673333333344</v>
      </c>
      <c r="J53" s="42">
        <f t="shared" si="4"/>
        <v>8.4740883333333343</v>
      </c>
      <c r="K53" s="42">
        <f t="shared" si="4"/>
        <v>8.5833503333333283</v>
      </c>
      <c r="L53" s="77">
        <f t="shared" si="4"/>
        <v>9.2147370000000031</v>
      </c>
      <c r="M53" s="42">
        <f t="shared" si="4"/>
        <v>9.290424666666663</v>
      </c>
      <c r="N53" s="42">
        <f t="shared" si="4"/>
        <v>8.4327896666666682</v>
      </c>
      <c r="O53" s="77">
        <f t="shared" si="4"/>
        <v>8.9993419999999986</v>
      </c>
      <c r="P53" s="42">
        <f t="shared" ref="P53:R53" si="22">P22-P$3</f>
        <v>7.101779999999998</v>
      </c>
      <c r="Q53" s="42">
        <f t="shared" si="22"/>
        <v>6.7775173333333285</v>
      </c>
      <c r="R53" s="77">
        <f t="shared" si="22"/>
        <v>7.4380176666666671</v>
      </c>
      <c r="S53" s="42">
        <f t="shared" si="20"/>
        <v>7.6554156666666699</v>
      </c>
      <c r="T53" s="42">
        <f t="shared" si="20"/>
        <v>6.6335076666666666</v>
      </c>
      <c r="U53" s="77">
        <f t="shared" si="20"/>
        <v>7.3725673333333361</v>
      </c>
      <c r="V53" s="42">
        <f t="shared" si="20"/>
        <v>8.2717793333333347</v>
      </c>
      <c r="W53" s="42">
        <f t="shared" si="20"/>
        <v>8.1794443333333327</v>
      </c>
      <c r="X53" s="77">
        <f t="shared" si="20"/>
        <v>7.9124346666666661</v>
      </c>
      <c r="Y53" s="42">
        <f t="shared" si="20"/>
        <v>7.1107699999999987</v>
      </c>
      <c r="Z53" s="42">
        <f t="shared" si="20"/>
        <v>7.5894975000000002</v>
      </c>
      <c r="AA53" s="42">
        <f t="shared" si="20"/>
        <v>7.4765540000000001</v>
      </c>
    </row>
    <row r="54" spans="1:27" ht="15.5" x14ac:dyDescent="0.35">
      <c r="A54" s="35"/>
      <c r="B54" s="22"/>
      <c r="C54" s="55" t="str">
        <f t="shared" si="0"/>
        <v>CHRNA7</v>
      </c>
      <c r="D54" s="42">
        <f t="shared" si="3"/>
        <v>9.9873083333333312</v>
      </c>
      <c r="E54" s="42">
        <f t="shared" si="3"/>
        <v>10.011207333333335</v>
      </c>
      <c r="F54" s="77">
        <f t="shared" si="3"/>
        <v>10.179162333333331</v>
      </c>
      <c r="G54" s="42">
        <f t="shared" si="4"/>
        <v>11.438188000000007</v>
      </c>
      <c r="H54" s="42">
        <f t="shared" si="4"/>
        <v>11.184357333333327</v>
      </c>
      <c r="I54" s="77">
        <f t="shared" si="4"/>
        <v>11.445158333333335</v>
      </c>
      <c r="J54" s="42">
        <f t="shared" si="4"/>
        <v>10.078008333333333</v>
      </c>
      <c r="K54" s="42">
        <f t="shared" si="4"/>
        <v>9.9280223333333311</v>
      </c>
      <c r="L54" s="77">
        <f t="shared" si="4"/>
        <v>10.456406333333334</v>
      </c>
      <c r="M54" s="42">
        <f t="shared" si="4"/>
        <v>10.784195333333333</v>
      </c>
      <c r="N54" s="42">
        <f t="shared" si="4"/>
        <v>9.9282850000000025</v>
      </c>
      <c r="O54" s="77">
        <f t="shared" si="4"/>
        <v>10.394327000000001</v>
      </c>
      <c r="P54" s="42">
        <f t="shared" ref="P54:R54" si="23">P23-P$3</f>
        <v>8.6610066666666654</v>
      </c>
      <c r="Q54" s="42">
        <f t="shared" si="23"/>
        <v>8.0168599999999977</v>
      </c>
      <c r="R54" s="77">
        <f t="shared" si="23"/>
        <v>8.3017600000000016</v>
      </c>
      <c r="S54" s="42">
        <f t="shared" si="20"/>
        <v>9.9554110000000051</v>
      </c>
      <c r="T54" s="42">
        <f t="shared" si="20"/>
        <v>9.0512149999999991</v>
      </c>
      <c r="U54" s="77">
        <f t="shared" si="20"/>
        <v>9.3718066666666644</v>
      </c>
      <c r="V54" s="42">
        <f t="shared" si="20"/>
        <v>8.5162796666666694</v>
      </c>
      <c r="W54" s="42">
        <f t="shared" si="20"/>
        <v>8.0894100000000009</v>
      </c>
      <c r="X54" s="77">
        <f t="shared" si="20"/>
        <v>7.6571529999999974</v>
      </c>
      <c r="Y54" s="42">
        <f t="shared" si="20"/>
        <v>7.026961</v>
      </c>
      <c r="Z54" s="42">
        <f t="shared" si="20"/>
        <v>7.3674835000000023</v>
      </c>
      <c r="AA54" s="42">
        <f t="shared" si="20"/>
        <v>7.2975203333333347</v>
      </c>
    </row>
    <row r="55" spans="1:27" ht="15.5" x14ac:dyDescent="0.35">
      <c r="A55" s="35"/>
      <c r="B55" s="22"/>
      <c r="C55" s="55" t="str">
        <f t="shared" si="0"/>
        <v>NANOG</v>
      </c>
      <c r="D55" s="42">
        <f t="shared" si="3"/>
        <v>4.7116553333333329</v>
      </c>
      <c r="E55" s="42">
        <f t="shared" si="3"/>
        <v>4.3299759999999985</v>
      </c>
      <c r="F55" s="77">
        <f t="shared" si="3"/>
        <v>4.5337139999999962</v>
      </c>
      <c r="G55" s="42">
        <f t="shared" si="4"/>
        <v>3.9194823333333346</v>
      </c>
      <c r="H55" s="42">
        <f t="shared" si="4"/>
        <v>4.2521859999999982</v>
      </c>
      <c r="I55" s="77">
        <f t="shared" si="4"/>
        <v>3.9891806666666696</v>
      </c>
      <c r="J55" s="42">
        <f t="shared" si="4"/>
        <v>3.8256606666666677</v>
      </c>
      <c r="K55" s="42">
        <f t="shared" si="4"/>
        <v>3.9853400000000008</v>
      </c>
      <c r="L55" s="77">
        <f t="shared" si="4"/>
        <v>4.1234726666666646</v>
      </c>
      <c r="M55" s="42">
        <f t="shared" si="4"/>
        <v>4.1079536666666669</v>
      </c>
      <c r="N55" s="42">
        <f t="shared" si="4"/>
        <v>3.4128863333333328</v>
      </c>
      <c r="O55" s="77">
        <f t="shared" si="4"/>
        <v>3.7817156666666669</v>
      </c>
      <c r="P55" s="42">
        <f t="shared" ref="P55:R55" si="24">P24-P$3</f>
        <v>8.4020889999999966</v>
      </c>
      <c r="Q55" s="42">
        <f t="shared" si="24"/>
        <v>7.9449873333333301</v>
      </c>
      <c r="R55" s="77">
        <f t="shared" si="24"/>
        <v>9.3457396666666703</v>
      </c>
      <c r="S55" s="42">
        <f t="shared" si="20"/>
        <v>9.0342996666666693</v>
      </c>
      <c r="T55" s="42">
        <f t="shared" si="20"/>
        <v>8.4214046666666675</v>
      </c>
      <c r="U55" s="77">
        <f t="shared" si="20"/>
        <v>8.7017176666666707</v>
      </c>
      <c r="V55" s="42">
        <f t="shared" si="20"/>
        <v>8.6502906666666703</v>
      </c>
      <c r="W55" s="42">
        <f t="shared" si="20"/>
        <v>8.3907239999999987</v>
      </c>
      <c r="X55" s="77">
        <f t="shared" si="20"/>
        <v>8.4392876666666616</v>
      </c>
      <c r="Y55" s="42">
        <f t="shared" si="20"/>
        <v>5.8385799999999968</v>
      </c>
      <c r="Z55" s="42">
        <f t="shared" si="20"/>
        <v>6.7049510000000012</v>
      </c>
      <c r="AA55" s="42">
        <f t="shared" si="20"/>
        <v>6.6083016666666694</v>
      </c>
    </row>
    <row r="56" spans="1:27" ht="15.5" x14ac:dyDescent="0.35">
      <c r="A56" s="35"/>
      <c r="B56" s="22"/>
      <c r="C56" s="55" t="str">
        <f t="shared" si="0"/>
        <v>SOX2</v>
      </c>
      <c r="D56" s="42">
        <f t="shared" si="3"/>
        <v>4.134212999999999</v>
      </c>
      <c r="E56" s="42">
        <f t="shared" si="3"/>
        <v>4.7837236666666634</v>
      </c>
      <c r="F56" s="77">
        <f t="shared" si="3"/>
        <v>4.8888763333333323</v>
      </c>
      <c r="G56" s="42">
        <f t="shared" si="4"/>
        <v>5.3431423333333328</v>
      </c>
      <c r="H56" s="42">
        <f t="shared" si="4"/>
        <v>4.964461666666665</v>
      </c>
      <c r="I56" s="77">
        <f t="shared" si="4"/>
        <v>4.9157830000000011</v>
      </c>
      <c r="J56" s="42">
        <f t="shared" si="4"/>
        <v>5.4896436666666624</v>
      </c>
      <c r="K56" s="42">
        <f t="shared" si="4"/>
        <v>5.0588536666666641</v>
      </c>
      <c r="L56" s="77">
        <f t="shared" si="4"/>
        <v>5.4642966666666695</v>
      </c>
      <c r="M56" s="42">
        <f t="shared" si="4"/>
        <v>5.9517220000000002</v>
      </c>
      <c r="N56" s="42">
        <f t="shared" si="4"/>
        <v>5.4020843333333346</v>
      </c>
      <c r="O56" s="77">
        <f t="shared" si="4"/>
        <v>5.669597333333332</v>
      </c>
      <c r="P56" s="42">
        <f t="shared" ref="P56:R56" si="25">P25-P$3</f>
        <v>3.4199886666666615</v>
      </c>
      <c r="Q56" s="42">
        <f t="shared" si="25"/>
        <v>3.2216023333333368</v>
      </c>
      <c r="R56" s="77">
        <f t="shared" si="25"/>
        <v>3.567766666666671</v>
      </c>
      <c r="S56" s="42">
        <f t="shared" si="20"/>
        <v>4.2452356666666695</v>
      </c>
      <c r="T56" s="42">
        <f t="shared" si="20"/>
        <v>2.8461926666666635</v>
      </c>
      <c r="U56" s="77">
        <f t="shared" si="20"/>
        <v>4.758303333333334</v>
      </c>
      <c r="V56" s="42">
        <f t="shared" si="20"/>
        <v>3.87862066666667</v>
      </c>
      <c r="W56" s="42">
        <f t="shared" si="20"/>
        <v>5.0806383333333365</v>
      </c>
      <c r="X56" s="77">
        <f t="shared" si="20"/>
        <v>4.8550993333333281</v>
      </c>
      <c r="Y56" s="42">
        <f t="shared" si="20"/>
        <v>6.0700034999999986</v>
      </c>
      <c r="Z56" s="42">
        <f t="shared" si="20"/>
        <v>5.8604465000000019</v>
      </c>
      <c r="AA56" s="42">
        <f t="shared" si="20"/>
        <v>5.3078970000000041</v>
      </c>
    </row>
    <row r="57" spans="1:27" ht="15.5" x14ac:dyDescent="0.35">
      <c r="A57" s="35"/>
      <c r="B57" s="22"/>
      <c r="C57" s="55" t="str">
        <f t="shared" si="0"/>
        <v>OCT3/4</v>
      </c>
      <c r="D57" s="42">
        <f t="shared" si="3"/>
        <v>0.80753400000000042</v>
      </c>
      <c r="E57" s="42">
        <f t="shared" si="3"/>
        <v>0.52145166666666753</v>
      </c>
      <c r="F57" s="77">
        <f t="shared" si="3"/>
        <v>0.90944466666666557</v>
      </c>
      <c r="G57" s="42">
        <f t="shared" si="4"/>
        <v>0.53105766666667265</v>
      </c>
      <c r="H57" s="42">
        <f t="shared" si="4"/>
        <v>0.98526799999999781</v>
      </c>
      <c r="I57" s="77">
        <f t="shared" si="4"/>
        <v>1.1146073333333355</v>
      </c>
      <c r="J57" s="42">
        <f t="shared" si="4"/>
        <v>0.68316700000000097</v>
      </c>
      <c r="K57" s="42">
        <f t="shared" si="4"/>
        <v>0.20702099999999746</v>
      </c>
      <c r="L57" s="77">
        <f t="shared" si="4"/>
        <v>1.1391993333333374</v>
      </c>
      <c r="M57" s="42">
        <f t="shared" si="4"/>
        <v>0.73992133333333143</v>
      </c>
      <c r="N57" s="42">
        <f t="shared" si="4"/>
        <v>-9.3621999999999872E-2</v>
      </c>
      <c r="O57" s="77">
        <f t="shared" si="4"/>
        <v>0.57534199999999913</v>
      </c>
      <c r="P57" s="42">
        <f t="shared" ref="P57:R57" si="26">P26-P$3</f>
        <v>10.747324666666668</v>
      </c>
      <c r="Q57" s="42">
        <f t="shared" si="26"/>
        <v>10.313423333333329</v>
      </c>
      <c r="R57" s="77">
        <f t="shared" si="26"/>
        <v>11.091157333333335</v>
      </c>
      <c r="S57" s="42">
        <f t="shared" si="20"/>
        <v>11.455388666666668</v>
      </c>
      <c r="T57" s="42">
        <f t="shared" si="20"/>
        <v>10.889265999999996</v>
      </c>
      <c r="U57" s="77">
        <f t="shared" si="20"/>
        <v>10.960954000000005</v>
      </c>
      <c r="V57" s="42">
        <f t="shared" si="20"/>
        <v>10.505069666666667</v>
      </c>
      <c r="W57" s="42">
        <f t="shared" si="20"/>
        <v>10.969834333333335</v>
      </c>
      <c r="X57" s="77">
        <f t="shared" si="20"/>
        <v>10.787743333333324</v>
      </c>
      <c r="Y57" s="42">
        <f t="shared" si="20"/>
        <v>7.2690144999999973</v>
      </c>
      <c r="Z57" s="42">
        <f t="shared" si="20"/>
        <v>10.222479499999999</v>
      </c>
      <c r="AA57" s="42">
        <f t="shared" si="20"/>
        <v>10.981235333333334</v>
      </c>
    </row>
    <row r="58" spans="1:27" ht="15.5" x14ac:dyDescent="0.35">
      <c r="A58" s="35"/>
      <c r="B58" s="22"/>
      <c r="C58" s="55" t="str">
        <f t="shared" si="0"/>
        <v>FGF4</v>
      </c>
      <c r="D58" s="42">
        <f t="shared" si="3"/>
        <v>14.637199333333331</v>
      </c>
      <c r="E58" s="42">
        <f t="shared" si="3"/>
        <v>13.821819666666663</v>
      </c>
      <c r="F58" s="77">
        <f t="shared" si="3"/>
        <v>14.373759333333336</v>
      </c>
      <c r="G58" s="42">
        <f t="shared" si="4"/>
        <v>14.269216333333333</v>
      </c>
      <c r="H58" s="42">
        <f t="shared" si="4"/>
        <v>14.034559999999995</v>
      </c>
      <c r="I58" s="77">
        <f t="shared" si="4"/>
        <v>15.182359999999999</v>
      </c>
      <c r="J58" s="42">
        <f t="shared" si="4"/>
        <v>14.158619666666659</v>
      </c>
      <c r="K58" s="42">
        <f t="shared" si="4"/>
        <v>13.806298333333334</v>
      </c>
      <c r="L58" s="77">
        <f t="shared" si="4"/>
        <v>15.231759</v>
      </c>
      <c r="M58" s="42">
        <f t="shared" si="4"/>
        <v>16.811220333333331</v>
      </c>
      <c r="N58" s="42">
        <f t="shared" si="4"/>
        <v>14.303197666666662</v>
      </c>
      <c r="O58" s="77">
        <f t="shared" si="4"/>
        <v>15.83106733333333</v>
      </c>
      <c r="P58" s="42">
        <f t="shared" ref="P58:R58" si="27">P27-P$3</f>
        <v>18.037933666666664</v>
      </c>
      <c r="Q58" s="42">
        <f t="shared" si="27"/>
        <v>17.909746999999999</v>
      </c>
      <c r="R58" s="77">
        <f t="shared" si="27"/>
        <v>18.630413666666669</v>
      </c>
      <c r="S58" s="42">
        <f t="shared" si="20"/>
        <v>18.616374000000004</v>
      </c>
      <c r="T58" s="42">
        <f t="shared" si="20"/>
        <v>17.779537999999999</v>
      </c>
      <c r="U58" s="77">
        <f t="shared" si="20"/>
        <v>18.705816666666667</v>
      </c>
      <c r="V58" s="42">
        <f t="shared" si="20"/>
        <v>18.201328</v>
      </c>
      <c r="W58" s="42">
        <f t="shared" si="20"/>
        <v>18.738623</v>
      </c>
      <c r="X58" s="77">
        <f t="shared" si="20"/>
        <v>18.326634333333331</v>
      </c>
      <c r="Y58" s="42">
        <f t="shared" si="20"/>
        <v>13.247100499999995</v>
      </c>
      <c r="Z58" s="42">
        <f t="shared" si="20"/>
        <v>16.679556500000004</v>
      </c>
      <c r="AA58" s="42">
        <f t="shared" si="20"/>
        <v>18.204114333333333</v>
      </c>
    </row>
    <row r="59" spans="1:27" ht="15.5" x14ac:dyDescent="0.35">
      <c r="A59" s="35"/>
      <c r="B59" s="22"/>
      <c r="C59" s="55" t="str">
        <f t="shared" si="0"/>
        <v>KLF4</v>
      </c>
      <c r="D59" s="42">
        <f t="shared" si="3"/>
        <v>11.765782666666663</v>
      </c>
      <c r="E59" s="42">
        <f>E28-E$3</f>
        <v>11.748419000000005</v>
      </c>
      <c r="F59" s="77">
        <f t="shared" si="3"/>
        <v>11.751972333333331</v>
      </c>
      <c r="G59" s="42">
        <f t="shared" si="4"/>
        <v>12.035997999999999</v>
      </c>
      <c r="H59" s="42">
        <f t="shared" si="4"/>
        <v>11.73767033333333</v>
      </c>
      <c r="I59" s="77">
        <f t="shared" si="4"/>
        <v>12.092296333333334</v>
      </c>
      <c r="J59" s="42">
        <f t="shared" si="4"/>
        <v>11.848509999999997</v>
      </c>
      <c r="K59" s="42">
        <f t="shared" si="4"/>
        <v>11.932191666666665</v>
      </c>
      <c r="L59" s="77">
        <f t="shared" si="4"/>
        <v>12.265105000000002</v>
      </c>
      <c r="M59" s="42">
        <f t="shared" si="4"/>
        <v>12.292703333333328</v>
      </c>
      <c r="N59" s="42">
        <f t="shared" si="4"/>
        <v>11.392552000000002</v>
      </c>
      <c r="O59" s="77">
        <f t="shared" ref="O59:P59" si="28">O28-O$3</f>
        <v>12.498466999999998</v>
      </c>
      <c r="P59" s="42">
        <f t="shared" si="28"/>
        <v>9.409711999999999</v>
      </c>
      <c r="Q59" s="42">
        <f>Q28-Q$3</f>
        <v>9.2573306666666682</v>
      </c>
      <c r="R59" s="77">
        <f t="shared" ref="R59" si="29">R28-R$3</f>
        <v>10.76047033333333</v>
      </c>
      <c r="S59" s="42">
        <f t="shared" si="20"/>
        <v>9.897077000000003</v>
      </c>
      <c r="T59" s="42">
        <f t="shared" si="20"/>
        <v>9.8193780000000039</v>
      </c>
      <c r="U59" s="77">
        <f t="shared" si="20"/>
        <v>9.7479300000000002</v>
      </c>
      <c r="V59" s="42">
        <f t="shared" si="20"/>
        <v>10.179083666666667</v>
      </c>
      <c r="W59" s="42">
        <f t="shared" si="20"/>
        <v>10.316018333333332</v>
      </c>
      <c r="X59" s="77">
        <f t="shared" si="20"/>
        <v>9.4001699999999992</v>
      </c>
      <c r="Y59" s="42">
        <f t="shared" si="20"/>
        <v>9.0351464999999962</v>
      </c>
      <c r="Z59" s="42">
        <f t="shared" si="20"/>
        <v>10.1419845</v>
      </c>
      <c r="AA59" s="42">
        <f t="shared" si="20"/>
        <v>10.277247333333332</v>
      </c>
    </row>
    <row r="60" spans="1:27" ht="15.5" x14ac:dyDescent="0.35">
      <c r="A60" s="35"/>
      <c r="B60" s="22"/>
      <c r="C60" s="55" t="str">
        <f t="shared" si="0"/>
        <v>LIN28A</v>
      </c>
      <c r="D60" s="42">
        <f t="shared" si="3"/>
        <v>2.5430893333333344</v>
      </c>
      <c r="E60" s="42">
        <f t="shared" si="3"/>
        <v>2.3544693333333306</v>
      </c>
      <c r="F60" s="77">
        <f t="shared" si="3"/>
        <v>2.548019666666665</v>
      </c>
      <c r="G60" s="42">
        <f t="shared" si="4"/>
        <v>2.3085583333333375</v>
      </c>
      <c r="H60" s="42">
        <f t="shared" si="4"/>
        <v>2.1783839999999977</v>
      </c>
      <c r="I60" s="77">
        <f t="shared" si="4"/>
        <v>2.4852699999999999</v>
      </c>
      <c r="J60" s="42">
        <f t="shared" si="4"/>
        <v>2.342768333333332</v>
      </c>
      <c r="K60" s="42">
        <f t="shared" si="4"/>
        <v>2.2418933333333335</v>
      </c>
      <c r="L60" s="77">
        <f t="shared" si="4"/>
        <v>2.7216100000000019</v>
      </c>
      <c r="M60" s="42">
        <f t="shared" si="4"/>
        <v>2.7779943333333321</v>
      </c>
      <c r="N60" s="42">
        <f t="shared" si="4"/>
        <v>2.086941333333332</v>
      </c>
      <c r="O60" s="77">
        <f t="shared" ref="O60:R60" si="30">O29-O$3</f>
        <v>2.5494523333333348</v>
      </c>
      <c r="P60" s="42">
        <f t="shared" si="30"/>
        <v>11.010034333333333</v>
      </c>
      <c r="Q60" s="42">
        <f t="shared" si="30"/>
        <v>10.55738933333333</v>
      </c>
      <c r="R60" s="77">
        <f t="shared" si="30"/>
        <v>8.949931000000003</v>
      </c>
      <c r="S60" s="42">
        <f t="shared" si="20"/>
        <v>11.304718333333344</v>
      </c>
      <c r="T60" s="42">
        <f t="shared" si="20"/>
        <v>10.185858</v>
      </c>
      <c r="U60" s="77">
        <f t="shared" si="20"/>
        <v>9.3898003333333335</v>
      </c>
      <c r="V60" s="42">
        <f t="shared" si="20"/>
        <v>11.037731999999995</v>
      </c>
      <c r="W60" s="42">
        <f t="shared" si="20"/>
        <v>10.432609333333332</v>
      </c>
      <c r="X60" s="77">
        <f t="shared" si="20"/>
        <v>10.352789999999999</v>
      </c>
      <c r="Y60" s="42">
        <f t="shared" si="20"/>
        <v>9.7676184999999904</v>
      </c>
      <c r="Z60" s="42">
        <f t="shared" si="20"/>
        <v>11.671074000000004</v>
      </c>
      <c r="AA60" s="42">
        <f t="shared" si="20"/>
        <v>11.137320666666671</v>
      </c>
    </row>
    <row r="61" spans="1:27" ht="15.5" x14ac:dyDescent="0.35">
      <c r="A61" s="35"/>
      <c r="B61" s="22"/>
      <c r="C61" s="55" t="str">
        <f t="shared" si="0"/>
        <v>ZFP42</v>
      </c>
      <c r="D61" s="42">
        <f t="shared" si="3"/>
        <v>5.4790719999999986</v>
      </c>
      <c r="E61" s="42">
        <f t="shared" si="3"/>
        <v>5.7545106666666648</v>
      </c>
      <c r="F61" s="77">
        <f t="shared" si="3"/>
        <v>5.7938473333333356</v>
      </c>
      <c r="G61" s="42">
        <f t="shared" si="4"/>
        <v>5.4295423333333339</v>
      </c>
      <c r="H61" s="42">
        <f t="shared" si="4"/>
        <v>5.4443939999999955</v>
      </c>
      <c r="I61" s="77">
        <f t="shared" si="4"/>
        <v>5.5858110000000032</v>
      </c>
      <c r="J61" s="42">
        <f t="shared" si="4"/>
        <v>5.4567029999999974</v>
      </c>
      <c r="K61" s="42">
        <f t="shared" si="4"/>
        <v>5.4266683333333319</v>
      </c>
      <c r="L61" s="77">
        <f t="shared" si="4"/>
        <v>6.0301370000000034</v>
      </c>
      <c r="M61" s="42">
        <f t="shared" si="4"/>
        <v>6.1785993333333309</v>
      </c>
      <c r="N61" s="42">
        <f t="shared" si="4"/>
        <v>4.8957549999999976</v>
      </c>
      <c r="O61" s="77">
        <f t="shared" ref="O61:R61" si="31">O30-O$3</f>
        <v>5.7412230000000015</v>
      </c>
      <c r="P61" s="42">
        <f t="shared" si="31"/>
        <v>16.961364999999997</v>
      </c>
      <c r="Q61" s="42">
        <f t="shared" si="31"/>
        <v>13.501370333333337</v>
      </c>
      <c r="R61" s="77">
        <f t="shared" si="31"/>
        <v>16.030963333333332</v>
      </c>
      <c r="S61" s="42">
        <f t="shared" si="20"/>
        <v>15.972770999999998</v>
      </c>
      <c r="T61" s="42">
        <f t="shared" si="20"/>
        <v>15.611811333333332</v>
      </c>
      <c r="U61" s="77">
        <f t="shared" si="20"/>
        <v>16.485104666666668</v>
      </c>
      <c r="V61" s="42">
        <f t="shared" si="20"/>
        <v>10.540415666666664</v>
      </c>
      <c r="W61" s="42">
        <f t="shared" si="20"/>
        <v>14.886039999999998</v>
      </c>
      <c r="X61" s="77">
        <f t="shared" si="20"/>
        <v>16.954530999999996</v>
      </c>
      <c r="Y61" s="42">
        <f t="shared" si="20"/>
        <v>11.775565999999998</v>
      </c>
      <c r="Z61" s="42">
        <f t="shared" si="20"/>
        <v>13.673498500000001</v>
      </c>
      <c r="AA61" s="42">
        <f t="shared" si="20"/>
        <v>14.508924000000004</v>
      </c>
    </row>
    <row r="62" spans="1:27" ht="15.5" x14ac:dyDescent="0.35">
      <c r="A62" s="35"/>
      <c r="B62" s="22"/>
      <c r="C62" s="55" t="str">
        <f t="shared" si="0"/>
        <v>PAX6</v>
      </c>
      <c r="D62" s="42">
        <f t="shared" si="3"/>
        <v>13.968590000000003</v>
      </c>
      <c r="E62" s="42">
        <f t="shared" si="3"/>
        <v>14.379596666666664</v>
      </c>
      <c r="F62" s="77">
        <f t="shared" si="3"/>
        <v>14.824198666666664</v>
      </c>
      <c r="G62" s="42">
        <f t="shared" si="4"/>
        <v>13.150170000000003</v>
      </c>
      <c r="H62" s="42">
        <f t="shared" si="4"/>
        <v>15.122757333333329</v>
      </c>
      <c r="I62" s="77">
        <f t="shared" si="4"/>
        <v>14.665232666666672</v>
      </c>
      <c r="J62" s="42">
        <f t="shared" si="4"/>
        <v>13.936985333333332</v>
      </c>
      <c r="K62" s="42">
        <f t="shared" si="4"/>
        <v>14.437573666666662</v>
      </c>
      <c r="L62" s="77">
        <f t="shared" si="4"/>
        <v>16.957682333333334</v>
      </c>
      <c r="M62" s="42">
        <f t="shared" si="4"/>
        <v>12.733703666666671</v>
      </c>
      <c r="N62" s="42">
        <f t="shared" si="4"/>
        <v>13.078124333333328</v>
      </c>
      <c r="O62" s="77">
        <f t="shared" ref="O62:R62" si="32">O31-O$3</f>
        <v>13.686785999999991</v>
      </c>
      <c r="P62" s="42">
        <f t="shared" si="32"/>
        <v>4.8301433333333321</v>
      </c>
      <c r="Q62" s="42">
        <f t="shared" si="32"/>
        <v>3.7457156666666691</v>
      </c>
      <c r="R62" s="77">
        <f t="shared" si="32"/>
        <v>3.2408543333333348</v>
      </c>
      <c r="S62" s="42">
        <f t="shared" si="20"/>
        <v>3.8227423333333377</v>
      </c>
      <c r="T62" s="42">
        <f t="shared" si="20"/>
        <v>3.1938243333333318</v>
      </c>
      <c r="U62" s="77">
        <f t="shared" si="20"/>
        <v>2.7728306666666676</v>
      </c>
      <c r="V62" s="42">
        <f t="shared" si="20"/>
        <v>3.7108680000000014</v>
      </c>
      <c r="W62" s="42">
        <f t="shared" si="20"/>
        <v>4.1180723333333376</v>
      </c>
      <c r="X62" s="77">
        <f t="shared" si="20"/>
        <v>2.2712013333333338</v>
      </c>
      <c r="Y62" s="42">
        <f t="shared" si="20"/>
        <v>2.3702649999999963</v>
      </c>
      <c r="Z62" s="42">
        <f t="shared" si="20"/>
        <v>2.8802890000000012</v>
      </c>
      <c r="AA62" s="42">
        <f t="shared" si="20"/>
        <v>1.9531729999999996</v>
      </c>
    </row>
    <row r="63" spans="1:27" ht="15.5" x14ac:dyDescent="0.35">
      <c r="A63" s="35"/>
      <c r="B63" s="22"/>
      <c r="C63" s="55" t="str">
        <f t="shared" si="0"/>
        <v>MAP2</v>
      </c>
      <c r="D63" s="42">
        <f t="shared" si="3"/>
        <v>9.4697236666666669</v>
      </c>
      <c r="E63" s="42">
        <f t="shared" si="3"/>
        <v>9.4758643333333303</v>
      </c>
      <c r="F63" s="77">
        <f t="shared" si="3"/>
        <v>9.6372700000000009</v>
      </c>
      <c r="G63" s="42">
        <f t="shared" si="4"/>
        <v>9.9343470000000025</v>
      </c>
      <c r="H63" s="42">
        <f t="shared" si="4"/>
        <v>9.8601549999999953</v>
      </c>
      <c r="I63" s="77">
        <f t="shared" si="4"/>
        <v>10.702764666666667</v>
      </c>
      <c r="J63" s="42">
        <f t="shared" si="4"/>
        <v>9.5158503333333293</v>
      </c>
      <c r="K63" s="42">
        <f t="shared" si="4"/>
        <v>9.4853006666666673</v>
      </c>
      <c r="L63" s="77">
        <f t="shared" si="4"/>
        <v>10.588046666666663</v>
      </c>
      <c r="M63" s="42">
        <f t="shared" si="4"/>
        <v>9.4719476666666687</v>
      </c>
      <c r="N63" s="42">
        <f t="shared" si="4"/>
        <v>8.7825893333333376</v>
      </c>
      <c r="O63" s="77">
        <f t="shared" ref="O63:R63" si="33">O32-O$3</f>
        <v>9.3466439999999977</v>
      </c>
      <c r="P63" s="42">
        <f t="shared" si="33"/>
        <v>2.0335573333333343</v>
      </c>
      <c r="Q63" s="42">
        <f t="shared" si="33"/>
        <v>1.7161139999999975</v>
      </c>
      <c r="R63" s="77">
        <f t="shared" si="33"/>
        <v>2.7013776666666693</v>
      </c>
      <c r="S63" s="42">
        <f t="shared" si="20"/>
        <v>2.4790556666666674</v>
      </c>
      <c r="T63" s="42">
        <f t="shared" si="20"/>
        <v>1.7530889999999992</v>
      </c>
      <c r="U63" s="77">
        <f t="shared" si="20"/>
        <v>2.3882506666666679</v>
      </c>
      <c r="V63" s="42">
        <f t="shared" si="20"/>
        <v>1.8693463333333327</v>
      </c>
      <c r="W63" s="42">
        <f t="shared" si="20"/>
        <v>2.0262053333333334</v>
      </c>
      <c r="X63" s="77">
        <f t="shared" si="20"/>
        <v>1.7222589999999975</v>
      </c>
      <c r="Y63" s="42">
        <f t="shared" si="20"/>
        <v>0.63194349999999844</v>
      </c>
      <c r="Z63" s="42">
        <f t="shared" si="20"/>
        <v>1.8794955000000009</v>
      </c>
      <c r="AA63" s="42">
        <f t="shared" si="20"/>
        <v>1.0700220000000016</v>
      </c>
    </row>
    <row r="64" spans="1:27" ht="15.5" x14ac:dyDescent="0.35">
      <c r="A64" s="37"/>
      <c r="B64" s="43"/>
      <c r="C64" s="57" t="str">
        <f t="shared" si="0"/>
        <v>DLG4</v>
      </c>
      <c r="D64" s="42">
        <f t="shared" si="3"/>
        <v>7.3079693333333324</v>
      </c>
      <c r="E64" s="42">
        <f t="shared" si="3"/>
        <v>7.3520239999999966</v>
      </c>
      <c r="F64" s="77">
        <f t="shared" si="3"/>
        <v>7.3213310000000007</v>
      </c>
      <c r="G64" s="42">
        <f t="shared" si="4"/>
        <v>7.1768506666666703</v>
      </c>
      <c r="H64" s="42">
        <f t="shared" si="4"/>
        <v>7.3058753333333257</v>
      </c>
      <c r="I64" s="77">
        <f t="shared" si="4"/>
        <v>7.5821163333333388</v>
      </c>
      <c r="J64" s="42">
        <f t="shared" si="4"/>
        <v>6.9445820000000005</v>
      </c>
      <c r="K64" s="42">
        <f t="shared" si="4"/>
        <v>6.7566120000000005</v>
      </c>
      <c r="L64" s="77">
        <f t="shared" si="4"/>
        <v>7.4617673333333343</v>
      </c>
      <c r="M64" s="42">
        <f t="shared" si="4"/>
        <v>7.0447950000000006</v>
      </c>
      <c r="N64" s="42">
        <f t="shared" si="4"/>
        <v>6.5894009999999987</v>
      </c>
      <c r="O64" s="77">
        <f t="shared" ref="O64:R64" si="34">O33-O$3</f>
        <v>7.0590579999999967</v>
      </c>
      <c r="P64" s="42">
        <f t="shared" si="34"/>
        <v>2.3188766666666609</v>
      </c>
      <c r="Q64" s="42">
        <f t="shared" si="34"/>
        <v>2.5589980000000025</v>
      </c>
      <c r="R64" s="77">
        <f t="shared" si="34"/>
        <v>3.9375740000000015</v>
      </c>
      <c r="S64" s="42">
        <f t="shared" si="20"/>
        <v>3.207569000000003</v>
      </c>
      <c r="T64" s="42">
        <f t="shared" si="20"/>
        <v>2.5172189999999972</v>
      </c>
      <c r="U64" s="77">
        <f t="shared" si="20"/>
        <v>3.3408123333333357</v>
      </c>
      <c r="V64" s="42">
        <f t="shared" si="20"/>
        <v>2.497833</v>
      </c>
      <c r="W64" s="42">
        <f t="shared" si="20"/>
        <v>2.9176856666666673</v>
      </c>
      <c r="X64" s="77">
        <f t="shared" si="20"/>
        <v>2.7422989999999992</v>
      </c>
      <c r="Y64" s="42">
        <f t="shared" si="20"/>
        <v>1.5099765000000005</v>
      </c>
      <c r="Z64" s="42">
        <f t="shared" si="20"/>
        <v>2.7537865000000004</v>
      </c>
      <c r="AA64" s="42">
        <f t="shared" si="20"/>
        <v>1.8146109999999993</v>
      </c>
    </row>
    <row r="65" spans="1:27" ht="15.5" x14ac:dyDescent="0.35">
      <c r="A65" s="39"/>
      <c r="B65" s="22"/>
      <c r="C65" s="23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spans="1:27" ht="15.5" x14ac:dyDescent="0.35">
      <c r="A66" s="41"/>
      <c r="B66" s="25"/>
      <c r="C66" s="53" t="str">
        <f t="shared" ref="C66:C95" si="35">C4</f>
        <v>NDN</v>
      </c>
      <c r="D66" s="42">
        <f>D35-(AVERAGE($D35:$F35))</f>
        <v>-0.19163811111110984</v>
      </c>
      <c r="E66" s="42">
        <f t="shared" ref="E66:F66" si="36">E35-(AVERAGE($D35:$F35))</f>
        <v>0.12984788888888676</v>
      </c>
      <c r="F66" s="77">
        <f t="shared" si="36"/>
        <v>6.1790222222222191E-2</v>
      </c>
      <c r="G66" s="42">
        <f>G35-(AVERAGE($D35:$F35))</f>
        <v>12.151632888888891</v>
      </c>
      <c r="H66" s="42">
        <f t="shared" ref="H66:I66" si="37">H35-(AVERAGE($D35:$F35))</f>
        <v>12.225692222222218</v>
      </c>
      <c r="I66" s="77">
        <f t="shared" si="37"/>
        <v>12.36077388888889</v>
      </c>
      <c r="J66" s="42">
        <f>J35-(AVERAGE($D35:$F35))</f>
        <v>-0.53690144444444865</v>
      </c>
      <c r="K66" s="42">
        <f t="shared" ref="K66:L66" si="38">K35-(AVERAGE($D35:$F35))</f>
        <v>-0.48431811111111411</v>
      </c>
      <c r="L66" s="77">
        <f t="shared" si="38"/>
        <v>0.11873822222222774</v>
      </c>
      <c r="M66" s="42">
        <f>M35-(AVERAGE($D35:$F35))</f>
        <v>-6.0245444444446683E-2</v>
      </c>
      <c r="N66" s="42">
        <f t="shared" ref="N66:O66" si="39">N35-(AVERAGE($D35:$F35))</f>
        <v>-0.42352611111110772</v>
      </c>
      <c r="O66" s="77">
        <f t="shared" si="39"/>
        <v>-0.10559844444444533</v>
      </c>
      <c r="P66" s="42">
        <f>P35-(AVERAGE($P35:$R35))</f>
        <v>-0.59727422222222293</v>
      </c>
      <c r="Q66" s="42">
        <f t="shared" ref="Q66:R66" si="40">Q35-(AVERAGE($P35:$R35))</f>
        <v>-0.29342122222222633</v>
      </c>
      <c r="R66" s="77">
        <f t="shared" si="40"/>
        <v>0.89069544444444881</v>
      </c>
      <c r="S66" s="42">
        <f>S35-(AVERAGE($P35:$R35))</f>
        <v>13.111634777777786</v>
      </c>
      <c r="T66" s="42">
        <f t="shared" ref="T66:U66" si="41">T35-(AVERAGE($P35:$R35))</f>
        <v>12.046544777777774</v>
      </c>
      <c r="U66" s="77">
        <f t="shared" si="41"/>
        <v>13.87922644444444</v>
      </c>
      <c r="V66" s="42">
        <f>V35-(AVERAGE($P35:$R35))</f>
        <v>-0.36352855555555186</v>
      </c>
      <c r="W66" s="42">
        <f t="shared" ref="W66:X66" si="42">W35-(AVERAGE($P35:$R35))</f>
        <v>0.59373044444444512</v>
      </c>
      <c r="X66" s="77">
        <f t="shared" si="42"/>
        <v>0.3863174444444426</v>
      </c>
      <c r="Y66" s="42">
        <f>Y35-(AVERAGE($P35:$R35))</f>
        <v>-0.37054038888889229</v>
      </c>
      <c r="Z66" s="42">
        <f t="shared" ref="Z66:AA66" si="43">Z35-(AVERAGE($P35:$R35))</f>
        <v>0.47046861111111093</v>
      </c>
      <c r="AA66" s="42">
        <f t="shared" si="43"/>
        <v>-0.17807288888889294</v>
      </c>
    </row>
    <row r="67" spans="1:27" ht="15.5" x14ac:dyDescent="0.35">
      <c r="A67" s="35"/>
      <c r="B67" s="22"/>
      <c r="C67" s="55" t="str">
        <f t="shared" si="35"/>
        <v>MAGEL2</v>
      </c>
      <c r="D67" s="42">
        <f>D36-(AVERAGE($D36:$F36))</f>
        <v>-0.37623666666666544</v>
      </c>
      <c r="E67" s="42">
        <f t="shared" ref="E67:F67" si="44">E36-(AVERAGE($D36:$F36))</f>
        <v>0.32760733333333469</v>
      </c>
      <c r="F67" s="77">
        <f t="shared" si="44"/>
        <v>4.8629333333328972E-2</v>
      </c>
      <c r="G67" s="42">
        <f>G36-(AVERAGE($D36:$F36))</f>
        <v>10.60384566666667</v>
      </c>
      <c r="H67" s="42">
        <f t="shared" ref="H67:I67" si="45">H36-(AVERAGE($D36:$F36))</f>
        <v>10.677904999999997</v>
      </c>
      <c r="I67" s="77">
        <f t="shared" si="45"/>
        <v>10.812986666666669</v>
      </c>
      <c r="J67" s="42">
        <f>J36-(AVERAGE($D36:$F36))</f>
        <v>0.39297699999999658</v>
      </c>
      <c r="K67" s="42">
        <f t="shared" ref="K67:L67" si="46">K36-(AVERAGE($D36:$F36))</f>
        <v>0.36509299999999989</v>
      </c>
      <c r="L67" s="77">
        <f t="shared" si="46"/>
        <v>0.61268066666666776</v>
      </c>
      <c r="M67" s="42">
        <f>M36-(AVERAGE($D36:$F36))</f>
        <v>0.53252366666666795</v>
      </c>
      <c r="N67" s="42">
        <f t="shared" ref="N67:O67" si="47">N36-(AVERAGE($D36:$F36))</f>
        <v>2.6356666666647044E-3</v>
      </c>
      <c r="O67" s="77">
        <f t="shared" si="47"/>
        <v>0.47402499999999925</v>
      </c>
      <c r="P67" s="42">
        <f t="shared" ref="P67:R95" si="48">P36-(AVERAGE($P36:$R36))</f>
        <v>-0.93663022222222381</v>
      </c>
      <c r="Q67" s="42">
        <f t="shared" si="48"/>
        <v>-0.27125922222222343</v>
      </c>
      <c r="R67" s="77">
        <f t="shared" si="48"/>
        <v>1.2078894444444472</v>
      </c>
      <c r="S67" s="42">
        <f t="shared" ref="S67:AA67" si="49">S36-(AVERAGE($P36:$R36))</f>
        <v>6.3082687777777835</v>
      </c>
      <c r="T67" s="42">
        <f t="shared" si="49"/>
        <v>7.0253161111111098</v>
      </c>
      <c r="U67" s="77">
        <f t="shared" si="49"/>
        <v>7.774532777777786</v>
      </c>
      <c r="V67" s="42">
        <f t="shared" si="49"/>
        <v>-0.79561955555555386</v>
      </c>
      <c r="W67" s="42">
        <f t="shared" si="49"/>
        <v>-0.44141855555555054</v>
      </c>
      <c r="X67" s="77">
        <f t="shared" si="49"/>
        <v>-0.29103555555555616</v>
      </c>
      <c r="Y67" s="42">
        <f t="shared" si="49"/>
        <v>-0.16593138888888959</v>
      </c>
      <c r="Z67" s="42">
        <f t="shared" si="49"/>
        <v>0.44582061111111315</v>
      </c>
      <c r="AA67" s="42">
        <f t="shared" si="49"/>
        <v>-0.48259588888888771</v>
      </c>
    </row>
    <row r="68" spans="1:27" ht="15.5" x14ac:dyDescent="0.35">
      <c r="A68" s="35"/>
      <c r="B68" s="22"/>
      <c r="C68" s="55" t="str">
        <f t="shared" si="35"/>
        <v>MKRN3</v>
      </c>
      <c r="D68" s="42">
        <f t="shared" ref="D68:F95" si="50">D37-(AVERAGE($D37:$F37))</f>
        <v>-5.1238000000001449E-2</v>
      </c>
      <c r="E68" s="42">
        <f t="shared" si="50"/>
        <v>0.43168233333333461</v>
      </c>
      <c r="F68" s="77">
        <f t="shared" si="50"/>
        <v>-0.38044433333333316</v>
      </c>
      <c r="G68" s="42">
        <f t="shared" ref="G68:O68" si="51">G37-(AVERAGE($D37:$F37))</f>
        <v>5.4025030000000029</v>
      </c>
      <c r="H68" s="42">
        <f t="shared" si="51"/>
        <v>5.4765623333333302</v>
      </c>
      <c r="I68" s="77">
        <f t="shared" si="51"/>
        <v>5.6116440000000019</v>
      </c>
      <c r="J68" s="42">
        <f t="shared" si="51"/>
        <v>0.21254733333332609</v>
      </c>
      <c r="K68" s="42">
        <f t="shared" si="51"/>
        <v>-0.17019999999999769</v>
      </c>
      <c r="L68" s="77">
        <f t="shared" si="51"/>
        <v>0.36434966666666568</v>
      </c>
      <c r="M68" s="42">
        <f t="shared" si="51"/>
        <v>-0.11419099999999816</v>
      </c>
      <c r="N68" s="42">
        <f t="shared" si="51"/>
        <v>-0.96195799999999565</v>
      </c>
      <c r="O68" s="77">
        <f t="shared" si="51"/>
        <v>-0.33830000000000382</v>
      </c>
      <c r="P68" s="42">
        <f t="shared" si="48"/>
        <v>-0.26074077777778015</v>
      </c>
      <c r="Q68" s="42">
        <f t="shared" si="48"/>
        <v>-0.25288644444444586</v>
      </c>
      <c r="R68" s="77">
        <f t="shared" si="48"/>
        <v>0.51362722222222601</v>
      </c>
      <c r="S68" s="42">
        <f t="shared" ref="S68:AA68" si="52">S37-(AVERAGE($P37:$R37))</f>
        <v>3.211673888888896</v>
      </c>
      <c r="T68" s="42">
        <f t="shared" si="52"/>
        <v>3.4881048888888877</v>
      </c>
      <c r="U68" s="77">
        <f t="shared" si="52"/>
        <v>4.173223888888888</v>
      </c>
      <c r="V68" s="42">
        <f t="shared" si="52"/>
        <v>0.57124055555555842</v>
      </c>
      <c r="W68" s="42">
        <f t="shared" si="52"/>
        <v>1.6705565555555602</v>
      </c>
      <c r="X68" s="77">
        <f t="shared" si="52"/>
        <v>1.2115555555555524</v>
      </c>
      <c r="Y68" s="42">
        <f t="shared" si="52"/>
        <v>0.22711905555555134</v>
      </c>
      <c r="Z68" s="42">
        <f t="shared" si="52"/>
        <v>1.3228565555555569</v>
      </c>
      <c r="AA68" s="42">
        <f t="shared" si="52"/>
        <v>0.96478588888888694</v>
      </c>
    </row>
    <row r="69" spans="1:27" ht="15.5" x14ac:dyDescent="0.35">
      <c r="A69" s="35"/>
      <c r="B69" s="22"/>
      <c r="C69" s="55" t="str">
        <f t="shared" si="35"/>
        <v>SNRPN ex1/2</v>
      </c>
      <c r="D69" s="42">
        <f t="shared" si="50"/>
        <v>-9.2985777777776946E-2</v>
      </c>
      <c r="E69" s="42">
        <f t="shared" si="50"/>
        <v>-0.11650111111111272</v>
      </c>
      <c r="F69" s="77">
        <f t="shared" si="50"/>
        <v>0.20948688888888967</v>
      </c>
      <c r="G69" s="42">
        <f t="shared" ref="G69:O69" si="53">G38-(AVERAGE($D38:$F38))</f>
        <v>15.441368222222231</v>
      </c>
      <c r="H69" s="42">
        <f t="shared" si="53"/>
        <v>17.427310888888886</v>
      </c>
      <c r="I69" s="77">
        <f t="shared" si="53"/>
        <v>15.938315555555558</v>
      </c>
      <c r="J69" s="42">
        <f t="shared" si="53"/>
        <v>-6.4945111111111231E-2</v>
      </c>
      <c r="K69" s="42">
        <f t="shared" si="53"/>
        <v>-0.16775077777777625</v>
      </c>
      <c r="L69" s="77">
        <f t="shared" si="53"/>
        <v>0.38870088888889143</v>
      </c>
      <c r="M69" s="42">
        <f t="shared" si="53"/>
        <v>0.45062655555555509</v>
      </c>
      <c r="N69" s="42">
        <f t="shared" si="53"/>
        <v>-0.3222421111111089</v>
      </c>
      <c r="O69" s="77">
        <f t="shared" si="53"/>
        <v>0.2087102222222228</v>
      </c>
      <c r="P69" s="42">
        <f t="shared" si="48"/>
        <v>-0.35942066666667216</v>
      </c>
      <c r="Q69" s="42">
        <f t="shared" si="48"/>
        <v>-0.2404900000000012</v>
      </c>
      <c r="R69" s="77">
        <f t="shared" si="48"/>
        <v>0.59991066666667336</v>
      </c>
      <c r="S69" s="42">
        <f t="shared" ref="S69:AA69" si="54">S38-(AVERAGE($P38:$R38))</f>
        <v>16.018426333333338</v>
      </c>
      <c r="T69" s="42">
        <f t="shared" si="54"/>
        <v>14.182183666666667</v>
      </c>
      <c r="U69" s="77">
        <f t="shared" si="54"/>
        <v>15.101459000000006</v>
      </c>
      <c r="V69" s="42">
        <f t="shared" si="54"/>
        <v>3.4616666666668294E-2</v>
      </c>
      <c r="W69" s="42">
        <f t="shared" si="54"/>
        <v>-2.7594666666661993E-2</v>
      </c>
      <c r="X69" s="77">
        <f t="shared" si="54"/>
        <v>-0.4104730000000032</v>
      </c>
      <c r="Y69" s="42">
        <f t="shared" si="54"/>
        <v>-0.67557666666666805</v>
      </c>
      <c r="Z69" s="42">
        <f t="shared" si="54"/>
        <v>-0.28190766666666534</v>
      </c>
      <c r="AA69" s="42">
        <f t="shared" si="54"/>
        <v>-0.6063919999999996</v>
      </c>
    </row>
    <row r="70" spans="1:27" ht="15.5" x14ac:dyDescent="0.35">
      <c r="A70" s="35"/>
      <c r="B70" s="22"/>
      <c r="C70" s="55" t="str">
        <f t="shared" si="35"/>
        <v>SNRPN U4/ex2</v>
      </c>
      <c r="D70" s="42">
        <f t="shared" si="50"/>
        <v>-0.1625304444444442</v>
      </c>
      <c r="E70" s="42">
        <f t="shared" si="50"/>
        <v>5.2097888888889443E-2</v>
      </c>
      <c r="F70" s="77">
        <f t="shared" si="50"/>
        <v>0.11043255555555653</v>
      </c>
      <c r="G70" s="42">
        <f t="shared" ref="G70:O70" si="55">G39-(AVERAGE($D39:$F39))</f>
        <v>9.5087155555555594</v>
      </c>
      <c r="H70" s="42">
        <f t="shared" si="55"/>
        <v>9.5827748888888866</v>
      </c>
      <c r="I70" s="77">
        <f t="shared" si="55"/>
        <v>9.7178565555555583</v>
      </c>
      <c r="J70" s="42">
        <f t="shared" si="55"/>
        <v>-0.27789677777777477</v>
      </c>
      <c r="K70" s="42">
        <f t="shared" si="55"/>
        <v>-0.24776311111111049</v>
      </c>
      <c r="L70" s="77">
        <f t="shared" si="55"/>
        <v>-6.5074777777772042E-2</v>
      </c>
      <c r="M70" s="42">
        <f t="shared" si="55"/>
        <v>0.33673622222222299</v>
      </c>
      <c r="N70" s="42">
        <f t="shared" si="55"/>
        <v>-0.34896177777777915</v>
      </c>
      <c r="O70" s="77">
        <f t="shared" si="55"/>
        <v>8.6652222222221909E-2</v>
      </c>
      <c r="P70" s="42">
        <f t="shared" si="48"/>
        <v>-0.14409411111111226</v>
      </c>
      <c r="Q70" s="42">
        <f t="shared" si="48"/>
        <v>-0.48233211111111274</v>
      </c>
      <c r="R70" s="77">
        <f t="shared" si="48"/>
        <v>0.62642622222222499</v>
      </c>
      <c r="S70" s="42">
        <f t="shared" ref="S70:AA70" si="56">S39-(AVERAGE($P39:$R39))</f>
        <v>6.2044172222222294</v>
      </c>
      <c r="T70" s="42">
        <f t="shared" si="56"/>
        <v>4.8691772222222198</v>
      </c>
      <c r="U70" s="77">
        <f t="shared" si="56"/>
        <v>8.9143652222222194</v>
      </c>
      <c r="V70" s="42">
        <f t="shared" si="56"/>
        <v>-0.40049711111111108</v>
      </c>
      <c r="W70" s="42">
        <f t="shared" si="56"/>
        <v>-0.37556611111110527</v>
      </c>
      <c r="X70" s="77">
        <f t="shared" si="56"/>
        <v>-0.48866877777777518</v>
      </c>
      <c r="Y70" s="42">
        <f t="shared" si="56"/>
        <v>-1.0999684444444426</v>
      </c>
      <c r="Z70" s="42">
        <f t="shared" si="56"/>
        <v>-0.51037344444443988</v>
      </c>
      <c r="AA70" s="42">
        <f t="shared" si="56"/>
        <v>-0.64652811111110964</v>
      </c>
    </row>
    <row r="71" spans="1:27" ht="15.5" x14ac:dyDescent="0.35">
      <c r="A71" s="35"/>
      <c r="B71" s="22"/>
      <c r="C71" s="55" t="str">
        <f t="shared" si="35"/>
        <v>116HGG1</v>
      </c>
      <c r="D71" s="42">
        <f t="shared" si="50"/>
        <v>-4.4643555555555992E-2</v>
      </c>
      <c r="E71" s="42">
        <f t="shared" si="50"/>
        <v>3.5502444444446724E-2</v>
      </c>
      <c r="F71" s="77">
        <f t="shared" si="50"/>
        <v>9.141111111109268E-3</v>
      </c>
      <c r="G71" s="42">
        <f t="shared" ref="G71:O71" si="57">G40-(AVERAGE($D40:$F40))</f>
        <v>13.791253111111114</v>
      </c>
      <c r="H71" s="42">
        <f t="shared" si="57"/>
        <v>13.865312444444442</v>
      </c>
      <c r="I71" s="77">
        <f t="shared" si="57"/>
        <v>14.000394111111113</v>
      </c>
      <c r="J71" s="42">
        <f t="shared" si="57"/>
        <v>-0.10530055555555506</v>
      </c>
      <c r="K71" s="42">
        <f t="shared" si="57"/>
        <v>-0.28831222222222408</v>
      </c>
      <c r="L71" s="77">
        <f t="shared" si="57"/>
        <v>0.20666077777778469</v>
      </c>
      <c r="M71" s="42">
        <f t="shared" si="57"/>
        <v>0.48009444444444682</v>
      </c>
      <c r="N71" s="42">
        <f t="shared" si="57"/>
        <v>-0.16775222222222297</v>
      </c>
      <c r="O71" s="77">
        <f t="shared" si="57"/>
        <v>0.10182844444444683</v>
      </c>
      <c r="P71" s="42">
        <f t="shared" si="48"/>
        <v>0.29682799999999787</v>
      </c>
      <c r="Q71" s="42">
        <f t="shared" si="48"/>
        <v>-0.48299133333333444</v>
      </c>
      <c r="R71" s="77">
        <f t="shared" si="48"/>
        <v>0.18616333333333657</v>
      </c>
      <c r="S71" s="42">
        <f t="shared" ref="S71:AA71" si="58">S40-(AVERAGE($P40:$R40))</f>
        <v>7.499403333333337</v>
      </c>
      <c r="T71" s="42">
        <f t="shared" si="58"/>
        <v>6.0357379999999985</v>
      </c>
      <c r="U71" s="77">
        <f t="shared" si="58"/>
        <v>6.5261440000000057</v>
      </c>
      <c r="V71" s="42">
        <f t="shared" si="58"/>
        <v>0.11315833333333458</v>
      </c>
      <c r="W71" s="42">
        <f t="shared" si="58"/>
        <v>2.8950666666666791E-2</v>
      </c>
      <c r="X71" s="77">
        <f t="shared" si="58"/>
        <v>-0.3911093333333362</v>
      </c>
      <c r="Y71" s="42">
        <f t="shared" si="58"/>
        <v>-2.3176281666666689</v>
      </c>
      <c r="Z71" s="42">
        <f t="shared" si="58"/>
        <v>-1.0768396666666646</v>
      </c>
      <c r="AA71" s="42">
        <f t="shared" si="58"/>
        <v>-1.0208546666666649</v>
      </c>
    </row>
    <row r="72" spans="1:27" ht="15.5" x14ac:dyDescent="0.35">
      <c r="A72" s="31" t="s">
        <v>111</v>
      </c>
      <c r="B72" s="22"/>
      <c r="C72" s="55" t="str">
        <f t="shared" si="35"/>
        <v>116HGG2</v>
      </c>
      <c r="D72" s="42">
        <f t="shared" si="50"/>
        <v>-1.5311999999997994E-2</v>
      </c>
      <c r="E72" s="42">
        <f t="shared" si="50"/>
        <v>-0.17528533333333485</v>
      </c>
      <c r="F72" s="77">
        <f t="shared" si="50"/>
        <v>0.19059733333333284</v>
      </c>
      <c r="G72" s="42">
        <f t="shared" ref="G72:O72" si="59">G41-(AVERAGE($D41:$F41))</f>
        <v>14.994823000000007</v>
      </c>
      <c r="H72" s="42">
        <f t="shared" si="59"/>
        <v>16.35960433333333</v>
      </c>
      <c r="I72" s="77">
        <f t="shared" si="59"/>
        <v>16.494686000000002</v>
      </c>
      <c r="J72" s="42">
        <f t="shared" si="59"/>
        <v>-0.15029400000000237</v>
      </c>
      <c r="K72" s="42">
        <f t="shared" si="59"/>
        <v>-0.44807833333333136</v>
      </c>
      <c r="L72" s="77">
        <f t="shared" si="59"/>
        <v>0.40363233333333071</v>
      </c>
      <c r="M72" s="42">
        <f t="shared" si="59"/>
        <v>0.37581699999999785</v>
      </c>
      <c r="N72" s="42">
        <f t="shared" si="59"/>
        <v>-0.39333933333332993</v>
      </c>
      <c r="O72" s="77">
        <f t="shared" si="59"/>
        <v>8.4650333333332384E-2</v>
      </c>
      <c r="P72" s="42">
        <f t="shared" si="48"/>
        <v>0.32076144444444177</v>
      </c>
      <c r="Q72" s="42">
        <f t="shared" si="48"/>
        <v>-0.40467522222222163</v>
      </c>
      <c r="R72" s="77">
        <f t="shared" si="48"/>
        <v>8.3913777777779419E-2</v>
      </c>
      <c r="S72" s="42">
        <f t="shared" ref="S72:AA72" si="60">S41-(AVERAGE($P41:$R41))</f>
        <v>7.94526111111111</v>
      </c>
      <c r="T72" s="42">
        <f t="shared" si="60"/>
        <v>6.0048801111111114</v>
      </c>
      <c r="U72" s="77">
        <f t="shared" si="60"/>
        <v>9.6077131111111118</v>
      </c>
      <c r="V72" s="42">
        <f t="shared" si="60"/>
        <v>0.31467644444444298</v>
      </c>
      <c r="W72" s="42">
        <f t="shared" si="60"/>
        <v>0.15846977777777704</v>
      </c>
      <c r="X72" s="77">
        <f t="shared" si="60"/>
        <v>-0.40909055555556284</v>
      </c>
      <c r="Y72" s="42">
        <f t="shared" si="60"/>
        <v>-1.998877888888893</v>
      </c>
      <c r="Z72" s="42">
        <f t="shared" si="60"/>
        <v>-0.85428188888888945</v>
      </c>
      <c r="AA72" s="42">
        <f t="shared" si="60"/>
        <v>-0.94783422222222802</v>
      </c>
    </row>
    <row r="73" spans="1:27" ht="15.5" x14ac:dyDescent="0.35">
      <c r="A73" s="31" t="s">
        <v>110</v>
      </c>
      <c r="B73" s="22"/>
      <c r="C73" s="55" t="str">
        <f t="shared" si="35"/>
        <v>116HGG3</v>
      </c>
      <c r="D73" s="42">
        <f t="shared" si="50"/>
        <v>-6.8624333333332288E-2</v>
      </c>
      <c r="E73" s="42">
        <f t="shared" si="50"/>
        <v>-2.8055999999999415E-2</v>
      </c>
      <c r="F73" s="77">
        <f t="shared" si="50"/>
        <v>9.6680333333331703E-2</v>
      </c>
      <c r="G73" s="42">
        <f t="shared" ref="G73:O73" si="61">G42-(AVERAGE($D42:$F42))</f>
        <v>13.725665666666671</v>
      </c>
      <c r="H73" s="42">
        <f t="shared" si="61"/>
        <v>13.799724999999999</v>
      </c>
      <c r="I73" s="77">
        <f t="shared" si="61"/>
        <v>13.93480666666667</v>
      </c>
      <c r="J73" s="42">
        <f t="shared" si="61"/>
        <v>-0.14191533333333339</v>
      </c>
      <c r="K73" s="42">
        <f t="shared" si="61"/>
        <v>-0.42834533333333269</v>
      </c>
      <c r="L73" s="77">
        <f t="shared" si="61"/>
        <v>9.543599999999941E-2</v>
      </c>
      <c r="M73" s="42">
        <f t="shared" si="61"/>
        <v>-0.2234589999999983</v>
      </c>
      <c r="N73" s="42">
        <f t="shared" si="61"/>
        <v>-0.29087733333332721</v>
      </c>
      <c r="O73" s="77">
        <f t="shared" si="61"/>
        <v>-0.26071266666666304</v>
      </c>
      <c r="P73" s="42">
        <f t="shared" si="48"/>
        <v>0.54002699999999848</v>
      </c>
      <c r="Q73" s="42">
        <f t="shared" si="48"/>
        <v>-0.38913833333333514</v>
      </c>
      <c r="R73" s="77">
        <f t="shared" si="48"/>
        <v>-0.15088866666666334</v>
      </c>
      <c r="S73" s="42">
        <f t="shared" ref="S73:AA73" si="62">S42-(AVERAGE($P42:$R42))</f>
        <v>8.0785523333333416</v>
      </c>
      <c r="T73" s="42">
        <f t="shared" si="62"/>
        <v>5.9298523333333293</v>
      </c>
      <c r="U73" s="77">
        <f t="shared" si="62"/>
        <v>7.9441863333333345</v>
      </c>
      <c r="V73" s="42">
        <f t="shared" si="62"/>
        <v>0.47229933333333562</v>
      </c>
      <c r="W73" s="42">
        <f t="shared" si="62"/>
        <v>0.18970900000000057</v>
      </c>
      <c r="X73" s="77">
        <f t="shared" si="62"/>
        <v>-0.27626200000000267</v>
      </c>
      <c r="Y73" s="42">
        <f t="shared" si="62"/>
        <v>-1.4529555000000016</v>
      </c>
      <c r="Z73" s="42">
        <f t="shared" si="62"/>
        <v>-0.9874914999999973</v>
      </c>
      <c r="AA73" s="42">
        <f t="shared" si="62"/>
        <v>-0.76741200000000021</v>
      </c>
    </row>
    <row r="74" spans="1:27" ht="15.5" x14ac:dyDescent="0.35">
      <c r="A74" s="35"/>
      <c r="B74" s="22"/>
      <c r="C74" s="55" t="str">
        <f t="shared" si="35"/>
        <v>IPW</v>
      </c>
      <c r="D74" s="42">
        <f t="shared" si="50"/>
        <v>-6.8813000000001345E-2</v>
      </c>
      <c r="E74" s="42">
        <f t="shared" si="50"/>
        <v>6.544266666666676E-2</v>
      </c>
      <c r="F74" s="77">
        <f t="shared" si="50"/>
        <v>3.3703333333336971E-3</v>
      </c>
      <c r="G74" s="42">
        <f t="shared" ref="G74:O74" si="63">G43-(AVERAGE($D43:$F43))</f>
        <v>12.416961666666669</v>
      </c>
      <c r="H74" s="42">
        <f t="shared" si="63"/>
        <v>12.491020999999996</v>
      </c>
      <c r="I74" s="77">
        <f t="shared" si="63"/>
        <v>12.626102666666668</v>
      </c>
      <c r="J74" s="42">
        <f t="shared" si="63"/>
        <v>-3.8269000000002329E-2</v>
      </c>
      <c r="K74" s="42">
        <f t="shared" si="63"/>
        <v>-9.8358000000000168E-2</v>
      </c>
      <c r="L74" s="77">
        <f t="shared" si="63"/>
        <v>-6.5431999999996826E-2</v>
      </c>
      <c r="M74" s="42">
        <f t="shared" si="63"/>
        <v>0.50507733333333338</v>
      </c>
      <c r="N74" s="42">
        <f t="shared" si="63"/>
        <v>-0.24152099999999788</v>
      </c>
      <c r="O74" s="77">
        <f t="shared" si="63"/>
        <v>0.372055666666669</v>
      </c>
      <c r="P74" s="42">
        <f t="shared" si="48"/>
        <v>0.23128211111110719</v>
      </c>
      <c r="Q74" s="42">
        <f t="shared" si="48"/>
        <v>-0.4698698888888897</v>
      </c>
      <c r="R74" s="77">
        <f t="shared" si="48"/>
        <v>0.23858777777778162</v>
      </c>
      <c r="S74" s="42">
        <f t="shared" ref="S74:AA74" si="64">S43-(AVERAGE($P43:$R43))</f>
        <v>7.9574331111111194</v>
      </c>
      <c r="T74" s="42">
        <f t="shared" si="64"/>
        <v>5.8920271111111093</v>
      </c>
      <c r="U74" s="77">
        <f t="shared" si="64"/>
        <v>6.6232097777777854</v>
      </c>
      <c r="V74" s="42">
        <f t="shared" si="64"/>
        <v>0.29117844444444163</v>
      </c>
      <c r="W74" s="42">
        <f t="shared" si="64"/>
        <v>-0.20971155555554954</v>
      </c>
      <c r="X74" s="77">
        <f t="shared" si="64"/>
        <v>-0.80427555555555852</v>
      </c>
      <c r="Y74" s="42">
        <f t="shared" si="64"/>
        <v>-1.9574285555555582</v>
      </c>
      <c r="Z74" s="42">
        <f t="shared" si="64"/>
        <v>-1.410629555555551</v>
      </c>
      <c r="AA74" s="42">
        <f t="shared" si="64"/>
        <v>-1.4639745555555548</v>
      </c>
    </row>
    <row r="75" spans="1:27" ht="15.5" x14ac:dyDescent="0.35">
      <c r="A75" s="35"/>
      <c r="B75" s="22"/>
      <c r="C75" s="55" t="str">
        <f t="shared" si="35"/>
        <v>SNORD115</v>
      </c>
      <c r="D75" s="42">
        <f t="shared" si="50"/>
        <v>-0.11888322222222136</v>
      </c>
      <c r="E75" s="42">
        <f t="shared" si="50"/>
        <v>-8.0766888888890165E-2</v>
      </c>
      <c r="F75" s="77">
        <f t="shared" si="50"/>
        <v>0.1996501111111133</v>
      </c>
      <c r="G75" s="42">
        <f t="shared" ref="G75:O75" si="65">G44-(AVERAGE($D44:$F44))</f>
        <v>8.6206654444444499</v>
      </c>
      <c r="H75" s="42">
        <f t="shared" si="65"/>
        <v>3.2201174444444458</v>
      </c>
      <c r="I75" s="77">
        <f t="shared" si="65"/>
        <v>3.9100167777777823</v>
      </c>
      <c r="J75" s="42">
        <f t="shared" si="65"/>
        <v>0.86389344444444482</v>
      </c>
      <c r="K75" s="42">
        <f t="shared" si="65"/>
        <v>0.41389744444444965</v>
      </c>
      <c r="L75" s="77">
        <f t="shared" si="65"/>
        <v>0.94131344444445197</v>
      </c>
      <c r="M75" s="42">
        <f t="shared" si="65"/>
        <v>1.6205864444444433</v>
      </c>
      <c r="N75" s="42">
        <f t="shared" si="65"/>
        <v>-0.41552355555555387</v>
      </c>
      <c r="O75" s="77">
        <f t="shared" si="65"/>
        <v>0.25490344444444624</v>
      </c>
      <c r="P75" s="42">
        <f t="shared" si="48"/>
        <v>-0.23461233333333542</v>
      </c>
      <c r="Q75" s="42">
        <f t="shared" si="48"/>
        <v>-0.57995699999999761</v>
      </c>
      <c r="R75" s="77">
        <f t="shared" si="48"/>
        <v>0.81456933333333392</v>
      </c>
      <c r="S75" s="42">
        <f t="shared" ref="S75:AA75" si="66">S44-(AVERAGE($P44:$R44))</f>
        <v>10.766759666666673</v>
      </c>
      <c r="T75" s="42">
        <f t="shared" si="66"/>
        <v>7.652386666666664</v>
      </c>
      <c r="U75" s="77">
        <f t="shared" si="66"/>
        <v>13.043256</v>
      </c>
      <c r="V75" s="42">
        <f t="shared" si="66"/>
        <v>-7.7841666666668807E-2</v>
      </c>
      <c r="W75" s="42">
        <f t="shared" si="66"/>
        <v>-0.6967463333333308</v>
      </c>
      <c r="X75" s="77">
        <f t="shared" si="66"/>
        <v>-1.2125606666666693</v>
      </c>
      <c r="Y75" s="42">
        <f t="shared" si="66"/>
        <v>-3.5481131666666714</v>
      </c>
      <c r="Z75" s="42">
        <f t="shared" si="66"/>
        <v>-2.1837376666666701</v>
      </c>
      <c r="AA75" s="42">
        <f t="shared" si="66"/>
        <v>-2.2377803333333377</v>
      </c>
    </row>
    <row r="76" spans="1:27" ht="15.5" x14ac:dyDescent="0.35">
      <c r="A76" s="35"/>
      <c r="B76" s="22"/>
      <c r="C76" s="55" t="str">
        <f t="shared" si="35"/>
        <v>UBE3A</v>
      </c>
      <c r="D76" s="42">
        <f t="shared" si="50"/>
        <v>-0.10270999999999919</v>
      </c>
      <c r="E76" s="42">
        <f t="shared" si="50"/>
        <v>-0.11446766666666708</v>
      </c>
      <c r="F76" s="77">
        <f t="shared" si="50"/>
        <v>0.21717766666666716</v>
      </c>
      <c r="G76" s="42">
        <f t="shared" ref="G76:O76" si="67">G45-(AVERAGE($D45:$F45))</f>
        <v>1.0048950000000074</v>
      </c>
      <c r="H76" s="42">
        <f t="shared" si="67"/>
        <v>1.0850769999999974</v>
      </c>
      <c r="I76" s="77">
        <f t="shared" si="67"/>
        <v>1.187880000000006</v>
      </c>
      <c r="J76" s="42">
        <f t="shared" si="67"/>
        <v>0.78897433333333833</v>
      </c>
      <c r="K76" s="42">
        <f t="shared" si="67"/>
        <v>0.69204333333333334</v>
      </c>
      <c r="L76" s="77">
        <f t="shared" si="67"/>
        <v>1.3318500000000091</v>
      </c>
      <c r="M76" s="42">
        <f t="shared" si="67"/>
        <v>1.3264936666666669</v>
      </c>
      <c r="N76" s="42">
        <f t="shared" si="67"/>
        <v>0.83984633333333658</v>
      </c>
      <c r="O76" s="77">
        <f t="shared" si="67"/>
        <v>1.1159076666666676</v>
      </c>
      <c r="P76" s="42">
        <f t="shared" si="48"/>
        <v>-4.9209222222223126E-2</v>
      </c>
      <c r="Q76" s="42">
        <f t="shared" si="48"/>
        <v>-0.36863255555555607</v>
      </c>
      <c r="R76" s="77">
        <f t="shared" si="48"/>
        <v>0.41784177777777831</v>
      </c>
      <c r="S76" s="42">
        <f t="shared" ref="S76:AA76" si="68">S45-(AVERAGE($P45:$R45))</f>
        <v>1.0051984444444466</v>
      </c>
      <c r="T76" s="42">
        <f t="shared" si="68"/>
        <v>0.29432311111110554</v>
      </c>
      <c r="U76" s="77">
        <f t="shared" si="68"/>
        <v>0.98881677777777899</v>
      </c>
      <c r="V76" s="42">
        <f t="shared" si="68"/>
        <v>2.0544551111111113</v>
      </c>
      <c r="W76" s="42">
        <f t="shared" si="68"/>
        <v>3.1089451111111126</v>
      </c>
      <c r="X76" s="77">
        <f t="shared" si="68"/>
        <v>2.8762781111111098</v>
      </c>
      <c r="Y76" s="42">
        <f t="shared" si="68"/>
        <v>2.9984181111111079</v>
      </c>
      <c r="Z76" s="42">
        <f t="shared" si="68"/>
        <v>3.269005111111114</v>
      </c>
      <c r="AA76" s="42">
        <f t="shared" si="68"/>
        <v>3.3070081111111103</v>
      </c>
    </row>
    <row r="77" spans="1:27" ht="15.5" x14ac:dyDescent="0.35">
      <c r="A77" s="35"/>
      <c r="B77" s="22"/>
      <c r="C77" s="55" t="str">
        <f t="shared" si="35"/>
        <v>UBE3A-ATS</v>
      </c>
      <c r="D77" s="42">
        <f t="shared" si="50"/>
        <v>-9.1367777777797698E-3</v>
      </c>
      <c r="E77" s="42">
        <f t="shared" si="50"/>
        <v>0.14036922222221904</v>
      </c>
      <c r="F77" s="77">
        <f t="shared" si="50"/>
        <v>-0.13123244444443927</v>
      </c>
      <c r="G77" s="42">
        <f t="shared" ref="G77:O77" si="69">G46-(AVERAGE($D46:$F46))</f>
        <v>5.792828555555559</v>
      </c>
      <c r="H77" s="42">
        <f t="shared" si="69"/>
        <v>5.8668878888888862</v>
      </c>
      <c r="I77" s="77">
        <f t="shared" si="69"/>
        <v>6.0019695555555579</v>
      </c>
      <c r="J77" s="42">
        <f t="shared" si="69"/>
        <v>0.95240455555555315</v>
      </c>
      <c r="K77" s="42">
        <f t="shared" si="69"/>
        <v>0.63764122222221786</v>
      </c>
      <c r="L77" s="77">
        <f t="shared" si="69"/>
        <v>0.89588588888889475</v>
      </c>
      <c r="M77" s="42">
        <f t="shared" si="69"/>
        <v>-0.79960244444444584</v>
      </c>
      <c r="N77" s="42">
        <f t="shared" si="69"/>
        <v>0.1878505555555563</v>
      </c>
      <c r="O77" s="77">
        <f t="shared" si="69"/>
        <v>0.5789965555555554</v>
      </c>
      <c r="P77" s="42">
        <f t="shared" si="48"/>
        <v>-0.78941311111110757</v>
      </c>
      <c r="Q77" s="42">
        <f t="shared" si="48"/>
        <v>-0.9397704444444468</v>
      </c>
      <c r="R77" s="77">
        <f t="shared" si="48"/>
        <v>1.7291835555555561</v>
      </c>
      <c r="S77" s="42">
        <f t="shared" ref="S77:AA77" si="70">S46-(AVERAGE($P46:$R46))</f>
        <v>6.0725042222222374</v>
      </c>
      <c r="T77" s="42">
        <f t="shared" si="70"/>
        <v>3.3608702222222195</v>
      </c>
      <c r="U77" s="77">
        <f t="shared" si="70"/>
        <v>7.5148432222222272</v>
      </c>
      <c r="V77" s="42">
        <f t="shared" si="70"/>
        <v>-3.4714444444343684E-3</v>
      </c>
      <c r="W77" s="42">
        <f t="shared" si="70"/>
        <v>0.16270722222223277</v>
      </c>
      <c r="X77" s="77">
        <f t="shared" si="70"/>
        <v>2.5964222222219391E-2</v>
      </c>
      <c r="Y77" s="42">
        <f t="shared" si="70"/>
        <v>-2.2054244444444411</v>
      </c>
      <c r="Z77" s="42">
        <f t="shared" si="70"/>
        <v>-0.68808494444444257</v>
      </c>
      <c r="AA77" s="42">
        <f t="shared" si="70"/>
        <v>-0.69516711111110219</v>
      </c>
    </row>
    <row r="78" spans="1:27" ht="15.5" x14ac:dyDescent="0.35">
      <c r="A78" s="35"/>
      <c r="B78" s="22"/>
      <c r="C78" s="55" t="str">
        <f t="shared" si="35"/>
        <v>GABRB3</v>
      </c>
      <c r="D78" s="42">
        <f t="shared" si="50"/>
        <v>-0.22047222222222107</v>
      </c>
      <c r="E78" s="42">
        <f t="shared" si="50"/>
        <v>-5.6685888888890368E-2</v>
      </c>
      <c r="F78" s="77">
        <f t="shared" si="50"/>
        <v>0.27715811111111233</v>
      </c>
      <c r="G78" s="42">
        <f t="shared" ref="G78:O78" si="71">G47-(AVERAGE($D47:$F47))</f>
        <v>0.66328777777778125</v>
      </c>
      <c r="H78" s="42">
        <f t="shared" si="71"/>
        <v>1.1799424444444382</v>
      </c>
      <c r="I78" s="77">
        <f t="shared" si="71"/>
        <v>1.0496637777777797</v>
      </c>
      <c r="J78" s="42">
        <f t="shared" si="71"/>
        <v>0.72114877777777675</v>
      </c>
      <c r="K78" s="42">
        <f t="shared" si="71"/>
        <v>0.41571777777777807</v>
      </c>
      <c r="L78" s="77">
        <f t="shared" si="71"/>
        <v>1.3237091111111132</v>
      </c>
      <c r="M78" s="42">
        <f t="shared" si="71"/>
        <v>0.7308184444444441</v>
      </c>
      <c r="N78" s="42">
        <f t="shared" si="71"/>
        <v>0.11855711111111145</v>
      </c>
      <c r="O78" s="77">
        <f t="shared" si="71"/>
        <v>0.69879077777777621</v>
      </c>
      <c r="P78" s="42">
        <f t="shared" si="48"/>
        <v>-0.44534666666666922</v>
      </c>
      <c r="Q78" s="42">
        <f t="shared" si="48"/>
        <v>-0.5849256666666669</v>
      </c>
      <c r="R78" s="77">
        <f t="shared" si="48"/>
        <v>1.0302723333333361</v>
      </c>
      <c r="S78" s="42">
        <f t="shared" ref="S78:AA78" si="72">S47-(AVERAGE($P47:$R47))</f>
        <v>1.4238540000000022</v>
      </c>
      <c r="T78" s="42">
        <f t="shared" si="72"/>
        <v>1.3204493333333325</v>
      </c>
      <c r="U78" s="77">
        <f t="shared" si="72"/>
        <v>1.4468443333333347</v>
      </c>
      <c r="V78" s="42">
        <f t="shared" si="72"/>
        <v>0.7306449999999991</v>
      </c>
      <c r="W78" s="42">
        <f t="shared" si="72"/>
        <v>0.79523366666666462</v>
      </c>
      <c r="X78" s="77">
        <f t="shared" si="72"/>
        <v>0.73572599999999611</v>
      </c>
      <c r="Y78" s="42">
        <f t="shared" si="72"/>
        <v>-8.762666666666874E-2</v>
      </c>
      <c r="Z78" s="42">
        <f t="shared" si="72"/>
        <v>0.56157233333333423</v>
      </c>
      <c r="AA78" s="42">
        <f t="shared" si="72"/>
        <v>-0.5713420000000049</v>
      </c>
    </row>
    <row r="79" spans="1:27" ht="15.5" x14ac:dyDescent="0.35">
      <c r="A79" s="35"/>
      <c r="B79" s="22"/>
      <c r="C79" s="55" t="str">
        <f t="shared" si="35"/>
        <v>GABRA5</v>
      </c>
      <c r="D79" s="42">
        <f t="shared" si="50"/>
        <v>-0.15060166666666941</v>
      </c>
      <c r="E79" s="42">
        <f t="shared" si="50"/>
        <v>-4.0857000000001698E-2</v>
      </c>
      <c r="F79" s="77">
        <f t="shared" si="50"/>
        <v>0.19145866666667022</v>
      </c>
      <c r="G79" s="42">
        <f t="shared" ref="G79:O79" si="73">G48-(AVERAGE($D48:$F48))</f>
        <v>1.0092373333333393</v>
      </c>
      <c r="H79" s="42">
        <f t="shared" si="73"/>
        <v>1.2913793333333325</v>
      </c>
      <c r="I79" s="77">
        <f t="shared" si="73"/>
        <v>1.2478636666666718</v>
      </c>
      <c r="J79" s="42">
        <f t="shared" si="73"/>
        <v>0.39922599999999964</v>
      </c>
      <c r="K79" s="42">
        <f t="shared" si="73"/>
        <v>0.4706923333333366</v>
      </c>
      <c r="L79" s="77">
        <f t="shared" si="73"/>
        <v>1.1644066666666726</v>
      </c>
      <c r="M79" s="42">
        <f t="shared" si="73"/>
        <v>1.0659933333333358</v>
      </c>
      <c r="N79" s="42">
        <f t="shared" si="73"/>
        <v>0.51652666666667191</v>
      </c>
      <c r="O79" s="77">
        <f t="shared" si="73"/>
        <v>0.93324033333333833</v>
      </c>
      <c r="P79" s="42">
        <f t="shared" si="48"/>
        <v>-1.1004307777777811</v>
      </c>
      <c r="Q79" s="42">
        <f t="shared" si="48"/>
        <v>-0.31550844444444337</v>
      </c>
      <c r="R79" s="77">
        <f t="shared" si="48"/>
        <v>1.4159392222222245</v>
      </c>
      <c r="S79" s="42">
        <f t="shared" ref="S79:AA79" si="74">S48-(AVERAGE($P48:$R48))</f>
        <v>1.122256222222223</v>
      </c>
      <c r="T79" s="42">
        <f t="shared" si="74"/>
        <v>1.8249472222222209</v>
      </c>
      <c r="U79" s="77">
        <f t="shared" si="74"/>
        <v>1.2420635555555535</v>
      </c>
      <c r="V79" s="42">
        <f t="shared" si="74"/>
        <v>0.64854822222222097</v>
      </c>
      <c r="W79" s="42">
        <f t="shared" si="74"/>
        <v>0.32336822222222494</v>
      </c>
      <c r="X79" s="77">
        <f t="shared" si="74"/>
        <v>0.13400122222221356</v>
      </c>
      <c r="Y79" s="42">
        <f t="shared" si="74"/>
        <v>-1.577127111111114</v>
      </c>
      <c r="Z79" s="42">
        <f t="shared" si="74"/>
        <v>-0.59100761111111311</v>
      </c>
      <c r="AA79" s="42">
        <f t="shared" si="74"/>
        <v>-2.1522467777777798</v>
      </c>
    </row>
    <row r="80" spans="1:27" ht="15.5" x14ac:dyDescent="0.35">
      <c r="A80" s="35"/>
      <c r="B80" s="22"/>
      <c r="C80" s="55" t="str">
        <f t="shared" si="35"/>
        <v>GABRG3</v>
      </c>
      <c r="D80" s="42">
        <f t="shared" si="50"/>
        <v>-0.19621611111110937</v>
      </c>
      <c r="E80" s="42">
        <f t="shared" si="50"/>
        <v>-9.1988444444446316E-2</v>
      </c>
      <c r="F80" s="77">
        <f t="shared" si="50"/>
        <v>0.28820455555555569</v>
      </c>
      <c r="G80" s="42">
        <f t="shared" ref="G80:O80" si="75">G49-(AVERAGE($D49:$F49))</f>
        <v>2.3035555555566134E-2</v>
      </c>
      <c r="H80" s="42">
        <f t="shared" si="75"/>
        <v>0.42031722222222001</v>
      </c>
      <c r="I80" s="77">
        <f t="shared" si="75"/>
        <v>0.47834222222222778</v>
      </c>
      <c r="J80" s="42">
        <f t="shared" si="75"/>
        <v>-0.28586311111110518</v>
      </c>
      <c r="K80" s="42">
        <f t="shared" si="75"/>
        <v>-0.23845377777777443</v>
      </c>
      <c r="L80" s="77">
        <f t="shared" si="75"/>
        <v>0.49730688888889674</v>
      </c>
      <c r="M80" s="42">
        <f t="shared" si="75"/>
        <v>-2.0983271111111037</v>
      </c>
      <c r="N80" s="42">
        <f t="shared" si="75"/>
        <v>-0.52441244444444379</v>
      </c>
      <c r="O80" s="77">
        <f t="shared" si="75"/>
        <v>-2.1731631111111014</v>
      </c>
      <c r="P80" s="42">
        <f t="shared" si="48"/>
        <v>1.8769777777773555E-2</v>
      </c>
      <c r="Q80" s="42">
        <f t="shared" si="48"/>
        <v>-0.27545322222222168</v>
      </c>
      <c r="R80" s="77">
        <f t="shared" si="48"/>
        <v>0.25668344444444813</v>
      </c>
      <c r="S80" s="42">
        <f t="shared" ref="S80:AA80" si="76">S49-(AVERAGE($P49:$R49))</f>
        <v>1.6821374444444501</v>
      </c>
      <c r="T80" s="42">
        <f t="shared" si="76"/>
        <v>1.5643821111111116</v>
      </c>
      <c r="U80" s="77">
        <f t="shared" si="76"/>
        <v>0.40035144444444626</v>
      </c>
      <c r="V80" s="42">
        <f t="shared" si="76"/>
        <v>1.1104841111111092</v>
      </c>
      <c r="W80" s="42">
        <f t="shared" si="76"/>
        <v>-0.35814288888888868</v>
      </c>
      <c r="X80" s="77">
        <f t="shared" si="76"/>
        <v>-0.61357455555555873</v>
      </c>
      <c r="Y80" s="42">
        <f t="shared" si="76"/>
        <v>-1.5156428888888911</v>
      </c>
      <c r="Z80" s="42">
        <f t="shared" si="76"/>
        <v>-0.7303273888888846</v>
      </c>
      <c r="AA80" s="42">
        <f t="shared" si="76"/>
        <v>-1.6829628888888912</v>
      </c>
    </row>
    <row r="81" spans="1:27" ht="15.5" x14ac:dyDescent="0.35">
      <c r="A81" s="35"/>
      <c r="B81" s="22"/>
      <c r="C81" s="55" t="str">
        <f t="shared" si="35"/>
        <v>PWAR5</v>
      </c>
      <c r="D81" s="42">
        <f t="shared" si="50"/>
        <v>-0.19327544444444467</v>
      </c>
      <c r="E81" s="42">
        <f t="shared" si="50"/>
        <v>-2.0377777777991213E-4</v>
      </c>
      <c r="F81" s="77">
        <f t="shared" si="50"/>
        <v>0.19347922222222369</v>
      </c>
      <c r="G81" s="42">
        <f t="shared" ref="G81:O81" si="77">G50-(AVERAGE($D50:$F50))</f>
        <v>14.887682222222224</v>
      </c>
      <c r="H81" s="42">
        <f t="shared" si="77"/>
        <v>14.961741555555552</v>
      </c>
      <c r="I81" s="77">
        <f t="shared" si="77"/>
        <v>15.096823222222223</v>
      </c>
      <c r="J81" s="42">
        <f t="shared" si="77"/>
        <v>-0.27813011111111319</v>
      </c>
      <c r="K81" s="42">
        <f t="shared" si="77"/>
        <v>-0.38769211111111002</v>
      </c>
      <c r="L81" s="77">
        <f t="shared" si="77"/>
        <v>0.28885122222222481</v>
      </c>
      <c r="M81" s="42">
        <f t="shared" si="77"/>
        <v>0.2205848888888875</v>
      </c>
      <c r="N81" s="42">
        <f t="shared" si="77"/>
        <v>-0.18440611111111149</v>
      </c>
      <c r="O81" s="77">
        <f t="shared" si="77"/>
        <v>8.8391222222225174E-2</v>
      </c>
      <c r="P81" s="42">
        <f t="shared" si="48"/>
        <v>0.17861744444443772</v>
      </c>
      <c r="Q81" s="42">
        <f t="shared" si="48"/>
        <v>-0.44143622222221879</v>
      </c>
      <c r="R81" s="77">
        <f t="shared" si="48"/>
        <v>0.26281877777778107</v>
      </c>
      <c r="S81" s="42">
        <f t="shared" ref="S81:AA81" si="78">S50-(AVERAGE($P50:$R50))</f>
        <v>8.1243324444444553</v>
      </c>
      <c r="T81" s="42">
        <f t="shared" si="78"/>
        <v>6.4442134444444434</v>
      </c>
      <c r="U81" s="77">
        <f t="shared" si="78"/>
        <v>9.9020907777777794</v>
      </c>
      <c r="V81" s="42">
        <f t="shared" si="78"/>
        <v>0.36269044444444276</v>
      </c>
      <c r="W81" s="42">
        <f t="shared" si="78"/>
        <v>-0.37492122222222335</v>
      </c>
      <c r="X81" s="77">
        <f t="shared" si="78"/>
        <v>-0.74655088888889054</v>
      </c>
      <c r="Y81" s="42">
        <f>Y50-(AVERAGE($P50:$R50))</f>
        <v>-1.2385925555555595</v>
      </c>
      <c r="Z81" s="42">
        <f t="shared" si="78"/>
        <v>-0.91742055555555524</v>
      </c>
      <c r="AA81" s="42">
        <f t="shared" si="78"/>
        <v>-1.0711025555555551</v>
      </c>
    </row>
    <row r="82" spans="1:27" ht="15.5" x14ac:dyDescent="0.35">
      <c r="A82" s="35"/>
      <c r="B82" s="22"/>
      <c r="C82" s="55" t="str">
        <f t="shared" si="35"/>
        <v>HERC2</v>
      </c>
      <c r="D82" s="42">
        <f t="shared" si="50"/>
        <v>-0.15120255555555762</v>
      </c>
      <c r="E82" s="42">
        <f t="shared" si="50"/>
        <v>3.5721111111142179E-3</v>
      </c>
      <c r="F82" s="77">
        <f t="shared" si="50"/>
        <v>0.14763044444444429</v>
      </c>
      <c r="G82" s="42">
        <f t="shared" ref="G82:O82" si="79">G51-(AVERAGE($D51:$F51))</f>
        <v>0.70127444444444986</v>
      </c>
      <c r="H82" s="42">
        <f t="shared" si="79"/>
        <v>1.1465154444444456</v>
      </c>
      <c r="I82" s="77">
        <f t="shared" si="79"/>
        <v>1.4341841111111178</v>
      </c>
      <c r="J82" s="42">
        <f t="shared" si="79"/>
        <v>0.62000844444444692</v>
      </c>
      <c r="K82" s="42">
        <f t="shared" si="79"/>
        <v>0.61780511111111647</v>
      </c>
      <c r="L82" s="77">
        <f t="shared" si="79"/>
        <v>1.3492067777777832</v>
      </c>
      <c r="M82" s="42">
        <f t="shared" si="79"/>
        <v>1.0381287777777777</v>
      </c>
      <c r="N82" s="42">
        <f t="shared" si="79"/>
        <v>0.11252377777778388</v>
      </c>
      <c r="O82" s="77">
        <f t="shared" si="79"/>
        <v>0.9785977777777779</v>
      </c>
      <c r="P82" s="42">
        <f t="shared" si="48"/>
        <v>2.5296333333330701E-2</v>
      </c>
      <c r="Q82" s="42">
        <f t="shared" si="48"/>
        <v>-0.39287066666666615</v>
      </c>
      <c r="R82" s="77">
        <f t="shared" si="48"/>
        <v>0.36757433333333456</v>
      </c>
      <c r="S82" s="42">
        <f t="shared" ref="S82:AA82" si="80">S51-(AVERAGE($P51:$R51))</f>
        <v>1.5629760000000035</v>
      </c>
      <c r="T82" s="42">
        <f t="shared" si="80"/>
        <v>0.69568699999999328</v>
      </c>
      <c r="U82" s="77">
        <f t="shared" si="80"/>
        <v>1.0302806666666635</v>
      </c>
      <c r="V82" s="42">
        <f t="shared" si="80"/>
        <v>1.1872100000000012</v>
      </c>
      <c r="W82" s="42">
        <f t="shared" si="80"/>
        <v>1.093720333333331</v>
      </c>
      <c r="X82" s="77">
        <f t="shared" si="80"/>
        <v>0.67223099999999736</v>
      </c>
      <c r="Y82" s="42">
        <f t="shared" si="80"/>
        <v>-0.28040633333333798</v>
      </c>
      <c r="Z82" s="42">
        <f t="shared" si="80"/>
        <v>0.6143811666666652</v>
      </c>
      <c r="AA82" s="42">
        <f t="shared" si="80"/>
        <v>-0.18595800000000207</v>
      </c>
    </row>
    <row r="83" spans="1:27" ht="15.5" x14ac:dyDescent="0.35">
      <c r="A83" s="35"/>
      <c r="B83" s="22"/>
      <c r="C83" s="55" t="str">
        <f t="shared" si="35"/>
        <v>CYFIP1</v>
      </c>
      <c r="D83" s="42">
        <f t="shared" si="50"/>
        <v>-0.10471677777777888</v>
      </c>
      <c r="E83" s="42">
        <f t="shared" si="50"/>
        <v>-3.4474777777774968E-2</v>
      </c>
      <c r="F83" s="77">
        <f t="shared" si="50"/>
        <v>0.13919155555555474</v>
      </c>
      <c r="G83" s="42">
        <f t="shared" ref="G83:O83" si="81">G52-(AVERAGE($D52:$F52))</f>
        <v>0.11503988888889349</v>
      </c>
      <c r="H83" s="42">
        <f t="shared" si="81"/>
        <v>8.2365555555553804E-2</v>
      </c>
      <c r="I83" s="77">
        <f t="shared" si="81"/>
        <v>1.1742888888892189E-2</v>
      </c>
      <c r="J83" s="42">
        <f t="shared" si="81"/>
        <v>0.77094822222222614</v>
      </c>
      <c r="K83" s="42">
        <f t="shared" si="81"/>
        <v>0.66013655555555584</v>
      </c>
      <c r="L83" s="77">
        <f t="shared" si="81"/>
        <v>1.1613312222222261</v>
      </c>
      <c r="M83" s="42">
        <f t="shared" si="81"/>
        <v>1.0372252222222214</v>
      </c>
      <c r="N83" s="42">
        <f t="shared" si="81"/>
        <v>0.3257885555555573</v>
      </c>
      <c r="O83" s="77">
        <f t="shared" si="81"/>
        <v>0.85306988888888835</v>
      </c>
      <c r="P83" s="42">
        <f t="shared" si="48"/>
        <v>0.34968777777777671</v>
      </c>
      <c r="Q83" s="42">
        <f t="shared" si="48"/>
        <v>-0.35965455555555526</v>
      </c>
      <c r="R83" s="77">
        <f t="shared" si="48"/>
        <v>9.9667777777794342E-3</v>
      </c>
      <c r="S83" s="42">
        <f t="shared" ref="S83:AA83" si="82">S52-(AVERAGE($P52:$R52))</f>
        <v>0.80101411111111442</v>
      </c>
      <c r="T83" s="42">
        <f t="shared" si="82"/>
        <v>-0.27520988888889253</v>
      </c>
      <c r="U83" s="77">
        <f t="shared" si="82"/>
        <v>0.40116011111111316</v>
      </c>
      <c r="V83" s="42">
        <f t="shared" si="82"/>
        <v>1.6467597777777767</v>
      </c>
      <c r="W83" s="42">
        <f t="shared" si="82"/>
        <v>1.3442484444444451</v>
      </c>
      <c r="X83" s="77">
        <f t="shared" si="82"/>
        <v>1.389584111111108</v>
      </c>
      <c r="Y83" s="42">
        <f t="shared" si="82"/>
        <v>0.64443977777777217</v>
      </c>
      <c r="Z83" s="42">
        <f t="shared" si="82"/>
        <v>1.1889812777777804</v>
      </c>
      <c r="AA83" s="42">
        <f t="shared" si="82"/>
        <v>1.2388007777777785</v>
      </c>
    </row>
    <row r="84" spans="1:27" ht="15.5" x14ac:dyDescent="0.35">
      <c r="A84" s="35"/>
      <c r="B84" s="22"/>
      <c r="C84" s="55" t="str">
        <f t="shared" si="35"/>
        <v>TUBGCP5</v>
      </c>
      <c r="D84" s="42">
        <f t="shared" si="50"/>
        <v>-0.18918633333333723</v>
      </c>
      <c r="E84" s="42">
        <f t="shared" si="50"/>
        <v>-4.5177000000000689E-2</v>
      </c>
      <c r="F84" s="77">
        <f t="shared" si="50"/>
        <v>0.23436333333333614</v>
      </c>
      <c r="G84" s="42">
        <f t="shared" ref="G84:O84" si="83">G53-(AVERAGE($D53:$F53))</f>
        <v>3.9879000000000886E-2</v>
      </c>
      <c r="H84" s="42">
        <f t="shared" si="83"/>
        <v>-0.18520900000000573</v>
      </c>
      <c r="I84" s="77">
        <f t="shared" si="83"/>
        <v>0.1993020000000012</v>
      </c>
      <c r="J84" s="42">
        <f t="shared" si="83"/>
        <v>0.25282300000000113</v>
      </c>
      <c r="K84" s="42">
        <f t="shared" si="83"/>
        <v>0.36208499999999511</v>
      </c>
      <c r="L84" s="77">
        <f t="shared" si="83"/>
        <v>0.99347166666666986</v>
      </c>
      <c r="M84" s="42">
        <f t="shared" si="83"/>
        <v>1.0691593333333298</v>
      </c>
      <c r="N84" s="42">
        <f t="shared" si="83"/>
        <v>0.21152433333333498</v>
      </c>
      <c r="O84" s="77">
        <f t="shared" si="83"/>
        <v>0.77807666666666542</v>
      </c>
      <c r="P84" s="42">
        <f t="shared" si="48"/>
        <v>-3.9916666666668377E-3</v>
      </c>
      <c r="Q84" s="42">
        <f t="shared" si="48"/>
        <v>-0.32825433333333631</v>
      </c>
      <c r="R84" s="77">
        <f t="shared" si="48"/>
        <v>0.33224600000000226</v>
      </c>
      <c r="S84" s="42">
        <f t="shared" ref="S84:AA84" si="84">S53-(AVERAGE($P53:$R53))</f>
        <v>0.54964400000000513</v>
      </c>
      <c r="T84" s="42">
        <f t="shared" si="84"/>
        <v>-0.47226399999999824</v>
      </c>
      <c r="U84" s="77">
        <f t="shared" si="84"/>
        <v>0.26679566666667132</v>
      </c>
      <c r="V84" s="42">
        <f t="shared" si="84"/>
        <v>1.1660076666666699</v>
      </c>
      <c r="W84" s="42">
        <f t="shared" si="84"/>
        <v>1.0736726666666678</v>
      </c>
      <c r="X84" s="77">
        <f t="shared" si="84"/>
        <v>0.80666300000000124</v>
      </c>
      <c r="Y84" s="42">
        <f t="shared" si="84"/>
        <v>4.998333333333882E-3</v>
      </c>
      <c r="Z84" s="42">
        <f t="shared" si="84"/>
        <v>0.48372583333333541</v>
      </c>
      <c r="AA84" s="42">
        <f t="shared" si="84"/>
        <v>0.37078233333333532</v>
      </c>
    </row>
    <row r="85" spans="1:27" ht="15.5" x14ac:dyDescent="0.35">
      <c r="A85" s="35"/>
      <c r="B85" s="22"/>
      <c r="C85" s="55" t="str">
        <f t="shared" si="35"/>
        <v>CHRNA7</v>
      </c>
      <c r="D85" s="42">
        <f t="shared" si="50"/>
        <v>-7.1917666666667657E-2</v>
      </c>
      <c r="E85" s="42">
        <f t="shared" si="50"/>
        <v>-4.8018666666663989E-2</v>
      </c>
      <c r="F85" s="77">
        <f t="shared" si="50"/>
        <v>0.11993633333333165</v>
      </c>
      <c r="G85" s="42">
        <f t="shared" ref="G85:O85" si="85">G54-(AVERAGE($D54:$F54))</f>
        <v>1.3789620000000085</v>
      </c>
      <c r="H85" s="42">
        <f t="shared" si="85"/>
        <v>1.1251313333333286</v>
      </c>
      <c r="I85" s="77">
        <f t="shared" si="85"/>
        <v>1.3859323333333364</v>
      </c>
      <c r="J85" s="42">
        <f t="shared" si="85"/>
        <v>1.8782333333334122E-2</v>
      </c>
      <c r="K85" s="42">
        <f t="shared" si="85"/>
        <v>-0.13120366666666783</v>
      </c>
      <c r="L85" s="77">
        <f t="shared" si="85"/>
        <v>0.3971803333333348</v>
      </c>
      <c r="M85" s="42">
        <f t="shared" si="85"/>
        <v>0.72496933333333402</v>
      </c>
      <c r="N85" s="42">
        <f t="shared" si="85"/>
        <v>-0.13094099999999642</v>
      </c>
      <c r="O85" s="77">
        <f t="shared" si="85"/>
        <v>0.33510100000000165</v>
      </c>
      <c r="P85" s="42">
        <f t="shared" si="48"/>
        <v>0.33446444444444445</v>
      </c>
      <c r="Q85" s="42">
        <f t="shared" si="48"/>
        <v>-0.3096822222222233</v>
      </c>
      <c r="R85" s="77">
        <f t="shared" si="48"/>
        <v>-2.4782222222219374E-2</v>
      </c>
      <c r="S85" s="42">
        <f t="shared" ref="S85:AA85" si="86">S54-(AVERAGE($P54:$R54))</f>
        <v>1.6288687777777842</v>
      </c>
      <c r="T85" s="42">
        <f t="shared" si="86"/>
        <v>0.72467277777777817</v>
      </c>
      <c r="U85" s="77">
        <f t="shared" si="86"/>
        <v>1.0452644444444434</v>
      </c>
      <c r="V85" s="42">
        <f t="shared" si="86"/>
        <v>0.1897374444444484</v>
      </c>
      <c r="W85" s="42">
        <f t="shared" si="86"/>
        <v>-0.23713222222222008</v>
      </c>
      <c r="X85" s="77">
        <f t="shared" si="86"/>
        <v>-0.66938922222222352</v>
      </c>
      <c r="Y85" s="42">
        <f t="shared" si="86"/>
        <v>-1.2995812222222209</v>
      </c>
      <c r="Z85" s="42">
        <f t="shared" si="86"/>
        <v>-0.95905872222221866</v>
      </c>
      <c r="AA85" s="42">
        <f t="shared" si="86"/>
        <v>-1.0290218888888862</v>
      </c>
    </row>
    <row r="86" spans="1:27" ht="15.5" x14ac:dyDescent="0.35">
      <c r="A86" s="35"/>
      <c r="B86" s="22"/>
      <c r="C86" s="55" t="str">
        <f t="shared" si="35"/>
        <v>NANOG</v>
      </c>
      <c r="D86" s="42">
        <f t="shared" si="50"/>
        <v>0.18654022222222366</v>
      </c>
      <c r="E86" s="42">
        <f t="shared" si="50"/>
        <v>-0.19513911111111071</v>
      </c>
      <c r="F86" s="77">
        <f t="shared" si="50"/>
        <v>8.5988888888870463E-3</v>
      </c>
      <c r="G86" s="42">
        <f t="shared" ref="G86:O86" si="87">G55-(AVERAGE($D55:$F55))</f>
        <v>-0.60563277777777458</v>
      </c>
      <c r="H86" s="42">
        <f t="shared" si="87"/>
        <v>-0.27292911111111096</v>
      </c>
      <c r="I86" s="77">
        <f t="shared" si="87"/>
        <v>-0.53593444444443961</v>
      </c>
      <c r="J86" s="42">
        <f t="shared" si="87"/>
        <v>-0.69945444444444149</v>
      </c>
      <c r="K86" s="42">
        <f t="shared" si="87"/>
        <v>-0.53977511111110843</v>
      </c>
      <c r="L86" s="77">
        <f t="shared" si="87"/>
        <v>-0.40164244444444464</v>
      </c>
      <c r="M86" s="42">
        <f t="shared" si="87"/>
        <v>-0.41716144444444225</v>
      </c>
      <c r="N86" s="42">
        <f t="shared" si="87"/>
        <v>-1.1122287777777764</v>
      </c>
      <c r="O86" s="77">
        <f t="shared" si="87"/>
        <v>-0.74339944444444228</v>
      </c>
      <c r="P86" s="42">
        <f t="shared" si="48"/>
        <v>-0.16218300000000241</v>
      </c>
      <c r="Q86" s="42">
        <f t="shared" si="48"/>
        <v>-0.61928466666666893</v>
      </c>
      <c r="R86" s="77">
        <f t="shared" si="48"/>
        <v>0.78146766666667133</v>
      </c>
      <c r="S86" s="42">
        <f t="shared" ref="S86:AA86" si="88">S55-(AVERAGE($P55:$R55))</f>
        <v>0.47002766666667029</v>
      </c>
      <c r="T86" s="42">
        <f t="shared" si="88"/>
        <v>-0.14286733333333146</v>
      </c>
      <c r="U86" s="77">
        <f t="shared" si="88"/>
        <v>0.13744566666667168</v>
      </c>
      <c r="V86" s="42">
        <f t="shared" si="88"/>
        <v>8.6018666666671351E-2</v>
      </c>
      <c r="W86" s="42">
        <f t="shared" si="88"/>
        <v>-0.17354800000000026</v>
      </c>
      <c r="X86" s="77">
        <f t="shared" si="88"/>
        <v>-0.12498433333333736</v>
      </c>
      <c r="Y86" s="42">
        <f t="shared" si="88"/>
        <v>-2.7256920000000022</v>
      </c>
      <c r="Z86" s="42">
        <f t="shared" si="88"/>
        <v>-1.8593209999999978</v>
      </c>
      <c r="AA86" s="42">
        <f t="shared" si="88"/>
        <v>-1.9559703333333296</v>
      </c>
    </row>
    <row r="87" spans="1:27" ht="15.5" x14ac:dyDescent="0.35">
      <c r="A87" s="35"/>
      <c r="B87" s="22"/>
      <c r="C87" s="55" t="str">
        <f t="shared" si="35"/>
        <v>SOX2</v>
      </c>
      <c r="D87" s="42">
        <f t="shared" si="50"/>
        <v>-0.4680579999999992</v>
      </c>
      <c r="E87" s="42">
        <f t="shared" si="50"/>
        <v>0.18145266666666515</v>
      </c>
      <c r="F87" s="77">
        <f t="shared" si="50"/>
        <v>0.28660533333333404</v>
      </c>
      <c r="G87" s="42">
        <f t="shared" ref="G87:O87" si="89">G56-(AVERAGE($D56:$F56))</f>
        <v>0.74087133333333455</v>
      </c>
      <c r="H87" s="42">
        <f t="shared" si="89"/>
        <v>0.36219066666666677</v>
      </c>
      <c r="I87" s="77">
        <f t="shared" si="89"/>
        <v>0.3135120000000029</v>
      </c>
      <c r="J87" s="42">
        <f t="shared" si="89"/>
        <v>0.88737266666666414</v>
      </c>
      <c r="K87" s="42">
        <f t="shared" si="89"/>
        <v>0.45658266666666592</v>
      </c>
      <c r="L87" s="77">
        <f t="shared" si="89"/>
        <v>0.86202566666667124</v>
      </c>
      <c r="M87" s="42">
        <f t="shared" si="89"/>
        <v>1.349451000000002</v>
      </c>
      <c r="N87" s="42">
        <f t="shared" si="89"/>
        <v>0.79981333333333637</v>
      </c>
      <c r="O87" s="77">
        <f t="shared" si="89"/>
        <v>1.0673263333333338</v>
      </c>
      <c r="P87" s="42">
        <f t="shared" si="48"/>
        <v>1.6869444444438386E-2</v>
      </c>
      <c r="Q87" s="42">
        <f t="shared" si="48"/>
        <v>-0.18151688888888629</v>
      </c>
      <c r="R87" s="77">
        <f t="shared" si="48"/>
        <v>0.1646474444444479</v>
      </c>
      <c r="S87" s="42">
        <f t="shared" ref="S87:AA87" si="90">S56-(AVERAGE($P56:$R56))</f>
        <v>0.84211644444444644</v>
      </c>
      <c r="T87" s="42">
        <f t="shared" si="90"/>
        <v>-0.55692655555555959</v>
      </c>
      <c r="U87" s="77">
        <f t="shared" si="90"/>
        <v>1.3551841111111109</v>
      </c>
      <c r="V87" s="42">
        <f t="shared" si="90"/>
        <v>0.47550144444444697</v>
      </c>
      <c r="W87" s="42">
        <f t="shared" si="90"/>
        <v>1.6775191111111134</v>
      </c>
      <c r="X87" s="77">
        <f t="shared" si="90"/>
        <v>1.451980111111105</v>
      </c>
      <c r="Y87" s="42">
        <f t="shared" si="90"/>
        <v>2.6668842777777755</v>
      </c>
      <c r="Z87" s="42">
        <f t="shared" si="90"/>
        <v>2.4573272777777788</v>
      </c>
      <c r="AA87" s="42">
        <f t="shared" si="90"/>
        <v>1.904777777777781</v>
      </c>
    </row>
    <row r="88" spans="1:27" ht="15.5" x14ac:dyDescent="0.35">
      <c r="A88" s="35"/>
      <c r="B88" s="22"/>
      <c r="C88" s="55" t="str">
        <f t="shared" si="35"/>
        <v>OCT3/4</v>
      </c>
      <c r="D88" s="42">
        <f t="shared" si="50"/>
        <v>6.1390555555555948E-2</v>
      </c>
      <c r="E88" s="42">
        <f t="shared" si="50"/>
        <v>-0.22469177777777694</v>
      </c>
      <c r="F88" s="77">
        <f t="shared" si="50"/>
        <v>0.1633012222222211</v>
      </c>
      <c r="G88" s="42">
        <f t="shared" ref="G88:O88" si="91">G57-(AVERAGE($D57:$F57))</f>
        <v>-0.21508577777777182</v>
      </c>
      <c r="H88" s="42">
        <f t="shared" si="91"/>
        <v>0.23912455555555334</v>
      </c>
      <c r="I88" s="77">
        <f t="shared" si="91"/>
        <v>0.36846388888889103</v>
      </c>
      <c r="J88" s="42">
        <f t="shared" si="91"/>
        <v>-6.2976444444443502E-2</v>
      </c>
      <c r="K88" s="42">
        <f t="shared" si="91"/>
        <v>-0.53912244444444701</v>
      </c>
      <c r="L88" s="77">
        <f t="shared" si="91"/>
        <v>0.39305588888889298</v>
      </c>
      <c r="M88" s="42">
        <f t="shared" si="91"/>
        <v>-6.2221111111130378E-3</v>
      </c>
      <c r="N88" s="42">
        <f t="shared" si="91"/>
        <v>-0.83976544444444434</v>
      </c>
      <c r="O88" s="77">
        <f t="shared" si="91"/>
        <v>-0.17080144444444534</v>
      </c>
      <c r="P88" s="42">
        <f t="shared" si="48"/>
        <v>3.0022888888890265E-2</v>
      </c>
      <c r="Q88" s="42">
        <f t="shared" si="48"/>
        <v>-0.40387844444444809</v>
      </c>
      <c r="R88" s="77">
        <f t="shared" si="48"/>
        <v>0.37385555555555783</v>
      </c>
      <c r="S88" s="42">
        <f t="shared" ref="S88:AA88" si="92">S57-(AVERAGE($P57:$R57))</f>
        <v>0.73808688888889051</v>
      </c>
      <c r="T88" s="42">
        <f t="shared" si="92"/>
        <v>0.17196422222221841</v>
      </c>
      <c r="U88" s="77">
        <f t="shared" si="92"/>
        <v>0.24365222222222727</v>
      </c>
      <c r="V88" s="42">
        <f t="shared" si="92"/>
        <v>-0.21223211111110984</v>
      </c>
      <c r="W88" s="42">
        <f t="shared" si="92"/>
        <v>0.25253255555555754</v>
      </c>
      <c r="X88" s="77">
        <f t="shared" si="92"/>
        <v>7.0441555555547097E-2</v>
      </c>
      <c r="Y88" s="42">
        <f t="shared" si="92"/>
        <v>-3.44828727777778</v>
      </c>
      <c r="Z88" s="42">
        <f t="shared" si="92"/>
        <v>-0.49482227777777865</v>
      </c>
      <c r="AA88" s="42">
        <f t="shared" si="92"/>
        <v>0.26393355555555686</v>
      </c>
    </row>
    <row r="89" spans="1:27" ht="15.5" x14ac:dyDescent="0.35">
      <c r="A89" s="35"/>
      <c r="B89" s="22"/>
      <c r="C89" s="55" t="str">
        <f t="shared" si="35"/>
        <v>FGF4</v>
      </c>
      <c r="D89" s="42">
        <f t="shared" si="50"/>
        <v>0.35960655555555476</v>
      </c>
      <c r="E89" s="42">
        <f t="shared" si="50"/>
        <v>-0.45577311111111385</v>
      </c>
      <c r="F89" s="77">
        <f t="shared" si="50"/>
        <v>9.6166555555559086E-2</v>
      </c>
      <c r="G89" s="42">
        <f t="shared" ref="G89:O89" si="93">G58-(AVERAGE($D58:$F58))</f>
        <v>-8.3764444444440755E-3</v>
      </c>
      <c r="H89" s="42">
        <f t="shared" si="93"/>
        <v>-0.24303277777778121</v>
      </c>
      <c r="I89" s="77">
        <f t="shared" si="93"/>
        <v>0.9047672222222225</v>
      </c>
      <c r="J89" s="42">
        <f t="shared" si="93"/>
        <v>-0.11897311111111719</v>
      </c>
      <c r="K89" s="42">
        <f t="shared" si="93"/>
        <v>-0.47129444444444246</v>
      </c>
      <c r="L89" s="77">
        <f t="shared" si="93"/>
        <v>0.95416622222222358</v>
      </c>
      <c r="M89" s="42">
        <f t="shared" si="93"/>
        <v>2.5336275555555545</v>
      </c>
      <c r="N89" s="42">
        <f t="shared" si="93"/>
        <v>2.5604888888885569E-2</v>
      </c>
      <c r="O89" s="77">
        <f t="shared" si="93"/>
        <v>1.5534745555555531</v>
      </c>
      <c r="P89" s="42">
        <f t="shared" si="48"/>
        <v>-0.15476444444444581</v>
      </c>
      <c r="Q89" s="42">
        <f t="shared" si="48"/>
        <v>-0.28295111111111027</v>
      </c>
      <c r="R89" s="77">
        <f t="shared" si="48"/>
        <v>0.43771555555555963</v>
      </c>
      <c r="S89" s="42">
        <f t="shared" ref="S89:AA89" si="94">S58-(AVERAGE($P58:$R58))</f>
        <v>0.42367588888889429</v>
      </c>
      <c r="T89" s="42">
        <f t="shared" si="94"/>
        <v>-0.41316011111111095</v>
      </c>
      <c r="U89" s="77">
        <f t="shared" si="94"/>
        <v>0.51311855555555752</v>
      </c>
      <c r="V89" s="42">
        <f t="shared" si="94"/>
        <v>8.6298888888904912E-3</v>
      </c>
      <c r="W89" s="42">
        <f t="shared" si="94"/>
        <v>0.54592488888889079</v>
      </c>
      <c r="X89" s="77">
        <f t="shared" si="94"/>
        <v>0.13393622222222135</v>
      </c>
      <c r="Y89" s="42">
        <f t="shared" si="94"/>
        <v>-4.9455976111111148</v>
      </c>
      <c r="Z89" s="42">
        <f t="shared" si="94"/>
        <v>-1.5131416111111058</v>
      </c>
      <c r="AA89" s="42">
        <f t="shared" si="94"/>
        <v>1.1416222222223382E-2</v>
      </c>
    </row>
    <row r="90" spans="1:27" ht="15.5" x14ac:dyDescent="0.35">
      <c r="A90" s="35"/>
      <c r="B90" s="22"/>
      <c r="C90" s="55" t="str">
        <f t="shared" si="35"/>
        <v>KLF4</v>
      </c>
      <c r="D90" s="42">
        <f t="shared" si="50"/>
        <v>1.03913333333292E-2</v>
      </c>
      <c r="E90" s="42">
        <f t="shared" si="50"/>
        <v>-6.9723333333282511E-3</v>
      </c>
      <c r="F90" s="77">
        <f t="shared" si="50"/>
        <v>-3.4190000000027254E-3</v>
      </c>
      <c r="G90" s="42">
        <f t="shared" ref="G90:O90" si="95">G59-(AVERAGE($D59:$F59))</f>
        <v>0.28060666666666556</v>
      </c>
      <c r="H90" s="42">
        <f t="shared" si="95"/>
        <v>-1.7721000000003428E-2</v>
      </c>
      <c r="I90" s="77">
        <f t="shared" si="95"/>
        <v>0.33690499999999979</v>
      </c>
      <c r="J90" s="42">
        <f t="shared" si="95"/>
        <v>9.3118666666663685E-2</v>
      </c>
      <c r="K90" s="42">
        <f t="shared" si="95"/>
        <v>0.17680033333333078</v>
      </c>
      <c r="L90" s="77">
        <f t="shared" si="95"/>
        <v>0.50971366666666817</v>
      </c>
      <c r="M90" s="42">
        <f t="shared" si="95"/>
        <v>0.53731199999999468</v>
      </c>
      <c r="N90" s="42">
        <f t="shared" si="95"/>
        <v>-0.36283933333333174</v>
      </c>
      <c r="O90" s="77">
        <f t="shared" si="95"/>
        <v>0.74307566666666425</v>
      </c>
      <c r="P90" s="42">
        <f t="shared" si="48"/>
        <v>-0.39945900000000023</v>
      </c>
      <c r="Q90" s="42">
        <f t="shared" si="48"/>
        <v>-0.55184033333333105</v>
      </c>
      <c r="R90" s="77">
        <f t="shared" si="48"/>
        <v>0.95129933333333128</v>
      </c>
      <c r="S90" s="42">
        <f t="shared" ref="S90:AA90" si="96">S59-(AVERAGE($P59:$R59))</f>
        <v>8.7906000000003814E-2</v>
      </c>
      <c r="T90" s="42">
        <f t="shared" si="96"/>
        <v>1.020700000000474E-2</v>
      </c>
      <c r="U90" s="77">
        <f t="shared" si="96"/>
        <v>-6.1240999999998991E-2</v>
      </c>
      <c r="V90" s="42">
        <f t="shared" si="96"/>
        <v>0.36991266666666789</v>
      </c>
      <c r="W90" s="42">
        <f t="shared" si="96"/>
        <v>0.50684733333333298</v>
      </c>
      <c r="X90" s="77">
        <f t="shared" si="96"/>
        <v>-0.40900099999999995</v>
      </c>
      <c r="Y90" s="42">
        <f t="shared" si="96"/>
        <v>-0.774024500000003</v>
      </c>
      <c r="Z90" s="42">
        <f t="shared" si="96"/>
        <v>0.33281350000000032</v>
      </c>
      <c r="AA90" s="42">
        <f t="shared" si="96"/>
        <v>0.46807633333333243</v>
      </c>
    </row>
    <row r="91" spans="1:27" ht="15.5" x14ac:dyDescent="0.35">
      <c r="A91" s="35"/>
      <c r="B91" s="22"/>
      <c r="C91" s="55" t="str">
        <f t="shared" si="35"/>
        <v>LIN28A</v>
      </c>
      <c r="D91" s="42">
        <f t="shared" si="50"/>
        <v>6.1229888888890915E-2</v>
      </c>
      <c r="E91" s="42">
        <f t="shared" si="50"/>
        <v>-0.12739011111111287</v>
      </c>
      <c r="F91" s="77">
        <f t="shared" si="50"/>
        <v>6.616022222222151E-2</v>
      </c>
      <c r="G91" s="42">
        <f t="shared" ref="G91:O91" si="97">G60-(AVERAGE($D60:$F60))</f>
        <v>-0.17330111111110602</v>
      </c>
      <c r="H91" s="42">
        <f t="shared" si="97"/>
        <v>-0.30347544444444585</v>
      </c>
      <c r="I91" s="77">
        <f t="shared" si="97"/>
        <v>3.4105555555563605E-3</v>
      </c>
      <c r="J91" s="42">
        <f t="shared" si="97"/>
        <v>-0.1390911111111115</v>
      </c>
      <c r="K91" s="42">
        <f t="shared" si="97"/>
        <v>-0.23996611111110999</v>
      </c>
      <c r="L91" s="77">
        <f t="shared" si="97"/>
        <v>0.23975055555555835</v>
      </c>
      <c r="M91" s="42">
        <f t="shared" si="97"/>
        <v>0.29613488888888861</v>
      </c>
      <c r="N91" s="42">
        <f t="shared" si="97"/>
        <v>-0.39491811111111152</v>
      </c>
      <c r="O91" s="77">
        <f t="shared" si="97"/>
        <v>6.7592888888891256E-2</v>
      </c>
      <c r="P91" s="42">
        <f t="shared" si="48"/>
        <v>0.83758277777777757</v>
      </c>
      <c r="Q91" s="42">
        <f t="shared" si="48"/>
        <v>0.3849377777777736</v>
      </c>
      <c r="R91" s="77">
        <f t="shared" si="48"/>
        <v>-1.2225205555555529</v>
      </c>
      <c r="S91" s="42">
        <f t="shared" ref="S91:AA91" si="98">S60-(AVERAGE($P60:$R60))</f>
        <v>1.1322667777777884</v>
      </c>
      <c r="T91" s="42">
        <f t="shared" si="98"/>
        <v>1.3406444444443721E-2</v>
      </c>
      <c r="U91" s="77">
        <f t="shared" si="98"/>
        <v>-0.78265122222222239</v>
      </c>
      <c r="V91" s="42">
        <f t="shared" si="98"/>
        <v>0.86528044444443886</v>
      </c>
      <c r="W91" s="42">
        <f t="shared" si="98"/>
        <v>0.26015777777777593</v>
      </c>
      <c r="X91" s="77">
        <f t="shared" si="98"/>
        <v>0.18033844444444291</v>
      </c>
      <c r="Y91" s="42">
        <f t="shared" si="98"/>
        <v>-0.40483305555556548</v>
      </c>
      <c r="Z91" s="42">
        <f t="shared" si="98"/>
        <v>1.4986224444444485</v>
      </c>
      <c r="AA91" s="42">
        <f t="shared" si="98"/>
        <v>0.96486911111111517</v>
      </c>
    </row>
    <row r="92" spans="1:27" ht="15.5" x14ac:dyDescent="0.35">
      <c r="A92" s="35"/>
      <c r="B92" s="22"/>
      <c r="C92" s="55" t="str">
        <f t="shared" si="35"/>
        <v>ZFP42</v>
      </c>
      <c r="D92" s="42">
        <f t="shared" si="50"/>
        <v>-0.19673800000000075</v>
      </c>
      <c r="E92" s="42">
        <f t="shared" si="50"/>
        <v>7.870066666666542E-2</v>
      </c>
      <c r="F92" s="77">
        <f t="shared" si="50"/>
        <v>0.11803733333333621</v>
      </c>
      <c r="G92" s="42">
        <f t="shared" ref="G92:O92" si="99">G61-(AVERAGE($D61:$F61))</f>
        <v>-0.24626766666666544</v>
      </c>
      <c r="H92" s="42">
        <f t="shared" si="99"/>
        <v>-0.23141600000000384</v>
      </c>
      <c r="I92" s="77">
        <f t="shared" si="99"/>
        <v>-8.9998999999996165E-2</v>
      </c>
      <c r="J92" s="42">
        <f t="shared" si="99"/>
        <v>-0.21910700000000194</v>
      </c>
      <c r="K92" s="42">
        <f t="shared" si="99"/>
        <v>-0.24914166666666748</v>
      </c>
      <c r="L92" s="77">
        <f t="shared" si="99"/>
        <v>0.35432700000000406</v>
      </c>
      <c r="M92" s="42">
        <f t="shared" si="99"/>
        <v>0.50278933333333153</v>
      </c>
      <c r="N92" s="42">
        <f t="shared" si="99"/>
        <v>-0.78005500000000172</v>
      </c>
      <c r="O92" s="77">
        <f t="shared" si="99"/>
        <v>6.5413000000002164E-2</v>
      </c>
      <c r="P92" s="42">
        <f t="shared" si="48"/>
        <v>1.4634654444444415</v>
      </c>
      <c r="Q92" s="42">
        <f t="shared" si="48"/>
        <v>-1.9965292222222182</v>
      </c>
      <c r="R92" s="77">
        <f t="shared" si="48"/>
        <v>0.53306377777777669</v>
      </c>
      <c r="S92" s="42">
        <f t="shared" ref="S92:AA92" si="100">S61-(AVERAGE($P61:$R61))</f>
        <v>0.4748714444444424</v>
      </c>
      <c r="T92" s="42">
        <f t="shared" si="100"/>
        <v>0.11391177777777628</v>
      </c>
      <c r="U92" s="77">
        <f t="shared" si="100"/>
        <v>0.98720511111111264</v>
      </c>
      <c r="V92" s="42">
        <f t="shared" si="100"/>
        <v>-4.9574838888888912</v>
      </c>
      <c r="W92" s="42">
        <f t="shared" si="100"/>
        <v>-0.61185955555555793</v>
      </c>
      <c r="X92" s="77">
        <f t="shared" si="100"/>
        <v>1.4566314444444401</v>
      </c>
      <c r="Y92" s="42">
        <f t="shared" si="100"/>
        <v>-3.7223335555555579</v>
      </c>
      <c r="Z92" s="42">
        <f t="shared" si="100"/>
        <v>-1.8244010555555548</v>
      </c>
      <c r="AA92" s="42">
        <f t="shared" si="100"/>
        <v>-0.98897555555555172</v>
      </c>
    </row>
    <row r="93" spans="1:27" ht="15.5" x14ac:dyDescent="0.35">
      <c r="A93" s="35"/>
      <c r="B93" s="22"/>
      <c r="C93" s="55" t="str">
        <f t="shared" si="35"/>
        <v>PAX6</v>
      </c>
      <c r="D93" s="42">
        <f t="shared" si="50"/>
        <v>-0.42220511111110781</v>
      </c>
      <c r="E93" s="42">
        <f t="shared" si="50"/>
        <v>-1.1198444444445954E-2</v>
      </c>
      <c r="F93" s="77">
        <f t="shared" si="50"/>
        <v>0.43340355555555377</v>
      </c>
      <c r="G93" s="42">
        <f t="shared" ref="G93:O93" si="101">G62-(AVERAGE($D62:$F62))</f>
        <v>-1.2406251111111075</v>
      </c>
      <c r="H93" s="42">
        <f t="shared" si="101"/>
        <v>0.73196222222221863</v>
      </c>
      <c r="I93" s="77">
        <f t="shared" si="101"/>
        <v>0.27443755555556137</v>
      </c>
      <c r="J93" s="42">
        <f t="shared" si="101"/>
        <v>-0.45380977777777787</v>
      </c>
      <c r="K93" s="42">
        <f t="shared" si="101"/>
        <v>4.6778555555551549E-2</v>
      </c>
      <c r="L93" s="77">
        <f t="shared" si="101"/>
        <v>2.5668872222222241</v>
      </c>
      <c r="M93" s="42">
        <f t="shared" si="101"/>
        <v>-1.6570914444444398</v>
      </c>
      <c r="N93" s="42">
        <f t="shared" si="101"/>
        <v>-1.3126707777777824</v>
      </c>
      <c r="O93" s="77">
        <f t="shared" si="101"/>
        <v>-0.70400911111111952</v>
      </c>
      <c r="P93" s="42">
        <f t="shared" si="48"/>
        <v>0.89123888888888692</v>
      </c>
      <c r="Q93" s="42">
        <f t="shared" si="48"/>
        <v>-0.1931887777777761</v>
      </c>
      <c r="R93" s="77">
        <f t="shared" si="48"/>
        <v>-0.69805011111111037</v>
      </c>
      <c r="S93" s="42">
        <f t="shared" ref="S93:AA93" si="102">S62-(AVERAGE($P62:$R62))</f>
        <v>-0.11616211111110752</v>
      </c>
      <c r="T93" s="42">
        <f t="shared" si="102"/>
        <v>-0.74508011111111339</v>
      </c>
      <c r="U93" s="77">
        <f t="shared" si="102"/>
        <v>-1.1660737777777777</v>
      </c>
      <c r="V93" s="42">
        <f t="shared" si="102"/>
        <v>-0.22803644444444382</v>
      </c>
      <c r="W93" s="42">
        <f t="shared" si="102"/>
        <v>0.17916788888889235</v>
      </c>
      <c r="X93" s="77">
        <f t="shared" si="102"/>
        <v>-1.6677031111111114</v>
      </c>
      <c r="Y93" s="42">
        <f t="shared" si="102"/>
        <v>-1.5686394444444489</v>
      </c>
      <c r="Z93" s="42">
        <f t="shared" si="102"/>
        <v>-1.058615444444444</v>
      </c>
      <c r="AA93" s="42">
        <f t="shared" si="102"/>
        <v>-1.9857314444444456</v>
      </c>
    </row>
    <row r="94" spans="1:27" ht="15.5" x14ac:dyDescent="0.35">
      <c r="A94" s="35"/>
      <c r="B94" s="22"/>
      <c r="C94" s="55" t="str">
        <f t="shared" si="35"/>
        <v>MAP2</v>
      </c>
      <c r="D94" s="42">
        <f t="shared" si="50"/>
        <v>-5.7895666666665235E-2</v>
      </c>
      <c r="E94" s="42">
        <f t="shared" si="50"/>
        <v>-5.1755000000001772E-2</v>
      </c>
      <c r="F94" s="77">
        <f t="shared" si="50"/>
        <v>0.10965066666666878</v>
      </c>
      <c r="G94" s="42">
        <f t="shared" ref="G94:O94" si="103">G63-(AVERAGE($D63:$F63))</f>
        <v>0.40672766666667037</v>
      </c>
      <c r="H94" s="42">
        <f t="shared" si="103"/>
        <v>0.33253566666666323</v>
      </c>
      <c r="I94" s="77">
        <f t="shared" si="103"/>
        <v>1.1751453333333348</v>
      </c>
      <c r="J94" s="42">
        <f t="shared" si="103"/>
        <v>-1.1769000000002805E-2</v>
      </c>
      <c r="K94" s="42">
        <f t="shared" si="103"/>
        <v>-4.2318666666664839E-2</v>
      </c>
      <c r="L94" s="77">
        <f t="shared" si="103"/>
        <v>1.0604273333333314</v>
      </c>
      <c r="M94" s="42">
        <f t="shared" si="103"/>
        <v>-5.5671666666663455E-2</v>
      </c>
      <c r="N94" s="42">
        <f t="shared" si="103"/>
        <v>-0.74502999999999453</v>
      </c>
      <c r="O94" s="77">
        <f t="shared" si="103"/>
        <v>-0.18097533333333438</v>
      </c>
      <c r="P94" s="42">
        <f t="shared" si="48"/>
        <v>-0.11679233333333272</v>
      </c>
      <c r="Q94" s="42">
        <f t="shared" si="48"/>
        <v>-0.43423566666666957</v>
      </c>
      <c r="R94" s="77">
        <f t="shared" si="48"/>
        <v>0.55102800000000229</v>
      </c>
      <c r="S94" s="42">
        <f t="shared" ref="S94:AA94" si="104">S63-(AVERAGE($P63:$R63))</f>
        <v>0.32870600000000039</v>
      </c>
      <c r="T94" s="42">
        <f t="shared" si="104"/>
        <v>-0.39726066666666782</v>
      </c>
      <c r="U94" s="77">
        <f t="shared" si="104"/>
        <v>0.23790100000000081</v>
      </c>
      <c r="V94" s="42">
        <f t="shared" si="104"/>
        <v>-0.28100333333333438</v>
      </c>
      <c r="W94" s="42">
        <f t="shared" si="104"/>
        <v>-0.12414433333333363</v>
      </c>
      <c r="X94" s="77">
        <f t="shared" si="104"/>
        <v>-0.42809066666666951</v>
      </c>
      <c r="Y94" s="42">
        <f t="shared" si="104"/>
        <v>-1.5184061666666686</v>
      </c>
      <c r="Z94" s="42">
        <f t="shared" si="104"/>
        <v>-0.27085416666666617</v>
      </c>
      <c r="AA94" s="42">
        <f t="shared" si="104"/>
        <v>-1.0803276666666655</v>
      </c>
    </row>
    <row r="95" spans="1:27" ht="15.5" x14ac:dyDescent="0.35">
      <c r="A95" s="37"/>
      <c r="B95" s="43"/>
      <c r="C95" s="57" t="str">
        <f t="shared" si="35"/>
        <v>DLG4</v>
      </c>
      <c r="D95" s="42">
        <f t="shared" si="50"/>
        <v>-1.9138777777777172E-2</v>
      </c>
      <c r="E95" s="42">
        <f t="shared" si="50"/>
        <v>2.4915888888886961E-2</v>
      </c>
      <c r="F95" s="77">
        <f t="shared" si="50"/>
        <v>-5.7771111111089013E-3</v>
      </c>
      <c r="G95" s="42">
        <f t="shared" ref="G95:O95" si="105">G64-(AVERAGE($D64:$F64))</f>
        <v>-0.15025744444443934</v>
      </c>
      <c r="H95" s="42">
        <f t="shared" si="105"/>
        <v>-2.1232777777783873E-2</v>
      </c>
      <c r="I95" s="77">
        <f t="shared" si="105"/>
        <v>0.25500822222222919</v>
      </c>
      <c r="J95" s="42">
        <f t="shared" si="105"/>
        <v>-0.38252611111110912</v>
      </c>
      <c r="K95" s="42">
        <f t="shared" si="105"/>
        <v>-0.57049611111110909</v>
      </c>
      <c r="L95" s="77">
        <f t="shared" si="105"/>
        <v>0.13465922222222471</v>
      </c>
      <c r="M95" s="42">
        <f t="shared" si="105"/>
        <v>-0.28231311111110902</v>
      </c>
      <c r="N95" s="42">
        <f t="shared" si="105"/>
        <v>-0.73770711111111087</v>
      </c>
      <c r="O95" s="77">
        <f t="shared" si="105"/>
        <v>-0.26805011111111288</v>
      </c>
      <c r="P95" s="42">
        <f t="shared" si="48"/>
        <v>-0.61960622222222739</v>
      </c>
      <c r="Q95" s="42">
        <f t="shared" si="48"/>
        <v>-0.37948488888888576</v>
      </c>
      <c r="R95" s="77">
        <f t="shared" si="48"/>
        <v>0.99909111111111315</v>
      </c>
      <c r="S95" s="42">
        <f t="shared" ref="S95:AA95" si="106">S64-(AVERAGE($P64:$R64))</f>
        <v>0.26908611111111469</v>
      </c>
      <c r="T95" s="42">
        <f t="shared" si="106"/>
        <v>-0.4212638888888911</v>
      </c>
      <c r="U95" s="77">
        <f t="shared" si="106"/>
        <v>0.4023294444444474</v>
      </c>
      <c r="V95" s="42">
        <f t="shared" si="106"/>
        <v>-0.44064988888888834</v>
      </c>
      <c r="W95" s="42">
        <f t="shared" si="106"/>
        <v>-2.0797222222221023E-2</v>
      </c>
      <c r="X95" s="77">
        <f t="shared" si="106"/>
        <v>-0.19618388888888916</v>
      </c>
      <c r="Y95" s="42">
        <f t="shared" si="106"/>
        <v>-1.4285063888888878</v>
      </c>
      <c r="Z95" s="42">
        <f t="shared" si="106"/>
        <v>-0.18469638888888795</v>
      </c>
      <c r="AA95" s="42">
        <f t="shared" si="106"/>
        <v>-1.123871888888889</v>
      </c>
    </row>
    <row r="96" spans="1:27" ht="15.5" x14ac:dyDescent="0.35">
      <c r="A96" s="39"/>
      <c r="B96" s="22"/>
      <c r="C96" s="23"/>
      <c r="D96" s="42"/>
      <c r="E96" s="42"/>
      <c r="F96" s="42"/>
      <c r="G96" s="42"/>
      <c r="H96" s="42"/>
      <c r="J96" s="42"/>
      <c r="K96" s="42"/>
      <c r="M96" s="42"/>
      <c r="N96" s="42"/>
      <c r="P96" s="42"/>
      <c r="Q96" s="42"/>
      <c r="R96" s="42"/>
      <c r="S96" s="42"/>
      <c r="T96" s="42"/>
      <c r="V96" s="42"/>
      <c r="W96" s="42"/>
      <c r="Y96" s="42"/>
      <c r="Z96" s="42"/>
    </row>
    <row r="97" spans="1:27" ht="15.5" x14ac:dyDescent="0.35">
      <c r="A97" s="41"/>
      <c r="B97" s="25"/>
      <c r="C97" s="53" t="str">
        <f t="shared" ref="C97:C126" si="107">C4</f>
        <v>NDN</v>
      </c>
      <c r="D97" s="42">
        <f t="shared" ref="D97:E122" si="108">2^-D66</f>
        <v>1.1420597340671041</v>
      </c>
      <c r="E97" s="42">
        <f t="shared" si="108"/>
        <v>0.91392780548227681</v>
      </c>
      <c r="F97" s="77">
        <f t="shared" ref="F97" si="109">2^-F66</f>
        <v>0.95807451871681193</v>
      </c>
      <c r="G97" s="42">
        <f t="shared" ref="G97:I122" si="110">2^-G66</f>
        <v>2.1978295294274348E-4</v>
      </c>
      <c r="H97" s="42">
        <f t="shared" si="110"/>
        <v>2.0878530261107255E-4</v>
      </c>
      <c r="I97" s="77">
        <f t="shared" si="110"/>
        <v>1.901237141438171E-4</v>
      </c>
      <c r="J97" s="42">
        <f t="shared" ref="J97:L122" si="111">2^-J66</f>
        <v>1.4508530915881357</v>
      </c>
      <c r="K97" s="42">
        <f t="shared" si="111"/>
        <v>1.398924508537764</v>
      </c>
      <c r="L97" s="77">
        <f t="shared" si="111"/>
        <v>0.92099279667422762</v>
      </c>
      <c r="M97" s="42">
        <f t="shared" ref="M97:O122" si="112">2^-M66</f>
        <v>1.0426431297158711</v>
      </c>
      <c r="N97" s="42">
        <f t="shared" si="112"/>
        <v>1.3412016016623263</v>
      </c>
      <c r="O97" s="77">
        <f t="shared" si="112"/>
        <v>1.0759406089124244</v>
      </c>
      <c r="P97" s="42">
        <f t="shared" ref="P97:R122" si="113">2^-P66</f>
        <v>1.5128555280289444</v>
      </c>
      <c r="Q97" s="42">
        <f t="shared" si="113"/>
        <v>1.2255431002617021</v>
      </c>
      <c r="R97" s="77">
        <f t="shared" si="113"/>
        <v>0.53935406245690887</v>
      </c>
      <c r="S97" s="42">
        <f t="shared" ref="S97:U122" si="114">2^-S66</f>
        <v>1.1298079846849513E-4</v>
      </c>
      <c r="T97" s="42">
        <f t="shared" si="114"/>
        <v>2.3638976982851345E-4</v>
      </c>
      <c r="U97" s="77">
        <f t="shared" si="114"/>
        <v>6.6364606494306535E-5</v>
      </c>
      <c r="V97" s="42">
        <f t="shared" ref="V97:X122" si="115">2^-V66</f>
        <v>1.2865687531647412</v>
      </c>
      <c r="W97" s="42">
        <f t="shared" si="115"/>
        <v>0.66262730335138409</v>
      </c>
      <c r="X97" s="77">
        <f t="shared" si="115"/>
        <v>0.76508002145438525</v>
      </c>
      <c r="Y97" s="42">
        <f t="shared" ref="Y97:AA122" si="116">2^-Y66</f>
        <v>1.292836996660949</v>
      </c>
      <c r="Z97" s="42">
        <f t="shared" si="116"/>
        <v>0.72173012985039764</v>
      </c>
      <c r="AA97" s="42">
        <f t="shared" si="116"/>
        <v>1.1313716213824876</v>
      </c>
    </row>
    <row r="98" spans="1:27" ht="15.5" x14ac:dyDescent="0.35">
      <c r="A98" s="35"/>
      <c r="B98" s="22"/>
      <c r="C98" s="55" t="str">
        <f t="shared" si="107"/>
        <v>MAGEL2</v>
      </c>
      <c r="D98" s="42">
        <f t="shared" si="108"/>
        <v>1.2979516717406241</v>
      </c>
      <c r="E98" s="42">
        <f t="shared" si="108"/>
        <v>0.79685695194553618</v>
      </c>
      <c r="F98" s="77">
        <f t="shared" ref="F98" si="117">2^-F67</f>
        <v>0.9668544757456401</v>
      </c>
      <c r="G98" s="42">
        <f t="shared" si="110"/>
        <v>6.4257582863131834E-4</v>
      </c>
      <c r="H98" s="42">
        <f t="shared" si="110"/>
        <v>6.1042217803989978E-4</v>
      </c>
      <c r="I98" s="77">
        <f t="shared" si="110"/>
        <v>5.5586159673745843E-4</v>
      </c>
      <c r="J98" s="42">
        <f t="shared" si="111"/>
        <v>0.7615565107820651</v>
      </c>
      <c r="K98" s="42">
        <f t="shared" si="111"/>
        <v>0.77641882334361978</v>
      </c>
      <c r="L98" s="77">
        <f t="shared" si="111"/>
        <v>0.6539804135435433</v>
      </c>
      <c r="M98" s="42">
        <f t="shared" si="112"/>
        <v>0.69134432612493935</v>
      </c>
      <c r="N98" s="42">
        <f t="shared" si="112"/>
        <v>0.99817476285612006</v>
      </c>
      <c r="O98" s="77">
        <f t="shared" si="112"/>
        <v>0.71995318331126901</v>
      </c>
      <c r="P98" s="42">
        <f t="shared" si="113"/>
        <v>1.9140522619663467</v>
      </c>
      <c r="Q98" s="42">
        <f t="shared" si="113"/>
        <v>1.2068607479567679</v>
      </c>
      <c r="R98" s="77">
        <f t="shared" si="113"/>
        <v>0.43290145527779378</v>
      </c>
      <c r="S98" s="42">
        <f t="shared" si="114"/>
        <v>1.261891099573526E-2</v>
      </c>
      <c r="T98" s="42">
        <f t="shared" si="114"/>
        <v>7.6766037094962306E-3</v>
      </c>
      <c r="U98" s="77">
        <f t="shared" si="114"/>
        <v>4.5670149327065113E-3</v>
      </c>
      <c r="V98" s="42">
        <f t="shared" si="115"/>
        <v>1.7358226514762853</v>
      </c>
      <c r="W98" s="42">
        <f t="shared" si="115"/>
        <v>1.3579388887862733</v>
      </c>
      <c r="X98" s="77">
        <f t="shared" si="115"/>
        <v>1.2235181946513878</v>
      </c>
      <c r="Y98" s="42">
        <f t="shared" si="116"/>
        <v>1.1218901248619542</v>
      </c>
      <c r="Z98" s="42">
        <f t="shared" si="116"/>
        <v>0.73416660074785056</v>
      </c>
      <c r="AA98" s="42">
        <f t="shared" si="116"/>
        <v>1.3972555339110795</v>
      </c>
    </row>
    <row r="99" spans="1:27" ht="15.5" x14ac:dyDescent="0.35">
      <c r="A99" s="35"/>
      <c r="B99" s="22"/>
      <c r="C99" s="55" t="str">
        <f t="shared" si="107"/>
        <v>MKRN3</v>
      </c>
      <c r="D99" s="42">
        <f t="shared" si="108"/>
        <v>1.0361536827283542</v>
      </c>
      <c r="E99" s="42">
        <f t="shared" si="108"/>
        <v>0.74139673489490954</v>
      </c>
      <c r="F99" s="77">
        <f t="shared" ref="F99" si="118">2^-F68</f>
        <v>1.3017427153611711</v>
      </c>
      <c r="G99" s="42">
        <f t="shared" si="110"/>
        <v>2.3642018091747253E-2</v>
      </c>
      <c r="H99" s="42">
        <f t="shared" si="110"/>
        <v>2.2459002554705974E-2</v>
      </c>
      <c r="I99" s="77">
        <f t="shared" si="110"/>
        <v>2.0451578383466774E-2</v>
      </c>
      <c r="J99" s="42">
        <f t="shared" si="111"/>
        <v>0.86301208472813506</v>
      </c>
      <c r="K99" s="42">
        <f t="shared" si="111"/>
        <v>1.1252144617233875</v>
      </c>
      <c r="L99" s="77">
        <f t="shared" si="111"/>
        <v>0.776818967991875</v>
      </c>
      <c r="M99" s="42">
        <f t="shared" si="112"/>
        <v>1.0823679309339949</v>
      </c>
      <c r="N99" s="42">
        <f t="shared" si="112"/>
        <v>1.9479518271336973</v>
      </c>
      <c r="O99" s="77">
        <f t="shared" si="112"/>
        <v>1.2642659678381123</v>
      </c>
      <c r="P99" s="42">
        <f t="shared" si="113"/>
        <v>1.198093729532371</v>
      </c>
      <c r="Q99" s="42">
        <f t="shared" si="113"/>
        <v>1.1915887800800942</v>
      </c>
      <c r="R99" s="77">
        <f t="shared" si="113"/>
        <v>0.70045912860255188</v>
      </c>
      <c r="S99" s="42">
        <f t="shared" si="114"/>
        <v>0.10794184156173256</v>
      </c>
      <c r="T99" s="42">
        <f t="shared" si="114"/>
        <v>8.9120127760070056E-2</v>
      </c>
      <c r="U99" s="77">
        <f t="shared" si="114"/>
        <v>5.5428666543274233E-2</v>
      </c>
      <c r="V99" s="42">
        <f t="shared" si="115"/>
        <v>0.6730378026859809</v>
      </c>
      <c r="W99" s="42">
        <f t="shared" si="115"/>
        <v>0.31413213595473666</v>
      </c>
      <c r="X99" s="77">
        <f t="shared" si="115"/>
        <v>0.43180278230205638</v>
      </c>
      <c r="Y99" s="42">
        <f t="shared" si="116"/>
        <v>0.8543392353245306</v>
      </c>
      <c r="Z99" s="42">
        <f t="shared" si="116"/>
        <v>0.39974265885833299</v>
      </c>
      <c r="AA99" s="42">
        <f t="shared" si="116"/>
        <v>0.51235444466016933</v>
      </c>
    </row>
    <row r="100" spans="1:27" ht="15.5" x14ac:dyDescent="0.35">
      <c r="A100" s="35"/>
      <c r="B100" s="22"/>
      <c r="C100" s="55" t="str">
        <f t="shared" si="107"/>
        <v>SNRPN ex1/2</v>
      </c>
      <c r="D100" s="42">
        <f t="shared" si="108"/>
        <v>1.06657526638152</v>
      </c>
      <c r="E100" s="42">
        <f t="shared" si="108"/>
        <v>1.0841024576722942</v>
      </c>
      <c r="F100" s="77">
        <f t="shared" ref="F100" si="119">2^-F69</f>
        <v>0.86484476861998372</v>
      </c>
      <c r="G100" s="42">
        <f t="shared" si="110"/>
        <v>2.2474238793300944E-5</v>
      </c>
      <c r="H100" s="42">
        <f t="shared" si="110"/>
        <v>5.6735734118227142E-6</v>
      </c>
      <c r="I100" s="77">
        <f t="shared" si="110"/>
        <v>1.5925348224602739E-5</v>
      </c>
      <c r="J100" s="42">
        <f t="shared" si="111"/>
        <v>1.046045141119808</v>
      </c>
      <c r="K100" s="42">
        <f t="shared" si="111"/>
        <v>1.123305837791809</v>
      </c>
      <c r="L100" s="77">
        <f t="shared" si="111"/>
        <v>0.76381709325331737</v>
      </c>
      <c r="M100" s="42">
        <f t="shared" si="112"/>
        <v>0.7317249942916102</v>
      </c>
      <c r="N100" s="42">
        <f t="shared" si="112"/>
        <v>1.2502721039370988</v>
      </c>
      <c r="O100" s="77">
        <f t="shared" si="112"/>
        <v>0.86531047822521734</v>
      </c>
      <c r="P100" s="42">
        <f t="shared" si="113"/>
        <v>1.2829106243313642</v>
      </c>
      <c r="Q100" s="42">
        <f t="shared" si="113"/>
        <v>1.1813938444044232</v>
      </c>
      <c r="R100" s="77">
        <f t="shared" si="113"/>
        <v>0.65979480937369483</v>
      </c>
      <c r="S100" s="42">
        <f t="shared" si="114"/>
        <v>1.5065140638831433E-5</v>
      </c>
      <c r="T100" s="42">
        <f t="shared" si="114"/>
        <v>5.3794430270129158E-5</v>
      </c>
      <c r="U100" s="77">
        <f t="shared" si="114"/>
        <v>2.8445126056289338E-5</v>
      </c>
      <c r="V100" s="42">
        <f t="shared" si="115"/>
        <v>0.97629113313734384</v>
      </c>
      <c r="W100" s="42">
        <f t="shared" si="115"/>
        <v>1.0193112614988487</v>
      </c>
      <c r="X100" s="77">
        <f t="shared" si="115"/>
        <v>1.3291215066080302</v>
      </c>
      <c r="Y100" s="42">
        <f t="shared" si="116"/>
        <v>1.5972350837540414</v>
      </c>
      <c r="Z100" s="42">
        <f t="shared" si="116"/>
        <v>1.2158014686821161</v>
      </c>
      <c r="AA100" s="42">
        <f t="shared" si="116"/>
        <v>1.5224469943425252</v>
      </c>
    </row>
    <row r="101" spans="1:27" ht="15.5" x14ac:dyDescent="0.35">
      <c r="A101" s="35"/>
      <c r="B101" s="22"/>
      <c r="C101" s="55" t="str">
        <f t="shared" si="107"/>
        <v>SNRPN U4/ex2</v>
      </c>
      <c r="D101" s="42">
        <f t="shared" si="108"/>
        <v>1.1192485462998865</v>
      </c>
      <c r="E101" s="42">
        <f t="shared" si="108"/>
        <v>0.96453273746015966</v>
      </c>
      <c r="F101" s="77">
        <f t="shared" ref="F101" si="120">2^-F70</f>
        <v>0.92631028957983741</v>
      </c>
      <c r="G101" s="42">
        <f t="shared" si="110"/>
        <v>1.37274982665664E-3</v>
      </c>
      <c r="H101" s="42">
        <f t="shared" si="110"/>
        <v>1.3040592281170658E-3</v>
      </c>
      <c r="I101" s="77">
        <f t="shared" si="110"/>
        <v>1.1875001775148294E-3</v>
      </c>
      <c r="J101" s="42">
        <f t="shared" si="111"/>
        <v>1.2124260690648245</v>
      </c>
      <c r="K101" s="42">
        <f t="shared" si="111"/>
        <v>1.1873646861317797</v>
      </c>
      <c r="L101" s="77">
        <f t="shared" si="111"/>
        <v>1.0461391618784361</v>
      </c>
      <c r="M101" s="42">
        <f t="shared" si="112"/>
        <v>0.79183062843333052</v>
      </c>
      <c r="N101" s="42">
        <f t="shared" si="112"/>
        <v>1.2736437314393758</v>
      </c>
      <c r="O101" s="77">
        <f t="shared" si="112"/>
        <v>0.9417054458136711</v>
      </c>
      <c r="P101" s="42">
        <f t="shared" si="113"/>
        <v>1.1050365671349127</v>
      </c>
      <c r="Q101" s="42">
        <f t="shared" si="113"/>
        <v>1.3970000875016135</v>
      </c>
      <c r="R101" s="77">
        <f t="shared" si="113"/>
        <v>0.64777907800619483</v>
      </c>
      <c r="S101" s="42">
        <f t="shared" si="114"/>
        <v>1.3560768763534511E-2</v>
      </c>
      <c r="T101" s="42">
        <f t="shared" si="114"/>
        <v>3.4216186300724649E-2</v>
      </c>
      <c r="U101" s="77">
        <f t="shared" si="114"/>
        <v>2.0725674624027077E-3</v>
      </c>
      <c r="V101" s="42">
        <f t="shared" si="115"/>
        <v>1.319962653492172</v>
      </c>
      <c r="W101" s="42">
        <f t="shared" si="115"/>
        <v>1.2973485321687033</v>
      </c>
      <c r="X101" s="77">
        <f t="shared" si="115"/>
        <v>1.4031495459163847</v>
      </c>
      <c r="Y101" s="42">
        <f t="shared" si="116"/>
        <v>2.1435000405457596</v>
      </c>
      <c r="Z101" s="42">
        <f t="shared" si="116"/>
        <v>1.4244188614995816</v>
      </c>
      <c r="AA101" s="42">
        <f t="shared" si="116"/>
        <v>1.5653964856509079</v>
      </c>
    </row>
    <row r="102" spans="1:27" ht="15.5" x14ac:dyDescent="0.35">
      <c r="A102" s="31" t="s">
        <v>112</v>
      </c>
      <c r="B102" s="22"/>
      <c r="C102" s="55" t="str">
        <f t="shared" si="107"/>
        <v>116HGG1</v>
      </c>
      <c r="D102" s="42">
        <f t="shared" si="108"/>
        <v>1.0314283144111294</v>
      </c>
      <c r="E102" s="42">
        <f t="shared" si="108"/>
        <v>0.97569189938056033</v>
      </c>
      <c r="F102" s="77">
        <f t="shared" ref="F102" si="121">2^-F71</f>
        <v>0.99368389558335746</v>
      </c>
      <c r="G102" s="42">
        <f t="shared" si="110"/>
        <v>7.053734935419357E-5</v>
      </c>
      <c r="H102" s="42">
        <f t="shared" si="110"/>
        <v>6.7007753026845893E-5</v>
      </c>
      <c r="I102" s="77">
        <f t="shared" si="110"/>
        <v>6.1018485125973197E-5</v>
      </c>
      <c r="J102" s="42">
        <f t="shared" si="111"/>
        <v>1.075718470722419</v>
      </c>
      <c r="K102" s="42">
        <f t="shared" si="111"/>
        <v>1.2212107735663933</v>
      </c>
      <c r="L102" s="77">
        <f t="shared" si="111"/>
        <v>0.86654058293841685</v>
      </c>
      <c r="M102" s="42">
        <f t="shared" si="112"/>
        <v>0.71693068939243354</v>
      </c>
      <c r="N102" s="42">
        <f t="shared" si="112"/>
        <v>1.1233069624603256</v>
      </c>
      <c r="O102" s="77">
        <f t="shared" si="112"/>
        <v>0.93185123217487775</v>
      </c>
      <c r="P102" s="42">
        <f t="shared" si="113"/>
        <v>0.814040230232152</v>
      </c>
      <c r="Q102" s="42">
        <f t="shared" si="113"/>
        <v>1.3976385758257834</v>
      </c>
      <c r="R102" s="77">
        <f t="shared" si="113"/>
        <v>0.87894004692551797</v>
      </c>
      <c r="S102" s="42">
        <f t="shared" si="114"/>
        <v>5.5265569167848522E-3</v>
      </c>
      <c r="T102" s="42">
        <f t="shared" si="114"/>
        <v>1.5242696978328788E-2</v>
      </c>
      <c r="U102" s="77">
        <f t="shared" si="114"/>
        <v>1.0850128958088314E-2</v>
      </c>
      <c r="V102" s="42">
        <f t="shared" si="115"/>
        <v>0.92456180345597261</v>
      </c>
      <c r="W102" s="42">
        <f t="shared" si="115"/>
        <v>0.98013293067012297</v>
      </c>
      <c r="X102" s="77">
        <f t="shared" si="115"/>
        <v>1.3114013938134441</v>
      </c>
      <c r="Y102" s="42">
        <f t="shared" si="116"/>
        <v>4.9851197705379029</v>
      </c>
      <c r="Z102" s="42">
        <f t="shared" si="116"/>
        <v>2.1094101926554094</v>
      </c>
      <c r="AA102" s="42">
        <f t="shared" si="116"/>
        <v>2.0291206745443935</v>
      </c>
    </row>
    <row r="103" spans="1:27" ht="15.5" x14ac:dyDescent="0.35">
      <c r="A103" s="35"/>
      <c r="B103" s="22"/>
      <c r="C103" s="55" t="str">
        <f t="shared" si="107"/>
        <v>116HGG2</v>
      </c>
      <c r="D103" s="42">
        <f t="shared" si="108"/>
        <v>1.0106699922877</v>
      </c>
      <c r="E103" s="42">
        <f t="shared" si="108"/>
        <v>1.1291877112049462</v>
      </c>
      <c r="F103" s="77">
        <f t="shared" ref="F103" si="122">2^-F72</f>
        <v>0.87624284668441899</v>
      </c>
      <c r="G103" s="42">
        <f t="shared" si="110"/>
        <v>3.0627284822129454E-5</v>
      </c>
      <c r="H103" s="42">
        <f t="shared" si="110"/>
        <v>1.1892369063269648E-5</v>
      </c>
      <c r="I103" s="77">
        <f t="shared" si="110"/>
        <v>1.0829408717958042E-5</v>
      </c>
      <c r="J103" s="42">
        <f t="shared" si="111"/>
        <v>1.1097956090244072</v>
      </c>
      <c r="K103" s="42">
        <f t="shared" si="111"/>
        <v>1.364221905382893</v>
      </c>
      <c r="L103" s="77">
        <f t="shared" si="111"/>
        <v>0.7559525919476684</v>
      </c>
      <c r="M103" s="42">
        <f t="shared" si="112"/>
        <v>0.77066885836985943</v>
      </c>
      <c r="N103" s="42">
        <f t="shared" si="112"/>
        <v>1.3134300182689258</v>
      </c>
      <c r="O103" s="77">
        <f t="shared" si="112"/>
        <v>0.94301306673723229</v>
      </c>
      <c r="P103" s="42">
        <f t="shared" si="113"/>
        <v>0.80064719001538875</v>
      </c>
      <c r="Q103" s="42">
        <f t="shared" si="113"/>
        <v>1.3237908666363893</v>
      </c>
      <c r="R103" s="77">
        <f t="shared" si="113"/>
        <v>0.94349463687510804</v>
      </c>
      <c r="S103" s="42">
        <f t="shared" si="114"/>
        <v>4.0573089798160138E-3</v>
      </c>
      <c r="T103" s="42">
        <f t="shared" si="114"/>
        <v>1.557223561574685E-2</v>
      </c>
      <c r="U103" s="77">
        <f t="shared" si="114"/>
        <v>1.281711154213262E-3</v>
      </c>
      <c r="V103" s="42">
        <f t="shared" si="115"/>
        <v>0.80403129192542266</v>
      </c>
      <c r="W103" s="42">
        <f t="shared" si="115"/>
        <v>0.89597490010914671</v>
      </c>
      <c r="X103" s="77">
        <f t="shared" si="115"/>
        <v>1.327848502597097</v>
      </c>
      <c r="Y103" s="42">
        <f t="shared" si="116"/>
        <v>3.9968900569834425</v>
      </c>
      <c r="Z103" s="42">
        <f t="shared" si="116"/>
        <v>1.8078586573810307</v>
      </c>
      <c r="AA103" s="42">
        <f t="shared" si="116"/>
        <v>1.9289747010376421</v>
      </c>
    </row>
    <row r="104" spans="1:27" ht="15.5" x14ac:dyDescent="0.35">
      <c r="A104" s="35"/>
      <c r="B104" s="22"/>
      <c r="C104" s="55" t="str">
        <f t="shared" si="107"/>
        <v>116HGG3</v>
      </c>
      <c r="D104" s="42">
        <f t="shared" si="108"/>
        <v>1.0487162144007069</v>
      </c>
      <c r="E104" s="42">
        <f t="shared" si="108"/>
        <v>1.0196372607168338</v>
      </c>
      <c r="F104" s="77">
        <f t="shared" ref="F104" si="123">2^-F73</f>
        <v>0.93518238881486526</v>
      </c>
      <c r="G104" s="42">
        <f t="shared" si="110"/>
        <v>7.3818110394882516E-5</v>
      </c>
      <c r="H104" s="42">
        <f t="shared" si="110"/>
        <v>7.0124349093572132E-5</v>
      </c>
      <c r="I104" s="77">
        <f t="shared" si="110"/>
        <v>6.3856514490500909E-5</v>
      </c>
      <c r="J104" s="42">
        <f t="shared" si="111"/>
        <v>1.1033689853206223</v>
      </c>
      <c r="K104" s="42">
        <f t="shared" si="111"/>
        <v>1.3456892833462857</v>
      </c>
      <c r="L104" s="77">
        <f t="shared" si="111"/>
        <v>0.9359893373178001</v>
      </c>
      <c r="M104" s="42">
        <f t="shared" si="112"/>
        <v>1.1675294975634798</v>
      </c>
      <c r="N104" s="42">
        <f t="shared" si="112"/>
        <v>1.2233840171938608</v>
      </c>
      <c r="O104" s="77">
        <f t="shared" si="112"/>
        <v>1.1980703847388561</v>
      </c>
      <c r="P104" s="42">
        <f t="shared" si="113"/>
        <v>0.68775803757572251</v>
      </c>
      <c r="Q104" s="42">
        <f t="shared" si="113"/>
        <v>1.3096109895846426</v>
      </c>
      <c r="R104" s="77">
        <f t="shared" si="113"/>
        <v>1.1102531516582388</v>
      </c>
      <c r="S104" s="42">
        <f t="shared" si="114"/>
        <v>3.699247816428284E-3</v>
      </c>
      <c r="T104" s="42">
        <f t="shared" si="114"/>
        <v>1.6403502071773528E-2</v>
      </c>
      <c r="U104" s="77">
        <f t="shared" si="114"/>
        <v>4.0603327167294308E-3</v>
      </c>
      <c r="V104" s="42">
        <f t="shared" si="115"/>
        <v>0.72081486406390372</v>
      </c>
      <c r="W104" s="42">
        <f t="shared" si="115"/>
        <v>0.87678255563389162</v>
      </c>
      <c r="X104" s="77">
        <f t="shared" si="115"/>
        <v>1.21105299672956</v>
      </c>
      <c r="Y104" s="42">
        <f t="shared" si="116"/>
        <v>2.7376831809080011</v>
      </c>
      <c r="Z104" s="42">
        <f t="shared" si="116"/>
        <v>1.9827344931129058</v>
      </c>
      <c r="AA104" s="42">
        <f t="shared" si="116"/>
        <v>1.7022135020182441</v>
      </c>
    </row>
    <row r="105" spans="1:27" ht="15.5" x14ac:dyDescent="0.35">
      <c r="A105" s="35"/>
      <c r="B105" s="22"/>
      <c r="C105" s="55" t="str">
        <f t="shared" si="107"/>
        <v>IPW</v>
      </c>
      <c r="D105" s="42">
        <f t="shared" si="108"/>
        <v>1.0488533679395446</v>
      </c>
      <c r="E105" s="42">
        <f t="shared" si="108"/>
        <v>0.95565204687376459</v>
      </c>
      <c r="F105" s="77">
        <f t="shared" ref="F105" si="124">2^-F74</f>
        <v>0.99766658959692001</v>
      </c>
      <c r="G105" s="42">
        <f t="shared" si="110"/>
        <v>1.8286141805866268E-4</v>
      </c>
      <c r="H105" s="42">
        <f t="shared" si="110"/>
        <v>1.7371127284477689E-4</v>
      </c>
      <c r="I105" s="77">
        <f t="shared" si="110"/>
        <v>1.5818466131891184E-4</v>
      </c>
      <c r="J105" s="42">
        <f t="shared" si="111"/>
        <v>1.0268809966013814</v>
      </c>
      <c r="K105" s="42">
        <f t="shared" si="111"/>
        <v>1.0705543199803604</v>
      </c>
      <c r="L105" s="77">
        <f t="shared" si="111"/>
        <v>1.0463982259324314</v>
      </c>
      <c r="M105" s="42">
        <f t="shared" si="112"/>
        <v>0.70462260640397656</v>
      </c>
      <c r="N105" s="42">
        <f t="shared" si="112"/>
        <v>1.1822384112334399</v>
      </c>
      <c r="O105" s="77">
        <f t="shared" si="112"/>
        <v>0.77268073503746026</v>
      </c>
      <c r="P105" s="42">
        <f t="shared" si="113"/>
        <v>0.85187749880921926</v>
      </c>
      <c r="Q105" s="42">
        <f t="shared" si="113"/>
        <v>1.3849845560536622</v>
      </c>
      <c r="R105" s="77">
        <f t="shared" si="113"/>
        <v>0.84757457840365469</v>
      </c>
      <c r="S105" s="42">
        <f t="shared" si="114"/>
        <v>4.0232215147048729E-3</v>
      </c>
      <c r="T105" s="42">
        <f t="shared" si="114"/>
        <v>1.6839263945050555E-2</v>
      </c>
      <c r="U105" s="77">
        <f t="shared" si="114"/>
        <v>1.0144138949036107E-2</v>
      </c>
      <c r="V105" s="42">
        <f t="shared" si="115"/>
        <v>0.8172342399526249</v>
      </c>
      <c r="W105" s="42">
        <f t="shared" si="115"/>
        <v>1.1564569452025242</v>
      </c>
      <c r="X105" s="77">
        <f t="shared" si="115"/>
        <v>1.7462686887077612</v>
      </c>
      <c r="Y105" s="42">
        <f t="shared" si="116"/>
        <v>3.8836913663260288</v>
      </c>
      <c r="Z105" s="42">
        <f t="shared" si="116"/>
        <v>2.6585314908782838</v>
      </c>
      <c r="AA105" s="42">
        <f t="shared" si="116"/>
        <v>2.758673189209691</v>
      </c>
    </row>
    <row r="106" spans="1:27" ht="15.5" x14ac:dyDescent="0.35">
      <c r="A106" s="35"/>
      <c r="B106" s="22"/>
      <c r="C106" s="55" t="str">
        <f t="shared" si="107"/>
        <v>SNORD115</v>
      </c>
      <c r="D106" s="42">
        <f t="shared" si="108"/>
        <v>1.0858939559609417</v>
      </c>
      <c r="E106" s="42">
        <f t="shared" si="108"/>
        <v>1.0575800656976746</v>
      </c>
      <c r="F106" s="77">
        <f t="shared" ref="F106" si="125">2^-F75</f>
        <v>0.87076171873761077</v>
      </c>
      <c r="G106" s="42">
        <f t="shared" si="110"/>
        <v>2.5405112279252968E-3</v>
      </c>
      <c r="H106" s="42">
        <f t="shared" si="110"/>
        <v>0.10731194333243158</v>
      </c>
      <c r="I106" s="77">
        <f t="shared" si="110"/>
        <v>6.6522362779056501E-2</v>
      </c>
      <c r="J106" s="42">
        <f t="shared" si="111"/>
        <v>0.54946769024967601</v>
      </c>
      <c r="K106" s="42">
        <f t="shared" si="111"/>
        <v>0.75059290357860509</v>
      </c>
      <c r="L106" s="77">
        <f t="shared" si="111"/>
        <v>0.52075856057609438</v>
      </c>
      <c r="M106" s="42">
        <f t="shared" si="112"/>
        <v>0.32520324437012976</v>
      </c>
      <c r="N106" s="42">
        <f t="shared" si="112"/>
        <v>1.3337826203971341</v>
      </c>
      <c r="O106" s="77">
        <f t="shared" si="112"/>
        <v>0.83804322068662873</v>
      </c>
      <c r="P106" s="42">
        <f t="shared" si="113"/>
        <v>1.1765905330278565</v>
      </c>
      <c r="Q106" s="42">
        <f t="shared" si="113"/>
        <v>1.4948046948256013</v>
      </c>
      <c r="R106" s="77">
        <f t="shared" si="113"/>
        <v>0.56857819062502779</v>
      </c>
      <c r="S106" s="42">
        <f t="shared" si="114"/>
        <v>5.739610008536828E-4</v>
      </c>
      <c r="T106" s="42">
        <f t="shared" si="114"/>
        <v>4.9705228532064827E-3</v>
      </c>
      <c r="U106" s="77">
        <f t="shared" si="114"/>
        <v>1.184646301462423E-4</v>
      </c>
      <c r="V106" s="42">
        <f t="shared" si="115"/>
        <v>1.0554378787647869</v>
      </c>
      <c r="W106" s="42">
        <f t="shared" si="115"/>
        <v>1.6208452241977003</v>
      </c>
      <c r="X106" s="77">
        <f t="shared" si="115"/>
        <v>2.3174860693176571</v>
      </c>
      <c r="Y106" s="42">
        <f t="shared" si="116"/>
        <v>11.697377106995839</v>
      </c>
      <c r="Z106" s="42">
        <f t="shared" si="116"/>
        <v>4.5432908519669475</v>
      </c>
      <c r="AA106" s="42">
        <f t="shared" si="116"/>
        <v>4.7167081421091055</v>
      </c>
    </row>
    <row r="107" spans="1:27" ht="15.5" x14ac:dyDescent="0.35">
      <c r="A107" s="35"/>
      <c r="B107" s="22"/>
      <c r="C107" s="55" t="str">
        <f t="shared" si="107"/>
        <v>UBE3A</v>
      </c>
      <c r="D107" s="42">
        <f t="shared" si="108"/>
        <v>1.0737886047971257</v>
      </c>
      <c r="E107" s="42">
        <f t="shared" si="108"/>
        <v>1.0825755173152267</v>
      </c>
      <c r="F107" s="77">
        <f t="shared" ref="F107" si="126">2^-F76</f>
        <v>0.86024668544073402</v>
      </c>
      <c r="G107" s="42">
        <f t="shared" si="110"/>
        <v>0.4983063970599888</v>
      </c>
      <c r="H107" s="42">
        <f t="shared" si="110"/>
        <v>0.47136710932546061</v>
      </c>
      <c r="I107" s="77">
        <f t="shared" si="110"/>
        <v>0.43894740790535042</v>
      </c>
      <c r="J107" s="42">
        <f t="shared" si="111"/>
        <v>0.5787554049121818</v>
      </c>
      <c r="K107" s="42">
        <f t="shared" si="111"/>
        <v>0.61897655332588453</v>
      </c>
      <c r="L107" s="77">
        <f t="shared" si="111"/>
        <v>0.39725850169246402</v>
      </c>
      <c r="M107" s="42">
        <f t="shared" si="112"/>
        <v>0.39873615556157266</v>
      </c>
      <c r="N107" s="42">
        <f t="shared" si="112"/>
        <v>0.55870307535217889</v>
      </c>
      <c r="O107" s="77">
        <f t="shared" si="112"/>
        <v>0.46140077530364715</v>
      </c>
      <c r="P107" s="42">
        <f t="shared" si="113"/>
        <v>1.0346976243440615</v>
      </c>
      <c r="Q107" s="42">
        <f t="shared" si="113"/>
        <v>1.2911284669351581</v>
      </c>
      <c r="R107" s="77">
        <f t="shared" si="113"/>
        <v>0.74854358263310616</v>
      </c>
      <c r="S107" s="42">
        <f t="shared" si="114"/>
        <v>0.49820159846936585</v>
      </c>
      <c r="T107" s="42">
        <f t="shared" si="114"/>
        <v>0.81545484072039187</v>
      </c>
      <c r="U107" s="77">
        <f t="shared" si="114"/>
        <v>0.50389087026556678</v>
      </c>
      <c r="V107" s="42">
        <f t="shared" si="115"/>
        <v>0.24073951808159227</v>
      </c>
      <c r="W107" s="42">
        <f t="shared" si="115"/>
        <v>0.11590822807409801</v>
      </c>
      <c r="X107" s="77">
        <f t="shared" si="115"/>
        <v>0.13619275735493833</v>
      </c>
      <c r="Y107" s="42">
        <f t="shared" si="116"/>
        <v>0.12513713539740762</v>
      </c>
      <c r="Z107" s="42">
        <f t="shared" si="116"/>
        <v>0.10373645568553416</v>
      </c>
      <c r="AA107" s="42">
        <f t="shared" si="116"/>
        <v>0.10103954053522092</v>
      </c>
    </row>
    <row r="108" spans="1:27" ht="15.5" x14ac:dyDescent="0.35">
      <c r="A108" s="35"/>
      <c r="B108" s="22"/>
      <c r="C108" s="55" t="str">
        <f t="shared" si="107"/>
        <v>UBE3A-ATS</v>
      </c>
      <c r="D108" s="42">
        <f t="shared" si="108"/>
        <v>1.0063532284375682</v>
      </c>
      <c r="E108" s="42">
        <f t="shared" si="108"/>
        <v>0.90728692788437426</v>
      </c>
      <c r="F108" s="77">
        <f t="shared" ref="F108" si="127">2^-F77</f>
        <v>1.0952289179029882</v>
      </c>
      <c r="G108" s="42">
        <f t="shared" si="110"/>
        <v>1.8037853071855559E-2</v>
      </c>
      <c r="H108" s="42">
        <f t="shared" si="110"/>
        <v>1.7135262592647606E-2</v>
      </c>
      <c r="I108" s="77">
        <f t="shared" si="110"/>
        <v>1.560368343078479E-2</v>
      </c>
      <c r="J108" s="42">
        <f t="shared" si="111"/>
        <v>0.51677043682509505</v>
      </c>
      <c r="K108" s="42">
        <f t="shared" si="111"/>
        <v>0.64276299489349897</v>
      </c>
      <c r="L108" s="77">
        <f t="shared" si="111"/>
        <v>0.53741709217883193</v>
      </c>
      <c r="M108" s="42">
        <f t="shared" si="112"/>
        <v>1.740621407009058</v>
      </c>
      <c r="N108" s="42">
        <f t="shared" si="112"/>
        <v>0.87791273324175012</v>
      </c>
      <c r="O108" s="77">
        <f t="shared" si="112"/>
        <v>0.66942922675424799</v>
      </c>
      <c r="P108" s="42">
        <f t="shared" si="113"/>
        <v>1.7283712175195292</v>
      </c>
      <c r="Q108" s="42">
        <f t="shared" si="113"/>
        <v>1.9182229948068559</v>
      </c>
      <c r="R108" s="77">
        <f t="shared" si="113"/>
        <v>0.30162260173878391</v>
      </c>
      <c r="S108" s="42">
        <f t="shared" si="114"/>
        <v>1.4859153882624895E-2</v>
      </c>
      <c r="T108" s="42">
        <f t="shared" si="114"/>
        <v>9.7336841934323196E-2</v>
      </c>
      <c r="U108" s="77">
        <f t="shared" si="114"/>
        <v>5.4677264334373277E-3</v>
      </c>
      <c r="V108" s="42">
        <f t="shared" si="115"/>
        <v>1.0024091192044795</v>
      </c>
      <c r="W108" s="42">
        <f t="shared" si="115"/>
        <v>0.89334712811920969</v>
      </c>
      <c r="X108" s="77">
        <f t="shared" si="115"/>
        <v>0.98216395190627459</v>
      </c>
      <c r="Y108" s="42">
        <f t="shared" si="116"/>
        <v>4.6121020794380856</v>
      </c>
      <c r="Z108" s="42">
        <f t="shared" si="116"/>
        <v>1.6111434418230566</v>
      </c>
      <c r="AA108" s="42">
        <f t="shared" si="116"/>
        <v>1.6190719635413775</v>
      </c>
    </row>
    <row r="109" spans="1:27" ht="15.5" x14ac:dyDescent="0.35">
      <c r="A109" s="35"/>
      <c r="B109" s="22"/>
      <c r="C109" s="55" t="str">
        <f t="shared" si="107"/>
        <v>GABRB3</v>
      </c>
      <c r="D109" s="42">
        <f t="shared" si="108"/>
        <v>1.1651148888863145</v>
      </c>
      <c r="E109" s="42">
        <f t="shared" si="108"/>
        <v>1.0400737915616491</v>
      </c>
      <c r="F109" s="77">
        <f t="shared" ref="F109" si="128">2^-F78</f>
        <v>0.82521496472430678</v>
      </c>
      <c r="G109" s="42">
        <f t="shared" si="110"/>
        <v>0.63143766400179646</v>
      </c>
      <c r="H109" s="42">
        <f t="shared" si="110"/>
        <v>0.44136910598112422</v>
      </c>
      <c r="I109" s="77">
        <f t="shared" si="110"/>
        <v>0.48308073402728158</v>
      </c>
      <c r="J109" s="42">
        <f t="shared" si="111"/>
        <v>0.60661421986958031</v>
      </c>
      <c r="K109" s="42">
        <f t="shared" si="111"/>
        <v>0.74964643352305482</v>
      </c>
      <c r="L109" s="77">
        <f t="shared" si="111"/>
        <v>0.39950650212620009</v>
      </c>
      <c r="M109" s="42">
        <f t="shared" si="112"/>
        <v>0.60256198197101485</v>
      </c>
      <c r="N109" s="42">
        <f t="shared" si="112"/>
        <v>0.92110842228763201</v>
      </c>
      <c r="O109" s="77">
        <f t="shared" si="112"/>
        <v>0.61608837648589354</v>
      </c>
      <c r="P109" s="42">
        <f t="shared" si="113"/>
        <v>1.3616412673647351</v>
      </c>
      <c r="Q109" s="42">
        <f t="shared" si="113"/>
        <v>1.4999617033573591</v>
      </c>
      <c r="R109" s="77">
        <f t="shared" si="113"/>
        <v>0.48961771636193913</v>
      </c>
      <c r="S109" s="42">
        <f t="shared" si="114"/>
        <v>0.37271531339026215</v>
      </c>
      <c r="T109" s="42">
        <f t="shared" si="114"/>
        <v>0.40041020995732429</v>
      </c>
      <c r="U109" s="77">
        <f t="shared" si="114"/>
        <v>0.36682291406637929</v>
      </c>
      <c r="V109" s="42">
        <f t="shared" si="115"/>
        <v>0.60263442785027976</v>
      </c>
      <c r="W109" s="42">
        <f t="shared" si="115"/>
        <v>0.57624983331102908</v>
      </c>
      <c r="X109" s="77">
        <f t="shared" si="115"/>
        <v>0.60051575426257664</v>
      </c>
      <c r="Y109" s="42">
        <f t="shared" si="116"/>
        <v>1.0626206591713763</v>
      </c>
      <c r="Z109" s="42">
        <f t="shared" si="116"/>
        <v>0.67756331309592044</v>
      </c>
      <c r="AA109" s="42">
        <f t="shared" si="116"/>
        <v>1.4859051221369168</v>
      </c>
    </row>
    <row r="110" spans="1:27" ht="15.5" x14ac:dyDescent="0.35">
      <c r="A110" s="35"/>
      <c r="B110" s="22"/>
      <c r="C110" s="55" t="str">
        <f t="shared" si="107"/>
        <v>GABRA5</v>
      </c>
      <c r="D110" s="42">
        <f t="shared" si="108"/>
        <v>1.1100323073680163</v>
      </c>
      <c r="E110" s="42">
        <f t="shared" si="108"/>
        <v>1.0287247355959537</v>
      </c>
      <c r="F110" s="77">
        <f t="shared" ref="F110" si="129">2^-F79</f>
        <v>0.8757198588770615</v>
      </c>
      <c r="G110" s="42">
        <f t="shared" si="110"/>
        <v>0.49680881144566341</v>
      </c>
      <c r="H110" s="42">
        <f t="shared" si="110"/>
        <v>0.40856022581500151</v>
      </c>
      <c r="I110" s="77">
        <f t="shared" si="110"/>
        <v>0.42107126576533982</v>
      </c>
      <c r="J110" s="42">
        <f t="shared" si="111"/>
        <v>0.75826498021627597</v>
      </c>
      <c r="K110" s="42">
        <f t="shared" si="111"/>
        <v>0.72161821808455429</v>
      </c>
      <c r="L110" s="77">
        <f t="shared" si="111"/>
        <v>0.44614770795968195</v>
      </c>
      <c r="M110" s="42">
        <f t="shared" si="112"/>
        <v>0.47764367536856417</v>
      </c>
      <c r="N110" s="42">
        <f t="shared" si="112"/>
        <v>0.69905280030502892</v>
      </c>
      <c r="O110" s="77">
        <f t="shared" si="112"/>
        <v>0.52368081819535928</v>
      </c>
      <c r="P110" s="42">
        <f t="shared" si="113"/>
        <v>2.1441870674640651</v>
      </c>
      <c r="Q110" s="42">
        <f t="shared" si="113"/>
        <v>1.2444501536509334</v>
      </c>
      <c r="R110" s="77">
        <f t="shared" si="113"/>
        <v>0.37476568821474693</v>
      </c>
      <c r="S110" s="42">
        <f t="shared" si="114"/>
        <v>0.4593748496538666</v>
      </c>
      <c r="T110" s="42">
        <f t="shared" si="114"/>
        <v>0.28225142655108348</v>
      </c>
      <c r="U110" s="77">
        <f t="shared" si="114"/>
        <v>0.42276751895128861</v>
      </c>
      <c r="V110" s="42">
        <f t="shared" si="115"/>
        <v>0.63792192885520693</v>
      </c>
      <c r="W110" s="42">
        <f t="shared" si="115"/>
        <v>0.79920182228339309</v>
      </c>
      <c r="X110" s="77">
        <f t="shared" si="115"/>
        <v>0.91130050860135769</v>
      </c>
      <c r="Y110" s="42">
        <f t="shared" si="116"/>
        <v>2.9837509302749656</v>
      </c>
      <c r="Z110" s="42">
        <f t="shared" si="116"/>
        <v>1.5062984132712005</v>
      </c>
      <c r="AA110" s="42">
        <f t="shared" si="116"/>
        <v>4.4451952149961107</v>
      </c>
    </row>
    <row r="111" spans="1:27" ht="15.5" x14ac:dyDescent="0.35">
      <c r="A111" s="35"/>
      <c r="B111" s="22"/>
      <c r="C111" s="55" t="str">
        <f t="shared" si="107"/>
        <v>GABRG3</v>
      </c>
      <c r="D111" s="42">
        <f t="shared" si="108"/>
        <v>1.1456895057564678</v>
      </c>
      <c r="E111" s="42">
        <f t="shared" si="108"/>
        <v>1.0658381989887291</v>
      </c>
      <c r="F111" s="77">
        <f t="shared" ref="F111" si="130">2^-F80</f>
        <v>0.8189205772486351</v>
      </c>
      <c r="G111" s="42">
        <f t="shared" si="110"/>
        <v>0.98415976688805806</v>
      </c>
      <c r="H111" s="42">
        <f t="shared" si="110"/>
        <v>0.7472602973956195</v>
      </c>
      <c r="I111" s="77">
        <f t="shared" si="110"/>
        <v>0.71780196504659644</v>
      </c>
      <c r="J111" s="42">
        <f t="shared" si="111"/>
        <v>1.2191394115845582</v>
      </c>
      <c r="K111" s="42">
        <f t="shared" si="111"/>
        <v>1.1797275992803207</v>
      </c>
      <c r="L111" s="77">
        <f t="shared" si="111"/>
        <v>0.70842798601315315</v>
      </c>
      <c r="M111" s="42">
        <f t="shared" si="112"/>
        <v>4.2821255962918219</v>
      </c>
      <c r="N111" s="42">
        <f t="shared" si="112"/>
        <v>1.4383476756736613</v>
      </c>
      <c r="O111" s="77">
        <f t="shared" si="112"/>
        <v>4.5101115329978647</v>
      </c>
      <c r="P111" s="42">
        <f t="shared" si="113"/>
        <v>0.98707404850678759</v>
      </c>
      <c r="Q111" s="42">
        <f t="shared" si="113"/>
        <v>1.2103742682195116</v>
      </c>
      <c r="R111" s="77">
        <f t="shared" si="113"/>
        <v>0.83700987890110479</v>
      </c>
      <c r="S111" s="42">
        <f t="shared" si="114"/>
        <v>0.31162060929932334</v>
      </c>
      <c r="T111" s="42">
        <f t="shared" si="114"/>
        <v>0.33812249103602937</v>
      </c>
      <c r="U111" s="77">
        <f t="shared" si="114"/>
        <v>0.75767368939633106</v>
      </c>
      <c r="V111" s="42">
        <f t="shared" si="115"/>
        <v>0.46313859396422513</v>
      </c>
      <c r="W111" s="42">
        <f t="shared" si="115"/>
        <v>1.2817748687409771</v>
      </c>
      <c r="X111" s="77">
        <f t="shared" si="115"/>
        <v>1.530045499575265</v>
      </c>
      <c r="Y111" s="42">
        <f t="shared" si="116"/>
        <v>2.8592621303649102</v>
      </c>
      <c r="Z111" s="42">
        <f t="shared" si="116"/>
        <v>1.6590155271276867</v>
      </c>
      <c r="AA111" s="42">
        <f t="shared" si="116"/>
        <v>3.2108669591871783</v>
      </c>
    </row>
    <row r="112" spans="1:27" ht="15.5" x14ac:dyDescent="0.35">
      <c r="A112" s="35"/>
      <c r="B112" s="22"/>
      <c r="C112" s="55" t="str">
        <f t="shared" si="107"/>
        <v>PWAR5</v>
      </c>
      <c r="D112" s="42">
        <f t="shared" si="108"/>
        <v>1.1433566082678703</v>
      </c>
      <c r="E112" s="42">
        <f t="shared" si="108"/>
        <v>1.0001412579680962</v>
      </c>
      <c r="F112" s="77">
        <f t="shared" ref="F112" si="131">2^-F81</f>
        <v>0.87449423456574682</v>
      </c>
      <c r="G112" s="42">
        <f t="shared" si="110"/>
        <v>3.298838733375943E-5</v>
      </c>
      <c r="H112" s="42">
        <f t="shared" si="110"/>
        <v>3.1337691754121217E-5</v>
      </c>
      <c r="I112" s="77">
        <f t="shared" si="110"/>
        <v>2.8536675113028922E-5</v>
      </c>
      <c r="J112" s="42">
        <f t="shared" si="111"/>
        <v>1.212622175855665</v>
      </c>
      <c r="K112" s="42">
        <f t="shared" si="111"/>
        <v>1.308298834576437</v>
      </c>
      <c r="L112" s="77">
        <f t="shared" si="111"/>
        <v>0.81855359049326759</v>
      </c>
      <c r="M112" s="42">
        <f t="shared" si="112"/>
        <v>0.85821743246517412</v>
      </c>
      <c r="N112" s="42">
        <f t="shared" si="112"/>
        <v>1.1363490960984868</v>
      </c>
      <c r="O112" s="77">
        <f t="shared" si="112"/>
        <v>0.94057101397794451</v>
      </c>
      <c r="P112" s="42">
        <f t="shared" si="113"/>
        <v>0.88354930881022731</v>
      </c>
      <c r="Q112" s="42">
        <f t="shared" si="113"/>
        <v>1.3579555176648044</v>
      </c>
      <c r="R112" s="77">
        <f t="shared" si="113"/>
        <v>0.83345789429089423</v>
      </c>
      <c r="S112" s="42">
        <f t="shared" si="114"/>
        <v>3.5837048915091508E-3</v>
      </c>
      <c r="T112" s="42">
        <f t="shared" si="114"/>
        <v>1.1484139379629162E-2</v>
      </c>
      <c r="U112" s="77">
        <f t="shared" si="114"/>
        <v>1.0451380424353256E-3</v>
      </c>
      <c r="V112" s="42">
        <f t="shared" si="115"/>
        <v>0.77771288993879539</v>
      </c>
      <c r="W112" s="42">
        <f t="shared" si="115"/>
        <v>1.2967687431862562</v>
      </c>
      <c r="X112" s="77">
        <f t="shared" si="115"/>
        <v>1.6777769007921473</v>
      </c>
      <c r="Y112" s="42">
        <f t="shared" si="116"/>
        <v>2.3596821735548357</v>
      </c>
      <c r="Z112" s="42">
        <f t="shared" si="116"/>
        <v>1.8887353374380613</v>
      </c>
      <c r="AA112" s="42">
        <f t="shared" si="116"/>
        <v>2.1010384373293536</v>
      </c>
    </row>
    <row r="113" spans="1:27" ht="15.5" x14ac:dyDescent="0.35">
      <c r="A113" s="35"/>
      <c r="B113" s="22"/>
      <c r="C113" s="55" t="str">
        <f t="shared" si="107"/>
        <v>HERC2</v>
      </c>
      <c r="D113" s="42">
        <f t="shared" si="108"/>
        <v>1.1104947370469711</v>
      </c>
      <c r="E113" s="42">
        <f t="shared" si="108"/>
        <v>0.99752706401126245</v>
      </c>
      <c r="F113" s="77">
        <f t="shared" ref="F113" si="132">2^-F82</f>
        <v>0.90273193840382293</v>
      </c>
      <c r="G113" s="42">
        <f t="shared" si="110"/>
        <v>0.61502866410224888</v>
      </c>
      <c r="H113" s="42">
        <f t="shared" si="110"/>
        <v>0.45171494633920223</v>
      </c>
      <c r="I113" s="77">
        <f t="shared" si="110"/>
        <v>0.37005609637163661</v>
      </c>
      <c r="J113" s="42">
        <f t="shared" si="111"/>
        <v>0.65066711919715114</v>
      </c>
      <c r="K113" s="42">
        <f t="shared" si="111"/>
        <v>0.65166159954049574</v>
      </c>
      <c r="L113" s="77">
        <f t="shared" si="111"/>
        <v>0.39250779816958997</v>
      </c>
      <c r="M113" s="42">
        <f t="shared" si="112"/>
        <v>0.48695866544980004</v>
      </c>
      <c r="N113" s="42">
        <f t="shared" si="112"/>
        <v>0.92496855252988175</v>
      </c>
      <c r="O113" s="77">
        <f t="shared" si="112"/>
        <v>0.50747273656221636</v>
      </c>
      <c r="P113" s="42">
        <f t="shared" si="113"/>
        <v>0.98261874535601745</v>
      </c>
      <c r="Q113" s="42">
        <f t="shared" si="113"/>
        <v>1.3130034132845498</v>
      </c>
      <c r="R113" s="77">
        <f t="shared" si="113"/>
        <v>0.77508458566087712</v>
      </c>
      <c r="S113" s="42">
        <f t="shared" si="114"/>
        <v>0.33845220004879967</v>
      </c>
      <c r="T113" s="42">
        <f t="shared" si="114"/>
        <v>0.61741524028224948</v>
      </c>
      <c r="U113" s="77">
        <f t="shared" si="114"/>
        <v>0.48961488822727872</v>
      </c>
      <c r="V113" s="42">
        <f t="shared" si="115"/>
        <v>0.43915130620374648</v>
      </c>
      <c r="W113" s="42">
        <f t="shared" si="115"/>
        <v>0.46855154342555688</v>
      </c>
      <c r="X113" s="77">
        <f t="shared" si="115"/>
        <v>0.62753550849448358</v>
      </c>
      <c r="Y113" s="42">
        <f t="shared" si="116"/>
        <v>1.2145369090956728</v>
      </c>
      <c r="Z113" s="42">
        <f t="shared" si="116"/>
        <v>0.65321002305315201</v>
      </c>
      <c r="AA113" s="42">
        <f t="shared" si="116"/>
        <v>1.1375721101846086</v>
      </c>
    </row>
    <row r="114" spans="1:27" ht="15.5" x14ac:dyDescent="0.35">
      <c r="A114" s="35"/>
      <c r="B114" s="22"/>
      <c r="C114" s="55" t="str">
        <f t="shared" si="107"/>
        <v>CYFIP1</v>
      </c>
      <c r="D114" s="42">
        <f t="shared" si="108"/>
        <v>1.0752832758382345</v>
      </c>
      <c r="E114" s="42">
        <f t="shared" si="108"/>
        <v>1.024183894551705</v>
      </c>
      <c r="F114" s="77">
        <f t="shared" ref="F114" si="133">2^-F83</f>
        <v>0.9080278452364503</v>
      </c>
      <c r="G114" s="42">
        <f t="shared" si="110"/>
        <v>0.92335678060406112</v>
      </c>
      <c r="H114" s="42">
        <f t="shared" si="110"/>
        <v>0.94450768772479865</v>
      </c>
      <c r="I114" s="77">
        <f t="shared" si="110"/>
        <v>0.9918934861200811</v>
      </c>
      <c r="J114" s="42">
        <f t="shared" si="111"/>
        <v>0.58603217393226625</v>
      </c>
      <c r="K114" s="42">
        <f t="shared" si="111"/>
        <v>0.63281839592842382</v>
      </c>
      <c r="L114" s="77">
        <f t="shared" si="111"/>
        <v>0.44709979136648093</v>
      </c>
      <c r="M114" s="42">
        <f t="shared" si="112"/>
        <v>0.48726374171838843</v>
      </c>
      <c r="N114" s="42">
        <f t="shared" si="112"/>
        <v>0.7978621676113905</v>
      </c>
      <c r="O114" s="77">
        <f t="shared" si="112"/>
        <v>0.55360547312412089</v>
      </c>
      <c r="P114" s="42">
        <f t="shared" si="113"/>
        <v>0.7847539127867017</v>
      </c>
      <c r="Q114" s="42">
        <f t="shared" si="113"/>
        <v>1.2831186259227814</v>
      </c>
      <c r="R114" s="77">
        <f t="shared" si="113"/>
        <v>0.99311536452475957</v>
      </c>
      <c r="S114" s="42">
        <f t="shared" si="114"/>
        <v>0.57394559309407334</v>
      </c>
      <c r="T114" s="42">
        <f t="shared" si="114"/>
        <v>1.2101701366738888</v>
      </c>
      <c r="U114" s="77">
        <f t="shared" si="114"/>
        <v>0.75724911334028633</v>
      </c>
      <c r="V114" s="42">
        <f t="shared" si="115"/>
        <v>0.31935661123563835</v>
      </c>
      <c r="W114" s="42">
        <f t="shared" si="115"/>
        <v>0.39385911127140222</v>
      </c>
      <c r="X114" s="77">
        <f t="shared" si="115"/>
        <v>0.38167481262493697</v>
      </c>
      <c r="Y114" s="42">
        <f t="shared" si="116"/>
        <v>0.63974116443211571</v>
      </c>
      <c r="Z114" s="42">
        <f t="shared" si="116"/>
        <v>0.4386124663155388</v>
      </c>
      <c r="AA114" s="42">
        <f t="shared" si="116"/>
        <v>0.42372472571691516</v>
      </c>
    </row>
    <row r="115" spans="1:27" ht="15.5" x14ac:dyDescent="0.35">
      <c r="A115" s="35"/>
      <c r="B115" s="22"/>
      <c r="C115" s="55" t="str">
        <f t="shared" si="107"/>
        <v>TUBGCP5</v>
      </c>
      <c r="D115" s="42">
        <f t="shared" si="108"/>
        <v>1.1401205170741295</v>
      </c>
      <c r="E115" s="42">
        <f t="shared" si="108"/>
        <v>1.0318097612329751</v>
      </c>
      <c r="F115" s="77">
        <f t="shared" ref="F115" si="134">2^-F84</f>
        <v>0.85006005102662152</v>
      </c>
      <c r="G115" s="42">
        <f t="shared" si="110"/>
        <v>0.97273652819052925</v>
      </c>
      <c r="H115" s="42">
        <f t="shared" si="110"/>
        <v>1.1369816732948754</v>
      </c>
      <c r="I115" s="77">
        <f t="shared" si="110"/>
        <v>0.87097185212980055</v>
      </c>
      <c r="J115" s="42">
        <f t="shared" si="111"/>
        <v>0.83925259621657655</v>
      </c>
      <c r="K115" s="42">
        <f t="shared" si="111"/>
        <v>0.77803933506442668</v>
      </c>
      <c r="L115" s="77">
        <f t="shared" si="111"/>
        <v>0.50226767477522605</v>
      </c>
      <c r="M115" s="42">
        <f t="shared" si="112"/>
        <v>0.47659663371371513</v>
      </c>
      <c r="N115" s="42">
        <f t="shared" si="112"/>
        <v>0.86362425460848147</v>
      </c>
      <c r="O115" s="77">
        <f t="shared" si="112"/>
        <v>0.58314369506620112</v>
      </c>
      <c r="P115" s="42">
        <f t="shared" si="113"/>
        <v>1.0027706436539792</v>
      </c>
      <c r="Q115" s="42">
        <f t="shared" si="113"/>
        <v>1.2554933032324409</v>
      </c>
      <c r="R115" s="77">
        <f t="shared" si="113"/>
        <v>0.79429894929329137</v>
      </c>
      <c r="S115" s="42">
        <f t="shared" si="114"/>
        <v>0.68318869149123551</v>
      </c>
      <c r="T115" s="42">
        <f t="shared" si="114"/>
        <v>1.3872848063394982</v>
      </c>
      <c r="U115" s="77">
        <f t="shared" si="114"/>
        <v>0.83116357350932324</v>
      </c>
      <c r="V115" s="42">
        <f t="shared" si="115"/>
        <v>0.44565287968557449</v>
      </c>
      <c r="W115" s="42">
        <f t="shared" si="115"/>
        <v>0.4751079765422303</v>
      </c>
      <c r="X115" s="77">
        <f t="shared" si="115"/>
        <v>0.57170269648668393</v>
      </c>
      <c r="Y115" s="42">
        <f t="shared" si="116"/>
        <v>0.99654141407698826</v>
      </c>
      <c r="Z115" s="42">
        <f t="shared" si="116"/>
        <v>0.71512838173002213</v>
      </c>
      <c r="AA115" s="42">
        <f t="shared" si="116"/>
        <v>0.77336300982580264</v>
      </c>
    </row>
    <row r="116" spans="1:27" ht="15.5" x14ac:dyDescent="0.35">
      <c r="A116" s="35"/>
      <c r="B116" s="22"/>
      <c r="C116" s="55" t="str">
        <f t="shared" si="107"/>
        <v>CHRNA7</v>
      </c>
      <c r="D116" s="42">
        <f t="shared" si="108"/>
        <v>1.0511129212888024</v>
      </c>
      <c r="E116" s="42">
        <f t="shared" si="108"/>
        <v>1.0338441128092204</v>
      </c>
      <c r="F116" s="77">
        <f t="shared" ref="F116" si="135">2^-F85</f>
        <v>0.92022825974286493</v>
      </c>
      <c r="G116" s="42">
        <f t="shared" si="110"/>
        <v>0.38449533513477413</v>
      </c>
      <c r="H116" s="42">
        <f t="shared" si="110"/>
        <v>0.45846028453639109</v>
      </c>
      <c r="I116" s="77">
        <f t="shared" si="110"/>
        <v>0.38264213908343231</v>
      </c>
      <c r="J116" s="42">
        <f t="shared" si="111"/>
        <v>0.98706545818882085</v>
      </c>
      <c r="K116" s="42">
        <f t="shared" si="111"/>
        <v>1.0952070713316988</v>
      </c>
      <c r="L116" s="77">
        <f t="shared" si="111"/>
        <v>0.75934092322628943</v>
      </c>
      <c r="M116" s="42">
        <f t="shared" si="112"/>
        <v>0.60500990487419648</v>
      </c>
      <c r="N116" s="42">
        <f t="shared" si="112"/>
        <v>1.0950076887898446</v>
      </c>
      <c r="O116" s="77">
        <f t="shared" si="112"/>
        <v>0.79272863742799837</v>
      </c>
      <c r="P116" s="42">
        <f t="shared" si="113"/>
        <v>0.79307848763560107</v>
      </c>
      <c r="Q116" s="42">
        <f t="shared" si="113"/>
        <v>1.2394346635988165</v>
      </c>
      <c r="R116" s="77">
        <f t="shared" si="113"/>
        <v>1.017326113046455</v>
      </c>
      <c r="S116" s="42">
        <f t="shared" si="114"/>
        <v>0.32334164159807549</v>
      </c>
      <c r="T116" s="42">
        <f t="shared" si="114"/>
        <v>0.6051342814645525</v>
      </c>
      <c r="U116" s="77">
        <f t="shared" si="114"/>
        <v>0.4845560817198753</v>
      </c>
      <c r="V116" s="42">
        <f t="shared" si="115"/>
        <v>0.87676526899594365</v>
      </c>
      <c r="W116" s="42">
        <f t="shared" si="115"/>
        <v>1.1786474252624273</v>
      </c>
      <c r="X116" s="77">
        <f t="shared" si="115"/>
        <v>1.5903995151831365</v>
      </c>
      <c r="Y116" s="42">
        <f t="shared" si="116"/>
        <v>2.4615741904224735</v>
      </c>
      <c r="Z116" s="42">
        <f t="shared" si="116"/>
        <v>1.9440411029348938</v>
      </c>
      <c r="AA116" s="42">
        <f t="shared" si="116"/>
        <v>2.0406402793086014</v>
      </c>
    </row>
    <row r="117" spans="1:27" ht="15.5" x14ac:dyDescent="0.35">
      <c r="A117" s="35"/>
      <c r="B117" s="22"/>
      <c r="C117" s="55" t="str">
        <f t="shared" si="107"/>
        <v>NANOG</v>
      </c>
      <c r="D117" s="42">
        <f t="shared" si="108"/>
        <v>0.87871046308235412</v>
      </c>
      <c r="E117" s="42">
        <f t="shared" si="108"/>
        <v>1.1448345453460718</v>
      </c>
      <c r="F117" s="77">
        <f t="shared" ref="F117" si="136">2^-F86</f>
        <v>0.9940574317349582</v>
      </c>
      <c r="G117" s="42">
        <f t="shared" si="110"/>
        <v>1.5216460132137986</v>
      </c>
      <c r="H117" s="42">
        <f t="shared" si="110"/>
        <v>1.2082584724192753</v>
      </c>
      <c r="I117" s="77">
        <f t="shared" si="110"/>
        <v>1.449880949301287</v>
      </c>
      <c r="J117" s="42">
        <f t="shared" si="111"/>
        <v>1.6238906018811359</v>
      </c>
      <c r="K117" s="42">
        <f t="shared" si="111"/>
        <v>1.4537458881500569</v>
      </c>
      <c r="L117" s="77">
        <f t="shared" si="111"/>
        <v>1.3210109675419297</v>
      </c>
      <c r="M117" s="42">
        <f t="shared" si="112"/>
        <v>1.3352977211084582</v>
      </c>
      <c r="N117" s="42">
        <f t="shared" si="112"/>
        <v>2.161793586931092</v>
      </c>
      <c r="O117" s="77">
        <f t="shared" si="112"/>
        <v>1.6741159400305756</v>
      </c>
      <c r="P117" s="42">
        <f t="shared" si="113"/>
        <v>1.1189790299741995</v>
      </c>
      <c r="Q117" s="42">
        <f t="shared" si="113"/>
        <v>1.5361133393829518</v>
      </c>
      <c r="R117" s="77">
        <f t="shared" si="113"/>
        <v>0.58177464749584484</v>
      </c>
      <c r="S117" s="42">
        <f t="shared" si="114"/>
        <v>0.72195075272693077</v>
      </c>
      <c r="T117" s="42">
        <f t="shared" si="114"/>
        <v>1.1040973124374573</v>
      </c>
      <c r="U117" s="77">
        <f t="shared" si="114"/>
        <v>0.9091273675257221</v>
      </c>
      <c r="V117" s="42">
        <f t="shared" si="115"/>
        <v>0.94211908398512423</v>
      </c>
      <c r="W117" s="42">
        <f t="shared" si="115"/>
        <v>1.1278287305080306</v>
      </c>
      <c r="X117" s="77">
        <f t="shared" si="115"/>
        <v>1.0904958905725817</v>
      </c>
      <c r="Y117" s="42">
        <f t="shared" si="116"/>
        <v>6.6147746129814253</v>
      </c>
      <c r="Z117" s="42">
        <f t="shared" si="116"/>
        <v>3.6283685388142599</v>
      </c>
      <c r="AA117" s="42">
        <f t="shared" si="116"/>
        <v>3.8797678594587666</v>
      </c>
    </row>
    <row r="118" spans="1:27" ht="15.5" x14ac:dyDescent="0.35">
      <c r="A118" s="35"/>
      <c r="B118" s="22"/>
      <c r="C118" s="55" t="str">
        <f t="shared" si="107"/>
        <v>SOX2</v>
      </c>
      <c r="D118" s="42">
        <f t="shared" si="108"/>
        <v>1.3832462379004771</v>
      </c>
      <c r="E118" s="42">
        <f t="shared" si="108"/>
        <v>0.88181463954750783</v>
      </c>
      <c r="F118" s="77">
        <f t="shared" ref="F118" si="137">2^-F87</f>
        <v>0.81982885105556114</v>
      </c>
      <c r="G118" s="42">
        <f t="shared" si="110"/>
        <v>0.59837784552628714</v>
      </c>
      <c r="H118" s="42">
        <f t="shared" si="110"/>
        <v>0.77798235156473994</v>
      </c>
      <c r="I118" s="77">
        <f t="shared" si="110"/>
        <v>0.80468051278253716</v>
      </c>
      <c r="J118" s="42">
        <f t="shared" si="111"/>
        <v>0.54059772036695575</v>
      </c>
      <c r="K118" s="42">
        <f t="shared" si="111"/>
        <v>0.72871032299279392</v>
      </c>
      <c r="L118" s="77">
        <f t="shared" si="111"/>
        <v>0.55017951647456054</v>
      </c>
      <c r="M118" s="42">
        <f t="shared" si="112"/>
        <v>0.39244135930979029</v>
      </c>
      <c r="N118" s="42">
        <f t="shared" si="112"/>
        <v>0.57442349589544817</v>
      </c>
      <c r="O118" s="77">
        <f t="shared" si="112"/>
        <v>0.47720255306070658</v>
      </c>
      <c r="P118" s="42">
        <f t="shared" si="113"/>
        <v>0.98837508968195997</v>
      </c>
      <c r="Q118" s="42">
        <f t="shared" si="113"/>
        <v>1.1340756567119932</v>
      </c>
      <c r="R118" s="77">
        <f t="shared" si="113"/>
        <v>0.89214650920376359</v>
      </c>
      <c r="S118" s="42">
        <f t="shared" si="114"/>
        <v>0.55782463556843676</v>
      </c>
      <c r="T118" s="42">
        <f t="shared" si="114"/>
        <v>1.4711318518492109</v>
      </c>
      <c r="U118" s="77">
        <f t="shared" si="114"/>
        <v>0.39088493517118311</v>
      </c>
      <c r="V118" s="42">
        <f t="shared" si="115"/>
        <v>0.71921676493142317</v>
      </c>
      <c r="W118" s="42">
        <f t="shared" si="115"/>
        <v>0.3126197628192719</v>
      </c>
      <c r="X118" s="77">
        <f t="shared" si="115"/>
        <v>0.36551940108915099</v>
      </c>
      <c r="Y118" s="42">
        <f t="shared" si="116"/>
        <v>0.15746637776374039</v>
      </c>
      <c r="Z118" s="42">
        <f t="shared" si="116"/>
        <v>0.18208357858804672</v>
      </c>
      <c r="AA118" s="42">
        <f t="shared" si="116"/>
        <v>0.2670574844312078</v>
      </c>
    </row>
    <row r="119" spans="1:27" ht="15.5" x14ac:dyDescent="0.35">
      <c r="A119" s="35"/>
      <c r="B119" s="22"/>
      <c r="C119" s="55" t="str">
        <f t="shared" si="107"/>
        <v>OCT3/4</v>
      </c>
      <c r="D119" s="42">
        <f t="shared" si="108"/>
        <v>0.95833996878198968</v>
      </c>
      <c r="E119" s="42">
        <f t="shared" si="108"/>
        <v>1.1685275737293577</v>
      </c>
      <c r="F119" s="77">
        <f t="shared" ref="F119" si="138">2^-F88</f>
        <v>0.89297938652981701</v>
      </c>
      <c r="G119" s="42">
        <f t="shared" si="110"/>
        <v>1.1607729279725187</v>
      </c>
      <c r="H119" s="42">
        <f t="shared" si="110"/>
        <v>0.84725928337672962</v>
      </c>
      <c r="I119" s="77">
        <f t="shared" si="110"/>
        <v>0.77460682129706071</v>
      </c>
      <c r="J119" s="42">
        <f t="shared" si="111"/>
        <v>1.0446187067476114</v>
      </c>
      <c r="K119" s="42">
        <f t="shared" si="111"/>
        <v>1.4530883708854045</v>
      </c>
      <c r="L119" s="77">
        <f t="shared" si="111"/>
        <v>0.76151486878378805</v>
      </c>
      <c r="M119" s="42">
        <f t="shared" si="112"/>
        <v>1.0043221524475874</v>
      </c>
      <c r="N119" s="42">
        <f t="shared" si="112"/>
        <v>1.7897591364360863</v>
      </c>
      <c r="O119" s="77">
        <f t="shared" si="112"/>
        <v>1.1256836496342477</v>
      </c>
      <c r="P119" s="42">
        <f t="shared" si="113"/>
        <v>0.97940475884595923</v>
      </c>
      <c r="Q119" s="42">
        <f t="shared" si="113"/>
        <v>1.3230599596165196</v>
      </c>
      <c r="R119" s="77">
        <f t="shared" si="113"/>
        <v>0.77171734897453614</v>
      </c>
      <c r="S119" s="42">
        <f t="shared" si="114"/>
        <v>0.59953384781003549</v>
      </c>
      <c r="T119" s="42">
        <f t="shared" si="114"/>
        <v>0.88763334965191854</v>
      </c>
      <c r="U119" s="77">
        <f t="shared" si="114"/>
        <v>0.84460446423951741</v>
      </c>
      <c r="V119" s="42">
        <f t="shared" si="115"/>
        <v>1.1584791756291004</v>
      </c>
      <c r="W119" s="42">
        <f t="shared" si="115"/>
        <v>0.8394215721854329</v>
      </c>
      <c r="X119" s="77">
        <f t="shared" si="115"/>
        <v>0.95234647542582151</v>
      </c>
      <c r="Y119" s="42">
        <f t="shared" si="116"/>
        <v>10.915355991440778</v>
      </c>
      <c r="Z119" s="42">
        <f t="shared" si="116"/>
        <v>1.4091471549127941</v>
      </c>
      <c r="AA119" s="42">
        <f t="shared" si="116"/>
        <v>0.83281412590091197</v>
      </c>
    </row>
    <row r="120" spans="1:27" ht="15.5" x14ac:dyDescent="0.35">
      <c r="A120" s="35"/>
      <c r="B120" s="22"/>
      <c r="C120" s="55" t="str">
        <f t="shared" si="107"/>
        <v>FGF4</v>
      </c>
      <c r="D120" s="42">
        <f t="shared" si="108"/>
        <v>0.77937709843387282</v>
      </c>
      <c r="E120" s="42">
        <f t="shared" si="108"/>
        <v>1.371517576634216</v>
      </c>
      <c r="F120" s="77">
        <f t="shared" ref="F120" si="139">2^-F89</f>
        <v>0.93551548865959167</v>
      </c>
      <c r="G120" s="42">
        <f t="shared" si="110"/>
        <v>1.0058229969687031</v>
      </c>
      <c r="H120" s="42">
        <f t="shared" si="110"/>
        <v>1.1834779098572441</v>
      </c>
      <c r="I120" s="77">
        <f t="shared" si="110"/>
        <v>0.53411887675749636</v>
      </c>
      <c r="J120" s="42">
        <f t="shared" si="111"/>
        <v>1.0859616160272108</v>
      </c>
      <c r="K120" s="42">
        <f t="shared" si="111"/>
        <v>1.3863528021476985</v>
      </c>
      <c r="L120" s="77">
        <f t="shared" si="111"/>
        <v>0.51613979651301911</v>
      </c>
      <c r="M120" s="42">
        <f t="shared" si="112"/>
        <v>0.17270388529411468</v>
      </c>
      <c r="N120" s="42">
        <f t="shared" si="112"/>
        <v>0.98240861082028053</v>
      </c>
      <c r="O120" s="77">
        <f t="shared" si="112"/>
        <v>0.34068856836452344</v>
      </c>
      <c r="P120" s="42">
        <f t="shared" si="113"/>
        <v>1.1132398395226255</v>
      </c>
      <c r="Q120" s="42">
        <f t="shared" si="113"/>
        <v>1.2166811280242369</v>
      </c>
      <c r="R120" s="77">
        <f t="shared" si="113"/>
        <v>0.73830275364002496</v>
      </c>
      <c r="S120" s="42">
        <f t="shared" si="114"/>
        <v>0.7455226612503455</v>
      </c>
      <c r="T120" s="42">
        <f t="shared" si="114"/>
        <v>1.3315993866888403</v>
      </c>
      <c r="U120" s="77">
        <f t="shared" si="114"/>
        <v>0.70070614063190306</v>
      </c>
      <c r="V120" s="42">
        <f t="shared" si="115"/>
        <v>0.99403607209315004</v>
      </c>
      <c r="W120" s="42">
        <f t="shared" si="115"/>
        <v>0.68495214975586904</v>
      </c>
      <c r="X120" s="77">
        <f t="shared" si="115"/>
        <v>0.91134156777587927</v>
      </c>
      <c r="Y120" s="42">
        <f t="shared" si="116"/>
        <v>30.815784433895949</v>
      </c>
      <c r="Z120" s="42">
        <f t="shared" si="116"/>
        <v>2.8543091690881899</v>
      </c>
      <c r="AA120" s="42">
        <f t="shared" si="116"/>
        <v>0.99211810408564782</v>
      </c>
    </row>
    <row r="121" spans="1:27" ht="15.5" x14ac:dyDescent="0.35">
      <c r="A121" s="35"/>
      <c r="B121" s="22"/>
      <c r="C121" s="55" t="str">
        <f t="shared" si="107"/>
        <v>KLF4</v>
      </c>
      <c r="D121" s="42">
        <f t="shared" si="108"/>
        <v>0.99282315404331434</v>
      </c>
      <c r="E121" s="42">
        <f t="shared" si="108"/>
        <v>1.0048445502627252</v>
      </c>
      <c r="F121" s="77">
        <f t="shared" ref="F121" si="140">2^-F90</f>
        <v>1.0023726805723692</v>
      </c>
      <c r="G121" s="42">
        <f t="shared" si="110"/>
        <v>0.82324476240082767</v>
      </c>
      <c r="H121" s="42">
        <f t="shared" si="110"/>
        <v>1.0123590102702589</v>
      </c>
      <c r="I121" s="77">
        <f t="shared" si="110"/>
        <v>0.79173799929617217</v>
      </c>
      <c r="J121" s="42">
        <f t="shared" si="111"/>
        <v>0.93749398115688831</v>
      </c>
      <c r="K121" s="42">
        <f t="shared" si="111"/>
        <v>0.88466286277275885</v>
      </c>
      <c r="L121" s="77">
        <f t="shared" si="111"/>
        <v>0.70236182259013646</v>
      </c>
      <c r="M121" s="42">
        <f t="shared" si="112"/>
        <v>0.6890535443306981</v>
      </c>
      <c r="N121" s="42">
        <f t="shared" si="112"/>
        <v>1.2859542643272339</v>
      </c>
      <c r="O121" s="77">
        <f t="shared" si="112"/>
        <v>0.597464265719164</v>
      </c>
      <c r="P121" s="42">
        <f t="shared" si="113"/>
        <v>1.3190131978007991</v>
      </c>
      <c r="Q121" s="42">
        <f t="shared" si="113"/>
        <v>1.4659545073611095</v>
      </c>
      <c r="R121" s="77">
        <f t="shared" si="113"/>
        <v>0.51716647686304795</v>
      </c>
      <c r="S121" s="42">
        <f t="shared" si="114"/>
        <v>0.94088740982146413</v>
      </c>
      <c r="T121" s="42">
        <f t="shared" si="114"/>
        <v>0.99295001529141502</v>
      </c>
      <c r="U121" s="77">
        <f t="shared" si="114"/>
        <v>1.0433628711448646</v>
      </c>
      <c r="V121" s="42">
        <f t="shared" si="115"/>
        <v>0.77382933899926476</v>
      </c>
      <c r="W121" s="42">
        <f t="shared" si="115"/>
        <v>0.70375865579392016</v>
      </c>
      <c r="X121" s="77">
        <f t="shared" si="115"/>
        <v>1.3277660787194328</v>
      </c>
      <c r="Y121" s="42">
        <f t="shared" si="116"/>
        <v>1.7100333955056262</v>
      </c>
      <c r="Z121" s="42">
        <f t="shared" si="116"/>
        <v>0.79398656448849914</v>
      </c>
      <c r="AA121" s="42">
        <f t="shared" si="116"/>
        <v>0.72292789597623341</v>
      </c>
    </row>
    <row r="122" spans="1:27" ht="15.5" x14ac:dyDescent="0.35">
      <c r="A122" s="35"/>
      <c r="B122" s="22"/>
      <c r="C122" s="55" t="str">
        <f t="shared" si="107"/>
        <v>LIN28A</v>
      </c>
      <c r="D122" s="42">
        <f t="shared" si="108"/>
        <v>0.95844670087570161</v>
      </c>
      <c r="E122" s="42">
        <f t="shared" si="108"/>
        <v>1.0923158728515059</v>
      </c>
      <c r="F122" s="77">
        <f t="shared" ref="F122" si="141">2^-F91</f>
        <v>0.95517685086069271</v>
      </c>
      <c r="G122" s="42">
        <f t="shared" si="110"/>
        <v>1.1276357413106441</v>
      </c>
      <c r="H122" s="42">
        <f t="shared" si="110"/>
        <v>1.2341138086798873</v>
      </c>
      <c r="I122" s="77">
        <f t="shared" si="110"/>
        <v>0.99763877512002008</v>
      </c>
      <c r="J122" s="42">
        <f t="shared" si="111"/>
        <v>1.1012111411404562</v>
      </c>
      <c r="K122" s="42">
        <f t="shared" si="111"/>
        <v>1.1809649202521588</v>
      </c>
      <c r="L122" s="77">
        <f t="shared" si="111"/>
        <v>0.84689172873527963</v>
      </c>
      <c r="M122" s="42">
        <f t="shared" si="112"/>
        <v>0.8144314119218381</v>
      </c>
      <c r="N122" s="42">
        <f t="shared" si="112"/>
        <v>1.3148681247882996</v>
      </c>
      <c r="O122" s="77">
        <f t="shared" si="112"/>
        <v>0.95422878439326708</v>
      </c>
      <c r="P122" s="42">
        <f t="shared" si="113"/>
        <v>0.55958035574829268</v>
      </c>
      <c r="Q122" s="42">
        <f t="shared" si="113"/>
        <v>0.76581202666277193</v>
      </c>
      <c r="R122" s="77">
        <f t="shared" si="113"/>
        <v>2.3335405795728885</v>
      </c>
      <c r="S122" s="42">
        <f t="shared" si="114"/>
        <v>0.45619837797168578</v>
      </c>
      <c r="T122" s="42">
        <f t="shared" si="114"/>
        <v>0.99075040397204706</v>
      </c>
      <c r="U122" s="77">
        <f t="shared" si="114"/>
        <v>1.7202893235490253</v>
      </c>
      <c r="V122" s="42">
        <f t="shared" si="115"/>
        <v>0.54893968853280528</v>
      </c>
      <c r="W122" s="42">
        <f t="shared" si="115"/>
        <v>0.83499659651677227</v>
      </c>
      <c r="X122" s="77">
        <f t="shared" si="115"/>
        <v>0.88249594568204559</v>
      </c>
      <c r="Y122" s="42">
        <f t="shared" si="116"/>
        <v>1.3239356995697074</v>
      </c>
      <c r="Z122" s="42">
        <f t="shared" si="116"/>
        <v>0.35389114183113807</v>
      </c>
      <c r="AA122" s="42">
        <f t="shared" si="116"/>
        <v>0.5123248902190437</v>
      </c>
    </row>
    <row r="123" spans="1:27" ht="15.5" x14ac:dyDescent="0.35">
      <c r="A123" s="35"/>
      <c r="B123" s="22"/>
      <c r="C123" s="55" t="str">
        <f t="shared" si="107"/>
        <v>ZFP42</v>
      </c>
      <c r="D123" s="42">
        <f t="shared" ref="D123:E126" si="142">2^-D92</f>
        <v>1.1461040291084366</v>
      </c>
      <c r="E123" s="42">
        <f t="shared" si="142"/>
        <v>0.94691007770626601</v>
      </c>
      <c r="F123" s="77">
        <f t="shared" ref="F123" si="143">2^-F92</f>
        <v>0.921440341322594</v>
      </c>
      <c r="G123" s="42">
        <f t="shared" ref="G123:I126" si="144">2^-G92</f>
        <v>1.1861345453808758</v>
      </c>
      <c r="H123" s="42">
        <f t="shared" si="144"/>
        <v>1.1739866476228069</v>
      </c>
      <c r="I123" s="77">
        <f t="shared" si="144"/>
        <v>1.0643694446884218</v>
      </c>
      <c r="J123" s="42">
        <f t="shared" ref="J123:L126" si="145">2^-J92</f>
        <v>1.1640128622497663</v>
      </c>
      <c r="K123" s="42">
        <f t="shared" si="145"/>
        <v>1.1884998050763829</v>
      </c>
      <c r="L123" s="77">
        <f t="shared" si="145"/>
        <v>0.78223446106072414</v>
      </c>
      <c r="M123" s="42">
        <f t="shared" ref="M123:O126" si="146">2^-M92</f>
        <v>0.70574096859827429</v>
      </c>
      <c r="N123" s="42">
        <f t="shared" si="146"/>
        <v>1.7171963364666143</v>
      </c>
      <c r="O123" s="77">
        <f t="shared" si="146"/>
        <v>0.95567169849896383</v>
      </c>
      <c r="P123" s="42">
        <f t="shared" ref="P123:R126" si="147">2^-P92</f>
        <v>0.36262104373822779</v>
      </c>
      <c r="Q123" s="42">
        <f t="shared" si="147"/>
        <v>3.9903885267597179</v>
      </c>
      <c r="R123" s="77">
        <f t="shared" si="147"/>
        <v>0.69108555150266904</v>
      </c>
      <c r="S123" s="42">
        <f t="shared" ref="S123:U126" si="148">2^-S92</f>
        <v>0.71953090305165734</v>
      </c>
      <c r="T123" s="42">
        <f t="shared" si="148"/>
        <v>0.92407907906461839</v>
      </c>
      <c r="U123" s="77">
        <f t="shared" si="148"/>
        <v>0.50445409248159123</v>
      </c>
      <c r="V123" s="42">
        <f t="shared" ref="V123:X126" si="149">2^-V92</f>
        <v>31.07072259872383</v>
      </c>
      <c r="W123" s="42">
        <f t="shared" si="149"/>
        <v>1.5282277425843525</v>
      </c>
      <c r="X123" s="77">
        <f t="shared" si="149"/>
        <v>0.36434284279136686</v>
      </c>
      <c r="Y123" s="42">
        <f t="shared" ref="Y123:AA126" si="150">2^-Y92</f>
        <v>13.198788025632728</v>
      </c>
      <c r="Z123" s="42">
        <f t="shared" si="150"/>
        <v>3.5415994525860035</v>
      </c>
      <c r="AA123" s="42">
        <f t="shared" si="150"/>
        <v>1.9847751198554811</v>
      </c>
    </row>
    <row r="124" spans="1:27" ht="15.5" x14ac:dyDescent="0.35">
      <c r="A124" s="35"/>
      <c r="B124" s="22"/>
      <c r="C124" s="55" t="str">
        <f t="shared" si="107"/>
        <v>PAX6</v>
      </c>
      <c r="D124" s="42">
        <f t="shared" si="142"/>
        <v>1.3399740959356534</v>
      </c>
      <c r="E124" s="42">
        <f t="shared" si="142"/>
        <v>1.0077923739346637</v>
      </c>
      <c r="F124" s="77">
        <f t="shared" ref="F124" si="151">2^-F93</f>
        <v>0.74051273130104944</v>
      </c>
      <c r="G124" s="42">
        <f t="shared" si="144"/>
        <v>2.3630089786934185</v>
      </c>
      <c r="H124" s="42">
        <f t="shared" si="144"/>
        <v>0.60208445632804075</v>
      </c>
      <c r="I124" s="77">
        <f t="shared" si="144"/>
        <v>0.82677257822836403</v>
      </c>
      <c r="J124" s="42">
        <f t="shared" si="145"/>
        <v>1.369652376658298</v>
      </c>
      <c r="K124" s="42">
        <f t="shared" si="145"/>
        <v>0.96809561196320726</v>
      </c>
      <c r="L124" s="77">
        <f t="shared" si="145"/>
        <v>0.16876794048441934</v>
      </c>
      <c r="M124" s="42">
        <f t="shared" si="146"/>
        <v>3.1538005918337153</v>
      </c>
      <c r="N124" s="42">
        <f t="shared" si="146"/>
        <v>2.4840096492381298</v>
      </c>
      <c r="O124" s="77">
        <f t="shared" si="146"/>
        <v>1.6290254139589062</v>
      </c>
      <c r="P124" s="42">
        <f t="shared" si="147"/>
        <v>0.53915093306207085</v>
      </c>
      <c r="Q124" s="42">
        <f t="shared" si="147"/>
        <v>1.1432879257487161</v>
      </c>
      <c r="R124" s="77">
        <f t="shared" si="147"/>
        <v>1.6223106601229098</v>
      </c>
      <c r="S124" s="42">
        <f t="shared" si="148"/>
        <v>1.0838477485703302</v>
      </c>
      <c r="T124" s="42">
        <f t="shared" si="148"/>
        <v>1.6760673367444214</v>
      </c>
      <c r="U124" s="77">
        <f t="shared" si="148"/>
        <v>2.2440017138132449</v>
      </c>
      <c r="V124" s="42">
        <f t="shared" si="149"/>
        <v>1.1712397679591158</v>
      </c>
      <c r="W124" s="42">
        <f t="shared" si="149"/>
        <v>0.88321226457933033</v>
      </c>
      <c r="X124" s="77">
        <f t="shared" si="149"/>
        <v>3.1770837283659921</v>
      </c>
      <c r="Y124" s="42">
        <f t="shared" si="150"/>
        <v>2.9662484559603506</v>
      </c>
      <c r="Z124" s="42">
        <f t="shared" si="150"/>
        <v>2.082931571105906</v>
      </c>
      <c r="AA124" s="42">
        <f t="shared" si="150"/>
        <v>3.9606341528971258</v>
      </c>
    </row>
    <row r="125" spans="1:27" ht="15.5" x14ac:dyDescent="0.35">
      <c r="A125" s="35"/>
      <c r="B125" s="22"/>
      <c r="C125" s="55" t="str">
        <f t="shared" si="107"/>
        <v>MAP2</v>
      </c>
      <c r="D125" s="42">
        <f t="shared" si="142"/>
        <v>1.0409463154359506</v>
      </c>
      <c r="E125" s="42">
        <f t="shared" si="142"/>
        <v>1.0365250622885995</v>
      </c>
      <c r="F125" s="77">
        <f t="shared" ref="F125" si="152">2^-F94</f>
        <v>0.92681245254750666</v>
      </c>
      <c r="G125" s="42">
        <f t="shared" si="144"/>
        <v>0.75433241803410567</v>
      </c>
      <c r="H125" s="42">
        <f t="shared" si="144"/>
        <v>0.79413948466224549</v>
      </c>
      <c r="I125" s="77">
        <f t="shared" si="144"/>
        <v>0.44283914684418396</v>
      </c>
      <c r="J125" s="42">
        <f t="shared" si="145"/>
        <v>1.0081910134509826</v>
      </c>
      <c r="K125" s="42">
        <f t="shared" si="145"/>
        <v>1.0297675163519715</v>
      </c>
      <c r="L125" s="77">
        <f t="shared" si="145"/>
        <v>0.47949001133742863</v>
      </c>
      <c r="M125" s="42">
        <f t="shared" si="146"/>
        <v>1.0393428711515966</v>
      </c>
      <c r="N125" s="42">
        <f t="shared" si="146"/>
        <v>1.6760091206034298</v>
      </c>
      <c r="O125" s="77">
        <f t="shared" si="146"/>
        <v>1.133650029883448</v>
      </c>
      <c r="P125" s="42">
        <f t="shared" si="147"/>
        <v>1.0843213165337295</v>
      </c>
      <c r="Q125" s="42">
        <f t="shared" si="147"/>
        <v>1.3511947864550107</v>
      </c>
      <c r="R125" s="77">
        <f t="shared" si="147"/>
        <v>0.68253361211906594</v>
      </c>
      <c r="S125" s="42">
        <f t="shared" si="148"/>
        <v>0.79625034633906644</v>
      </c>
      <c r="T125" s="42">
        <f t="shared" si="148"/>
        <v>1.3170048574819109</v>
      </c>
      <c r="U125" s="77">
        <f t="shared" si="148"/>
        <v>0.84797815222953643</v>
      </c>
      <c r="V125" s="42">
        <f t="shared" si="149"/>
        <v>1.2150395992393486</v>
      </c>
      <c r="W125" s="42">
        <f t="shared" si="149"/>
        <v>1.0898611410922836</v>
      </c>
      <c r="X125" s="77">
        <f t="shared" si="149"/>
        <v>1.3454517612441981</v>
      </c>
      <c r="Y125" s="42">
        <f t="shared" si="150"/>
        <v>2.86474388962487</v>
      </c>
      <c r="Z125" s="42">
        <f t="shared" si="150"/>
        <v>1.2065219535349403</v>
      </c>
      <c r="AA125" s="42">
        <f t="shared" si="150"/>
        <v>2.1145162781190585</v>
      </c>
    </row>
    <row r="126" spans="1:27" ht="15.5" x14ac:dyDescent="0.35">
      <c r="A126" s="37"/>
      <c r="B126" s="43"/>
      <c r="C126" s="57" t="str">
        <f t="shared" si="107"/>
        <v>DLG4</v>
      </c>
      <c r="D126" s="42">
        <f t="shared" si="142"/>
        <v>1.0133543734991846</v>
      </c>
      <c r="E126" s="42">
        <f t="shared" si="142"/>
        <v>0.98287790001232966</v>
      </c>
      <c r="F126" s="77">
        <f t="shared" ref="F126" si="153">2^-F95</f>
        <v>1.0040124165537225</v>
      </c>
      <c r="G126" s="42">
        <f t="shared" si="144"/>
        <v>1.1097674889575013</v>
      </c>
      <c r="H126" s="42">
        <f t="shared" si="144"/>
        <v>1.0148262748406558</v>
      </c>
      <c r="I126" s="77">
        <f t="shared" si="144"/>
        <v>0.83798235881676919</v>
      </c>
      <c r="J126" s="42">
        <f t="shared" si="145"/>
        <v>1.3036224578659217</v>
      </c>
      <c r="K126" s="42">
        <f t="shared" si="145"/>
        <v>1.4850341534361278</v>
      </c>
      <c r="L126" s="77">
        <f t="shared" si="145"/>
        <v>0.91088496755194581</v>
      </c>
      <c r="M126" s="42">
        <f t="shared" si="146"/>
        <v>1.2161431966354646</v>
      </c>
      <c r="N126" s="42">
        <f t="shared" si="146"/>
        <v>1.6675235208170776</v>
      </c>
      <c r="O126" s="77">
        <f t="shared" si="146"/>
        <v>1.204179206917618</v>
      </c>
      <c r="P126" s="42">
        <f t="shared" si="147"/>
        <v>1.5364557546647462</v>
      </c>
      <c r="Q126" s="42">
        <f t="shared" si="147"/>
        <v>1.3008772971164364</v>
      </c>
      <c r="R126" s="77">
        <f t="shared" si="147"/>
        <v>0.50031509612926484</v>
      </c>
      <c r="S126" s="42">
        <f t="shared" si="148"/>
        <v>0.82984505259086905</v>
      </c>
      <c r="T126" s="42">
        <f t="shared" si="148"/>
        <v>1.3391001745325064</v>
      </c>
      <c r="U126" s="77">
        <f t="shared" si="148"/>
        <v>0.75663559637834532</v>
      </c>
      <c r="V126" s="42">
        <f t="shared" si="149"/>
        <v>1.3572155728321174</v>
      </c>
      <c r="W126" s="42">
        <f t="shared" si="149"/>
        <v>1.0145199408661683</v>
      </c>
      <c r="X126" s="77">
        <f t="shared" si="149"/>
        <v>1.145663917362147</v>
      </c>
      <c r="Y126" s="42">
        <f t="shared" si="150"/>
        <v>2.6916790360597367</v>
      </c>
      <c r="Z126" s="42">
        <f t="shared" si="150"/>
        <v>1.1365777584753123</v>
      </c>
      <c r="AA126" s="42">
        <f t="shared" si="150"/>
        <v>2.1793106933594344</v>
      </c>
    </row>
  </sheetData>
  <mergeCells count="8">
    <mergeCell ref="V1:X1"/>
    <mergeCell ref="Y1:AA1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E1D1-748B-4F48-B575-69CD5C4E0104}">
  <dimension ref="A1:Z1110"/>
  <sheetViews>
    <sheetView topLeftCell="A1087" zoomScale="80" zoomScaleNormal="80" workbookViewId="0">
      <selection activeCell="S1112" sqref="S1112"/>
    </sheetView>
  </sheetViews>
  <sheetFormatPr defaultRowHeight="14.5" x14ac:dyDescent="0.35"/>
  <cols>
    <col min="1" max="1" width="15.90625" style="82" customWidth="1"/>
    <col min="12" max="15" width="8.7265625" customWidth="1"/>
    <col min="21" max="21" width="11.6328125" customWidth="1"/>
  </cols>
  <sheetData>
    <row r="1" spans="1:22" x14ac:dyDescent="0.35">
      <c r="A1" s="121" t="s">
        <v>548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3"/>
    </row>
    <row r="2" spans="1:22" ht="15.5" x14ac:dyDescent="0.35">
      <c r="A2" s="98" t="s">
        <v>68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</row>
    <row r="3" spans="1:22" ht="15.5" x14ac:dyDescent="0.35">
      <c r="A3" s="81"/>
      <c r="B3" s="82" t="s">
        <v>137</v>
      </c>
      <c r="C3" s="82" t="s">
        <v>136</v>
      </c>
      <c r="D3" s="82" t="s">
        <v>138</v>
      </c>
      <c r="E3" s="82" t="s">
        <v>139</v>
      </c>
      <c r="F3" s="84"/>
      <c r="G3" s="106" t="s">
        <v>554</v>
      </c>
      <c r="H3" s="119" t="s">
        <v>137</v>
      </c>
      <c r="I3" s="119"/>
      <c r="J3" s="119" t="s">
        <v>136</v>
      </c>
      <c r="K3" s="119"/>
      <c r="L3" s="119" t="s">
        <v>138</v>
      </c>
      <c r="M3" s="119"/>
      <c r="N3" s="119" t="s">
        <v>139</v>
      </c>
      <c r="O3" s="119"/>
    </row>
    <row r="4" spans="1:22" x14ac:dyDescent="0.35">
      <c r="A4" t="s">
        <v>79</v>
      </c>
      <c r="B4" s="82">
        <v>0.87871046308235412</v>
      </c>
      <c r="C4">
        <v>1.5216460132137986</v>
      </c>
      <c r="D4">
        <v>1.6238906018811359</v>
      </c>
      <c r="E4">
        <v>1.3352977211084582</v>
      </c>
      <c r="H4" s="107" t="str" cm="1">
        <f t="array" ref="H4:I7">[1]!GRUBBS(B4:B6,TRUE)</f>
        <v>outlier</v>
      </c>
      <c r="I4" s="74">
        <v>1.1448345453460718</v>
      </c>
      <c r="J4" s="107" t="str" cm="1">
        <f t="array" ref="J4:K7">[1]!GRUBBS(C4:C6,TRUE)</f>
        <v>outlier</v>
      </c>
      <c r="K4" s="74">
        <v>1.2082584724192753</v>
      </c>
      <c r="L4" s="107" t="str" cm="1">
        <f t="array" ref="L4:M7">[1]!GRUBBS(D4:D6,TRUE)</f>
        <v>outlier</v>
      </c>
      <c r="M4" s="74">
        <v>1.6238906018811359</v>
      </c>
      <c r="N4" s="107" t="str" cm="1">
        <f t="array" ref="N4:O7">[1]!GRUBBS(E4:E6,TRUE)</f>
        <v>outlier</v>
      </c>
      <c r="O4" s="74">
        <v>2.161793586931092</v>
      </c>
    </row>
    <row r="5" spans="1:22" x14ac:dyDescent="0.35">
      <c r="A5" t="s">
        <v>80</v>
      </c>
      <c r="B5">
        <v>1.1448345453460718</v>
      </c>
      <c r="C5">
        <v>1.2082584724192753</v>
      </c>
      <c r="D5">
        <v>1.4537458881500569</v>
      </c>
      <c r="E5">
        <v>2.161793586931092</v>
      </c>
      <c r="H5" s="108" t="str">
        <v>G</v>
      </c>
      <c r="I5" s="75">
        <v>1.0413063762404546</v>
      </c>
      <c r="J5" s="108" t="str">
        <v>G</v>
      </c>
      <c r="K5" s="75">
        <v>1.1267872215015093</v>
      </c>
      <c r="L5" s="108" t="str">
        <v>G</v>
      </c>
      <c r="M5" s="75">
        <v>1.0385340078118948</v>
      </c>
      <c r="N5" s="108" t="str">
        <v>G</v>
      </c>
      <c r="O5" s="75">
        <v>1.0543512932667618</v>
      </c>
    </row>
    <row r="6" spans="1:22" x14ac:dyDescent="0.35">
      <c r="A6" t="s">
        <v>81</v>
      </c>
      <c r="B6">
        <v>0.9940574317349582</v>
      </c>
      <c r="C6">
        <v>1.449880949301287</v>
      </c>
      <c r="D6">
        <v>1.3210109675419297</v>
      </c>
      <c r="E6">
        <v>1.6741159400305756</v>
      </c>
      <c r="H6" s="108" t="str">
        <v>G-crit</v>
      </c>
      <c r="I6" s="75">
        <v>1.1531180614225278</v>
      </c>
      <c r="J6" s="108" t="str">
        <v>G-crit</v>
      </c>
      <c r="K6" s="75">
        <v>1.1531180614225278</v>
      </c>
      <c r="L6" s="108" t="str">
        <v>G-crit</v>
      </c>
      <c r="M6" s="75">
        <v>1.1531180614225278</v>
      </c>
      <c r="N6" s="108" t="str">
        <v>G-crit</v>
      </c>
      <c r="O6" s="75">
        <v>1.1531180614225278</v>
      </c>
    </row>
    <row r="7" spans="1:22" x14ac:dyDescent="0.35">
      <c r="A7"/>
      <c r="H7" s="109" t="str">
        <v>sig</v>
      </c>
      <c r="I7" s="110" t="str">
        <v>no</v>
      </c>
      <c r="J7" s="109" t="str">
        <v>sig</v>
      </c>
      <c r="K7" s="110" t="str">
        <v>no</v>
      </c>
      <c r="L7" s="109" t="str">
        <v>sig</v>
      </c>
      <c r="M7" s="110" t="str">
        <v>no</v>
      </c>
      <c r="N7" s="109" t="str">
        <v>sig</v>
      </c>
      <c r="O7" s="110" t="str">
        <v>no</v>
      </c>
    </row>
    <row r="8" spans="1:22" x14ac:dyDescent="0.35">
      <c r="A8"/>
      <c r="G8" s="11" t="s">
        <v>555</v>
      </c>
      <c r="H8" s="6" t="str">
        <f>IF(I5 &lt; 1.153, "NS", IF(I5 &gt; 1.155, "outlier", "straggler"))</f>
        <v>NS</v>
      </c>
      <c r="I8" s="6" t="str">
        <f>IF(H8 = "outlier", "exclude", IF(H8 = "straggler", "keep", "keep"))</f>
        <v>keep</v>
      </c>
      <c r="J8" s="6" t="str">
        <f>IF(K5 &lt; 1.153, "NS", IF(K5 &gt; 1.155, "outlier", "straggler"))</f>
        <v>NS</v>
      </c>
      <c r="K8" s="6" t="str">
        <f>IF(J8 = "outlier", "exclude", IF(J8 = "straggler", "keep", "keep"))</f>
        <v>keep</v>
      </c>
      <c r="L8" s="6" t="str">
        <f>IF(M5 &lt; 1.153, "NS", IF(M5 &gt; 1.155, "outlier", "straggler"))</f>
        <v>NS</v>
      </c>
      <c r="M8" s="6" t="str">
        <f>IF(L8 = "outlier", "exclude", IF(L8 = "straggler", "keep", "keep"))</f>
        <v>keep</v>
      </c>
      <c r="N8" s="6" t="str">
        <f>IF(O5 &lt; 1.153, "NS", IF(O5 &gt; 1.155, "outlier", "straggler"))</f>
        <v>NS</v>
      </c>
      <c r="O8" s="6" t="str">
        <f>IF(N8 = "outlier", "exclude", IF(N8 = "straggler", "keep", "keep"))</f>
        <v>keep</v>
      </c>
    </row>
    <row r="9" spans="1:22" x14ac:dyDescent="0.35">
      <c r="A9"/>
    </row>
    <row r="10" spans="1:22" ht="15" thickBot="1" x14ac:dyDescent="0.4">
      <c r="A10" t="s">
        <v>521</v>
      </c>
      <c r="K10" t="s">
        <v>533</v>
      </c>
      <c r="N10" s="42" t="s">
        <v>534</v>
      </c>
      <c r="O10">
        <v>0.05</v>
      </c>
    </row>
    <row r="11" spans="1:22" ht="15" thickTop="1" x14ac:dyDescent="0.35">
      <c r="A11"/>
      <c r="K11" s="85" t="s">
        <v>535</v>
      </c>
      <c r="L11" s="85" t="s">
        <v>536</v>
      </c>
      <c r="M11" s="85" t="s">
        <v>537</v>
      </c>
      <c r="N11" s="85" t="s">
        <v>538</v>
      </c>
      <c r="O11" s="85" t="s">
        <v>515</v>
      </c>
      <c r="P11" s="85" t="s">
        <v>539</v>
      </c>
    </row>
    <row r="12" spans="1:22" ht="15" thickBot="1" x14ac:dyDescent="0.4">
      <c r="A12" t="s">
        <v>522</v>
      </c>
      <c r="F12" t="s">
        <v>523</v>
      </c>
      <c r="G12">
        <v>0.05</v>
      </c>
      <c r="K12" s="42" t="str">
        <f>B3</f>
        <v>WT_ESC</v>
      </c>
      <c r="L12" s="42">
        <f>AVERAGE(B4:B6)</f>
        <v>1.0058674800544614</v>
      </c>
      <c r="M12" s="42">
        <f>COUNT(B4:B6)</f>
        <v>3</v>
      </c>
      <c r="N12" s="42">
        <f>DEVSQ(B4:B6)</f>
        <v>3.5620229442316478E-2</v>
      </c>
      <c r="O12" s="42"/>
      <c r="P12" s="42"/>
    </row>
    <row r="13" spans="1:22" ht="15" thickTop="1" x14ac:dyDescent="0.35">
      <c r="A13" s="85" t="s">
        <v>524</v>
      </c>
      <c r="B13" s="85" t="s">
        <v>510</v>
      </c>
      <c r="C13" s="85" t="s">
        <v>511</v>
      </c>
      <c r="D13" s="85" t="s">
        <v>121</v>
      </c>
      <c r="E13" s="85" t="s">
        <v>512</v>
      </c>
      <c r="F13" s="85" t="s">
        <v>514</v>
      </c>
      <c r="G13" s="85" t="s">
        <v>525</v>
      </c>
      <c r="H13" s="85" t="s">
        <v>526</v>
      </c>
      <c r="I13" s="85" t="s">
        <v>527</v>
      </c>
      <c r="K13" t="str">
        <f>C3</f>
        <v>PWS_ESC</v>
      </c>
      <c r="L13">
        <f>AVERAGE(C4:C6)</f>
        <v>1.3932618116447868</v>
      </c>
      <c r="M13">
        <f>COUNT(C4:C6)</f>
        <v>3</v>
      </c>
      <c r="N13">
        <f>DEVSQ(C4:C6)</f>
        <v>5.3914465486068035E-2</v>
      </c>
    </row>
    <row r="14" spans="1:22" x14ac:dyDescent="0.35">
      <c r="A14" s="42" t="str">
        <f>B3</f>
        <v>WT_ESC</v>
      </c>
      <c r="B14" s="42">
        <f>COUNT(B4:B6)</f>
        <v>3</v>
      </c>
      <c r="C14" s="42">
        <f>SUM(B4:B6)</f>
        <v>3.0176024401633841</v>
      </c>
      <c r="D14" s="42">
        <f>AVERAGE(B4:B6)</f>
        <v>1.0058674800544614</v>
      </c>
      <c r="E14" s="42">
        <f>_xlfn.VAR.S(B4:B6)</f>
        <v>1.7810114721158232E-2</v>
      </c>
      <c r="F14" s="42">
        <f>DEVSQ(B4:B6)</f>
        <v>3.5620229442316478E-2</v>
      </c>
      <c r="G14" s="42">
        <f>SQRT(D22/B14)</f>
        <v>0.14155047340004667</v>
      </c>
      <c r="H14" s="42">
        <f>D14-G14*_xlfn.T.INV.2T(G12,C22)</f>
        <v>0.67945150305384627</v>
      </c>
      <c r="I14" s="42">
        <f>D14+G14*_xlfn.T.INV.2T(G12,C22)</f>
        <v>1.3322834570550763</v>
      </c>
      <c r="K14" t="str">
        <f>D3</f>
        <v>AS1_ESC</v>
      </c>
      <c r="L14">
        <f>AVERAGE(D4:D6)</f>
        <v>1.4662158191910406</v>
      </c>
      <c r="M14">
        <f>COUNT(D4:D6)</f>
        <v>3</v>
      </c>
      <c r="N14">
        <f>DEVSQ(D4:D6)</f>
        <v>4.6101285218975961E-2</v>
      </c>
    </row>
    <row r="15" spans="1:22" x14ac:dyDescent="0.35">
      <c r="A15" t="str">
        <f>C3</f>
        <v>PWS_ESC</v>
      </c>
      <c r="B15">
        <f>COUNT(C4:C6)</f>
        <v>3</v>
      </c>
      <c r="C15">
        <f>SUM(C4:C6)</f>
        <v>4.1797854349343604</v>
      </c>
      <c r="D15">
        <f>AVERAGE(C4:C6)</f>
        <v>1.3932618116447868</v>
      </c>
      <c r="E15">
        <f>_xlfn.VAR.S(C4:C6)</f>
        <v>2.6957232743034017E-2</v>
      </c>
      <c r="F15">
        <f>DEVSQ(C4:C6)</f>
        <v>5.3914465486068035E-2</v>
      </c>
      <c r="G15">
        <f>SQRT(D22/B15)</f>
        <v>0.14155047340004667</v>
      </c>
      <c r="H15">
        <f>D15-G15*_xlfn.T.INV.2T(G12,C22)</f>
        <v>1.0668458346441718</v>
      </c>
      <c r="I15">
        <f>D15+G15*_xlfn.T.INV.2T(G12,C22)</f>
        <v>1.7196777886454018</v>
      </c>
      <c r="K15" t="str">
        <f>E3</f>
        <v>AS2_ESC</v>
      </c>
      <c r="L15">
        <f>AVERAGE(E4:E6)</f>
        <v>1.7237357493567087</v>
      </c>
      <c r="M15">
        <f>COUNT(E4:E6)</f>
        <v>3</v>
      </c>
      <c r="N15">
        <f>DEVSQ(E4:E6)</f>
        <v>0.34524089632729521</v>
      </c>
    </row>
    <row r="16" spans="1:22" x14ac:dyDescent="0.35">
      <c r="A16" t="str">
        <f>D3</f>
        <v>AS1_ESC</v>
      </c>
      <c r="B16">
        <f>COUNT(D4:D6)</f>
        <v>3</v>
      </c>
      <c r="C16">
        <f>SUM(D4:D6)</f>
        <v>4.398647457573122</v>
      </c>
      <c r="D16">
        <f>AVERAGE(D4:D6)</f>
        <v>1.4662158191910406</v>
      </c>
      <c r="E16">
        <f>_xlfn.VAR.S(D4:D6)</f>
        <v>2.3050642609487981E-2</v>
      </c>
      <c r="F16">
        <f>DEVSQ(D4:D6)</f>
        <v>4.6101285218975961E-2</v>
      </c>
      <c r="G16">
        <f>SQRT(D22/B16)</f>
        <v>0.14155047340004667</v>
      </c>
      <c r="H16">
        <f>D16-G16*_xlfn.T.INV.2T(G12,C22)</f>
        <v>1.1397998421904254</v>
      </c>
      <c r="I16">
        <f>D16+G16*_xlfn.T.INV.2T(G12,C22)</f>
        <v>1.7926317961916558</v>
      </c>
      <c r="K16" s="78"/>
      <c r="L16" s="78"/>
      <c r="M16" s="78">
        <f>SUM(M12:M15)</f>
        <v>12</v>
      </c>
      <c r="N16" s="78">
        <f>SUM(N12:N15)</f>
        <v>0.48087687647465571</v>
      </c>
      <c r="O16" s="78">
        <f>M16-COUNT(M12:M15)</f>
        <v>8</v>
      </c>
      <c r="P16" s="78">
        <f>[1]!DCRIT(COUNT(M12:M15),O16,O10)</f>
        <v>2.88</v>
      </c>
    </row>
    <row r="17" spans="1:22" ht="15" thickBot="1" x14ac:dyDescent="0.4">
      <c r="A17" t="str">
        <f>E3</f>
        <v>AS2_ESC</v>
      </c>
      <c r="B17">
        <f>COUNT(E4:E6)</f>
        <v>3</v>
      </c>
      <c r="C17">
        <f>SUM(E4:E6)</f>
        <v>5.1712072480701261</v>
      </c>
      <c r="D17">
        <f>AVERAGE(E4:E6)</f>
        <v>1.7237357493567087</v>
      </c>
      <c r="E17">
        <f>_xlfn.VAR.S(E4:E6)</f>
        <v>0.17262044816364686</v>
      </c>
      <c r="F17">
        <f>DEVSQ(E4:E6)</f>
        <v>0.34524089632729521</v>
      </c>
      <c r="G17">
        <f>SQRT(D22/B17)</f>
        <v>0.14155047340004667</v>
      </c>
      <c r="H17">
        <f>D17-G17*_xlfn.T.INV.2T(G12,C22)</f>
        <v>1.3973197723560937</v>
      </c>
      <c r="I17">
        <f>D17+G17*_xlfn.T.INV.2T(G12,C22)</f>
        <v>2.0501517263573237</v>
      </c>
      <c r="K17" t="s">
        <v>540</v>
      </c>
    </row>
    <row r="18" spans="1:22" ht="15" thickTop="1" x14ac:dyDescent="0.35">
      <c r="A18" s="78"/>
      <c r="B18" s="78"/>
      <c r="C18" s="78"/>
      <c r="D18" s="78"/>
      <c r="E18" s="78"/>
      <c r="F18" s="78"/>
      <c r="G18" s="78"/>
      <c r="H18" s="78"/>
      <c r="I18" s="78"/>
      <c r="K18" s="85" t="s">
        <v>535</v>
      </c>
      <c r="L18" s="85" t="s">
        <v>536</v>
      </c>
      <c r="M18" s="85" t="s">
        <v>541</v>
      </c>
      <c r="N18" s="85" t="s">
        <v>542</v>
      </c>
      <c r="O18" s="85" t="s">
        <v>543</v>
      </c>
      <c r="P18" s="85" t="s">
        <v>544</v>
      </c>
      <c r="Q18" s="85" t="s">
        <v>545</v>
      </c>
      <c r="R18" s="85" t="s">
        <v>546</v>
      </c>
      <c r="S18" s="85" t="s">
        <v>547</v>
      </c>
      <c r="U18" s="135" t="s">
        <v>558</v>
      </c>
    </row>
    <row r="19" spans="1:22" ht="15" thickBot="1" x14ac:dyDescent="0.4">
      <c r="A19" t="s">
        <v>513</v>
      </c>
      <c r="K19" s="89" t="str">
        <f>K13</f>
        <v>PWS_ESC</v>
      </c>
      <c r="L19" s="89">
        <f>L$12-L13</f>
        <v>-0.38739433159032544</v>
      </c>
      <c r="M19" s="89">
        <f>SQRT(N$16/O$16*(1/M$12+1/M13))</f>
        <v>0.20018259924267803</v>
      </c>
      <c r="N19" s="89">
        <f>ABS(L19/M19)</f>
        <v>1.9352048232758419</v>
      </c>
      <c r="O19" s="89">
        <f>L19-M19*P$16</f>
        <v>-0.96392021740923817</v>
      </c>
      <c r="P19" s="89">
        <f>L19+M19*P$16</f>
        <v>0.1891315542285873</v>
      </c>
      <c r="Q19" s="89">
        <f>[1]!DPROB(N19,COUNT(M$12:M$15),O$16)</f>
        <v>1</v>
      </c>
      <c r="R19" s="89">
        <f>M19*P$16</f>
        <v>0.57652588581891273</v>
      </c>
      <c r="S19" s="89">
        <f>ABS(L19)*SQRT(O$16/N$16)</f>
        <v>1.5800881215995695</v>
      </c>
      <c r="U19" t="s">
        <v>559</v>
      </c>
    </row>
    <row r="20" spans="1:22" ht="15" thickTop="1" x14ac:dyDescent="0.35">
      <c r="A20" s="85" t="s">
        <v>528</v>
      </c>
      <c r="B20" s="85" t="s">
        <v>514</v>
      </c>
      <c r="C20" s="85" t="s">
        <v>515</v>
      </c>
      <c r="D20" s="85" t="s">
        <v>516</v>
      </c>
      <c r="E20" s="85" t="s">
        <v>517</v>
      </c>
      <c r="F20" s="85" t="s">
        <v>529</v>
      </c>
      <c r="G20" s="85" t="s">
        <v>530</v>
      </c>
      <c r="H20" s="85" t="s">
        <v>531</v>
      </c>
      <c r="I20" s="85" t="s">
        <v>532</v>
      </c>
      <c r="K20" s="89" t="str">
        <f t="shared" ref="K20:K21" si="0">K14</f>
        <v>AS1_ESC</v>
      </c>
      <c r="L20" s="89">
        <f t="shared" ref="L20:L21" si="1">L$12-L14</f>
        <v>-0.46034833913657924</v>
      </c>
      <c r="M20" s="89">
        <f t="shared" ref="M20:M21" si="2">SQRT(N$16/O$16*(1/M$12+1/M14))</f>
        <v>0.20018259924267803</v>
      </c>
      <c r="N20" s="89">
        <f t="shared" ref="N20:N21" si="3">ABS(L20/M20)</f>
        <v>2.2996421311250264</v>
      </c>
      <c r="O20" s="89">
        <f t="shared" ref="O20:O21" si="4">L20-M20*P$16</f>
        <v>-1.0368742249554921</v>
      </c>
      <c r="P20" s="89">
        <f t="shared" ref="P20:P21" si="5">L20+M20*P$16</f>
        <v>0.11617754668233349</v>
      </c>
      <c r="Q20" s="89">
        <f>[1]!DPROB(N20,COUNT(M$12:M$15),O$16)</f>
        <v>1</v>
      </c>
      <c r="R20" s="89">
        <f t="shared" ref="R20:R21" si="6">M20*P$16</f>
        <v>0.57652588581891273</v>
      </c>
      <c r="S20" s="89">
        <f t="shared" ref="S20:S21" si="7">ABS(L20)*SQRT(O$16/N$16)</f>
        <v>1.8776499374209337</v>
      </c>
      <c r="U20" t="s">
        <v>559</v>
      </c>
    </row>
    <row r="21" spans="1:22" x14ac:dyDescent="0.35">
      <c r="A21" s="42" t="s">
        <v>518</v>
      </c>
      <c r="B21" s="42">
        <f>B23-B22</f>
        <v>0.79363622904115394</v>
      </c>
      <c r="C21" s="42">
        <f>COUNTA(A14:A17)-1</f>
        <v>3</v>
      </c>
      <c r="D21" s="42">
        <f>B21/C21</f>
        <v>0.26454540968038465</v>
      </c>
      <c r="E21" s="42">
        <f>D21/D22</f>
        <v>4.40105020844066</v>
      </c>
      <c r="F21" s="97">
        <f>_xlfn.F.DIST.RT(E21,C21,C22)</f>
        <v>4.1632172600514147E-2</v>
      </c>
      <c r="G21" s="42">
        <f>B21/B23</f>
        <v>0.62269758200717795</v>
      </c>
      <c r="H21" s="42">
        <f>SQRT(DEVSQ(D14:D17)/(D22*C21))</f>
        <v>1.2112046631956495</v>
      </c>
      <c r="I21" s="42">
        <f>(B23-C23*D22)/(B23+D22)</f>
        <v>0.45953616211951537</v>
      </c>
      <c r="K21" s="95" t="str">
        <f t="shared" si="0"/>
        <v>AS2_ESC</v>
      </c>
      <c r="L21" s="95">
        <f t="shared" si="1"/>
        <v>-0.71786826930224734</v>
      </c>
      <c r="M21" s="95">
        <f t="shared" si="2"/>
        <v>0.20018259924267803</v>
      </c>
      <c r="N21" s="95">
        <f t="shared" si="3"/>
        <v>3.5860672806630292</v>
      </c>
      <c r="O21" s="95">
        <f t="shared" si="4"/>
        <v>-1.29439415512116</v>
      </c>
      <c r="P21" s="95">
        <f t="shared" si="5"/>
        <v>-0.14134238348333461</v>
      </c>
      <c r="Q21" s="96">
        <f>[1]!DPROB(N21,COUNT(M$12:M$15),O$16)</f>
        <v>1.8159870212512044E-2</v>
      </c>
      <c r="R21" s="95">
        <f t="shared" si="6"/>
        <v>0.57652588581891273</v>
      </c>
      <c r="S21" s="95">
        <f t="shared" si="7"/>
        <v>2.9280116736381516</v>
      </c>
      <c r="U21" t="s">
        <v>560</v>
      </c>
    </row>
    <row r="22" spans="1:22" x14ac:dyDescent="0.35">
      <c r="A22" t="s">
        <v>519</v>
      </c>
      <c r="B22">
        <f>SUM(F14:F17)</f>
        <v>0.48087687647465571</v>
      </c>
      <c r="C22">
        <f>C23-C21</f>
        <v>8</v>
      </c>
      <c r="D22">
        <f>B22/C22</f>
        <v>6.0109609559331964E-2</v>
      </c>
    </row>
    <row r="23" spans="1:22" x14ac:dyDescent="0.35">
      <c r="A23" s="91" t="s">
        <v>520</v>
      </c>
      <c r="B23" s="91">
        <f>DEVSQ(B4:E6)</f>
        <v>1.2745131055158097</v>
      </c>
      <c r="C23" s="91">
        <f>COUNT(B4:E6)-1</f>
        <v>11</v>
      </c>
      <c r="D23" s="91">
        <f>B23/C23</f>
        <v>0.11586482777416451</v>
      </c>
      <c r="E23" s="91"/>
      <c r="F23" s="91"/>
      <c r="G23" s="91"/>
      <c r="H23" s="91"/>
      <c r="I23" s="91"/>
    </row>
    <row r="24" spans="1:22" x14ac:dyDescent="0.35">
      <c r="A24"/>
    </row>
    <row r="25" spans="1:22" ht="15.5" x14ac:dyDescent="0.35">
      <c r="A25" s="83" t="s">
        <v>70</v>
      </c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</row>
    <row r="26" spans="1:22" ht="15.5" x14ac:dyDescent="0.35">
      <c r="A26" s="81"/>
      <c r="B26" s="82" t="s">
        <v>137</v>
      </c>
      <c r="C26" s="82" t="s">
        <v>136</v>
      </c>
      <c r="D26" s="82" t="s">
        <v>138</v>
      </c>
      <c r="E26" s="82" t="s">
        <v>139</v>
      </c>
      <c r="F26" s="84"/>
      <c r="G26" s="106" t="s">
        <v>554</v>
      </c>
      <c r="H26" s="119" t="s">
        <v>137</v>
      </c>
      <c r="I26" s="119"/>
      <c r="J26" s="119" t="s">
        <v>136</v>
      </c>
      <c r="K26" s="119"/>
      <c r="L26" s="119" t="s">
        <v>138</v>
      </c>
      <c r="M26" s="119"/>
      <c r="N26" s="119" t="s">
        <v>139</v>
      </c>
      <c r="O26" s="119"/>
      <c r="Q26" s="81"/>
      <c r="R26" s="82"/>
      <c r="S26" s="82"/>
      <c r="T26" s="82"/>
      <c r="U26" s="82"/>
    </row>
    <row r="27" spans="1:22" x14ac:dyDescent="0.35">
      <c r="A27" t="s">
        <v>79</v>
      </c>
      <c r="B27">
        <v>1.3832462379004771</v>
      </c>
      <c r="C27">
        <v>0.59837784552628714</v>
      </c>
      <c r="D27">
        <v>0.54059772036695575</v>
      </c>
      <c r="E27">
        <v>0.39244135930979029</v>
      </c>
      <c r="H27" s="107" t="str" cm="1">
        <f t="array" ref="H27:I30">[1]!GRUBBS(B27:B29,TRUE)</f>
        <v>outlier</v>
      </c>
      <c r="I27" s="74">
        <v>1.3832462379004771</v>
      </c>
      <c r="J27" s="107" t="str" cm="1">
        <f t="array" ref="J27:K30">[1]!GRUBBS(C27:C29,TRUE)</f>
        <v>outlier</v>
      </c>
      <c r="K27" s="74">
        <v>0.59837784552628714</v>
      </c>
      <c r="L27" s="107" t="str" cm="1">
        <f t="array" ref="L27:M30">[1]!GRUBBS(D27:D29,TRUE)</f>
        <v>outlier</v>
      </c>
      <c r="M27" s="74">
        <v>0.72871032299279392</v>
      </c>
      <c r="N27" s="107" t="str" cm="1">
        <f t="array" ref="N27:O30">[1]!GRUBBS(E27:E29,TRUE)</f>
        <v>outlier</v>
      </c>
      <c r="O27" s="74">
        <v>0.57442349589544817</v>
      </c>
    </row>
    <row r="28" spans="1:22" x14ac:dyDescent="0.35">
      <c r="A28" t="s">
        <v>80</v>
      </c>
      <c r="B28">
        <v>0.88181463954750783</v>
      </c>
      <c r="C28">
        <v>0.77798235156473994</v>
      </c>
      <c r="D28">
        <v>0.72871032299279392</v>
      </c>
      <c r="E28">
        <v>0.57442349589544817</v>
      </c>
      <c r="H28" s="108" t="str">
        <v>G</v>
      </c>
      <c r="I28" s="75">
        <v>1.1488758452215257</v>
      </c>
      <c r="J28" s="108" t="str">
        <v>G</v>
      </c>
      <c r="K28" s="75">
        <v>1.1464987007659695</v>
      </c>
      <c r="L28" s="108" t="str">
        <v>G</v>
      </c>
      <c r="M28" s="75">
        <v>1.1535194022361805</v>
      </c>
      <c r="N28" s="108" t="str">
        <v>G</v>
      </c>
      <c r="O28" s="75">
        <v>1.0220241122430966</v>
      </c>
    </row>
    <row r="29" spans="1:22" x14ac:dyDescent="0.35">
      <c r="A29" t="s">
        <v>81</v>
      </c>
      <c r="B29">
        <v>0.81982885105556114</v>
      </c>
      <c r="C29">
        <v>0.80468051278253716</v>
      </c>
      <c r="D29">
        <v>0.55017951647456054</v>
      </c>
      <c r="E29">
        <v>0.47720255306070658</v>
      </c>
      <c r="H29" s="108" t="str">
        <v>G-crit</v>
      </c>
      <c r="I29" s="75">
        <v>1.1531180614225278</v>
      </c>
      <c r="J29" s="108" t="str">
        <v>G-crit</v>
      </c>
      <c r="K29" s="75">
        <v>1.1531180614225278</v>
      </c>
      <c r="L29" s="108" t="str">
        <v>G-crit</v>
      </c>
      <c r="M29" s="75">
        <v>1.1531180614225278</v>
      </c>
      <c r="N29" s="108" t="str">
        <v>G-crit</v>
      </c>
      <c r="O29" s="75">
        <v>1.1531180614225278</v>
      </c>
    </row>
    <row r="30" spans="1:22" x14ac:dyDescent="0.35">
      <c r="A30"/>
      <c r="H30" s="109" t="str">
        <v>sig</v>
      </c>
      <c r="I30" s="110" t="str">
        <v>no</v>
      </c>
      <c r="J30" s="109" t="str">
        <v>sig</v>
      </c>
      <c r="K30" s="110" t="str">
        <v>no</v>
      </c>
      <c r="L30" s="109" t="str">
        <v>sig</v>
      </c>
      <c r="M30" s="110" t="str">
        <v>yes</v>
      </c>
      <c r="N30" s="109" t="str">
        <v>sig</v>
      </c>
      <c r="O30" s="110" t="str">
        <v>no</v>
      </c>
    </row>
    <row r="31" spans="1:22" x14ac:dyDescent="0.35">
      <c r="A31"/>
      <c r="G31" s="11" t="s">
        <v>555</v>
      </c>
      <c r="H31" s="6" t="str">
        <f>IF(I28 &lt; 1.153, "NS", IF(I28 &gt; 1.155, "outlier", "straggler"))</f>
        <v>NS</v>
      </c>
      <c r="I31" s="6" t="str">
        <f>IF(H31 = "outlier", "exclude", IF(H31 = "straggler", "keep", "keep"))</f>
        <v>keep</v>
      </c>
      <c r="J31" s="6" t="str">
        <f>IF(K28 &lt; 1.153, "NS", IF(K28 &gt; 1.155, "outlier", "straggler"))</f>
        <v>NS</v>
      </c>
      <c r="K31" s="6" t="str">
        <f>IF(J31 = "outlier", "exclude", IF(J31 = "straggler", "keep", "keep"))</f>
        <v>keep</v>
      </c>
      <c r="L31" s="6" t="str">
        <f>IF(M28 &lt; 1.153, "NS", IF(M28 &gt; 1.155, "outlier", "straggler"))</f>
        <v>straggler</v>
      </c>
      <c r="M31" s="6" t="str">
        <f>IF(L31 = "outlier", "exclude", IF(L31 = "straggler", "keep", "keep"))</f>
        <v>keep</v>
      </c>
      <c r="N31" s="6" t="str">
        <f>IF(O28 &lt; 1.153, "NS", IF(O28 &gt; 1.155, "outlier", "straggler"))</f>
        <v>NS</v>
      </c>
      <c r="O31" s="6" t="str">
        <f>IF(N31 = "outlier", "exclude", IF(N31 = "straggler", "keep", "keep"))</f>
        <v>keep</v>
      </c>
    </row>
    <row r="32" spans="1:22" x14ac:dyDescent="0.35">
      <c r="A32"/>
      <c r="G32" s="11"/>
    </row>
    <row r="33" spans="1:24" ht="15" thickBot="1" x14ac:dyDescent="0.4">
      <c r="A33" t="s">
        <v>521</v>
      </c>
      <c r="K33" t="s">
        <v>533</v>
      </c>
      <c r="N33" s="42" t="s">
        <v>534</v>
      </c>
      <c r="O33">
        <v>0.05</v>
      </c>
    </row>
    <row r="34" spans="1:24" ht="15" thickTop="1" x14ac:dyDescent="0.35">
      <c r="A34"/>
      <c r="K34" s="85" t="s">
        <v>535</v>
      </c>
      <c r="L34" s="85" t="s">
        <v>536</v>
      </c>
      <c r="M34" s="85" t="s">
        <v>537</v>
      </c>
      <c r="N34" s="85" t="s">
        <v>538</v>
      </c>
      <c r="O34" s="85" t="s">
        <v>515</v>
      </c>
      <c r="P34" s="85" t="s">
        <v>539</v>
      </c>
    </row>
    <row r="35" spans="1:24" ht="15" thickBot="1" x14ac:dyDescent="0.4">
      <c r="A35" t="s">
        <v>522</v>
      </c>
      <c r="F35" t="s">
        <v>523</v>
      </c>
      <c r="G35">
        <v>0.05</v>
      </c>
      <c r="K35" s="42" t="str">
        <f>B26</f>
        <v>WT_ESC</v>
      </c>
      <c r="L35" s="42">
        <f>AVERAGE(B27:B29)</f>
        <v>1.0282965761678486</v>
      </c>
      <c r="M35" s="42">
        <f>COUNT(B27:B29)</f>
        <v>3</v>
      </c>
      <c r="N35" s="42">
        <f>DEVSQ(B27:B29)</f>
        <v>0.19090501253364517</v>
      </c>
      <c r="O35" s="42"/>
      <c r="P35" s="42"/>
      <c r="U35" s="64"/>
    </row>
    <row r="36" spans="1:24" ht="15" thickTop="1" x14ac:dyDescent="0.35">
      <c r="A36" s="85" t="s">
        <v>524</v>
      </c>
      <c r="B36" s="85" t="s">
        <v>510</v>
      </c>
      <c r="C36" s="85" t="s">
        <v>511</v>
      </c>
      <c r="D36" s="85" t="s">
        <v>121</v>
      </c>
      <c r="E36" s="85" t="s">
        <v>512</v>
      </c>
      <c r="F36" s="85" t="s">
        <v>514</v>
      </c>
      <c r="G36" s="85" t="s">
        <v>525</v>
      </c>
      <c r="H36" s="85" t="s">
        <v>526</v>
      </c>
      <c r="I36" s="85" t="s">
        <v>527</v>
      </c>
      <c r="K36" t="str">
        <f>C26</f>
        <v>PWS_ESC</v>
      </c>
      <c r="L36">
        <f>AVERAGE(C27:C29)</f>
        <v>0.72701356995785471</v>
      </c>
      <c r="M36">
        <f>COUNT(C27:C29)</f>
        <v>3</v>
      </c>
      <c r="N36">
        <f>DEVSQ(C27:C29)</f>
        <v>2.5177120306257045E-2</v>
      </c>
    </row>
    <row r="37" spans="1:24" x14ac:dyDescent="0.35">
      <c r="A37" s="42" t="str">
        <f>B26</f>
        <v>WT_ESC</v>
      </c>
      <c r="B37" s="42">
        <f>COUNT(B27:B29)</f>
        <v>3</v>
      </c>
      <c r="C37" s="42">
        <f>SUM(B27:B29)</f>
        <v>3.0848897285035459</v>
      </c>
      <c r="D37" s="42">
        <f>AVERAGE(B27:B29)</f>
        <v>1.0282965761678486</v>
      </c>
      <c r="E37" s="42">
        <f>_xlfn.VAR.S(B27:B29)</f>
        <v>9.5452506266822779E-2</v>
      </c>
      <c r="F37" s="42">
        <f>DEVSQ(B27:B29)</f>
        <v>0.19090501253364517</v>
      </c>
      <c r="G37" s="42">
        <f>SQRT(D45/B37)</f>
        <v>0.10310133090039174</v>
      </c>
      <c r="H37" s="42">
        <f>D37-G37*_xlfn.T.INV.2T(G35,C45)</f>
        <v>0.79054448076649209</v>
      </c>
      <c r="I37" s="42">
        <f>D37+G37*_xlfn.T.INV.2T(G35,C45)</f>
        <v>1.2660486715692052</v>
      </c>
      <c r="K37" t="str">
        <f>D26</f>
        <v>AS1_ESC</v>
      </c>
      <c r="L37">
        <f>AVERAGE(D27:D29)</f>
        <v>0.6064958532781034</v>
      </c>
      <c r="M37">
        <f>COUNT(D27:D29)</f>
        <v>3</v>
      </c>
      <c r="N37">
        <f>DEVSQ(D27:D29)</f>
        <v>2.2450470319788366E-2</v>
      </c>
    </row>
    <row r="38" spans="1:24" x14ac:dyDescent="0.35">
      <c r="A38" t="str">
        <f>C26</f>
        <v>PWS_ESC</v>
      </c>
      <c r="B38">
        <f>COUNT(C27:C29)</f>
        <v>3</v>
      </c>
      <c r="C38">
        <f>SUM(C27:C29)</f>
        <v>2.1810407098735642</v>
      </c>
      <c r="D38">
        <f>AVERAGE(C27:C29)</f>
        <v>0.72701356995785471</v>
      </c>
      <c r="E38">
        <f>_xlfn.VAR.S(C27:C29)</f>
        <v>1.2588560153128592E-2</v>
      </c>
      <c r="F38">
        <f>DEVSQ(C27:C29)</f>
        <v>2.5177120306257045E-2</v>
      </c>
      <c r="G38">
        <f>SQRT(D45/B38)</f>
        <v>0.10310133090039174</v>
      </c>
      <c r="H38">
        <f>D38-G38*_xlfn.T.INV.2T(G35,C45)</f>
        <v>0.48926147455649815</v>
      </c>
      <c r="I38">
        <f>D38+G38*_xlfn.T.INV.2T(G35,C45)</f>
        <v>0.96476566535921127</v>
      </c>
      <c r="K38" t="str">
        <f>E26</f>
        <v>AS2_ESC</v>
      </c>
      <c r="L38">
        <f>AVERAGE(E27:E29)</f>
        <v>0.48135580275531503</v>
      </c>
      <c r="M38">
        <f>COUNT(E27:E29)</f>
        <v>3</v>
      </c>
      <c r="N38">
        <f>DEVSQ(E27:E29)</f>
        <v>1.6584623242679165E-2</v>
      </c>
    </row>
    <row r="39" spans="1:24" x14ac:dyDescent="0.35">
      <c r="A39" t="str">
        <f>D26</f>
        <v>AS1_ESC</v>
      </c>
      <c r="B39">
        <f>COUNT(D27:D29)</f>
        <v>3</v>
      </c>
      <c r="C39">
        <f>SUM(D27:D29)</f>
        <v>1.8194875598343101</v>
      </c>
      <c r="D39">
        <f>AVERAGE(D27:D29)</f>
        <v>0.6064958532781034</v>
      </c>
      <c r="E39">
        <f>_xlfn.VAR.S(D27:D29)</f>
        <v>1.1225235159894265E-2</v>
      </c>
      <c r="F39">
        <f>DEVSQ(D27:D29)</f>
        <v>2.2450470319788366E-2</v>
      </c>
      <c r="G39">
        <f>SQRT(D45/B39)</f>
        <v>0.10310133090039174</v>
      </c>
      <c r="H39">
        <f>D39-G39*_xlfn.T.INV.2T(G35,C45)</f>
        <v>0.36874375787674685</v>
      </c>
      <c r="I39">
        <f>D39+G39*_xlfn.T.INV.2T(G35,C45)</f>
        <v>0.84424794867945996</v>
      </c>
      <c r="K39" s="78"/>
      <c r="L39" s="78"/>
      <c r="M39" s="78">
        <f>SUM(M35:M38)</f>
        <v>12</v>
      </c>
      <c r="N39" s="78">
        <f>SUM(N35:N38)</f>
        <v>0.25511722640236972</v>
      </c>
      <c r="O39" s="78">
        <f>M39-COUNT(M35:M38)</f>
        <v>8</v>
      </c>
      <c r="P39" s="78">
        <f>[1]!DCRIT(COUNT(M35:M38),O39,O33)</f>
        <v>2.88</v>
      </c>
    </row>
    <row r="40" spans="1:24" ht="15" thickBot="1" x14ac:dyDescent="0.4">
      <c r="A40" t="str">
        <f>E26</f>
        <v>AS2_ESC</v>
      </c>
      <c r="B40">
        <f>COUNT(E27:E29)</f>
        <v>3</v>
      </c>
      <c r="C40">
        <f>SUM(E27:E29)</f>
        <v>1.444067408265945</v>
      </c>
      <c r="D40">
        <f>AVERAGE(E27:E29)</f>
        <v>0.48135580275531503</v>
      </c>
      <c r="E40">
        <f>_xlfn.VAR.S(E27:E29)</f>
        <v>8.2923116213395875E-3</v>
      </c>
      <c r="F40">
        <f>DEVSQ(E27:E29)</f>
        <v>1.6584623242679165E-2</v>
      </c>
      <c r="G40">
        <f>SQRT(D45/B40)</f>
        <v>0.10310133090039174</v>
      </c>
      <c r="H40">
        <f>D40-G40*_xlfn.T.INV.2T(G35,C45)</f>
        <v>0.2436037073539585</v>
      </c>
      <c r="I40">
        <f>D40+G40*_xlfn.T.INV.2T(G35,C45)</f>
        <v>0.71910789815667153</v>
      </c>
      <c r="K40" t="s">
        <v>540</v>
      </c>
    </row>
    <row r="41" spans="1:24" ht="15" thickTop="1" x14ac:dyDescent="0.35">
      <c r="A41" s="78"/>
      <c r="B41" s="78"/>
      <c r="C41" s="78"/>
      <c r="D41" s="78"/>
      <c r="E41" s="78"/>
      <c r="F41" s="78"/>
      <c r="G41" s="78"/>
      <c r="H41" s="78"/>
      <c r="I41" s="78"/>
      <c r="K41" s="85" t="s">
        <v>535</v>
      </c>
      <c r="L41" s="85" t="s">
        <v>536</v>
      </c>
      <c r="M41" s="85" t="s">
        <v>541</v>
      </c>
      <c r="N41" s="85" t="s">
        <v>542</v>
      </c>
      <c r="O41" s="85" t="s">
        <v>543</v>
      </c>
      <c r="P41" s="85" t="s">
        <v>544</v>
      </c>
      <c r="Q41" s="85" t="s">
        <v>545</v>
      </c>
      <c r="R41" s="85" t="s">
        <v>546</v>
      </c>
      <c r="S41" s="85" t="s">
        <v>547</v>
      </c>
      <c r="U41" s="135" t="s">
        <v>558</v>
      </c>
    </row>
    <row r="42" spans="1:24" ht="15" thickBot="1" x14ac:dyDescent="0.4">
      <c r="A42" t="s">
        <v>513</v>
      </c>
      <c r="K42" s="89" t="str">
        <f>K36</f>
        <v>PWS_ESC</v>
      </c>
      <c r="L42" s="89">
        <f>L$35-L36</f>
        <v>0.30128300620999393</v>
      </c>
      <c r="M42" s="89">
        <f>SQRT(N$39/O$39*(1/M$35+1/M36))</f>
        <v>0.14580730045805027</v>
      </c>
      <c r="N42" s="89">
        <f>ABS(L42/M42)</f>
        <v>2.0663094732809695</v>
      </c>
      <c r="O42" s="89">
        <f>L42-M42*P$39</f>
        <v>-0.11864201910919081</v>
      </c>
      <c r="P42" s="89">
        <f>L42+M42*P$39</f>
        <v>0.72120803152917867</v>
      </c>
      <c r="Q42" s="89">
        <f>[1]!DPROB(N42,COUNT(M$35:M$38),O$39)</f>
        <v>1</v>
      </c>
      <c r="R42" s="89">
        <f>M42*P$39</f>
        <v>0.41992502531918474</v>
      </c>
      <c r="S42" s="89">
        <f>ABS(L42)*SQRT(O$39/N$39)</f>
        <v>1.6871346200724822</v>
      </c>
      <c r="U42" t="s">
        <v>559</v>
      </c>
      <c r="V42" s="64"/>
      <c r="W42" s="64"/>
      <c r="X42" s="64"/>
    </row>
    <row r="43" spans="1:24" ht="15" thickTop="1" x14ac:dyDescent="0.35">
      <c r="A43" s="85" t="s">
        <v>528</v>
      </c>
      <c r="B43" s="85" t="s">
        <v>514</v>
      </c>
      <c r="C43" s="85" t="s">
        <v>515</v>
      </c>
      <c r="D43" s="85" t="s">
        <v>516</v>
      </c>
      <c r="E43" s="85" t="s">
        <v>517</v>
      </c>
      <c r="F43" s="85" t="s">
        <v>529</v>
      </c>
      <c r="G43" s="85" t="s">
        <v>530</v>
      </c>
      <c r="H43" s="85" t="s">
        <v>531</v>
      </c>
      <c r="I43" s="85" t="s">
        <v>532</v>
      </c>
      <c r="K43" s="42" t="str">
        <f t="shared" ref="K43:K44" si="8">K37</f>
        <v>AS1_ESC</v>
      </c>
      <c r="L43" s="42">
        <f t="shared" ref="L43:L44" si="9">L$35-L37</f>
        <v>0.42180072288974524</v>
      </c>
      <c r="M43" s="42">
        <f t="shared" ref="M43:M44" si="10">SQRT(N$39/O$39*(1/M$35+1/M37))</f>
        <v>0.14580730045805027</v>
      </c>
      <c r="N43" s="42">
        <f t="shared" ref="N43:N44" si="11">ABS(L43/M43)</f>
        <v>2.8928642226052332</v>
      </c>
      <c r="O43" s="42">
        <f t="shared" ref="O43:O44" si="12">L43-M43*P$39</f>
        <v>1.8756975705604972E-3</v>
      </c>
      <c r="P43" s="42">
        <f t="shared" ref="P43:P44" si="13">L43+M43*P$39</f>
        <v>0.84172574820892998</v>
      </c>
      <c r="Q43" s="97">
        <f>[1]!DPROB(N43,COUNT(M$35:M$38),O$39)</f>
        <v>4.9085815014441321E-2</v>
      </c>
      <c r="R43" s="42">
        <f t="shared" ref="R43:R44" si="14">M43*P$39</f>
        <v>0.41992502531918474</v>
      </c>
      <c r="S43" s="42">
        <f t="shared" ref="S43:S44" si="15">ABS(L43)*SQRT(O$39/N$39)</f>
        <v>2.3620137468453173</v>
      </c>
      <c r="U43" t="s">
        <v>560</v>
      </c>
      <c r="V43" s="64"/>
      <c r="W43" s="64"/>
    </row>
    <row r="44" spans="1:24" x14ac:dyDescent="0.35">
      <c r="A44" s="42" t="s">
        <v>518</v>
      </c>
      <c r="B44" s="42">
        <f>B46-B45</f>
        <v>0.49377285011087063</v>
      </c>
      <c r="C44" s="42">
        <f>COUNTA(A37:A40)-1</f>
        <v>3</v>
      </c>
      <c r="D44" s="42">
        <f>B44/C44</f>
        <v>0.16459095003695687</v>
      </c>
      <c r="E44" s="42">
        <f>D44/D45</f>
        <v>5.1612649559732908</v>
      </c>
      <c r="F44" s="97">
        <f>_xlfn.F.DIST.RT(E44,C44,C45)</f>
        <v>2.8248066546462867E-2</v>
      </c>
      <c r="G44" s="42">
        <f>B44/B46</f>
        <v>0.65933955542558287</v>
      </c>
      <c r="H44" s="42">
        <f>SQRT(DEVSQ(D37:D40)/(D45*C44))</f>
        <v>1.3116484483241295</v>
      </c>
      <c r="I44" s="42">
        <f>(B46-C46*D45)/(B46+D45)</f>
        <v>0.50987989955253565</v>
      </c>
      <c r="K44" s="90" t="str">
        <f t="shared" si="8"/>
        <v>AS2_ESC</v>
      </c>
      <c r="L44" s="90">
        <f t="shared" si="9"/>
        <v>0.54694077341253355</v>
      </c>
      <c r="M44" s="90">
        <f t="shared" si="10"/>
        <v>0.14580730045805027</v>
      </c>
      <c r="N44" s="90">
        <f t="shared" si="11"/>
        <v>3.7511206345246895</v>
      </c>
      <c r="O44" s="90">
        <f t="shared" si="12"/>
        <v>0.12701574809334881</v>
      </c>
      <c r="P44" s="90">
        <f t="shared" si="13"/>
        <v>0.9668657987317183</v>
      </c>
      <c r="Q44" s="94">
        <f>[1]!DPROB(N44,COUNT(M$35:M$38),O$39)</f>
        <v>1.4331438886474646E-2</v>
      </c>
      <c r="R44" s="90">
        <f t="shared" si="14"/>
        <v>0.41992502531918474</v>
      </c>
      <c r="S44" s="90">
        <f t="shared" si="15"/>
        <v>3.0627771727368511</v>
      </c>
      <c r="U44" t="s">
        <v>560</v>
      </c>
      <c r="V44" s="64"/>
      <c r="W44" s="64"/>
    </row>
    <row r="45" spans="1:24" x14ac:dyDescent="0.35">
      <c r="A45" t="s">
        <v>519</v>
      </c>
      <c r="B45">
        <f>SUM(F37:F40)</f>
        <v>0.25511722640236972</v>
      </c>
      <c r="C45">
        <f>C46-C44</f>
        <v>8</v>
      </c>
      <c r="D45">
        <f>B45/C45</f>
        <v>3.1889653300296215E-2</v>
      </c>
      <c r="U45" s="64"/>
      <c r="V45" s="64"/>
      <c r="W45" s="64"/>
    </row>
    <row r="46" spans="1:24" x14ac:dyDescent="0.35">
      <c r="A46" s="91" t="s">
        <v>520</v>
      </c>
      <c r="B46" s="91">
        <f>DEVSQ(B27:E29)</f>
        <v>0.74889007651324035</v>
      </c>
      <c r="C46" s="91">
        <f>COUNT(B27:E29)-1</f>
        <v>11</v>
      </c>
      <c r="D46" s="91">
        <f>B46/C46</f>
        <v>6.808091604665821E-2</v>
      </c>
      <c r="E46" s="91"/>
      <c r="F46" s="91"/>
      <c r="G46" s="91"/>
      <c r="H46" s="91"/>
      <c r="I46" s="91"/>
    </row>
    <row r="48" spans="1:24" ht="15.5" x14ac:dyDescent="0.35">
      <c r="A48" s="83" t="s">
        <v>71</v>
      </c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</row>
    <row r="49" spans="1:21" ht="15.5" x14ac:dyDescent="0.35">
      <c r="A49" s="81"/>
      <c r="B49" s="82" t="s">
        <v>137</v>
      </c>
      <c r="C49" s="82" t="s">
        <v>136</v>
      </c>
      <c r="D49" s="82" t="s">
        <v>138</v>
      </c>
      <c r="E49" s="82" t="s">
        <v>139</v>
      </c>
      <c r="F49" s="84"/>
      <c r="G49" s="106" t="s">
        <v>554</v>
      </c>
      <c r="H49" s="119" t="s">
        <v>137</v>
      </c>
      <c r="I49" s="119"/>
      <c r="J49" s="119" t="s">
        <v>136</v>
      </c>
      <c r="K49" s="119"/>
      <c r="L49" s="119" t="s">
        <v>138</v>
      </c>
      <c r="M49" s="119"/>
      <c r="N49" s="119" t="s">
        <v>139</v>
      </c>
      <c r="O49" s="119"/>
    </row>
    <row r="50" spans="1:21" x14ac:dyDescent="0.35">
      <c r="A50" t="s">
        <v>79</v>
      </c>
      <c r="B50">
        <v>0.95833996878198968</v>
      </c>
      <c r="C50">
        <v>1.1607729279725187</v>
      </c>
      <c r="D50">
        <v>1.0446187067476114</v>
      </c>
      <c r="E50">
        <v>1.0043221524475874</v>
      </c>
      <c r="H50" s="107" t="str" cm="1">
        <f t="array" ref="H50:I53">[1]!GRUBBS(B50:B52,TRUE)</f>
        <v>outlier</v>
      </c>
      <c r="I50" s="74">
        <v>1.1685275737293577</v>
      </c>
      <c r="J50" s="107" t="str" cm="1">
        <f t="array" ref="J50:K53">[1]!GRUBBS(C50:C52,TRUE)</f>
        <v>outlier</v>
      </c>
      <c r="K50" s="74">
        <v>1.1607729279725187</v>
      </c>
      <c r="L50" s="107" t="str" cm="1">
        <f t="array" ref="L50:M53">[1]!GRUBBS(D50:D52,TRUE)</f>
        <v>outlier</v>
      </c>
      <c r="M50" s="74">
        <v>1.4530883708854045</v>
      </c>
      <c r="N50" s="107" t="str" cm="1">
        <f t="array" ref="N50:O53">[1]!GRUBBS(E50:E52,TRUE)</f>
        <v>outlier</v>
      </c>
      <c r="O50" s="74">
        <v>1.7897591364360863</v>
      </c>
    </row>
    <row r="51" spans="1:21" x14ac:dyDescent="0.35">
      <c r="A51" t="s">
        <v>80</v>
      </c>
      <c r="B51">
        <v>1.1685275737293577</v>
      </c>
      <c r="C51">
        <v>0.84725928337672962</v>
      </c>
      <c r="D51">
        <v>1.4530883708854045</v>
      </c>
      <c r="E51">
        <v>1.7897591364360863</v>
      </c>
      <c r="H51" s="108" t="str">
        <v>G</v>
      </c>
      <c r="I51" s="75">
        <v>1.1245617908084875</v>
      </c>
      <c r="J51" s="108" t="str">
        <v>G</v>
      </c>
      <c r="K51" s="75">
        <v>1.1364666239763164</v>
      </c>
      <c r="L51" s="108" t="str">
        <v>G</v>
      </c>
      <c r="M51" s="75">
        <v>1.0546649009542919</v>
      </c>
      <c r="N51" s="108" t="str">
        <v>G</v>
      </c>
      <c r="O51" s="75">
        <v>1.1427470734433043</v>
      </c>
    </row>
    <row r="52" spans="1:21" x14ac:dyDescent="0.35">
      <c r="A52" t="s">
        <v>81</v>
      </c>
      <c r="B52">
        <v>0.89297938652981701</v>
      </c>
      <c r="C52">
        <v>0.77460682129706071</v>
      </c>
      <c r="D52">
        <v>0.76151486878378805</v>
      </c>
      <c r="E52">
        <v>1.1256836496342477</v>
      </c>
      <c r="H52" s="108" t="str">
        <v>G-crit</v>
      </c>
      <c r="I52" s="75">
        <v>1.1531180614225278</v>
      </c>
      <c r="J52" s="108" t="str">
        <v>G-crit</v>
      </c>
      <c r="K52" s="75">
        <v>1.1531180614225278</v>
      </c>
      <c r="L52" s="108" t="str">
        <v>G-crit</v>
      </c>
      <c r="M52" s="75">
        <v>1.1531180614225278</v>
      </c>
      <c r="N52" s="108" t="str">
        <v>G-crit</v>
      </c>
      <c r="O52" s="75">
        <v>1.1531180614225278</v>
      </c>
    </row>
    <row r="53" spans="1:21" x14ac:dyDescent="0.35">
      <c r="A53"/>
      <c r="H53" s="109" t="str">
        <v>sig</v>
      </c>
      <c r="I53" s="110" t="str">
        <v>no</v>
      </c>
      <c r="J53" s="109" t="str">
        <v>sig</v>
      </c>
      <c r="K53" s="110" t="str">
        <v>no</v>
      </c>
      <c r="L53" s="109" t="str">
        <v>sig</v>
      </c>
      <c r="M53" s="110" t="str">
        <v>no</v>
      </c>
      <c r="N53" s="109" t="str">
        <v>sig</v>
      </c>
      <c r="O53" s="110" t="str">
        <v>no</v>
      </c>
    </row>
    <row r="54" spans="1:21" x14ac:dyDescent="0.35">
      <c r="A54"/>
      <c r="G54" s="11" t="s">
        <v>555</v>
      </c>
      <c r="H54" s="6" t="str">
        <f>IF(I51 &lt; 1.153, "NS", IF(I51 &gt; 1.155, "outlier", "straggler"))</f>
        <v>NS</v>
      </c>
      <c r="I54" s="6" t="str">
        <f>IF(H54 = "outlier", "exclude", IF(H54 = "straggler", "keep", "keep"))</f>
        <v>keep</v>
      </c>
      <c r="J54" s="6" t="str">
        <f>IF(K51 &lt; 1.153, "NS", IF(K51 &gt; 1.155, "outlier", "straggler"))</f>
        <v>NS</v>
      </c>
      <c r="K54" s="6" t="str">
        <f>IF(J54 = "outlier", "exclude", IF(J54 = "straggler", "keep", "keep"))</f>
        <v>keep</v>
      </c>
      <c r="L54" s="6" t="str">
        <f>IF(M51 &lt; 1.153, "NS", IF(M51 &gt; 1.155, "outlier", "straggler"))</f>
        <v>NS</v>
      </c>
      <c r="M54" s="6" t="str">
        <f>IF(L54 = "outlier", "exclude", IF(L54 = "straggler", "keep", "keep"))</f>
        <v>keep</v>
      </c>
      <c r="N54" s="6" t="str">
        <f>IF(O51 &lt; 1.153, "NS", IF(O51 &gt; 1.155, "outlier", "straggler"))</f>
        <v>NS</v>
      </c>
      <c r="O54" s="6" t="str">
        <f>IF(N54 = "outlier", "exclude", IF(N54 = "straggler", "keep", "keep"))</f>
        <v>keep</v>
      </c>
    </row>
    <row r="55" spans="1:21" x14ac:dyDescent="0.35">
      <c r="A55"/>
    </row>
    <row r="56" spans="1:21" ht="15" thickBot="1" x14ac:dyDescent="0.4">
      <c r="A56" t="s">
        <v>521</v>
      </c>
      <c r="K56" t="s">
        <v>533</v>
      </c>
      <c r="N56" s="42" t="s">
        <v>534</v>
      </c>
      <c r="O56">
        <v>0.05</v>
      </c>
    </row>
    <row r="57" spans="1:21" ht="15" thickTop="1" x14ac:dyDescent="0.35">
      <c r="A57"/>
      <c r="K57" s="85" t="s">
        <v>535</v>
      </c>
      <c r="L57" s="85" t="s">
        <v>536</v>
      </c>
      <c r="M57" s="85" t="s">
        <v>537</v>
      </c>
      <c r="N57" s="85" t="s">
        <v>538</v>
      </c>
      <c r="O57" s="85" t="s">
        <v>515</v>
      </c>
      <c r="P57" s="85" t="s">
        <v>539</v>
      </c>
    </row>
    <row r="58" spans="1:21" ht="15" thickBot="1" x14ac:dyDescent="0.4">
      <c r="A58" t="s">
        <v>522</v>
      </c>
      <c r="F58" t="s">
        <v>523</v>
      </c>
      <c r="G58">
        <v>0.05</v>
      </c>
      <c r="K58" s="42" t="str">
        <f>B49</f>
        <v>WT_ESC</v>
      </c>
      <c r="L58" s="42">
        <f>AVERAGE(B50:B52)</f>
        <v>1.0066156430137214</v>
      </c>
      <c r="M58" s="42">
        <f>COUNT(B50:B52)</f>
        <v>3</v>
      </c>
      <c r="N58" s="42">
        <f>DEVSQ(B50:B52)</f>
        <v>4.145921281826899E-2</v>
      </c>
      <c r="O58" s="42"/>
      <c r="P58" s="42"/>
    </row>
    <row r="59" spans="1:21" ht="15" thickTop="1" x14ac:dyDescent="0.35">
      <c r="A59" s="85" t="s">
        <v>524</v>
      </c>
      <c r="B59" s="85" t="s">
        <v>510</v>
      </c>
      <c r="C59" s="85" t="s">
        <v>511</v>
      </c>
      <c r="D59" s="85" t="s">
        <v>121</v>
      </c>
      <c r="E59" s="85" t="s">
        <v>512</v>
      </c>
      <c r="F59" s="85" t="s">
        <v>514</v>
      </c>
      <c r="G59" s="85" t="s">
        <v>525</v>
      </c>
      <c r="H59" s="85" t="s">
        <v>526</v>
      </c>
      <c r="I59" s="85" t="s">
        <v>527</v>
      </c>
      <c r="K59" t="str">
        <f>C49</f>
        <v>PWS_ESC</v>
      </c>
      <c r="L59">
        <f>AVERAGE(C50:C52)</f>
        <v>0.92754634421543647</v>
      </c>
      <c r="M59">
        <f>COUNT(C50:C52)</f>
        <v>3</v>
      </c>
      <c r="N59">
        <f>DEVSQ(C50:C52)</f>
        <v>8.4231149179617909E-2</v>
      </c>
    </row>
    <row r="60" spans="1:21" x14ac:dyDescent="0.35">
      <c r="A60" s="42" t="str">
        <f>B49</f>
        <v>WT_ESC</v>
      </c>
      <c r="B60" s="42">
        <f>COUNT(B50:B52)</f>
        <v>3</v>
      </c>
      <c r="C60" s="42">
        <f>SUM(B50:B52)</f>
        <v>3.0198469290411643</v>
      </c>
      <c r="D60" s="42">
        <f>AVERAGE(B50:B52)</f>
        <v>1.0066156430137214</v>
      </c>
      <c r="E60" s="42">
        <f>_xlfn.VAR.S(B50:B52)</f>
        <v>2.072960640913446E-2</v>
      </c>
      <c r="F60" s="42">
        <f>DEVSQ(B50:B52)</f>
        <v>4.145921281826899E-2</v>
      </c>
      <c r="G60" s="42">
        <f>SQRT(D68/B60)</f>
        <v>0.17380450245817697</v>
      </c>
      <c r="H60" s="42">
        <f>D60-G60*_xlfn.T.INV.2T(G58,C68)</f>
        <v>0.60582174162806246</v>
      </c>
      <c r="I60" s="42">
        <f>D60+G60*_xlfn.T.INV.2T(G58,C68)</f>
        <v>1.4074095443993804</v>
      </c>
      <c r="K60" t="str">
        <f>D49</f>
        <v>AS1_ESC</v>
      </c>
      <c r="L60">
        <f>AVERAGE(D50:D52)</f>
        <v>1.086407315472268</v>
      </c>
      <c r="M60">
        <f>COUNT(D50:D52)</f>
        <v>3</v>
      </c>
      <c r="N60">
        <f>DEVSQ(D50:D52)</f>
        <v>0.24175638613326095</v>
      </c>
    </row>
    <row r="61" spans="1:21" x14ac:dyDescent="0.35">
      <c r="A61" t="str">
        <f>C49</f>
        <v>PWS_ESC</v>
      </c>
      <c r="B61">
        <f>COUNT(C50:C52)</f>
        <v>3</v>
      </c>
      <c r="C61">
        <f>SUM(C50:C52)</f>
        <v>2.7826390326463093</v>
      </c>
      <c r="D61">
        <f>AVERAGE(C50:C52)</f>
        <v>0.92754634421543647</v>
      </c>
      <c r="E61">
        <f>_xlfn.VAR.S(C50:C52)</f>
        <v>4.2115574589808746E-2</v>
      </c>
      <c r="F61">
        <f>DEVSQ(C50:C52)</f>
        <v>8.4231149179617909E-2</v>
      </c>
      <c r="G61">
        <f>SQRT(D68/B61)</f>
        <v>0.17380450245817697</v>
      </c>
      <c r="H61">
        <f>D61-G61*_xlfn.T.INV.2T(G58,C68)</f>
        <v>0.52675244282977762</v>
      </c>
      <c r="I61">
        <f>D61+G61*_xlfn.T.INV.2T(G58,C68)</f>
        <v>1.3283402456010953</v>
      </c>
      <c r="K61" t="str">
        <f>E49</f>
        <v>AS2_ESC</v>
      </c>
      <c r="L61">
        <f>AVERAGE(E50:E52)</f>
        <v>1.3065883128393072</v>
      </c>
      <c r="M61">
        <f>COUNT(E50:E52)</f>
        <v>3</v>
      </c>
      <c r="N61">
        <f>DEVSQ(E50:E52)</f>
        <v>0.35754537366247874</v>
      </c>
    </row>
    <row r="62" spans="1:21" x14ac:dyDescent="0.35">
      <c r="A62" t="str">
        <f>D49</f>
        <v>AS1_ESC</v>
      </c>
      <c r="B62">
        <f>COUNT(D50:D52)</f>
        <v>3</v>
      </c>
      <c r="C62">
        <f>SUM(D50:D52)</f>
        <v>3.2592219464168037</v>
      </c>
      <c r="D62">
        <f>AVERAGE(D50:D52)</f>
        <v>1.086407315472268</v>
      </c>
      <c r="E62">
        <f>_xlfn.VAR.S(D50:D52)</f>
        <v>0.12087819306663072</v>
      </c>
      <c r="F62">
        <f>DEVSQ(D50:D52)</f>
        <v>0.24175638613326095</v>
      </c>
      <c r="G62">
        <f>SQRT(D68/B62)</f>
        <v>0.17380450245817697</v>
      </c>
      <c r="H62">
        <f>D62-G62*_xlfn.T.INV.2T(G58,C68)</f>
        <v>0.68561341408660903</v>
      </c>
      <c r="I62">
        <f>D62+G62*_xlfn.T.INV.2T(G58,C68)</f>
        <v>1.4872012168579269</v>
      </c>
      <c r="K62" s="78"/>
      <c r="L62" s="78"/>
      <c r="M62" s="78">
        <f>SUM(M58:M61)</f>
        <v>12</v>
      </c>
      <c r="N62" s="78">
        <f>SUM(N58:N61)</f>
        <v>0.7249921217936266</v>
      </c>
      <c r="O62" s="78">
        <f>M62-COUNT(M58:M61)</f>
        <v>8</v>
      </c>
      <c r="P62" s="78">
        <f>[1]!DCRIT(COUNT(M58:M61),O62,O56)</f>
        <v>2.88</v>
      </c>
    </row>
    <row r="63" spans="1:21" ht="15" thickBot="1" x14ac:dyDescent="0.4">
      <c r="A63" t="str">
        <f>E49</f>
        <v>AS2_ESC</v>
      </c>
      <c r="B63">
        <f>COUNT(E50:E52)</f>
        <v>3</v>
      </c>
      <c r="C63">
        <f>SUM(E50:E52)</f>
        <v>3.9197649385179214</v>
      </c>
      <c r="D63">
        <f>AVERAGE(E50:E52)</f>
        <v>1.3065883128393072</v>
      </c>
      <c r="E63">
        <f>_xlfn.VAR.S(E50:E52)</f>
        <v>0.17877268683123981</v>
      </c>
      <c r="F63">
        <f>DEVSQ(E50:E52)</f>
        <v>0.35754537366247874</v>
      </c>
      <c r="G63">
        <f>SQRT(D68/B63)</f>
        <v>0.17380450245817697</v>
      </c>
      <c r="H63">
        <f>D63-G63*_xlfn.T.INV.2T(G58,C68)</f>
        <v>0.90579441145364825</v>
      </c>
      <c r="I63">
        <f>D63+G63*_xlfn.T.INV.2T(G58,C68)</f>
        <v>1.7073822142249662</v>
      </c>
      <c r="K63" t="s">
        <v>540</v>
      </c>
    </row>
    <row r="64" spans="1:21" ht="15" thickTop="1" x14ac:dyDescent="0.35">
      <c r="A64" s="78"/>
      <c r="B64" s="78"/>
      <c r="C64" s="78"/>
      <c r="D64" s="78"/>
      <c r="E64" s="78"/>
      <c r="F64" s="78"/>
      <c r="G64" s="78"/>
      <c r="H64" s="78"/>
      <c r="I64" s="78"/>
      <c r="K64" s="85" t="s">
        <v>535</v>
      </c>
      <c r="L64" s="85" t="s">
        <v>536</v>
      </c>
      <c r="M64" s="85" t="s">
        <v>541</v>
      </c>
      <c r="N64" s="85" t="s">
        <v>542</v>
      </c>
      <c r="O64" s="85" t="s">
        <v>543</v>
      </c>
      <c r="P64" s="85" t="s">
        <v>544</v>
      </c>
      <c r="Q64" s="85" t="s">
        <v>545</v>
      </c>
      <c r="R64" s="85" t="s">
        <v>546</v>
      </c>
      <c r="S64" s="85" t="s">
        <v>547</v>
      </c>
      <c r="U64" s="135" t="s">
        <v>558</v>
      </c>
    </row>
    <row r="65" spans="1:22" ht="15" thickBot="1" x14ac:dyDescent="0.4">
      <c r="A65" t="s">
        <v>513</v>
      </c>
      <c r="K65" s="89" t="str">
        <f>K59</f>
        <v>PWS_ESC</v>
      </c>
      <c r="L65" s="89">
        <f>L$58-L59</f>
        <v>7.9069298798284948E-2</v>
      </c>
      <c r="M65" s="89">
        <f>SQRT(N$62/O$62*(1/M$58+1/M59))</f>
        <v>0.2457966845778618</v>
      </c>
      <c r="N65" s="89">
        <f>ABS(L65/M65)</f>
        <v>0.32168578243470131</v>
      </c>
      <c r="O65" s="89">
        <f>L65-M65*P$62</f>
        <v>-0.62882515278595696</v>
      </c>
      <c r="P65" s="89">
        <f>L65+M65*P$62</f>
        <v>0.78696375038252686</v>
      </c>
      <c r="Q65" s="89">
        <f>[1]!DPROB(N65,COUNT(M$58:M$61),O$62)</f>
        <v>1</v>
      </c>
      <c r="R65" s="89">
        <f>M65*P$62</f>
        <v>0.70789445158424191</v>
      </c>
      <c r="S65" s="89">
        <f>ABS(L65)*SQRT(O$62/N$62)</f>
        <v>0.26265534149099395</v>
      </c>
      <c r="U65" t="s">
        <v>559</v>
      </c>
    </row>
    <row r="66" spans="1:22" ht="15" thickTop="1" x14ac:dyDescent="0.35">
      <c r="A66" s="85" t="s">
        <v>528</v>
      </c>
      <c r="B66" s="85" t="s">
        <v>514</v>
      </c>
      <c r="C66" s="85" t="s">
        <v>515</v>
      </c>
      <c r="D66" s="85" t="s">
        <v>516</v>
      </c>
      <c r="E66" s="85" t="s">
        <v>517</v>
      </c>
      <c r="F66" s="85" t="s">
        <v>529</v>
      </c>
      <c r="G66" s="85" t="s">
        <v>530</v>
      </c>
      <c r="H66" s="85" t="s">
        <v>531</v>
      </c>
      <c r="I66" s="85" t="s">
        <v>532</v>
      </c>
      <c r="K66" s="89" t="str">
        <f t="shared" ref="K66:K67" si="16">K60</f>
        <v>AS1_ESC</v>
      </c>
      <c r="L66" s="89">
        <f t="shared" ref="L66:L67" si="17">L$58-L60</f>
        <v>-7.979167245854657E-2</v>
      </c>
      <c r="M66" s="89">
        <f t="shared" ref="M66:M67" si="18">SQRT(N$62/O$62*(1/M$58+1/M60))</f>
        <v>0.2457966845778618</v>
      </c>
      <c r="N66" s="89">
        <f t="shared" ref="N66:N67" si="19">ABS(L66/M66)</f>
        <v>0.32462468969255243</v>
      </c>
      <c r="O66" s="89">
        <f t="shared" ref="O66:O67" si="20">L66-M66*P$62</f>
        <v>-0.78768612404278848</v>
      </c>
      <c r="P66" s="89">
        <f t="shared" ref="P66:P67" si="21">L66+M66*P$62</f>
        <v>0.62810277912569534</v>
      </c>
      <c r="Q66" s="89">
        <f>[1]!DPROB(N66,COUNT(M$58:M$61),O$62)</f>
        <v>1</v>
      </c>
      <c r="R66" s="89">
        <f t="shared" ref="R66:R67" si="22">M66*P$62</f>
        <v>0.70789445158424191</v>
      </c>
      <c r="S66" s="89">
        <f t="shared" ref="S66:S67" si="23">ABS(L66)*SQRT(O$62/N$62)</f>
        <v>0.26505494921869305</v>
      </c>
      <c r="U66" t="s">
        <v>559</v>
      </c>
    </row>
    <row r="67" spans="1:22" x14ac:dyDescent="0.35">
      <c r="A67" s="42" t="s">
        <v>518</v>
      </c>
      <c r="B67" s="42">
        <f>B69-B68</f>
        <v>0.2399936710627063</v>
      </c>
      <c r="C67" s="42">
        <f>COUNTA(A60:A63)-1</f>
        <v>3</v>
      </c>
      <c r="D67" s="42">
        <f>B67/C67</f>
        <v>7.9997890354235435E-2</v>
      </c>
      <c r="E67" s="42">
        <f>D67/D68</f>
        <v>0.88274493418020694</v>
      </c>
      <c r="F67" s="42">
        <f>_xlfn.F.DIST.RT(E67,C67,C68)</f>
        <v>0.48988178311263353</v>
      </c>
      <c r="G67" s="42">
        <f>B67/B69</f>
        <v>0.24870176622220652</v>
      </c>
      <c r="H67" s="42">
        <f>SQRT(DEVSQ(D60:D63)/(D68*C67))</f>
        <v>0.54244659773419379</v>
      </c>
      <c r="I67" s="42">
        <f>(B69-C69*D68)/(B69+D68)</f>
        <v>-3.0199013277329847E-2</v>
      </c>
      <c r="K67" s="95" t="str">
        <f t="shared" si="16"/>
        <v>AS2_ESC</v>
      </c>
      <c r="L67" s="95">
        <f t="shared" si="17"/>
        <v>-0.29997266982558579</v>
      </c>
      <c r="M67" s="95">
        <f t="shared" si="18"/>
        <v>0.2457966845778618</v>
      </c>
      <c r="N67" s="95">
        <f t="shared" si="19"/>
        <v>1.2204097477586704</v>
      </c>
      <c r="O67" s="95">
        <f t="shared" si="20"/>
        <v>-1.0078671214098276</v>
      </c>
      <c r="P67" s="95">
        <f t="shared" si="21"/>
        <v>0.40792178175865612</v>
      </c>
      <c r="Q67" s="95">
        <f>[1]!DPROB(N67,COUNT(M$58:M$61),O$62)</f>
        <v>1</v>
      </c>
      <c r="R67" s="95">
        <f t="shared" si="22"/>
        <v>0.70789445158424191</v>
      </c>
      <c r="S67" s="95">
        <f t="shared" si="23"/>
        <v>0.9964603863758229</v>
      </c>
      <c r="U67" t="s">
        <v>559</v>
      </c>
    </row>
    <row r="68" spans="1:22" x14ac:dyDescent="0.35">
      <c r="A68" t="s">
        <v>519</v>
      </c>
      <c r="B68">
        <f>SUM(F60:F63)</f>
        <v>0.7249921217936266</v>
      </c>
      <c r="C68">
        <f>C69-C67</f>
        <v>8</v>
      </c>
      <c r="D68">
        <f>B68/C68</f>
        <v>9.0624015224203325E-2</v>
      </c>
    </row>
    <row r="69" spans="1:22" x14ac:dyDescent="0.35">
      <c r="A69" s="91" t="s">
        <v>520</v>
      </c>
      <c r="B69" s="91">
        <f>DEVSQ(B50:E52)</f>
        <v>0.9649857928563329</v>
      </c>
      <c r="C69" s="91">
        <f>COUNT(B50:E52)-1</f>
        <v>11</v>
      </c>
      <c r="D69" s="91">
        <f>B69/C69</f>
        <v>8.772598116875753E-2</v>
      </c>
      <c r="E69" s="91"/>
      <c r="F69" s="91"/>
      <c r="G69" s="91"/>
      <c r="H69" s="91"/>
      <c r="I69" s="91"/>
    </row>
    <row r="71" spans="1:22" ht="15.5" x14ac:dyDescent="0.35">
      <c r="A71" s="83" t="s">
        <v>72</v>
      </c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</row>
    <row r="72" spans="1:22" ht="15.5" x14ac:dyDescent="0.35">
      <c r="A72" s="81"/>
      <c r="B72" s="82" t="s">
        <v>137</v>
      </c>
      <c r="C72" s="82" t="s">
        <v>136</v>
      </c>
      <c r="D72" s="82" t="s">
        <v>138</v>
      </c>
      <c r="E72" s="82" t="s">
        <v>139</v>
      </c>
      <c r="F72" s="84"/>
      <c r="G72" s="106" t="s">
        <v>554</v>
      </c>
      <c r="H72" s="119" t="s">
        <v>137</v>
      </c>
      <c r="I72" s="119"/>
      <c r="J72" s="119" t="s">
        <v>136</v>
      </c>
      <c r="K72" s="119"/>
      <c r="L72" s="119" t="s">
        <v>138</v>
      </c>
      <c r="M72" s="119"/>
      <c r="N72" s="119" t="s">
        <v>139</v>
      </c>
      <c r="O72" s="119"/>
    </row>
    <row r="73" spans="1:22" x14ac:dyDescent="0.35">
      <c r="A73" t="s">
        <v>79</v>
      </c>
      <c r="B73">
        <v>0.77937709843387282</v>
      </c>
      <c r="C73">
        <v>1.0058229969687031</v>
      </c>
      <c r="D73">
        <v>1.0859616160272108</v>
      </c>
      <c r="E73">
        <v>0.17270388529411468</v>
      </c>
      <c r="H73" s="107" t="str" cm="1">
        <f t="array" ref="H73:I76">[1]!GRUBBS(B73:B75,TRUE)</f>
        <v>outlier</v>
      </c>
      <c r="I73" s="74">
        <v>1.371517576634216</v>
      </c>
      <c r="J73" s="107" t="str" cm="1">
        <f t="array" ref="J73:K76">[1]!GRUBBS(C73:C75,TRUE)</f>
        <v>outlier</v>
      </c>
      <c r="K73" s="74">
        <v>0.53411887675749636</v>
      </c>
      <c r="L73" s="107" t="str" cm="1">
        <f t="array" ref="L73:M76">[1]!GRUBBS(D73:D75,TRUE)</f>
        <v>outlier</v>
      </c>
      <c r="M73" s="74">
        <v>0.51613979651301911</v>
      </c>
      <c r="N73" s="107" t="str" cm="1">
        <f t="array" ref="N73:O76">[1]!GRUBBS(E73:E75,TRUE)</f>
        <v>outlier</v>
      </c>
      <c r="O73" s="74">
        <v>0.98240861082028053</v>
      </c>
    </row>
    <row r="74" spans="1:22" x14ac:dyDescent="0.35">
      <c r="A74" t="s">
        <v>80</v>
      </c>
      <c r="B74">
        <v>1.371517576634216</v>
      </c>
      <c r="C74">
        <v>1.1834779098572441</v>
      </c>
      <c r="D74">
        <v>1.3863528021476985</v>
      </c>
      <c r="E74">
        <v>0.98240861082028053</v>
      </c>
      <c r="H74" s="108" t="str">
        <v>G</v>
      </c>
      <c r="I74" s="75">
        <v>1.1167146845915956</v>
      </c>
      <c r="J74" s="108" t="str">
        <v>G</v>
      </c>
      <c r="K74" s="75">
        <v>1.1135169206331286</v>
      </c>
      <c r="L74" s="108" t="str">
        <v>G</v>
      </c>
      <c r="M74" s="75">
        <v>1.0859905692716099</v>
      </c>
      <c r="N74" s="108" t="str">
        <v>G</v>
      </c>
      <c r="O74" s="75">
        <v>1.1321759579891899</v>
      </c>
    </row>
    <row r="75" spans="1:22" x14ac:dyDescent="0.35">
      <c r="A75" t="s">
        <v>81</v>
      </c>
      <c r="B75">
        <v>0.93551548865959167</v>
      </c>
      <c r="C75">
        <v>0.53411887675749636</v>
      </c>
      <c r="D75">
        <v>0.51613979651301911</v>
      </c>
      <c r="E75">
        <v>0.34068856836452344</v>
      </c>
      <c r="H75" s="108" t="str">
        <v>G-crit</v>
      </c>
      <c r="I75" s="75">
        <v>1.1531180614225278</v>
      </c>
      <c r="J75" s="108" t="str">
        <v>G-crit</v>
      </c>
      <c r="K75" s="75">
        <v>1.1531180614225278</v>
      </c>
      <c r="L75" s="108" t="str">
        <v>G-crit</v>
      </c>
      <c r="M75" s="75">
        <v>1.1531180614225278</v>
      </c>
      <c r="N75" s="108" t="str">
        <v>G-crit</v>
      </c>
      <c r="O75" s="75">
        <v>1.1531180614225278</v>
      </c>
    </row>
    <row r="76" spans="1:22" x14ac:dyDescent="0.35">
      <c r="A76"/>
      <c r="H76" s="109" t="str">
        <v>sig</v>
      </c>
      <c r="I76" s="110" t="str">
        <v>no</v>
      </c>
      <c r="J76" s="109" t="str">
        <v>sig</v>
      </c>
      <c r="K76" s="110" t="str">
        <v>no</v>
      </c>
      <c r="L76" s="109" t="str">
        <v>sig</v>
      </c>
      <c r="M76" s="110" t="str">
        <v>no</v>
      </c>
      <c r="N76" s="109" t="str">
        <v>sig</v>
      </c>
      <c r="O76" s="110" t="str">
        <v>no</v>
      </c>
    </row>
    <row r="77" spans="1:22" x14ac:dyDescent="0.35">
      <c r="A77"/>
      <c r="G77" s="11" t="s">
        <v>555</v>
      </c>
      <c r="H77" s="6" t="str">
        <f>IF(I74 &lt; 1.153, "NS", IF(I74 &gt; 1.155, "outlier", "straggler"))</f>
        <v>NS</v>
      </c>
      <c r="I77" s="6" t="str">
        <f>IF(H77 = "outlier", "exclude", IF(H77 = "straggler", "keep", "keep"))</f>
        <v>keep</v>
      </c>
      <c r="J77" s="6" t="str">
        <f>IF(K74 &lt; 1.153, "NS", IF(K74 &gt; 1.155, "outlier", "straggler"))</f>
        <v>NS</v>
      </c>
      <c r="K77" s="6" t="str">
        <f>IF(J77 = "outlier", "exclude", IF(J77 = "straggler", "keep", "keep"))</f>
        <v>keep</v>
      </c>
      <c r="L77" s="6" t="str">
        <f>IF(M74 &lt; 1.153, "NS", IF(M74 &gt; 1.155, "outlier", "straggler"))</f>
        <v>NS</v>
      </c>
      <c r="M77" s="6" t="str">
        <f>IF(L77 = "outlier", "exclude", IF(L77 = "straggler", "keep", "keep"))</f>
        <v>keep</v>
      </c>
      <c r="N77" s="6" t="str">
        <f>IF(O74 &lt; 1.153, "NS", IF(O74 &gt; 1.155, "outlier", "straggler"))</f>
        <v>NS</v>
      </c>
      <c r="O77" s="6" t="str">
        <f>IF(N77 = "outlier", "exclude", IF(N77 = "straggler", "keep", "keep"))</f>
        <v>keep</v>
      </c>
    </row>
    <row r="78" spans="1:22" x14ac:dyDescent="0.35">
      <c r="A78"/>
    </row>
    <row r="79" spans="1:22" ht="15" thickBot="1" x14ac:dyDescent="0.4">
      <c r="A79" t="s">
        <v>521</v>
      </c>
      <c r="K79" t="s">
        <v>533</v>
      </c>
      <c r="N79" s="42" t="s">
        <v>534</v>
      </c>
      <c r="O79">
        <v>0.05</v>
      </c>
    </row>
    <row r="80" spans="1:22" ht="15" thickTop="1" x14ac:dyDescent="0.35">
      <c r="A80"/>
      <c r="K80" s="85" t="s">
        <v>535</v>
      </c>
      <c r="L80" s="85" t="s">
        <v>536</v>
      </c>
      <c r="M80" s="85" t="s">
        <v>537</v>
      </c>
      <c r="N80" s="85" t="s">
        <v>538</v>
      </c>
      <c r="O80" s="85" t="s">
        <v>515</v>
      </c>
      <c r="P80" s="85" t="s">
        <v>539</v>
      </c>
    </row>
    <row r="81" spans="1:22" ht="15" thickBot="1" x14ac:dyDescent="0.4">
      <c r="A81" t="s">
        <v>522</v>
      </c>
      <c r="F81" t="s">
        <v>523</v>
      </c>
      <c r="G81">
        <v>0.05</v>
      </c>
      <c r="K81" s="42" t="str">
        <f>B72</f>
        <v>WT_ESC</v>
      </c>
      <c r="L81" s="42">
        <f>AVERAGE(B73:B75)</f>
        <v>1.0288033879092267</v>
      </c>
      <c r="M81" s="42">
        <f>COUNT(B73:B75)</f>
        <v>3</v>
      </c>
      <c r="N81" s="42">
        <f>DEVSQ(B73:B75)</f>
        <v>0.18836912118128069</v>
      </c>
      <c r="O81" s="42"/>
      <c r="P81" s="42"/>
    </row>
    <row r="82" spans="1:22" ht="15" thickTop="1" x14ac:dyDescent="0.35">
      <c r="A82" s="85" t="s">
        <v>524</v>
      </c>
      <c r="B82" s="85" t="s">
        <v>510</v>
      </c>
      <c r="C82" s="85" t="s">
        <v>511</v>
      </c>
      <c r="D82" s="85" t="s">
        <v>121</v>
      </c>
      <c r="E82" s="85" t="s">
        <v>512</v>
      </c>
      <c r="F82" s="85" t="s">
        <v>514</v>
      </c>
      <c r="G82" s="85" t="s">
        <v>525</v>
      </c>
      <c r="H82" s="85" t="s">
        <v>526</v>
      </c>
      <c r="I82" s="85" t="s">
        <v>527</v>
      </c>
      <c r="K82" t="str">
        <f>C72</f>
        <v>PWS_ESC</v>
      </c>
      <c r="L82">
        <f>AVERAGE(C73:C75)</f>
        <v>0.90780659452781443</v>
      </c>
      <c r="M82">
        <f>COUNT(C73:C75)</f>
        <v>3</v>
      </c>
      <c r="N82">
        <f>DEVSQ(C73:C75)</f>
        <v>0.22524439965530102</v>
      </c>
    </row>
    <row r="83" spans="1:22" x14ac:dyDescent="0.35">
      <c r="A83" s="42" t="str">
        <f>B72</f>
        <v>WT_ESC</v>
      </c>
      <c r="B83" s="42">
        <f>COUNT(B73:B75)</f>
        <v>3</v>
      </c>
      <c r="C83" s="42">
        <f>SUM(B73:B75)</f>
        <v>3.0864101637276802</v>
      </c>
      <c r="D83" s="42">
        <f>AVERAGE(B73:B75)</f>
        <v>1.0288033879092267</v>
      </c>
      <c r="E83" s="42">
        <f>_xlfn.VAR.S(B73:B75)</f>
        <v>9.418456059064062E-2</v>
      </c>
      <c r="F83" s="42">
        <f>DEVSQ(B73:B75)</f>
        <v>0.18836912118128069</v>
      </c>
      <c r="G83" s="42">
        <f>SQRT(D91/B83)</f>
        <v>0.22075275943770195</v>
      </c>
      <c r="H83" s="42">
        <f>D83-G83*_xlfn.T.INV.2T(G81,C91)</f>
        <v>0.51974661178815518</v>
      </c>
      <c r="I83" s="42">
        <f>D83+G83*_xlfn.T.INV.2T(G81,C91)</f>
        <v>1.537860164030298</v>
      </c>
      <c r="K83" t="str">
        <f>D72</f>
        <v>AS1_ESC</v>
      </c>
      <c r="L83">
        <f>AVERAGE(D73:D75)</f>
        <v>0.99615140489597609</v>
      </c>
      <c r="M83">
        <f>COUNT(D73:D75)</f>
        <v>3</v>
      </c>
      <c r="N83">
        <f>DEVSQ(D73:D75)</f>
        <v>0.39073414862302669</v>
      </c>
    </row>
    <row r="84" spans="1:22" x14ac:dyDescent="0.35">
      <c r="A84" t="str">
        <f>C72</f>
        <v>PWS_ESC</v>
      </c>
      <c r="B84">
        <f>COUNT(C73:C75)</f>
        <v>3</v>
      </c>
      <c r="C84">
        <f>SUM(C73:C75)</f>
        <v>2.7234197835834433</v>
      </c>
      <c r="D84">
        <f>AVERAGE(C73:C75)</f>
        <v>0.90780659452781443</v>
      </c>
      <c r="E84">
        <f>_xlfn.VAR.S(C73:C75)</f>
        <v>0.11262219982765087</v>
      </c>
      <c r="F84">
        <f>DEVSQ(C73:C75)</f>
        <v>0.22524439965530102</v>
      </c>
      <c r="G84">
        <f>SQRT(D91/B84)</f>
        <v>0.22075275943770195</v>
      </c>
      <c r="H84">
        <f>D84-G84*_xlfn.T.INV.2T(G81,C91)</f>
        <v>0.39874981840674295</v>
      </c>
      <c r="I84">
        <f>D84+G84*_xlfn.T.INV.2T(G81,C91)</f>
        <v>1.416863370648886</v>
      </c>
      <c r="K84" t="str">
        <f>E72</f>
        <v>AS2_ESC</v>
      </c>
      <c r="L84">
        <f>AVERAGE(E73:E75)</f>
        <v>0.49860035482630627</v>
      </c>
      <c r="M84">
        <f>COUNT(E73:E75)</f>
        <v>3</v>
      </c>
      <c r="N84">
        <f>DEVSQ(E73:E75)</f>
        <v>0.36521506972502932</v>
      </c>
    </row>
    <row r="85" spans="1:22" x14ac:dyDescent="0.35">
      <c r="A85" t="str">
        <f>D72</f>
        <v>AS1_ESC</v>
      </c>
      <c r="B85">
        <f>COUNT(D73:D75)</f>
        <v>3</v>
      </c>
      <c r="C85">
        <f>SUM(D73:D75)</f>
        <v>2.9884542146879283</v>
      </c>
      <c r="D85">
        <f>AVERAGE(D73:D75)</f>
        <v>0.99615140489597609</v>
      </c>
      <c r="E85">
        <f>_xlfn.VAR.S(D73:D75)</f>
        <v>0.19536707431151368</v>
      </c>
      <c r="F85">
        <f>DEVSQ(D73:D75)</f>
        <v>0.39073414862302669</v>
      </c>
      <c r="G85">
        <f>SQRT(D91/B85)</f>
        <v>0.22075275943770195</v>
      </c>
      <c r="H85">
        <f>D85-G85*_xlfn.T.INV.2T(G81,C91)</f>
        <v>0.48709462877490461</v>
      </c>
      <c r="I85">
        <f>D85+G85*_xlfn.T.INV.2T(G81,C91)</f>
        <v>1.5052081810170477</v>
      </c>
      <c r="K85" s="78"/>
      <c r="L85" s="78"/>
      <c r="M85" s="78">
        <f>SUM(M81:M84)</f>
        <v>12</v>
      </c>
      <c r="N85" s="78">
        <f>SUM(N81:N84)</f>
        <v>1.1695627391846377</v>
      </c>
      <c r="O85" s="78">
        <f>M85-COUNT(M81:M84)</f>
        <v>8</v>
      </c>
      <c r="P85" s="78">
        <f>[1]!DCRIT(COUNT(M81:M84),O85,O79)</f>
        <v>2.88</v>
      </c>
    </row>
    <row r="86" spans="1:22" ht="15" thickBot="1" x14ac:dyDescent="0.4">
      <c r="A86" t="str">
        <f>E72</f>
        <v>AS2_ESC</v>
      </c>
      <c r="B86">
        <f>COUNT(E73:E75)</f>
        <v>3</v>
      </c>
      <c r="C86">
        <f>SUM(E73:E75)</f>
        <v>1.4958010644789188</v>
      </c>
      <c r="D86">
        <f>AVERAGE(E73:E75)</f>
        <v>0.49860035482630627</v>
      </c>
      <c r="E86">
        <f>_xlfn.VAR.S(E73:E75)</f>
        <v>0.18260753486251463</v>
      </c>
      <c r="F86">
        <f>DEVSQ(E73:E75)</f>
        <v>0.36521506972502932</v>
      </c>
      <c r="G86">
        <f>SQRT(D91/B86)</f>
        <v>0.22075275943770195</v>
      </c>
      <c r="H86">
        <f>D86-G86*_xlfn.T.INV.2T(G81,C91)</f>
        <v>-1.0456421294765206E-2</v>
      </c>
      <c r="I86">
        <f>D86+G86*_xlfn.T.INV.2T(G81,C91)</f>
        <v>1.0076571309473779</v>
      </c>
      <c r="K86" t="s">
        <v>540</v>
      </c>
    </row>
    <row r="87" spans="1:22" ht="15" thickTop="1" x14ac:dyDescent="0.35">
      <c r="A87" s="78"/>
      <c r="B87" s="78"/>
      <c r="C87" s="78"/>
      <c r="D87" s="78"/>
      <c r="E87" s="78"/>
      <c r="F87" s="78"/>
      <c r="G87" s="78"/>
      <c r="H87" s="78"/>
      <c r="I87" s="78"/>
      <c r="K87" s="85" t="s">
        <v>535</v>
      </c>
      <c r="L87" s="85" t="s">
        <v>536</v>
      </c>
      <c r="M87" s="85" t="s">
        <v>541</v>
      </c>
      <c r="N87" s="85" t="s">
        <v>542</v>
      </c>
      <c r="O87" s="85" t="s">
        <v>543</v>
      </c>
      <c r="P87" s="85" t="s">
        <v>544</v>
      </c>
      <c r="Q87" s="85" t="s">
        <v>545</v>
      </c>
      <c r="R87" s="85" t="s">
        <v>546</v>
      </c>
      <c r="S87" s="85" t="s">
        <v>547</v>
      </c>
      <c r="U87" s="135" t="s">
        <v>558</v>
      </c>
    </row>
    <row r="88" spans="1:22" ht="15" thickBot="1" x14ac:dyDescent="0.4">
      <c r="A88" t="s">
        <v>513</v>
      </c>
      <c r="K88" s="89" t="str">
        <f>K82</f>
        <v>PWS_ESC</v>
      </c>
      <c r="L88" s="89">
        <f>L$81-L82</f>
        <v>0.12099679338141223</v>
      </c>
      <c r="M88" s="89">
        <f>SQRT(N$85/O$85*(1/M$81+1/M82))</f>
        <v>0.31219154632808332</v>
      </c>
      <c r="N88" s="89">
        <f>ABS(L88/M88)</f>
        <v>0.38757229273036181</v>
      </c>
      <c r="O88" s="89">
        <f>L88-M88*P$85</f>
        <v>-0.77811486004346775</v>
      </c>
      <c r="P88" s="89">
        <f>L88+M88*P$85</f>
        <v>1.0201084468062922</v>
      </c>
      <c r="Q88" s="89">
        <f>[1]!DPROB(N88,COUNT(M$81:M$84),O$85)</f>
        <v>1</v>
      </c>
      <c r="R88" s="89">
        <f>M88*P$85</f>
        <v>0.89911165342487998</v>
      </c>
      <c r="S88" s="89">
        <f>ABS(L88)*SQRT(O$85/N$85)</f>
        <v>0.31645145187666018</v>
      </c>
      <c r="U88" t="s">
        <v>559</v>
      </c>
    </row>
    <row r="89" spans="1:22" ht="15" thickTop="1" x14ac:dyDescent="0.35">
      <c r="A89" s="85" t="s">
        <v>528</v>
      </c>
      <c r="B89" s="85" t="s">
        <v>514</v>
      </c>
      <c r="C89" s="85" t="s">
        <v>515</v>
      </c>
      <c r="D89" s="85" t="s">
        <v>516</v>
      </c>
      <c r="E89" s="85" t="s">
        <v>517</v>
      </c>
      <c r="F89" s="85" t="s">
        <v>529</v>
      </c>
      <c r="G89" s="85" t="s">
        <v>530</v>
      </c>
      <c r="H89" s="85" t="s">
        <v>531</v>
      </c>
      <c r="I89" s="85" t="s">
        <v>532</v>
      </c>
      <c r="K89" s="89" t="str">
        <f t="shared" ref="K89:K90" si="24">K83</f>
        <v>AS1_ESC</v>
      </c>
      <c r="L89" s="89">
        <f t="shared" ref="L89:L90" si="25">L$81-L83</f>
        <v>3.2651983013250563E-2</v>
      </c>
      <c r="M89" s="89">
        <f t="shared" ref="M89:M90" si="26">SQRT(N$85/O$85*(1/M$81+1/M83))</f>
        <v>0.31219154632808332</v>
      </c>
      <c r="N89" s="89">
        <f t="shared" ref="N89:N90" si="27">ABS(L89/M89)</f>
        <v>0.10458958097134528</v>
      </c>
      <c r="O89" s="89">
        <f t="shared" ref="O89:O90" si="28">L89-M89*P$85</f>
        <v>-0.86645967041162941</v>
      </c>
      <c r="P89" s="89">
        <f t="shared" ref="P89:P90" si="29">L89+M89*P$85</f>
        <v>0.93176363643813054</v>
      </c>
      <c r="Q89" s="89">
        <f>[1]!DPROB(N89,COUNT(M$81:M$84),O$85)</f>
        <v>1</v>
      </c>
      <c r="R89" s="89">
        <f t="shared" ref="R89:R90" si="30">M89*P$85</f>
        <v>0.89911165342487998</v>
      </c>
      <c r="S89" s="89">
        <f t="shared" ref="S89:S90" si="31">ABS(L89)*SQRT(O$85/N$85)</f>
        <v>8.5397035263766977E-2</v>
      </c>
      <c r="U89" t="s">
        <v>559</v>
      </c>
    </row>
    <row r="90" spans="1:22" x14ac:dyDescent="0.35">
      <c r="A90" s="42" t="s">
        <v>518</v>
      </c>
      <c r="B90" s="42">
        <f>B92-B91</f>
        <v>0.53972492388650739</v>
      </c>
      <c r="C90" s="42">
        <f>COUNTA(A83:A86)-1</f>
        <v>3</v>
      </c>
      <c r="D90" s="42">
        <f>B90/C90</f>
        <v>0.17990830796216914</v>
      </c>
      <c r="E90" s="42">
        <f>D90/D91</f>
        <v>1.2306021861646685</v>
      </c>
      <c r="F90" s="42">
        <f>_xlfn.F.DIST.RT(E90,C90,C91)</f>
        <v>0.36035679797965764</v>
      </c>
      <c r="G90" s="42">
        <f>B90/B92</f>
        <v>0.3157601470759826</v>
      </c>
      <c r="H90" s="42">
        <f>SQRT(DEVSQ(D83:D86)/(D91*C90))</f>
        <v>0.6404691473611791</v>
      </c>
      <c r="I90" s="42">
        <f>(B92-C92*D91)/(B92+D91)</f>
        <v>5.4508123434249184E-2</v>
      </c>
      <c r="K90" s="95" t="str">
        <f t="shared" si="24"/>
        <v>AS2_ESC</v>
      </c>
      <c r="L90" s="95">
        <f t="shared" si="25"/>
        <v>0.53020303308292038</v>
      </c>
      <c r="M90" s="95">
        <f t="shared" si="26"/>
        <v>0.31219154632808332</v>
      </c>
      <c r="N90" s="95">
        <f t="shared" si="27"/>
        <v>1.698326041556961</v>
      </c>
      <c r="O90" s="95">
        <f t="shared" si="28"/>
        <v>-0.36890862034195959</v>
      </c>
      <c r="P90" s="95">
        <f t="shared" si="29"/>
        <v>1.4293146865078004</v>
      </c>
      <c r="Q90" s="95">
        <f>[1]!DPROB(N90,COUNT(M$81:M$84),O$85)</f>
        <v>1</v>
      </c>
      <c r="R90" s="95">
        <f t="shared" si="30"/>
        <v>0.89911165342487998</v>
      </c>
      <c r="S90" s="95">
        <f t="shared" si="31"/>
        <v>1.3866774062317779</v>
      </c>
      <c r="U90" t="s">
        <v>559</v>
      </c>
    </row>
    <row r="91" spans="1:22" x14ac:dyDescent="0.35">
      <c r="A91" t="s">
        <v>519</v>
      </c>
      <c r="B91">
        <f>SUM(F83:F86)</f>
        <v>1.1695627391846377</v>
      </c>
      <c r="C91">
        <f>C92-C90</f>
        <v>8</v>
      </c>
      <c r="D91">
        <f>B91/C91</f>
        <v>0.14619534239807971</v>
      </c>
    </row>
    <row r="92" spans="1:22" x14ac:dyDescent="0.35">
      <c r="A92" s="91" t="s">
        <v>520</v>
      </c>
      <c r="B92" s="91">
        <f>DEVSQ(B73:E75)</f>
        <v>1.7092876630711451</v>
      </c>
      <c r="C92" s="91">
        <f>COUNT(B73:E75)-1</f>
        <v>11</v>
      </c>
      <c r="D92" s="91">
        <f>B92/C92</f>
        <v>0.15538978755192229</v>
      </c>
      <c r="E92" s="91"/>
      <c r="F92" s="91"/>
      <c r="G92" s="91"/>
      <c r="H92" s="91"/>
      <c r="I92" s="91"/>
    </row>
    <row r="94" spans="1:22" ht="15.5" x14ac:dyDescent="0.35">
      <c r="A94" s="83" t="s">
        <v>73</v>
      </c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</row>
    <row r="95" spans="1:22" ht="15.5" x14ac:dyDescent="0.35">
      <c r="A95" s="81"/>
      <c r="B95" s="82" t="s">
        <v>137</v>
      </c>
      <c r="C95" s="82" t="s">
        <v>136</v>
      </c>
      <c r="D95" s="82" t="s">
        <v>138</v>
      </c>
      <c r="E95" s="82" t="s">
        <v>139</v>
      </c>
      <c r="F95" s="84"/>
      <c r="G95" s="106" t="s">
        <v>554</v>
      </c>
      <c r="H95" s="119" t="s">
        <v>137</v>
      </c>
      <c r="I95" s="119"/>
      <c r="J95" s="119" t="s">
        <v>136</v>
      </c>
      <c r="K95" s="119"/>
      <c r="L95" s="119" t="s">
        <v>138</v>
      </c>
      <c r="M95" s="119"/>
      <c r="N95" s="119" t="s">
        <v>139</v>
      </c>
      <c r="O95" s="119"/>
    </row>
    <row r="96" spans="1:22" x14ac:dyDescent="0.35">
      <c r="A96" t="s">
        <v>79</v>
      </c>
      <c r="B96">
        <v>0.99282315404331434</v>
      </c>
      <c r="C96">
        <v>0.82324476240082767</v>
      </c>
      <c r="D96">
        <v>0.93749398115688831</v>
      </c>
      <c r="E96">
        <v>0.6890535443306981</v>
      </c>
      <c r="H96" s="107" t="str" cm="1">
        <f t="array" ref="H96:I99">[1]!GRUBBS(B96:B98,TRUE)</f>
        <v>outlier</v>
      </c>
      <c r="I96" s="74">
        <v>0.99282315404331434</v>
      </c>
      <c r="J96" s="107" t="str" cm="1">
        <f t="array" ref="J96:K99">[1]!GRUBBS(C96:C98,TRUE)</f>
        <v>outlier</v>
      </c>
      <c r="K96" s="74">
        <v>1.0123590102702589</v>
      </c>
      <c r="L96" s="107" t="str" cm="1">
        <f t="array" ref="L96:M99">[1]!GRUBBS(D96:D98,TRUE)</f>
        <v>outlier</v>
      </c>
      <c r="M96" s="74">
        <v>0.70236182259013646</v>
      </c>
      <c r="N96" s="107" t="str" cm="1">
        <f t="array" ref="N96:O99">[1]!GRUBBS(E96:E98,TRUE)</f>
        <v>outlier</v>
      </c>
      <c r="O96" s="74">
        <v>1.2859542643272339</v>
      </c>
    </row>
    <row r="97" spans="1:21" x14ac:dyDescent="0.35">
      <c r="A97" t="s">
        <v>80</v>
      </c>
      <c r="B97">
        <v>1.0048445502627252</v>
      </c>
      <c r="C97">
        <v>1.0123590102702589</v>
      </c>
      <c r="D97">
        <v>0.88466286277275885</v>
      </c>
      <c r="E97">
        <v>1.2859542643272339</v>
      </c>
      <c r="H97" s="108" t="str">
        <v>G</v>
      </c>
      <c r="I97" s="75">
        <v>1.1326068221694581</v>
      </c>
      <c r="J97" s="108" t="str">
        <v>G</v>
      </c>
      <c r="K97" s="75">
        <v>1.1445933558382073</v>
      </c>
      <c r="L97" s="108" t="str">
        <v>G</v>
      </c>
      <c r="M97" s="75">
        <v>1.1279181863192485</v>
      </c>
      <c r="N97" s="108" t="str">
        <v>G</v>
      </c>
      <c r="O97" s="75">
        <v>1.1460058764948982</v>
      </c>
    </row>
    <row r="98" spans="1:21" x14ac:dyDescent="0.35">
      <c r="A98" t="s">
        <v>81</v>
      </c>
      <c r="B98">
        <v>1.0023726805723692</v>
      </c>
      <c r="C98">
        <v>0.79173799929617217</v>
      </c>
      <c r="D98">
        <v>0.70236182259013646</v>
      </c>
      <c r="E98">
        <v>0.597464265719164</v>
      </c>
      <c r="H98" s="108" t="str">
        <v>G-crit</v>
      </c>
      <c r="I98" s="75">
        <v>1.1531180614225278</v>
      </c>
      <c r="J98" s="108" t="str">
        <v>G-crit</v>
      </c>
      <c r="K98" s="75">
        <v>1.1531180614225278</v>
      </c>
      <c r="L98" s="108" t="str">
        <v>G-crit</v>
      </c>
      <c r="M98" s="75">
        <v>1.1531180614225278</v>
      </c>
      <c r="N98" s="108" t="str">
        <v>G-crit</v>
      </c>
      <c r="O98" s="75">
        <v>1.1531180614225278</v>
      </c>
    </row>
    <row r="99" spans="1:21" x14ac:dyDescent="0.35">
      <c r="A99"/>
      <c r="H99" s="109" t="str">
        <v>sig</v>
      </c>
      <c r="I99" s="110" t="str">
        <v>no</v>
      </c>
      <c r="J99" s="109" t="str">
        <v>sig</v>
      </c>
      <c r="K99" s="110" t="str">
        <v>no</v>
      </c>
      <c r="L99" s="109" t="str">
        <v>sig</v>
      </c>
      <c r="M99" s="110" t="str">
        <v>no</v>
      </c>
      <c r="N99" s="109" t="str">
        <v>sig</v>
      </c>
      <c r="O99" s="110" t="str">
        <v>no</v>
      </c>
    </row>
    <row r="100" spans="1:21" x14ac:dyDescent="0.35">
      <c r="A100"/>
      <c r="G100" s="11" t="s">
        <v>555</v>
      </c>
      <c r="H100" s="6" t="str">
        <f>IF(I97 &lt; 1.153, "NS", IF(I97 &gt; 1.155, "outlier", "straggler"))</f>
        <v>NS</v>
      </c>
      <c r="I100" s="6" t="str">
        <f>IF(H100 = "outlier", "exclude", IF(H100 = "straggler", "keep", "keep"))</f>
        <v>keep</v>
      </c>
      <c r="J100" s="6" t="str">
        <f>IF(K97 &lt; 1.153, "NS", IF(K97 &gt; 1.155, "outlier", "straggler"))</f>
        <v>NS</v>
      </c>
      <c r="K100" s="6" t="str">
        <f>IF(J100 = "outlier", "exclude", IF(J100 = "straggler", "keep", "keep"))</f>
        <v>keep</v>
      </c>
      <c r="L100" s="6" t="str">
        <f>IF(M97 &lt; 1.153, "NS", IF(M97 &gt; 1.155, "outlier", "straggler"))</f>
        <v>NS</v>
      </c>
      <c r="M100" s="6" t="str">
        <f>IF(L100 = "outlier", "exclude", IF(L100 = "straggler", "keep", "keep"))</f>
        <v>keep</v>
      </c>
      <c r="N100" s="6" t="str">
        <f>IF(O97 &lt; 1.153, "NS", IF(O97 &gt; 1.155, "outlier", "straggler"))</f>
        <v>NS</v>
      </c>
      <c r="O100" s="6" t="str">
        <f>IF(N100 = "outlier", "exclude", IF(N100 = "straggler", "keep", "keep"))</f>
        <v>keep</v>
      </c>
    </row>
    <row r="101" spans="1:21" x14ac:dyDescent="0.35">
      <c r="A101"/>
    </row>
    <row r="102" spans="1:21" ht="15" thickBot="1" x14ac:dyDescent="0.4">
      <c r="A102" t="s">
        <v>521</v>
      </c>
      <c r="K102" t="s">
        <v>533</v>
      </c>
      <c r="N102" s="42" t="s">
        <v>534</v>
      </c>
      <c r="O102">
        <v>0.05</v>
      </c>
    </row>
    <row r="103" spans="1:21" ht="15" thickTop="1" x14ac:dyDescent="0.35">
      <c r="A103"/>
      <c r="K103" s="85" t="s">
        <v>535</v>
      </c>
      <c r="L103" s="85" t="s">
        <v>536</v>
      </c>
      <c r="M103" s="85" t="s">
        <v>537</v>
      </c>
      <c r="N103" s="85" t="s">
        <v>538</v>
      </c>
      <c r="O103" s="85" t="s">
        <v>515</v>
      </c>
      <c r="P103" s="85" t="s">
        <v>539</v>
      </c>
    </row>
    <row r="104" spans="1:21" ht="15" thickBot="1" x14ac:dyDescent="0.4">
      <c r="A104" t="s">
        <v>522</v>
      </c>
      <c r="F104" t="s">
        <v>523</v>
      </c>
      <c r="G104">
        <v>0.05</v>
      </c>
      <c r="K104" s="42" t="str">
        <f>B95</f>
        <v>WT_ESC</v>
      </c>
      <c r="L104" s="42">
        <f>AVERAGE(B96:B98)</f>
        <v>1.0000134616261362</v>
      </c>
      <c r="M104" s="42">
        <f>COUNT(B96:B98)</f>
        <v>3</v>
      </c>
      <c r="N104" s="42">
        <f>DEVSQ(B96:B98)</f>
        <v>8.0605854586429852E-5</v>
      </c>
      <c r="O104" s="42"/>
      <c r="P104" s="42"/>
    </row>
    <row r="105" spans="1:21" ht="15" thickTop="1" x14ac:dyDescent="0.35">
      <c r="A105" s="85" t="s">
        <v>524</v>
      </c>
      <c r="B105" s="85" t="s">
        <v>510</v>
      </c>
      <c r="C105" s="85" t="s">
        <v>511</v>
      </c>
      <c r="D105" s="85" t="s">
        <v>121</v>
      </c>
      <c r="E105" s="85" t="s">
        <v>512</v>
      </c>
      <c r="F105" s="85" t="s">
        <v>514</v>
      </c>
      <c r="G105" s="85" t="s">
        <v>525</v>
      </c>
      <c r="H105" s="85" t="s">
        <v>526</v>
      </c>
      <c r="I105" s="85" t="s">
        <v>527</v>
      </c>
      <c r="K105" t="str">
        <f>C95</f>
        <v>PWS_ESC</v>
      </c>
      <c r="L105">
        <f>AVERAGE(C96:C98)</f>
        <v>0.87578059065575287</v>
      </c>
      <c r="M105">
        <f>COUNT(C96:C98)</f>
        <v>3</v>
      </c>
      <c r="N105">
        <f>DEVSQ(C96:C98)</f>
        <v>2.8476835117260547E-2</v>
      </c>
    </row>
    <row r="106" spans="1:21" x14ac:dyDescent="0.35">
      <c r="A106" s="42" t="str">
        <f>B95</f>
        <v>WT_ESC</v>
      </c>
      <c r="B106" s="42">
        <f>COUNT(B96:B98)</f>
        <v>3</v>
      </c>
      <c r="C106" s="42">
        <f>SUM(B96:B98)</f>
        <v>3.0000403848784085</v>
      </c>
      <c r="D106" s="42">
        <f>AVERAGE(B96:B98)</f>
        <v>1.0000134616261362</v>
      </c>
      <c r="E106" s="42">
        <f>_xlfn.VAR.S(B96:B98)</f>
        <v>4.0302927293214926E-5</v>
      </c>
      <c r="F106" s="42">
        <f>DEVSQ(B96:B98)</f>
        <v>8.0605854586429852E-5</v>
      </c>
      <c r="G106" s="42">
        <f>SQRT(D114/B106)</f>
        <v>0.11877159422965584</v>
      </c>
      <c r="H106" s="42">
        <f>D106-G106*_xlfn.T.INV.2T(G104,C114)</f>
        <v>0.72612567418775842</v>
      </c>
      <c r="I106" s="42">
        <f>D106+G106*_xlfn.T.INV.2T(G104,C114)</f>
        <v>1.2739012490645141</v>
      </c>
      <c r="K106" t="str">
        <f>D95</f>
        <v>AS1_ESC</v>
      </c>
      <c r="L106">
        <f>AVERAGE(D96:D98)</f>
        <v>0.84150622217326132</v>
      </c>
      <c r="M106">
        <f>COUNT(D96:D98)</f>
        <v>3</v>
      </c>
      <c r="N106">
        <f>DEVSQ(D96:D98)</f>
        <v>3.043730943788138E-2</v>
      </c>
    </row>
    <row r="107" spans="1:21" x14ac:dyDescent="0.35">
      <c r="A107" t="str">
        <f>C95</f>
        <v>PWS_ESC</v>
      </c>
      <c r="B107">
        <f>COUNT(C96:C98)</f>
        <v>3</v>
      </c>
      <c r="C107">
        <f>SUM(C96:C98)</f>
        <v>2.6273417719672585</v>
      </c>
      <c r="D107">
        <f>AVERAGE(C96:C98)</f>
        <v>0.87578059065575287</v>
      </c>
      <c r="E107">
        <f>_xlfn.VAR.S(C96:C98)</f>
        <v>1.4238417558630756E-2</v>
      </c>
      <c r="F107">
        <f>DEVSQ(C96:C98)</f>
        <v>2.8476835117260547E-2</v>
      </c>
      <c r="G107">
        <f>SQRT(D114/B107)</f>
        <v>0.11877159422965584</v>
      </c>
      <c r="H107">
        <f>D107-G107*_xlfn.T.INV.2T(G104,C114)</f>
        <v>0.60189280321737515</v>
      </c>
      <c r="I107">
        <f>D107+G107*_xlfn.T.INV.2T(G104,C114)</f>
        <v>1.1496683780941306</v>
      </c>
      <c r="K107" t="str">
        <f>E95</f>
        <v>AS2_ESC</v>
      </c>
      <c r="L107">
        <f>AVERAGE(E96:E98)</f>
        <v>0.85749069145903201</v>
      </c>
      <c r="M107">
        <f>COUNT(E96:E98)</f>
        <v>3</v>
      </c>
      <c r="N107">
        <f>DEVSQ(E96:E98)</f>
        <v>0.27956584789076805</v>
      </c>
    </row>
    <row r="108" spans="1:21" x14ac:dyDescent="0.35">
      <c r="A108" t="str">
        <f>D95</f>
        <v>AS1_ESC</v>
      </c>
      <c r="B108">
        <f>COUNT(D96:D98)</f>
        <v>3</v>
      </c>
      <c r="C108">
        <f>SUM(D96:D98)</f>
        <v>2.5245186665197838</v>
      </c>
      <c r="D108">
        <f>AVERAGE(D96:D98)</f>
        <v>0.84150622217326132</v>
      </c>
      <c r="E108">
        <f>_xlfn.VAR.S(D96:D98)</f>
        <v>1.5218654718940572E-2</v>
      </c>
      <c r="F108">
        <f>DEVSQ(D96:D98)</f>
        <v>3.043730943788138E-2</v>
      </c>
      <c r="G108">
        <f>SQRT(D114/B108)</f>
        <v>0.11877159422965584</v>
      </c>
      <c r="H108">
        <f>D108-G108*_xlfn.T.INV.2T(G104,C114)</f>
        <v>0.5676184347348836</v>
      </c>
      <c r="I108">
        <f>D108+G108*_xlfn.T.INV.2T(G104,C114)</f>
        <v>1.115394009611639</v>
      </c>
      <c r="K108" s="78"/>
      <c r="L108" s="78"/>
      <c r="M108" s="78">
        <f>SUM(M104:M107)</f>
        <v>12</v>
      </c>
      <c r="N108" s="78">
        <f>SUM(N104:N107)</f>
        <v>0.3385605983004964</v>
      </c>
      <c r="O108" s="78">
        <f>M108-COUNT(M104:M107)</f>
        <v>8</v>
      </c>
      <c r="P108" s="78">
        <f>[1]!DCRIT(COUNT(M104:M107),O108,O102)</f>
        <v>2.88</v>
      </c>
    </row>
    <row r="109" spans="1:21" ht="15" thickBot="1" x14ac:dyDescent="0.4">
      <c r="A109" t="str">
        <f>E95</f>
        <v>AS2_ESC</v>
      </c>
      <c r="B109">
        <f>COUNT(E96:E98)</f>
        <v>3</v>
      </c>
      <c r="C109">
        <f>SUM(E96:E98)</f>
        <v>2.5724720743770959</v>
      </c>
      <c r="D109">
        <f>AVERAGE(E96:E98)</f>
        <v>0.85749069145903201</v>
      </c>
      <c r="E109">
        <f>_xlfn.VAR.S(E96:E98)</f>
        <v>0.13978292394538427</v>
      </c>
      <c r="F109">
        <f>DEVSQ(E96:E98)</f>
        <v>0.27956584789076805</v>
      </c>
      <c r="G109">
        <f>SQRT(D114/B109)</f>
        <v>0.11877159422965584</v>
      </c>
      <c r="H109">
        <f>D109-G109*_xlfn.T.INV.2T(G104,C114)</f>
        <v>0.58360290402065429</v>
      </c>
      <c r="I109">
        <f>D109+G109*_xlfn.T.INV.2T(G104,C114)</f>
        <v>1.1313784788974097</v>
      </c>
      <c r="K109" t="s">
        <v>540</v>
      </c>
    </row>
    <row r="110" spans="1:21" ht="15" thickTop="1" x14ac:dyDescent="0.35">
      <c r="A110" s="78"/>
      <c r="B110" s="78"/>
      <c r="C110" s="78"/>
      <c r="D110" s="78"/>
      <c r="E110" s="78"/>
      <c r="F110" s="78"/>
      <c r="G110" s="78"/>
      <c r="H110" s="78"/>
      <c r="I110" s="78"/>
      <c r="K110" s="85" t="s">
        <v>535</v>
      </c>
      <c r="L110" s="85" t="s">
        <v>536</v>
      </c>
      <c r="M110" s="85" t="s">
        <v>541</v>
      </c>
      <c r="N110" s="85" t="s">
        <v>542</v>
      </c>
      <c r="O110" s="85" t="s">
        <v>543</v>
      </c>
      <c r="P110" s="85" t="s">
        <v>544</v>
      </c>
      <c r="Q110" s="85" t="s">
        <v>545</v>
      </c>
      <c r="R110" s="85" t="s">
        <v>546</v>
      </c>
      <c r="S110" s="85" t="s">
        <v>547</v>
      </c>
      <c r="U110" s="135" t="s">
        <v>558</v>
      </c>
    </row>
    <row r="111" spans="1:21" ht="15" thickBot="1" x14ac:dyDescent="0.4">
      <c r="A111" t="s">
        <v>513</v>
      </c>
      <c r="K111" s="89" t="str">
        <f>K105</f>
        <v>PWS_ESC</v>
      </c>
      <c r="L111" s="89">
        <f>L$104-L105</f>
        <v>0.12423287097038338</v>
      </c>
      <c r="M111" s="89">
        <f>SQRT(N$108/O$108*(1/M$104+1/M105))</f>
        <v>0.16796839938425331</v>
      </c>
      <c r="N111" s="89">
        <f>ABS(L111/M111)</f>
        <v>0.7396204966279506</v>
      </c>
      <c r="O111" s="89">
        <f>L111-M111*P$108</f>
        <v>-0.35951611925626614</v>
      </c>
      <c r="P111" s="89">
        <f>L111+M111*P$108</f>
        <v>0.6079818611970329</v>
      </c>
      <c r="Q111" s="89">
        <f>[1]!DPROB(N111,COUNT(M$104:M$107),O$108)</f>
        <v>1</v>
      </c>
      <c r="R111" s="89">
        <f>M111*P$108</f>
        <v>0.48374899022664952</v>
      </c>
      <c r="S111" s="89">
        <f>ABS(L111)*SQRT(O$108/N$108)</f>
        <v>0.60389760668078829</v>
      </c>
      <c r="U111" t="s">
        <v>559</v>
      </c>
    </row>
    <row r="112" spans="1:21" ht="15" thickTop="1" x14ac:dyDescent="0.35">
      <c r="A112" s="85" t="s">
        <v>528</v>
      </c>
      <c r="B112" s="85" t="s">
        <v>514</v>
      </c>
      <c r="C112" s="85" t="s">
        <v>515</v>
      </c>
      <c r="D112" s="85" t="s">
        <v>516</v>
      </c>
      <c r="E112" s="85" t="s">
        <v>517</v>
      </c>
      <c r="F112" s="85" t="s">
        <v>529</v>
      </c>
      <c r="G112" s="85" t="s">
        <v>530</v>
      </c>
      <c r="H112" s="85" t="s">
        <v>531</v>
      </c>
      <c r="I112" s="85" t="s">
        <v>532</v>
      </c>
      <c r="K112" s="89" t="str">
        <f t="shared" ref="K112:K113" si="32">K106</f>
        <v>AS1_ESC</v>
      </c>
      <c r="L112" s="89">
        <f t="shared" ref="L112:L113" si="33">L$104-L106</f>
        <v>0.15850723945287493</v>
      </c>
      <c r="M112" s="89">
        <f t="shared" ref="M112:M113" si="34">SQRT(N$108/O$108*(1/M$104+1/M106))</f>
        <v>0.16796839938425331</v>
      </c>
      <c r="N112" s="89">
        <f t="shared" ref="N112:N113" si="35">ABS(L112/M112)</f>
        <v>0.94367297678574324</v>
      </c>
      <c r="O112" s="89">
        <f t="shared" ref="O112:O113" si="36">L112-M112*P$108</f>
        <v>-0.3252417507737746</v>
      </c>
      <c r="P112" s="89">
        <f t="shared" ref="P112:P113" si="37">L112+M112*P$108</f>
        <v>0.64225622967952445</v>
      </c>
      <c r="Q112" s="89">
        <f>[1]!DPROB(N112,COUNT(M$104:M$107),O$108)</f>
        <v>1</v>
      </c>
      <c r="R112" s="89">
        <f t="shared" ref="R112:R113" si="38">M112*P$108</f>
        <v>0.48374899022664952</v>
      </c>
      <c r="S112" s="89">
        <f t="shared" ref="S112:S113" si="39">ABS(L112)*SQRT(O$108/N$108)</f>
        <v>0.77050575905944874</v>
      </c>
      <c r="U112" t="s">
        <v>559</v>
      </c>
    </row>
    <row r="113" spans="1:22" x14ac:dyDescent="0.35">
      <c r="A113" s="42" t="s">
        <v>518</v>
      </c>
      <c r="B113" s="42">
        <f>B115-B114</f>
        <v>4.6976885407850832E-2</v>
      </c>
      <c r="C113" s="42">
        <f>COUNTA(A106:A109)-1</f>
        <v>3</v>
      </c>
      <c r="D113" s="42">
        <f>B113/C113</f>
        <v>1.5658961802616944E-2</v>
      </c>
      <c r="E113" s="42">
        <f>D113/D114</f>
        <v>0.37001262122578155</v>
      </c>
      <c r="F113" s="42">
        <f>_xlfn.F.DIST.RT(E113,C113,C114)</f>
        <v>0.77693605556832113</v>
      </c>
      <c r="G113" s="42">
        <f>B113/B115</f>
        <v>0.12184777717589731</v>
      </c>
      <c r="H113" s="42">
        <f>SQRT(DEVSQ(D106:D109)/(D114*C113))</f>
        <v>0.3511944481460289</v>
      </c>
      <c r="I113" s="42">
        <f>(B115-C115*D114)/(B115+D114)</f>
        <v>-0.18693917488803707</v>
      </c>
      <c r="K113" s="95" t="str">
        <f t="shared" si="32"/>
        <v>AS2_ESC</v>
      </c>
      <c r="L113" s="95">
        <f t="shared" si="33"/>
        <v>0.14252277016710424</v>
      </c>
      <c r="M113" s="95">
        <f t="shared" si="34"/>
        <v>0.16796839938425331</v>
      </c>
      <c r="N113" s="95">
        <f t="shared" si="35"/>
        <v>0.84850942611569269</v>
      </c>
      <c r="O113" s="95">
        <f t="shared" si="36"/>
        <v>-0.34122622005954528</v>
      </c>
      <c r="P113" s="95">
        <f t="shared" si="37"/>
        <v>0.62627176039375376</v>
      </c>
      <c r="Q113" s="95">
        <f>[1]!DPROB(N113,COUNT(M$104:M$107),O$108)</f>
        <v>1</v>
      </c>
      <c r="R113" s="95">
        <f t="shared" si="38"/>
        <v>0.48374899022664952</v>
      </c>
      <c r="S113" s="95">
        <f t="shared" si="39"/>
        <v>0.69280504530841003</v>
      </c>
      <c r="U113" t="s">
        <v>559</v>
      </c>
    </row>
    <row r="114" spans="1:22" x14ac:dyDescent="0.35">
      <c r="A114" t="s">
        <v>519</v>
      </c>
      <c r="B114">
        <f>SUM(F106:F109)</f>
        <v>0.3385605983004964</v>
      </c>
      <c r="C114">
        <f>C115-C113</f>
        <v>8</v>
      </c>
      <c r="D114">
        <f>B114/C114</f>
        <v>4.2320074787562049E-2</v>
      </c>
    </row>
    <row r="115" spans="1:22" x14ac:dyDescent="0.35">
      <c r="A115" s="91" t="s">
        <v>520</v>
      </c>
      <c r="B115" s="91">
        <f>DEVSQ(B96:E98)</f>
        <v>0.38553748370834723</v>
      </c>
      <c r="C115" s="91">
        <f>COUNT(B96:E98)-1</f>
        <v>11</v>
      </c>
      <c r="D115" s="91">
        <f>B115/C115</f>
        <v>3.504886215530429E-2</v>
      </c>
      <c r="E115" s="91"/>
      <c r="F115" s="91"/>
      <c r="G115" s="91"/>
      <c r="H115" s="91"/>
      <c r="I115" s="91"/>
    </row>
    <row r="117" spans="1:22" ht="15.5" x14ac:dyDescent="0.35">
      <c r="A117" s="83" t="s">
        <v>74</v>
      </c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</row>
    <row r="118" spans="1:22" ht="15.5" x14ac:dyDescent="0.35">
      <c r="A118" s="81"/>
      <c r="B118" s="82" t="s">
        <v>137</v>
      </c>
      <c r="C118" s="82" t="s">
        <v>136</v>
      </c>
      <c r="D118" s="82" t="s">
        <v>138</v>
      </c>
      <c r="E118" s="82" t="s">
        <v>139</v>
      </c>
      <c r="F118" s="84"/>
      <c r="G118" s="106" t="s">
        <v>554</v>
      </c>
      <c r="H118" s="119" t="s">
        <v>137</v>
      </c>
      <c r="I118" s="119"/>
      <c r="J118" s="119" t="s">
        <v>136</v>
      </c>
      <c r="K118" s="119"/>
      <c r="L118" s="119" t="s">
        <v>138</v>
      </c>
      <c r="M118" s="119"/>
      <c r="N118" s="119" t="s">
        <v>139</v>
      </c>
      <c r="O118" s="119"/>
    </row>
    <row r="119" spans="1:22" x14ac:dyDescent="0.35">
      <c r="A119" t="s">
        <v>79</v>
      </c>
      <c r="B119">
        <v>0.95844670087570161</v>
      </c>
      <c r="C119">
        <v>1.1276357413106441</v>
      </c>
      <c r="D119">
        <v>1.1012111411404562</v>
      </c>
      <c r="E119">
        <v>0.8144314119218381</v>
      </c>
      <c r="H119" s="107" t="str" cm="1">
        <f t="array" ref="H119:I122">[1]!GRUBBS(B119:B121,TRUE)</f>
        <v>outlier</v>
      </c>
      <c r="I119" s="74">
        <v>1.0923158728515059</v>
      </c>
      <c r="J119" s="107" t="str" cm="1">
        <f t="array" ref="J119:K122">[1]!GRUBBS(C119:C121,TRUE)</f>
        <v>outlier</v>
      </c>
      <c r="K119" s="74">
        <v>0.99763877512002008</v>
      </c>
      <c r="L119" s="107" t="str" cm="1">
        <f t="array" ref="L119:M122">[1]!GRUBBS(D119:D121,TRUE)</f>
        <v>outlier</v>
      </c>
      <c r="M119" s="74">
        <v>0.84689172873527963</v>
      </c>
      <c r="N119" s="107" t="str" cm="1">
        <f t="array" ref="N119:O122">[1]!GRUBBS(E119:E121,TRUE)</f>
        <v>outlier</v>
      </c>
      <c r="O119" s="74">
        <v>1.3148681247882996</v>
      </c>
    </row>
    <row r="120" spans="1:22" x14ac:dyDescent="0.35">
      <c r="A120" t="s">
        <v>80</v>
      </c>
      <c r="B120">
        <v>1.0923158728515059</v>
      </c>
      <c r="C120">
        <v>1.2341138086798873</v>
      </c>
      <c r="D120">
        <v>1.1809649202521588</v>
      </c>
      <c r="E120">
        <v>1.3148681247882996</v>
      </c>
      <c r="H120" s="108" t="str">
        <v>G</v>
      </c>
      <c r="I120" s="75">
        <v>1.1544484753072504</v>
      </c>
      <c r="J120" s="108" t="str">
        <v>G</v>
      </c>
      <c r="K120" s="75">
        <v>1.031453011734109</v>
      </c>
      <c r="L120" s="108" t="str">
        <v>G</v>
      </c>
      <c r="M120" s="75">
        <v>1.1241362647466868</v>
      </c>
      <c r="N120" s="108" t="str">
        <v>G</v>
      </c>
      <c r="O120" s="75">
        <v>1.111587516808517</v>
      </c>
    </row>
    <row r="121" spans="1:22" x14ac:dyDescent="0.35">
      <c r="A121" t="s">
        <v>81</v>
      </c>
      <c r="B121">
        <v>0.95517685086069271</v>
      </c>
      <c r="C121">
        <v>0.99763877512002008</v>
      </c>
      <c r="D121">
        <v>0.84689172873527963</v>
      </c>
      <c r="E121">
        <v>0.95422878439326708</v>
      </c>
      <c r="H121" s="108" t="str">
        <v>G-crit</v>
      </c>
      <c r="I121" s="75">
        <v>1.1531180614225278</v>
      </c>
      <c r="J121" s="108" t="str">
        <v>G-crit</v>
      </c>
      <c r="K121" s="75">
        <v>1.1531180614225278</v>
      </c>
      <c r="L121" s="108" t="str">
        <v>G-crit</v>
      </c>
      <c r="M121" s="75">
        <v>1.1531180614225278</v>
      </c>
      <c r="N121" s="108" t="str">
        <v>G-crit</v>
      </c>
      <c r="O121" s="75">
        <v>1.1531180614225278</v>
      </c>
    </row>
    <row r="122" spans="1:22" x14ac:dyDescent="0.35">
      <c r="A122"/>
      <c r="H122" s="109" t="str">
        <v>sig</v>
      </c>
      <c r="I122" s="110" t="str">
        <v>yes</v>
      </c>
      <c r="J122" s="109" t="str">
        <v>sig</v>
      </c>
      <c r="K122" s="110" t="str">
        <v>no</v>
      </c>
      <c r="L122" s="109" t="str">
        <v>sig</v>
      </c>
      <c r="M122" s="110" t="str">
        <v>no</v>
      </c>
      <c r="N122" s="109" t="str">
        <v>sig</v>
      </c>
      <c r="O122" s="110" t="str">
        <v>no</v>
      </c>
    </row>
    <row r="123" spans="1:22" x14ac:dyDescent="0.35">
      <c r="A123"/>
      <c r="G123" s="11" t="s">
        <v>555</v>
      </c>
      <c r="H123" s="6" t="str">
        <f>IF(I120 &lt; 1.153, "NS", IF(I120 &gt; 1.155, "outlier", "straggler"))</f>
        <v>straggler</v>
      </c>
      <c r="I123" s="6" t="str">
        <f>IF(H123 = "outlier", "exclude", IF(H123 = "straggler", "keep", "keep"))</f>
        <v>keep</v>
      </c>
      <c r="J123" s="6" t="str">
        <f>IF(K120 &lt; 1.153, "NS", IF(K120 &gt; 1.155, "outlier", "straggler"))</f>
        <v>NS</v>
      </c>
      <c r="K123" s="6" t="str">
        <f>IF(J123 = "outlier", "exclude", IF(J123 = "straggler", "keep", "keep"))</f>
        <v>keep</v>
      </c>
      <c r="L123" s="6" t="str">
        <f>IF(M120 &lt; 1.153, "NS", IF(M120 &gt; 1.155, "outlier", "straggler"))</f>
        <v>NS</v>
      </c>
      <c r="M123" s="6" t="str">
        <f>IF(L123 = "outlier", "exclude", IF(L123 = "straggler", "keep", "keep"))</f>
        <v>keep</v>
      </c>
      <c r="N123" s="6" t="str">
        <f>IF(O120 &lt; 1.153, "NS", IF(O120 &gt; 1.155, "outlier", "straggler"))</f>
        <v>NS</v>
      </c>
      <c r="O123" s="6" t="str">
        <f>IF(N123 = "outlier", "exclude", IF(N123 = "straggler", "keep", "keep"))</f>
        <v>keep</v>
      </c>
    </row>
    <row r="124" spans="1:22" x14ac:dyDescent="0.35">
      <c r="A124"/>
    </row>
    <row r="125" spans="1:22" ht="15" thickBot="1" x14ac:dyDescent="0.4">
      <c r="A125" t="s">
        <v>521</v>
      </c>
      <c r="K125" t="s">
        <v>533</v>
      </c>
      <c r="N125" s="42" t="s">
        <v>534</v>
      </c>
      <c r="O125">
        <v>0.05</v>
      </c>
    </row>
    <row r="126" spans="1:22" ht="15" thickTop="1" x14ac:dyDescent="0.35">
      <c r="A126"/>
      <c r="K126" s="85" t="s">
        <v>535</v>
      </c>
      <c r="L126" s="85" t="s">
        <v>536</v>
      </c>
      <c r="M126" s="85" t="s">
        <v>537</v>
      </c>
      <c r="N126" s="85" t="s">
        <v>538</v>
      </c>
      <c r="O126" s="85" t="s">
        <v>515</v>
      </c>
      <c r="P126" s="85" t="s">
        <v>539</v>
      </c>
    </row>
    <row r="127" spans="1:22" ht="15" thickBot="1" x14ac:dyDescent="0.4">
      <c r="A127" t="s">
        <v>522</v>
      </c>
      <c r="F127" t="s">
        <v>523</v>
      </c>
      <c r="G127">
        <v>0.05</v>
      </c>
      <c r="K127" s="42" t="str">
        <f>B118</f>
        <v>WT_ESC</v>
      </c>
      <c r="L127" s="42">
        <f>AVERAGE(B119:B121)</f>
        <v>1.0019798081959668</v>
      </c>
      <c r="M127" s="42">
        <f>COUNT(B119:B121)</f>
        <v>3</v>
      </c>
      <c r="N127" s="42">
        <f>DEVSQ(B119:B121)</f>
        <v>1.2246252825734954E-2</v>
      </c>
      <c r="O127" s="42"/>
      <c r="P127" s="42"/>
    </row>
    <row r="128" spans="1:22" ht="15" thickTop="1" x14ac:dyDescent="0.35">
      <c r="A128" s="85" t="s">
        <v>524</v>
      </c>
      <c r="B128" s="85" t="s">
        <v>510</v>
      </c>
      <c r="C128" s="85" t="s">
        <v>511</v>
      </c>
      <c r="D128" s="85" t="s">
        <v>121</v>
      </c>
      <c r="E128" s="85" t="s">
        <v>512</v>
      </c>
      <c r="F128" s="85" t="s">
        <v>514</v>
      </c>
      <c r="G128" s="85" t="s">
        <v>525</v>
      </c>
      <c r="H128" s="85" t="s">
        <v>526</v>
      </c>
      <c r="I128" s="85" t="s">
        <v>527</v>
      </c>
      <c r="K128" t="str">
        <f>C118</f>
        <v>PWS_ESC</v>
      </c>
      <c r="L128">
        <f>AVERAGE(C119:C121)</f>
        <v>1.1197961083701837</v>
      </c>
      <c r="M128">
        <f>COUNT(C119:C121)</f>
        <v>3</v>
      </c>
      <c r="N128">
        <f>DEVSQ(C119:C121)</f>
        <v>2.8052410515531888E-2</v>
      </c>
    </row>
    <row r="129" spans="1:22" x14ac:dyDescent="0.35">
      <c r="A129" s="42" t="str">
        <f>B118</f>
        <v>WT_ESC</v>
      </c>
      <c r="B129" s="42">
        <f>COUNT(B119:B121)</f>
        <v>3</v>
      </c>
      <c r="C129" s="42">
        <f>SUM(B119:B121)</f>
        <v>3.0059394245879005</v>
      </c>
      <c r="D129" s="42">
        <f>AVERAGE(B119:B121)</f>
        <v>1.0019798081959668</v>
      </c>
      <c r="E129" s="42">
        <f>_xlfn.VAR.S(B119:B121)</f>
        <v>6.1231264128674768E-3</v>
      </c>
      <c r="F129" s="42">
        <f>DEVSQ(B119:B121)</f>
        <v>1.2246252825734954E-2</v>
      </c>
      <c r="G129" s="42">
        <f>SQRT(D137/B129)</f>
        <v>9.885320618766659E-2</v>
      </c>
      <c r="H129" s="42">
        <f>D129-G129*_xlfn.T.INV.2T(G127,C137)</f>
        <v>0.77402390594901749</v>
      </c>
      <c r="I129" s="42">
        <f>D129+G129*_xlfn.T.INV.2T(G127,C137)</f>
        <v>1.2299357104429161</v>
      </c>
      <c r="K129" t="str">
        <f>D118</f>
        <v>AS1_ESC</v>
      </c>
      <c r="L129">
        <f>AVERAGE(D119:D121)</f>
        <v>1.0430225967092983</v>
      </c>
      <c r="M129">
        <f>COUNT(D119:D121)</f>
        <v>3</v>
      </c>
      <c r="N129">
        <f>DEVSQ(D119:D121)</f>
        <v>6.088130869966199E-2</v>
      </c>
    </row>
    <row r="130" spans="1:22" x14ac:dyDescent="0.35">
      <c r="A130" t="str">
        <f>C118</f>
        <v>PWS_ESC</v>
      </c>
      <c r="B130">
        <f>COUNT(C119:C121)</f>
        <v>3</v>
      </c>
      <c r="C130">
        <f>SUM(C119:C121)</f>
        <v>3.3593883251105514</v>
      </c>
      <c r="D130">
        <f>AVERAGE(C119:C121)</f>
        <v>1.1197961083701837</v>
      </c>
      <c r="E130">
        <f>_xlfn.VAR.S(C119:C121)</f>
        <v>1.4026205257765944E-2</v>
      </c>
      <c r="F130">
        <f>DEVSQ(C119:C121)</f>
        <v>2.8052410515531888E-2</v>
      </c>
      <c r="G130">
        <f>SQRT(D137/B130)</f>
        <v>9.885320618766659E-2</v>
      </c>
      <c r="H130">
        <f>D130-G130*_xlfn.T.INV.2T(G127,C137)</f>
        <v>0.89184020612323445</v>
      </c>
      <c r="I130">
        <f>D130+G130*_xlfn.T.INV.2T(G127,C137)</f>
        <v>1.347752010617133</v>
      </c>
      <c r="K130" t="str">
        <f>E118</f>
        <v>AS2_ESC</v>
      </c>
      <c r="L130">
        <f>AVERAGE(E119:E121)</f>
        <v>1.0278427737011349</v>
      </c>
      <c r="M130">
        <f>COUNT(E119:E121)</f>
        <v>3</v>
      </c>
      <c r="N130">
        <f>DEVSQ(E119:E121)</f>
        <v>0.13334698092502295</v>
      </c>
    </row>
    <row r="131" spans="1:22" x14ac:dyDescent="0.35">
      <c r="A131" t="str">
        <f>D118</f>
        <v>AS1_ESC</v>
      </c>
      <c r="B131">
        <f>COUNT(D119:D121)</f>
        <v>3</v>
      </c>
      <c r="C131">
        <f>SUM(D119:D121)</f>
        <v>3.1290677901278947</v>
      </c>
      <c r="D131">
        <f>AVERAGE(D119:D121)</f>
        <v>1.0430225967092983</v>
      </c>
      <c r="E131">
        <f>_xlfn.VAR.S(D119:D121)</f>
        <v>3.0440654349831009E-2</v>
      </c>
      <c r="F131">
        <f>DEVSQ(D119:D121)</f>
        <v>6.088130869966199E-2</v>
      </c>
      <c r="G131">
        <f>SQRT(D137/B131)</f>
        <v>9.885320618766659E-2</v>
      </c>
      <c r="H131">
        <f>D131-G131*_xlfn.T.INV.2T(G127,C137)</f>
        <v>0.81506669446234903</v>
      </c>
      <c r="I131">
        <f>D131+G131*_xlfn.T.INV.2T(G127,C137)</f>
        <v>1.2709784989562476</v>
      </c>
      <c r="K131" s="78"/>
      <c r="L131" s="78"/>
      <c r="M131" s="78">
        <f>SUM(M127:M130)</f>
        <v>12</v>
      </c>
      <c r="N131" s="78">
        <f>SUM(N127:N130)</f>
        <v>0.23452695296595177</v>
      </c>
      <c r="O131" s="78">
        <f>M131-COUNT(M127:M130)</f>
        <v>8</v>
      </c>
      <c r="P131" s="78">
        <f>[1]!DCRIT(COUNT(M127:M130),O131,O125)</f>
        <v>2.88</v>
      </c>
    </row>
    <row r="132" spans="1:22" ht="15" thickBot="1" x14ac:dyDescent="0.4">
      <c r="A132" t="str">
        <f>E118</f>
        <v>AS2_ESC</v>
      </c>
      <c r="B132">
        <f>COUNT(E119:E121)</f>
        <v>3</v>
      </c>
      <c r="C132">
        <f>SUM(E119:E121)</f>
        <v>3.0835283211034046</v>
      </c>
      <c r="D132">
        <f>AVERAGE(E119:E121)</f>
        <v>1.0278427737011349</v>
      </c>
      <c r="E132">
        <f>_xlfn.VAR.S(E119:E121)</f>
        <v>6.6673490462511698E-2</v>
      </c>
      <c r="F132">
        <f>DEVSQ(E119:E121)</f>
        <v>0.13334698092502295</v>
      </c>
      <c r="G132">
        <f>SQRT(D137/B132)</f>
        <v>9.885320618766659E-2</v>
      </c>
      <c r="H132">
        <f>D132-G132*_xlfn.T.INV.2T(G127,C137)</f>
        <v>0.79988687145418558</v>
      </c>
      <c r="I132">
        <f>D132+G132*_xlfn.T.INV.2T(G127,C137)</f>
        <v>1.2557986759480841</v>
      </c>
      <c r="K132" t="s">
        <v>540</v>
      </c>
    </row>
    <row r="133" spans="1:22" ht="15" thickTop="1" x14ac:dyDescent="0.35">
      <c r="A133" s="78"/>
      <c r="B133" s="78"/>
      <c r="C133" s="78"/>
      <c r="D133" s="78"/>
      <c r="E133" s="78"/>
      <c r="F133" s="78"/>
      <c r="G133" s="78"/>
      <c r="H133" s="78"/>
      <c r="I133" s="78"/>
      <c r="K133" s="85" t="s">
        <v>535</v>
      </c>
      <c r="L133" s="85" t="s">
        <v>536</v>
      </c>
      <c r="M133" s="85" t="s">
        <v>541</v>
      </c>
      <c r="N133" s="85" t="s">
        <v>542</v>
      </c>
      <c r="O133" s="85" t="s">
        <v>543</v>
      </c>
      <c r="P133" s="85" t="s">
        <v>544</v>
      </c>
      <c r="Q133" s="85" t="s">
        <v>545</v>
      </c>
      <c r="R133" s="85" t="s">
        <v>546</v>
      </c>
      <c r="S133" s="85" t="s">
        <v>547</v>
      </c>
      <c r="U133" s="135" t="s">
        <v>558</v>
      </c>
    </row>
    <row r="134" spans="1:22" ht="15" thickBot="1" x14ac:dyDescent="0.4">
      <c r="A134" t="s">
        <v>513</v>
      </c>
      <c r="K134" s="89" t="str">
        <f>K128</f>
        <v>PWS_ESC</v>
      </c>
      <c r="L134" s="89">
        <f>L$127-L128</f>
        <v>-0.11781630017421696</v>
      </c>
      <c r="M134" s="89">
        <f>SQRT(N$131/O$131*(1/M$127+1/M128))</f>
        <v>0.13979954487466204</v>
      </c>
      <c r="N134" s="89">
        <f>ABS(L134/M134)</f>
        <v>0.84275167190169142</v>
      </c>
      <c r="O134" s="89">
        <f>L134-M134*P$131</f>
        <v>-0.52043898941324362</v>
      </c>
      <c r="P134" s="89">
        <f>L134+M134*P$131</f>
        <v>0.28480638906480971</v>
      </c>
      <c r="Q134" s="89">
        <f>[1]!DPROB(N134,COUNT(M$127:M$130),O$131)</f>
        <v>1</v>
      </c>
      <c r="R134" s="89">
        <f>M134*P$131</f>
        <v>0.40262268923902667</v>
      </c>
      <c r="S134" s="89">
        <f>ABS(L134)*SQRT(O$131/N$131)</f>
        <v>0.68810385867885571</v>
      </c>
      <c r="U134" t="s">
        <v>559</v>
      </c>
    </row>
    <row r="135" spans="1:22" ht="15" thickTop="1" x14ac:dyDescent="0.35">
      <c r="A135" s="85" t="s">
        <v>528</v>
      </c>
      <c r="B135" s="85" t="s">
        <v>514</v>
      </c>
      <c r="C135" s="85" t="s">
        <v>515</v>
      </c>
      <c r="D135" s="85" t="s">
        <v>516</v>
      </c>
      <c r="E135" s="85" t="s">
        <v>517</v>
      </c>
      <c r="F135" s="85" t="s">
        <v>529</v>
      </c>
      <c r="G135" s="85" t="s">
        <v>530</v>
      </c>
      <c r="H135" s="85" t="s">
        <v>531</v>
      </c>
      <c r="I135" s="85" t="s">
        <v>532</v>
      </c>
      <c r="K135" s="89" t="str">
        <f t="shared" ref="K135:K136" si="40">K129</f>
        <v>AS1_ESC</v>
      </c>
      <c r="L135" s="89">
        <f t="shared" ref="L135:L136" si="41">L$127-L129</f>
        <v>-4.1042788513331541E-2</v>
      </c>
      <c r="M135" s="89">
        <f t="shared" ref="M135:M136" si="42">SQRT(N$131/O$131*(1/M$127+1/M129))</f>
        <v>0.13979954487466204</v>
      </c>
      <c r="N135" s="89">
        <f t="shared" ref="N135:N136" si="43">ABS(L135/M135)</f>
        <v>0.29358313398036207</v>
      </c>
      <c r="O135" s="89">
        <f t="shared" ref="O135:O136" si="44">L135-M135*P$131</f>
        <v>-0.44366547775235821</v>
      </c>
      <c r="P135" s="89">
        <f t="shared" ref="P135:P136" si="45">L135+M135*P$131</f>
        <v>0.36157990072569512</v>
      </c>
      <c r="Q135" s="89">
        <f>[1]!DPROB(N135,COUNT(M$127:M$130),O$131)</f>
        <v>1</v>
      </c>
      <c r="R135" s="89">
        <f t="shared" ref="R135:R136" si="46">M135*P$131</f>
        <v>0.40262268923902667</v>
      </c>
      <c r="S135" s="89">
        <f t="shared" ref="S135:S136" si="47">ABS(L135)*SQRT(O$131/N$131)</f>
        <v>0.23970962511301208</v>
      </c>
      <c r="U135" t="s">
        <v>559</v>
      </c>
    </row>
    <row r="136" spans="1:22" x14ac:dyDescent="0.35">
      <c r="A136" s="42" t="s">
        <v>518</v>
      </c>
      <c r="B136" s="42">
        <f>B138-B137</f>
        <v>2.3110574202355683E-2</v>
      </c>
      <c r="C136" s="42">
        <f>COUNTA(A129:A132)-1</f>
        <v>3</v>
      </c>
      <c r="D136" s="42">
        <f>B136/C136</f>
        <v>7.7035247341185609E-3</v>
      </c>
      <c r="E136" s="42">
        <f>D136/D137</f>
        <v>0.26277661093348004</v>
      </c>
      <c r="F136" s="42">
        <f>_xlfn.F.DIST.RT(E136,C136,C137)</f>
        <v>0.85037782784968385</v>
      </c>
      <c r="G136" s="42">
        <f>B136/B138</f>
        <v>8.9701894193613282E-2</v>
      </c>
      <c r="H136" s="42">
        <f>SQRT(DEVSQ(D129:D132)/(D137*C136))</f>
        <v>0.29595980072383665</v>
      </c>
      <c r="I136" s="42">
        <f>(B138-C138*D137)/(B138+D137)</f>
        <v>-0.22594969775010132</v>
      </c>
      <c r="K136" s="95" t="str">
        <f t="shared" si="40"/>
        <v>AS2_ESC</v>
      </c>
      <c r="L136" s="95">
        <f t="shared" si="41"/>
        <v>-2.586296550516809E-2</v>
      </c>
      <c r="M136" s="95">
        <f t="shared" si="42"/>
        <v>0.13979954487466204</v>
      </c>
      <c r="N136" s="95">
        <f t="shared" si="43"/>
        <v>0.18500035553302879</v>
      </c>
      <c r="O136" s="95">
        <f t="shared" si="44"/>
        <v>-0.42848565474419475</v>
      </c>
      <c r="P136" s="95">
        <f t="shared" si="45"/>
        <v>0.37675972373385858</v>
      </c>
      <c r="Q136" s="95">
        <f>[1]!DPROB(N136,COUNT(M$127:M$130),O$131)</f>
        <v>1</v>
      </c>
      <c r="R136" s="95">
        <f t="shared" si="46"/>
        <v>0.40262268923902667</v>
      </c>
      <c r="S136" s="95">
        <f t="shared" si="47"/>
        <v>0.15105215776313172</v>
      </c>
      <c r="U136" t="s">
        <v>559</v>
      </c>
    </row>
    <row r="137" spans="1:22" x14ac:dyDescent="0.35">
      <c r="A137" t="s">
        <v>519</v>
      </c>
      <c r="B137">
        <f>SUM(F129:F132)</f>
        <v>0.23452695296595177</v>
      </c>
      <c r="C137">
        <f>C138-C136</f>
        <v>8</v>
      </c>
      <c r="D137">
        <f>B137/C137</f>
        <v>2.9315869120743972E-2</v>
      </c>
    </row>
    <row r="138" spans="1:22" x14ac:dyDescent="0.35">
      <c r="A138" s="91" t="s">
        <v>520</v>
      </c>
      <c r="B138" s="91">
        <f>DEVSQ(B119:E121)</f>
        <v>0.25763752716830746</v>
      </c>
      <c r="C138" s="91">
        <f>COUNT(B119:E121)-1</f>
        <v>11</v>
      </c>
      <c r="D138" s="91">
        <f>B138/C138</f>
        <v>2.3421593378937042E-2</v>
      </c>
      <c r="E138" s="91"/>
      <c r="F138" s="91"/>
      <c r="G138" s="91"/>
      <c r="H138" s="91"/>
      <c r="I138" s="91"/>
    </row>
    <row r="140" spans="1:22" ht="15.5" x14ac:dyDescent="0.35">
      <c r="A140" s="83" t="s">
        <v>75</v>
      </c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</row>
    <row r="141" spans="1:22" ht="15.5" x14ac:dyDescent="0.35">
      <c r="A141" s="81"/>
      <c r="B141" s="82" t="s">
        <v>137</v>
      </c>
      <c r="C141" s="82" t="s">
        <v>136</v>
      </c>
      <c r="D141" s="82" t="s">
        <v>138</v>
      </c>
      <c r="E141" s="82" t="s">
        <v>139</v>
      </c>
      <c r="F141" s="84"/>
      <c r="G141" s="106" t="s">
        <v>554</v>
      </c>
      <c r="H141" s="119" t="s">
        <v>137</v>
      </c>
      <c r="I141" s="119"/>
      <c r="J141" s="119" t="s">
        <v>136</v>
      </c>
      <c r="K141" s="119"/>
      <c r="L141" s="119" t="s">
        <v>138</v>
      </c>
      <c r="M141" s="119"/>
      <c r="N141" s="119" t="s">
        <v>139</v>
      </c>
      <c r="O141" s="119"/>
    </row>
    <row r="142" spans="1:22" x14ac:dyDescent="0.35">
      <c r="A142" t="s">
        <v>79</v>
      </c>
      <c r="B142">
        <v>1.1461040291084366</v>
      </c>
      <c r="C142">
        <v>1.1861345453808758</v>
      </c>
      <c r="D142">
        <v>1.1640128622497663</v>
      </c>
      <c r="E142">
        <v>0.70574096859827429</v>
      </c>
      <c r="H142" s="107" t="str" cm="1">
        <f t="array" ref="H142:I145">[1]!GRUBBS(B142:B144,TRUE)</f>
        <v>outlier</v>
      </c>
      <c r="I142" s="74">
        <v>1.1461040291084366</v>
      </c>
      <c r="J142" s="107" t="str" cm="1">
        <f t="array" ref="J142:K145">[1]!GRUBBS(C142:C144,TRUE)</f>
        <v>outlier</v>
      </c>
      <c r="K142" s="74">
        <v>1.0643694446884218</v>
      </c>
      <c r="L142" s="107" t="str" cm="1">
        <f t="array" ref="L142:M145">[1]!GRUBBS(D142:D144,TRUE)</f>
        <v>outlier</v>
      </c>
      <c r="M142" s="74">
        <v>0.78223446106072414</v>
      </c>
      <c r="N142" s="107" t="str" cm="1">
        <f t="array" ref="N142:O145">[1]!GRUBBS(E142:E144,TRUE)</f>
        <v>outlier</v>
      </c>
      <c r="O142" s="74">
        <v>1.7171963364666143</v>
      </c>
    </row>
    <row r="143" spans="1:22" x14ac:dyDescent="0.35">
      <c r="A143" t="s">
        <v>80</v>
      </c>
      <c r="B143">
        <v>0.94691007770626601</v>
      </c>
      <c r="C143">
        <v>1.1739866476228069</v>
      </c>
      <c r="D143">
        <v>1.1884998050763829</v>
      </c>
      <c r="E143">
        <v>1.7171963364666143</v>
      </c>
      <c r="H143" s="108" t="str">
        <v>G</v>
      </c>
      <c r="I143" s="75">
        <v>1.1484967280286198</v>
      </c>
      <c r="J143" s="108" t="str">
        <v>G</v>
      </c>
      <c r="K143" s="75">
        <v>1.1499557231174948</v>
      </c>
      <c r="L143" s="108" t="str">
        <v>G</v>
      </c>
      <c r="M143" s="75">
        <v>1.1530318053050252</v>
      </c>
      <c r="N143" s="108" t="str">
        <v>G</v>
      </c>
      <c r="O143" s="75">
        <v>1.1217482332416659</v>
      </c>
    </row>
    <row r="144" spans="1:22" x14ac:dyDescent="0.35">
      <c r="A144" t="s">
        <v>81</v>
      </c>
      <c r="B144">
        <v>0.921440341322594</v>
      </c>
      <c r="C144">
        <v>1.0643694446884218</v>
      </c>
      <c r="D144">
        <v>0.78223446106072414</v>
      </c>
      <c r="E144">
        <v>0.95567169849896383</v>
      </c>
      <c r="H144" s="108" t="str">
        <v>G-crit</v>
      </c>
      <c r="I144" s="75">
        <v>1.1531180614225278</v>
      </c>
      <c r="J144" s="108" t="str">
        <v>G-crit</v>
      </c>
      <c r="K144" s="75">
        <v>1.1531180614225278</v>
      </c>
      <c r="L144" s="108" t="str">
        <v>G-crit</v>
      </c>
      <c r="M144" s="75">
        <v>1.1531180614225278</v>
      </c>
      <c r="N144" s="108" t="str">
        <v>G-crit</v>
      </c>
      <c r="O144" s="75">
        <v>1.1531180614225278</v>
      </c>
    </row>
    <row r="145" spans="1:21" x14ac:dyDescent="0.35">
      <c r="A145"/>
      <c r="H145" s="109" t="str">
        <v>sig</v>
      </c>
      <c r="I145" s="110" t="str">
        <v>no</v>
      </c>
      <c r="J145" s="109" t="str">
        <v>sig</v>
      </c>
      <c r="K145" s="110" t="str">
        <v>no</v>
      </c>
      <c r="L145" s="109" t="str">
        <v>sig</v>
      </c>
      <c r="M145" s="110" t="str">
        <v>no</v>
      </c>
      <c r="N145" s="109" t="str">
        <v>sig</v>
      </c>
      <c r="O145" s="110" t="str">
        <v>no</v>
      </c>
    </row>
    <row r="146" spans="1:21" x14ac:dyDescent="0.35">
      <c r="A146"/>
      <c r="G146" s="11" t="s">
        <v>555</v>
      </c>
      <c r="H146" s="6" t="str">
        <f>IF(I143 &lt; 1.153, "NS", IF(I143 &gt; 1.155, "outlier", "straggler"))</f>
        <v>NS</v>
      </c>
      <c r="I146" s="6" t="str">
        <f>IF(H146 = "outlier", "exclude", IF(H146 = "straggler", "keep", "keep"))</f>
        <v>keep</v>
      </c>
      <c r="J146" s="6" t="str">
        <f>IF(K143 &lt; 1.153, "NS", IF(K143 &gt; 1.155, "outlier", "straggler"))</f>
        <v>NS</v>
      </c>
      <c r="K146" s="6" t="str">
        <f>IF(J146 = "outlier", "exclude", IF(J146 = "straggler", "keep", "keep"))</f>
        <v>keep</v>
      </c>
      <c r="L146" s="6" t="str">
        <f>IF(M143 &lt; 1.153, "NS", IF(M143 &gt; 1.155, "outlier", "straggler"))</f>
        <v>straggler</v>
      </c>
      <c r="M146" s="6" t="str">
        <f>IF(L146 = "outlier", "exclude", IF(L146 = "straggler", "keep", "keep"))</f>
        <v>keep</v>
      </c>
      <c r="N146" s="6" t="str">
        <f>IF(O143 &lt; 1.153, "NS", IF(O143 &gt; 1.155, "outlier", "straggler"))</f>
        <v>NS</v>
      </c>
      <c r="O146" s="6" t="str">
        <f>IF(N146 = "outlier", "exclude", IF(N146 = "straggler", "keep", "keep"))</f>
        <v>keep</v>
      </c>
    </row>
    <row r="147" spans="1:21" x14ac:dyDescent="0.35">
      <c r="A147"/>
    </row>
    <row r="148" spans="1:21" ht="15" thickBot="1" x14ac:dyDescent="0.4">
      <c r="A148" t="s">
        <v>521</v>
      </c>
      <c r="K148" t="s">
        <v>533</v>
      </c>
      <c r="N148" s="42" t="s">
        <v>534</v>
      </c>
      <c r="O148">
        <v>0.05</v>
      </c>
    </row>
    <row r="149" spans="1:21" ht="15" thickTop="1" x14ac:dyDescent="0.35">
      <c r="A149"/>
      <c r="K149" s="85" t="s">
        <v>535</v>
      </c>
      <c r="L149" s="85" t="s">
        <v>536</v>
      </c>
      <c r="M149" s="85" t="s">
        <v>537</v>
      </c>
      <c r="N149" s="85" t="s">
        <v>538</v>
      </c>
      <c r="O149" s="85" t="s">
        <v>515</v>
      </c>
      <c r="P149" s="85" t="s">
        <v>539</v>
      </c>
    </row>
    <row r="150" spans="1:21" ht="15" thickBot="1" x14ac:dyDescent="0.4">
      <c r="A150" t="s">
        <v>522</v>
      </c>
      <c r="F150" t="s">
        <v>523</v>
      </c>
      <c r="G150">
        <v>0.05</v>
      </c>
      <c r="K150" s="42" t="str">
        <f>B141</f>
        <v>WT_ESC</v>
      </c>
      <c r="L150" s="42">
        <f>AVERAGE(B142:B144)</f>
        <v>1.0048181493790989</v>
      </c>
      <c r="M150" s="42">
        <f>COUNT(B142:B144)</f>
        <v>3</v>
      </c>
      <c r="N150" s="42">
        <f>DEVSQ(B142:B144)</f>
        <v>3.0266903452066191E-2</v>
      </c>
      <c r="O150" s="42"/>
      <c r="P150" s="42"/>
    </row>
    <row r="151" spans="1:21" ht="15" thickTop="1" x14ac:dyDescent="0.35">
      <c r="A151" s="85" t="s">
        <v>524</v>
      </c>
      <c r="B151" s="85" t="s">
        <v>510</v>
      </c>
      <c r="C151" s="85" t="s">
        <v>511</v>
      </c>
      <c r="D151" s="85" t="s">
        <v>121</v>
      </c>
      <c r="E151" s="85" t="s">
        <v>512</v>
      </c>
      <c r="F151" s="85" t="s">
        <v>514</v>
      </c>
      <c r="G151" s="85" t="s">
        <v>525</v>
      </c>
      <c r="H151" s="85" t="s">
        <v>526</v>
      </c>
      <c r="I151" s="85" t="s">
        <v>527</v>
      </c>
      <c r="K151" t="str">
        <f>C141</f>
        <v>PWS_ESC</v>
      </c>
      <c r="L151">
        <f>AVERAGE(C142:C144)</f>
        <v>1.1414968792307014</v>
      </c>
      <c r="M151">
        <f>COUNT(C142:C144)</f>
        <v>3</v>
      </c>
      <c r="N151">
        <f>DEVSQ(C142:C144)</f>
        <v>8.9967474485807154E-3</v>
      </c>
    </row>
    <row r="152" spans="1:21" x14ac:dyDescent="0.35">
      <c r="A152" s="42" t="str">
        <f>B141</f>
        <v>WT_ESC</v>
      </c>
      <c r="B152" s="42">
        <f>COUNT(B142:B144)</f>
        <v>3</v>
      </c>
      <c r="C152" s="42">
        <f>SUM(B142:B144)</f>
        <v>3.0144544481372968</v>
      </c>
      <c r="D152" s="42">
        <f>AVERAGE(B142:B144)</f>
        <v>1.0048181493790989</v>
      </c>
      <c r="E152" s="42">
        <f>_xlfn.VAR.S(B142:B144)</f>
        <v>1.5133451726033096E-2</v>
      </c>
      <c r="F152" s="42">
        <f>DEVSQ(B142:B144)</f>
        <v>3.0266903452066191E-2</v>
      </c>
      <c r="G152" s="42">
        <f>SQRT(D160/B152)</f>
        <v>0.17056376885052604</v>
      </c>
      <c r="H152" s="42">
        <f>D152-G152*_xlfn.T.INV.2T(G150,C160)</f>
        <v>0.61149739309377815</v>
      </c>
      <c r="I152" s="42">
        <f>D152+G152*_xlfn.T.INV.2T(G150,C160)</f>
        <v>1.3981389056644196</v>
      </c>
      <c r="K152" t="str">
        <f>D141</f>
        <v>AS1_ESC</v>
      </c>
      <c r="L152">
        <f>AVERAGE(D142:D144)</f>
        <v>1.044915709462291</v>
      </c>
      <c r="M152">
        <f>COUNT(D142:D144)</f>
        <v>3</v>
      </c>
      <c r="N152">
        <f>DEVSQ(D142:D144)</f>
        <v>0.10380196257720559</v>
      </c>
    </row>
    <row r="153" spans="1:21" x14ac:dyDescent="0.35">
      <c r="A153" t="str">
        <f>C141</f>
        <v>PWS_ESC</v>
      </c>
      <c r="B153">
        <f>COUNT(C142:C144)</f>
        <v>3</v>
      </c>
      <c r="C153">
        <f>SUM(C142:C144)</f>
        <v>3.4244906376921045</v>
      </c>
      <c r="D153">
        <f>AVERAGE(C142:C144)</f>
        <v>1.1414968792307014</v>
      </c>
      <c r="E153">
        <f>_xlfn.VAR.S(C142:C144)</f>
        <v>4.4983737242903577E-3</v>
      </c>
      <c r="F153">
        <f>DEVSQ(C142:C144)</f>
        <v>8.9967474485807154E-3</v>
      </c>
      <c r="G153">
        <f>SQRT(D160/B153)</f>
        <v>0.17056376885052604</v>
      </c>
      <c r="H153">
        <f>D153-G153*_xlfn.T.INV.2T(G150,C160)</f>
        <v>0.74817612294538072</v>
      </c>
      <c r="I153">
        <f>D153+G153*_xlfn.T.INV.2T(G150,C160)</f>
        <v>1.5348176355160221</v>
      </c>
      <c r="K153" t="str">
        <f>E141</f>
        <v>AS2_ESC</v>
      </c>
      <c r="L153">
        <f>AVERAGE(E142:E144)</f>
        <v>1.1262030011879507</v>
      </c>
      <c r="M153">
        <f>COUNT(E142:E144)</f>
        <v>3</v>
      </c>
      <c r="N153">
        <f>DEVSQ(E142:E144)</f>
        <v>0.55514236839004383</v>
      </c>
    </row>
    <row r="154" spans="1:21" x14ac:dyDescent="0.35">
      <c r="A154" t="str">
        <f>D141</f>
        <v>AS1_ESC</v>
      </c>
      <c r="B154">
        <f>COUNT(D142:D144)</f>
        <v>3</v>
      </c>
      <c r="C154">
        <f>SUM(D142:D144)</f>
        <v>3.1347471283868731</v>
      </c>
      <c r="D154">
        <f>AVERAGE(D142:D144)</f>
        <v>1.044915709462291</v>
      </c>
      <c r="E154">
        <f>_xlfn.VAR.S(D142:D144)</f>
        <v>5.1900981288602877E-2</v>
      </c>
      <c r="F154">
        <f>DEVSQ(D142:D144)</f>
        <v>0.10380196257720559</v>
      </c>
      <c r="G154">
        <f>SQRT(D160/B154)</f>
        <v>0.17056376885052604</v>
      </c>
      <c r="H154">
        <f>D154-G154*_xlfn.T.INV.2T(G150,C160)</f>
        <v>0.65159495317697025</v>
      </c>
      <c r="I154">
        <f>D154+G154*_xlfn.T.INV.2T(G150,C160)</f>
        <v>1.4382364657476117</v>
      </c>
      <c r="K154" s="78"/>
      <c r="L154" s="78"/>
      <c r="M154" s="78">
        <f>SUM(M150:M153)</f>
        <v>12</v>
      </c>
      <c r="N154" s="78">
        <f>SUM(N150:N153)</f>
        <v>0.69820798186789634</v>
      </c>
      <c r="O154" s="78">
        <f>M154-COUNT(M150:M153)</f>
        <v>8</v>
      </c>
      <c r="P154" s="78">
        <f>[1]!DCRIT(COUNT(M150:M153),O154,O148)</f>
        <v>2.88</v>
      </c>
    </row>
    <row r="155" spans="1:21" ht="15" thickBot="1" x14ac:dyDescent="0.4">
      <c r="A155" t="str">
        <f>E141</f>
        <v>AS2_ESC</v>
      </c>
      <c r="B155">
        <f>COUNT(E142:E144)</f>
        <v>3</v>
      </c>
      <c r="C155">
        <f>SUM(E142:E144)</f>
        <v>3.3786090035638523</v>
      </c>
      <c r="D155">
        <f>AVERAGE(E142:E144)</f>
        <v>1.1262030011879507</v>
      </c>
      <c r="E155">
        <f>_xlfn.VAR.S(E142:E144)</f>
        <v>0.27757118419502169</v>
      </c>
      <c r="F155">
        <f>DEVSQ(E142:E144)</f>
        <v>0.55514236839004383</v>
      </c>
      <c r="G155">
        <f>SQRT(D160/B155)</f>
        <v>0.17056376885052604</v>
      </c>
      <c r="H155">
        <f>D155-G155*_xlfn.T.INV.2T(G150,C160)</f>
        <v>0.73288224490262999</v>
      </c>
      <c r="I155">
        <f>D155+G155*_xlfn.T.INV.2T(G150,C160)</f>
        <v>1.5195237574732714</v>
      </c>
      <c r="K155" t="s">
        <v>540</v>
      </c>
    </row>
    <row r="156" spans="1:21" ht="15" thickTop="1" x14ac:dyDescent="0.35">
      <c r="A156" s="78"/>
      <c r="B156" s="78"/>
      <c r="C156" s="78"/>
      <c r="D156" s="78"/>
      <c r="E156" s="78"/>
      <c r="F156" s="78"/>
      <c r="G156" s="78"/>
      <c r="H156" s="78"/>
      <c r="I156" s="78"/>
      <c r="K156" s="85" t="s">
        <v>535</v>
      </c>
      <c r="L156" s="85" t="s">
        <v>536</v>
      </c>
      <c r="M156" s="85" t="s">
        <v>541</v>
      </c>
      <c r="N156" s="85" t="s">
        <v>542</v>
      </c>
      <c r="O156" s="85" t="s">
        <v>543</v>
      </c>
      <c r="P156" s="85" t="s">
        <v>544</v>
      </c>
      <c r="Q156" s="85" t="s">
        <v>545</v>
      </c>
      <c r="R156" s="85" t="s">
        <v>546</v>
      </c>
      <c r="S156" s="85" t="s">
        <v>547</v>
      </c>
      <c r="U156" s="135" t="s">
        <v>558</v>
      </c>
    </row>
    <row r="157" spans="1:21" ht="15" thickBot="1" x14ac:dyDescent="0.4">
      <c r="A157" t="s">
        <v>513</v>
      </c>
      <c r="K157" s="89" t="str">
        <f>K151</f>
        <v>PWS_ESC</v>
      </c>
      <c r="L157" s="89">
        <f>L$150-L151</f>
        <v>-0.13667872985160257</v>
      </c>
      <c r="M157" s="89">
        <f>SQRT(N$154/O$154*(1/M$150+1/M151))</f>
        <v>0.2412135951578836</v>
      </c>
      <c r="N157" s="89">
        <f>ABS(L157/M157)</f>
        <v>0.56662946282999127</v>
      </c>
      <c r="O157" s="89">
        <f>L157-M157*P$154</f>
        <v>-0.83137388390630729</v>
      </c>
      <c r="P157" s="89">
        <f>L157+M157*P$154</f>
        <v>0.55801642420310216</v>
      </c>
      <c r="Q157" s="89">
        <f>[1]!DPROB(N157,COUNT(M$150:M$153),O$154)</f>
        <v>1</v>
      </c>
      <c r="R157" s="89">
        <f>M157*P$154</f>
        <v>0.69469515405470472</v>
      </c>
      <c r="S157" s="89">
        <f>ABS(L157)*SQRT(O$154/N$154)</f>
        <v>0.46265101905360195</v>
      </c>
      <c r="U157" t="s">
        <v>559</v>
      </c>
    </row>
    <row r="158" spans="1:21" ht="15" thickTop="1" x14ac:dyDescent="0.35">
      <c r="A158" s="85" t="s">
        <v>528</v>
      </c>
      <c r="B158" s="85" t="s">
        <v>514</v>
      </c>
      <c r="C158" s="85" t="s">
        <v>515</v>
      </c>
      <c r="D158" s="85" t="s">
        <v>516</v>
      </c>
      <c r="E158" s="85" t="s">
        <v>517</v>
      </c>
      <c r="F158" s="85" t="s">
        <v>529</v>
      </c>
      <c r="G158" s="85" t="s">
        <v>530</v>
      </c>
      <c r="H158" s="85" t="s">
        <v>531</v>
      </c>
      <c r="I158" s="85" t="s">
        <v>532</v>
      </c>
      <c r="K158" s="89" t="str">
        <f t="shared" ref="K158:K159" si="48">K152</f>
        <v>AS1_ESC</v>
      </c>
      <c r="L158" s="89">
        <f t="shared" ref="L158:L159" si="49">L$150-L152</f>
        <v>-4.0097560083192096E-2</v>
      </c>
      <c r="M158" s="89">
        <f t="shared" ref="M158:M159" si="50">SQRT(N$154/O$154*(1/M$150+1/M152))</f>
        <v>0.2412135951578836</v>
      </c>
      <c r="N158" s="89">
        <f t="shared" ref="N158:N159" si="51">ABS(L158/M158)</f>
        <v>0.16623258758258089</v>
      </c>
      <c r="O158" s="89">
        <f t="shared" ref="O158:O159" si="52">L158-M158*P$154</f>
        <v>-0.73479271413789682</v>
      </c>
      <c r="P158" s="89">
        <f t="shared" ref="P158:P159" si="53">L158+M158*P$154</f>
        <v>0.65459759397151263</v>
      </c>
      <c r="Q158" s="89">
        <f>[1]!DPROB(N158,COUNT(M$150:M$153),O$154)</f>
        <v>1</v>
      </c>
      <c r="R158" s="89">
        <f t="shared" ref="R158:R159" si="54">M158*P$154</f>
        <v>0.69469515405470472</v>
      </c>
      <c r="S158" s="89">
        <f t="shared" ref="S158:S159" si="55">ABS(L158)*SQRT(O$154/N$154)</f>
        <v>0.13572833939994608</v>
      </c>
      <c r="U158" t="s">
        <v>559</v>
      </c>
    </row>
    <row r="159" spans="1:21" x14ac:dyDescent="0.35">
      <c r="A159" s="42" t="s">
        <v>518</v>
      </c>
      <c r="B159" s="42">
        <f>B161-B160</f>
        <v>3.8394465466982441E-2</v>
      </c>
      <c r="C159" s="42">
        <f>COUNTA(A152:A155)-1</f>
        <v>3</v>
      </c>
      <c r="D159" s="42">
        <f>B159/C159</f>
        <v>1.2798155155660814E-2</v>
      </c>
      <c r="E159" s="42">
        <f>D159/D160</f>
        <v>0.14664003263236569</v>
      </c>
      <c r="F159" s="42">
        <f>_xlfn.F.DIST.RT(E159,C159,C160)</f>
        <v>0.92896309080932948</v>
      </c>
      <c r="G159" s="42">
        <f>B159/B161</f>
        <v>5.2123727807175356E-2</v>
      </c>
      <c r="H159" s="42">
        <f>SQRT(DEVSQ(D152:D155)/(D160*C159))</f>
        <v>0.2210882422867734</v>
      </c>
      <c r="I159" s="42">
        <f>(B161-C161*D160)/(B161+D160)</f>
        <v>-0.27119720035270262</v>
      </c>
      <c r="K159" s="95" t="str">
        <f t="shared" si="48"/>
        <v>AS2_ESC</v>
      </c>
      <c r="L159" s="95">
        <f t="shared" si="49"/>
        <v>-0.12138485180885183</v>
      </c>
      <c r="M159" s="95">
        <f t="shared" si="50"/>
        <v>0.2412135951578836</v>
      </c>
      <c r="N159" s="95">
        <f t="shared" si="51"/>
        <v>0.50322558199673928</v>
      </c>
      <c r="O159" s="95">
        <f t="shared" si="52"/>
        <v>-0.81608000586355656</v>
      </c>
      <c r="P159" s="95">
        <f t="shared" si="53"/>
        <v>0.57331030224585289</v>
      </c>
      <c r="Q159" s="95">
        <f>[1]!DPROB(N159,COUNT(M$150:M$153),O$154)</f>
        <v>1</v>
      </c>
      <c r="R159" s="95">
        <f t="shared" si="54"/>
        <v>0.69469515405470472</v>
      </c>
      <c r="S159" s="95">
        <f t="shared" si="55"/>
        <v>0.41088196713570274</v>
      </c>
      <c r="U159" t="s">
        <v>559</v>
      </c>
    </row>
    <row r="160" spans="1:21" x14ac:dyDescent="0.35">
      <c r="A160" t="s">
        <v>519</v>
      </c>
      <c r="B160">
        <f>SUM(F152:F155)</f>
        <v>0.69820798186789634</v>
      </c>
      <c r="C160">
        <f>C161-C159</f>
        <v>8</v>
      </c>
      <c r="D160">
        <f>B160/C160</f>
        <v>8.7275997733487043E-2</v>
      </c>
    </row>
    <row r="161" spans="1:22" x14ac:dyDescent="0.35">
      <c r="A161" s="91" t="s">
        <v>520</v>
      </c>
      <c r="B161" s="91">
        <f>DEVSQ(B142:E144)</f>
        <v>0.73660244733487878</v>
      </c>
      <c r="C161" s="91">
        <f>COUNT(B142:E144)-1</f>
        <v>11</v>
      </c>
      <c r="D161" s="91">
        <f>B161/C161</f>
        <v>6.6963858848625338E-2</v>
      </c>
      <c r="E161" s="91"/>
      <c r="F161" s="91"/>
      <c r="G161" s="91"/>
      <c r="H161" s="91"/>
      <c r="I161" s="91"/>
    </row>
    <row r="162" spans="1:22" x14ac:dyDescent="0.35">
      <c r="A162"/>
    </row>
    <row r="163" spans="1:22" x14ac:dyDescent="0.35">
      <c r="A163" s="120" t="s">
        <v>549</v>
      </c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</row>
    <row r="164" spans="1:22" ht="15.5" x14ac:dyDescent="0.35">
      <c r="A164" s="98" t="s">
        <v>50</v>
      </c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</row>
    <row r="165" spans="1:22" ht="15.5" x14ac:dyDescent="0.35">
      <c r="A165" s="81"/>
      <c r="B165" s="82" t="s">
        <v>137</v>
      </c>
      <c r="C165" s="82" t="s">
        <v>136</v>
      </c>
      <c r="D165" s="82" t="s">
        <v>138</v>
      </c>
      <c r="E165" s="82" t="s">
        <v>139</v>
      </c>
      <c r="F165" s="84"/>
      <c r="G165" s="106" t="s">
        <v>554</v>
      </c>
      <c r="H165" s="119" t="s">
        <v>137</v>
      </c>
      <c r="I165" s="119"/>
      <c r="J165" s="119" t="s">
        <v>136</v>
      </c>
      <c r="K165" s="119"/>
      <c r="L165" s="119" t="s">
        <v>138</v>
      </c>
      <c r="M165" s="119"/>
      <c r="N165" s="119" t="s">
        <v>139</v>
      </c>
      <c r="O165" s="119"/>
    </row>
    <row r="166" spans="1:22" x14ac:dyDescent="0.35">
      <c r="A166" t="s">
        <v>79</v>
      </c>
      <c r="B166">
        <v>1.0361536827283542</v>
      </c>
      <c r="C166">
        <v>2.3642018091747253E-2</v>
      </c>
      <c r="D166">
        <v>0.86301208472813506</v>
      </c>
      <c r="E166">
        <v>1.0823679309339949</v>
      </c>
      <c r="H166" s="107" t="str" cm="1">
        <f t="array" ref="H166:I169">[1]!GRUBBS(B166:B168,TRUE)</f>
        <v>outlier</v>
      </c>
      <c r="I166" s="74">
        <v>0.74139673489490954</v>
      </c>
      <c r="J166" s="107" t="str" cm="1">
        <f t="array" ref="J166:K169">[1]!GRUBBS(C166:C168,TRUE)</f>
        <v>outlier</v>
      </c>
      <c r="K166" s="74">
        <v>2.0451578383466774E-2</v>
      </c>
      <c r="L166" s="107" t="str" cm="1">
        <f t="array" ref="L166:M169">[1]!GRUBBS(D166:D168,TRUE)</f>
        <v>outlier</v>
      </c>
      <c r="M166" s="74">
        <v>1.1252144617233875</v>
      </c>
      <c r="N166" s="107" t="str" cm="1">
        <f t="array" ref="N166:O169">[1]!GRUBBS(E166:E168,TRUE)</f>
        <v>outlier</v>
      </c>
      <c r="O166" s="74">
        <v>1.9479518271336973</v>
      </c>
    </row>
    <row r="167" spans="1:22" x14ac:dyDescent="0.35">
      <c r="A167" t="s">
        <v>80</v>
      </c>
      <c r="B167">
        <v>0.74139673489490954</v>
      </c>
      <c r="C167">
        <v>2.2459002554705974E-2</v>
      </c>
      <c r="D167">
        <v>1.1252144617233875</v>
      </c>
      <c r="E167">
        <v>1.9479518271336973</v>
      </c>
      <c r="H167" s="108" t="str">
        <v>G</v>
      </c>
      <c r="I167" s="75">
        <v>1.0168920169037128</v>
      </c>
      <c r="J167" s="108" t="str">
        <v>G</v>
      </c>
      <c r="K167" s="75">
        <v>1.0742443966963129</v>
      </c>
      <c r="L167" s="108" t="str">
        <v>G</v>
      </c>
      <c r="M167" s="75">
        <v>1.1216607171205848</v>
      </c>
      <c r="N167" s="108" t="str">
        <v>G</v>
      </c>
      <c r="O167" s="75">
        <v>1.1315403909417705</v>
      </c>
    </row>
    <row r="168" spans="1:22" x14ac:dyDescent="0.35">
      <c r="A168" t="s">
        <v>81</v>
      </c>
      <c r="B168">
        <v>1.3017427153611711</v>
      </c>
      <c r="C168">
        <v>2.0451578383466774E-2</v>
      </c>
      <c r="D168">
        <v>0.776818967991875</v>
      </c>
      <c r="E168">
        <v>1.2642659678381123</v>
      </c>
      <c r="H168" s="108" t="str">
        <v>G-crit</v>
      </c>
      <c r="I168" s="75">
        <v>1.1531180614225278</v>
      </c>
      <c r="J168" s="108" t="str">
        <v>G-crit</v>
      </c>
      <c r="K168" s="75">
        <v>1.1531180614225278</v>
      </c>
      <c r="L168" s="108" t="str">
        <v>G-crit</v>
      </c>
      <c r="M168" s="75">
        <v>1.1531180614225278</v>
      </c>
      <c r="N168" s="108" t="str">
        <v>G-crit</v>
      </c>
      <c r="O168" s="75">
        <v>1.1531180614225278</v>
      </c>
    </row>
    <row r="169" spans="1:22" x14ac:dyDescent="0.35">
      <c r="A169"/>
      <c r="H169" s="109" t="str">
        <v>sig</v>
      </c>
      <c r="I169" s="110" t="str">
        <v>no</v>
      </c>
      <c r="J169" s="109" t="str">
        <v>sig</v>
      </c>
      <c r="K169" s="110" t="str">
        <v>no</v>
      </c>
      <c r="L169" s="109" t="str">
        <v>sig</v>
      </c>
      <c r="M169" s="110" t="str">
        <v>no</v>
      </c>
      <c r="N169" s="109" t="str">
        <v>sig</v>
      </c>
      <c r="O169" s="110" t="str">
        <v>no</v>
      </c>
    </row>
    <row r="170" spans="1:22" x14ac:dyDescent="0.35">
      <c r="A170"/>
      <c r="G170" s="11" t="s">
        <v>555</v>
      </c>
      <c r="H170" s="6" t="str">
        <f>IF(I167 &lt; 1.153, "NS", IF(I167 &gt; 1.155, "outlier", "straggler"))</f>
        <v>NS</v>
      </c>
      <c r="I170" s="6" t="str">
        <f>IF(H170 = "outlier", "exclude", IF(H170 = "straggler", "keep", "keep"))</f>
        <v>keep</v>
      </c>
      <c r="J170" s="6" t="str">
        <f>IF(K167 &lt; 1.153, "NS", IF(K167 &gt; 1.155, "outlier", "straggler"))</f>
        <v>NS</v>
      </c>
      <c r="K170" s="6" t="str">
        <f>IF(J170 = "outlier", "exclude", IF(J170 = "straggler", "keep", "keep"))</f>
        <v>keep</v>
      </c>
      <c r="L170" s="6" t="str">
        <f>IF(M167 &lt; 1.153, "NS", IF(M167 &gt; 1.155, "outlier", "straggler"))</f>
        <v>NS</v>
      </c>
      <c r="M170" s="6" t="str">
        <f>IF(L170 = "outlier", "exclude", IF(L170 = "straggler", "keep", "keep"))</f>
        <v>keep</v>
      </c>
      <c r="N170" s="6" t="str">
        <f>IF(O167 &lt; 1.153, "NS", IF(O167 &gt; 1.155, "outlier", "straggler"))</f>
        <v>NS</v>
      </c>
      <c r="O170" s="6" t="str">
        <f>IF(N170 = "outlier", "exclude", IF(N170 = "straggler", "keep", "keep"))</f>
        <v>keep</v>
      </c>
    </row>
    <row r="171" spans="1:22" x14ac:dyDescent="0.35">
      <c r="A171"/>
    </row>
    <row r="172" spans="1:22" ht="15" thickBot="1" x14ac:dyDescent="0.4">
      <c r="A172" t="s">
        <v>521</v>
      </c>
      <c r="K172" t="s">
        <v>533</v>
      </c>
      <c r="N172" s="42" t="s">
        <v>534</v>
      </c>
      <c r="O172">
        <v>0.05</v>
      </c>
    </row>
    <row r="173" spans="1:22" ht="15" thickTop="1" x14ac:dyDescent="0.35">
      <c r="A173"/>
      <c r="K173" s="85" t="s">
        <v>535</v>
      </c>
      <c r="L173" s="85" t="s">
        <v>536</v>
      </c>
      <c r="M173" s="85" t="s">
        <v>537</v>
      </c>
      <c r="N173" s="85" t="s">
        <v>538</v>
      </c>
      <c r="O173" s="85" t="s">
        <v>515</v>
      </c>
      <c r="P173" s="85" t="s">
        <v>539</v>
      </c>
    </row>
    <row r="174" spans="1:22" ht="15" thickBot="1" x14ac:dyDescent="0.4">
      <c r="A174" t="s">
        <v>522</v>
      </c>
      <c r="F174" t="s">
        <v>523</v>
      </c>
      <c r="G174">
        <v>0.05</v>
      </c>
      <c r="K174" s="42" t="str">
        <f>B165</f>
        <v>WT_ESC</v>
      </c>
      <c r="L174" s="42">
        <f>AVERAGE(B166:B168)</f>
        <v>1.026431044328145</v>
      </c>
      <c r="M174" s="42">
        <f>COUNT(B166:B168)</f>
        <v>3</v>
      </c>
      <c r="N174" s="42">
        <f>DEVSQ(B166:B168)</f>
        <v>0.15713560345853986</v>
      </c>
      <c r="O174" s="42"/>
      <c r="P174" s="42"/>
    </row>
    <row r="175" spans="1:22" ht="15" thickTop="1" x14ac:dyDescent="0.35">
      <c r="A175" s="85" t="s">
        <v>524</v>
      </c>
      <c r="B175" s="85" t="s">
        <v>510</v>
      </c>
      <c r="C175" s="85" t="s">
        <v>511</v>
      </c>
      <c r="D175" s="85" t="s">
        <v>121</v>
      </c>
      <c r="E175" s="85" t="s">
        <v>512</v>
      </c>
      <c r="F175" s="85" t="s">
        <v>514</v>
      </c>
      <c r="G175" s="85" t="s">
        <v>525</v>
      </c>
      <c r="H175" s="85" t="s">
        <v>526</v>
      </c>
      <c r="I175" s="85" t="s">
        <v>527</v>
      </c>
      <c r="K175" t="str">
        <f>C165</f>
        <v>PWS_ESC</v>
      </c>
      <c r="L175">
        <f>AVERAGE(C166:C168)</f>
        <v>2.2184199676639999E-2</v>
      </c>
      <c r="M175">
        <f>COUNT(C166:C168)</f>
        <v>3</v>
      </c>
      <c r="N175">
        <f>DEVSQ(C166:C168)</f>
        <v>5.202727698776429E-6</v>
      </c>
    </row>
    <row r="176" spans="1:22" x14ac:dyDescent="0.35">
      <c r="A176" s="42" t="str">
        <f>B165</f>
        <v>WT_ESC</v>
      </c>
      <c r="B176" s="42">
        <f>COUNT(B166:B168)</f>
        <v>3</v>
      </c>
      <c r="C176" s="42">
        <f>SUM(B166:B168)</f>
        <v>3.0792931329844349</v>
      </c>
      <c r="D176" s="42">
        <f>AVERAGE(B166:B168)</f>
        <v>1.026431044328145</v>
      </c>
      <c r="E176" s="42">
        <f>_xlfn.VAR.S(B166:B168)</f>
        <v>7.8567801729269915E-2</v>
      </c>
      <c r="F176" s="42">
        <f>DEVSQ(B166:B168)</f>
        <v>0.15713560345853986</v>
      </c>
      <c r="G176" s="42">
        <f>SQRT(D184/B176)</f>
        <v>0.16324529557099302</v>
      </c>
      <c r="H176" s="42">
        <f>D176-G176*_xlfn.T.INV.2T(G174,C184)</f>
        <v>0.64998671768880856</v>
      </c>
      <c r="I176" s="42">
        <f>D176+G176*_xlfn.T.INV.2T(G174,C184)</f>
        <v>1.4028753709674815</v>
      </c>
      <c r="K176" t="str">
        <f>D165</f>
        <v>AS1_ESC</v>
      </c>
      <c r="L176">
        <f>AVERAGE(D166:D168)</f>
        <v>0.92168183814779914</v>
      </c>
      <c r="M176">
        <f>COUNT(D166:D168)</f>
        <v>3</v>
      </c>
      <c r="N176">
        <f>DEVSQ(D166:D168)</f>
        <v>6.5852919975698448E-2</v>
      </c>
    </row>
    <row r="177" spans="1:22" x14ac:dyDescent="0.35">
      <c r="A177" t="str">
        <f>C165</f>
        <v>PWS_ESC</v>
      </c>
      <c r="B177">
        <f>COUNT(C166:C168)</f>
        <v>3</v>
      </c>
      <c r="C177">
        <f>SUM(C166:C168)</f>
        <v>6.6552599029920001E-2</v>
      </c>
      <c r="D177">
        <f>AVERAGE(C166:C168)</f>
        <v>2.2184199676639999E-2</v>
      </c>
      <c r="E177">
        <f>_xlfn.VAR.S(C166:C168)</f>
        <v>2.6013638493882145E-6</v>
      </c>
      <c r="F177">
        <f>DEVSQ(C166:C168)</f>
        <v>5.202727698776429E-6</v>
      </c>
      <c r="G177">
        <f>SQRT(D184/B177)</f>
        <v>0.16324529557099302</v>
      </c>
      <c r="H177">
        <f>D177-G177*_xlfn.T.INV.2T(G174,C184)</f>
        <v>-0.35426012696269643</v>
      </c>
      <c r="I177">
        <f>D177+G177*_xlfn.T.INV.2T(G174,C184)</f>
        <v>0.39862852631597639</v>
      </c>
      <c r="K177" t="str">
        <f>E165</f>
        <v>AS2_ESC</v>
      </c>
      <c r="L177">
        <f>AVERAGE(E166:E168)</f>
        <v>1.4315285753019349</v>
      </c>
      <c r="M177">
        <f>COUNT(E166:E168)</f>
        <v>3</v>
      </c>
      <c r="N177">
        <f>DEVSQ(E166:E168)</f>
        <v>0.4165829104635238</v>
      </c>
    </row>
    <row r="178" spans="1:22" x14ac:dyDescent="0.35">
      <c r="A178" t="str">
        <f>D165</f>
        <v>AS1_ESC</v>
      </c>
      <c r="B178">
        <f>COUNT(D166:D168)</f>
        <v>3</v>
      </c>
      <c r="C178">
        <f>SUM(D166:D168)</f>
        <v>2.7650455144433974</v>
      </c>
      <c r="D178">
        <f>AVERAGE(D166:D168)</f>
        <v>0.92168183814779914</v>
      </c>
      <c r="E178">
        <f>_xlfn.VAR.S(D166:D168)</f>
        <v>3.2926459987849155E-2</v>
      </c>
      <c r="F178">
        <f>DEVSQ(D166:D168)</f>
        <v>6.5852919975698448E-2</v>
      </c>
      <c r="G178">
        <f>SQRT(D184/B178)</f>
        <v>0.16324529557099302</v>
      </c>
      <c r="H178">
        <f>D178-G178*_xlfn.T.INV.2T(G174,C184)</f>
        <v>0.54523751150846267</v>
      </c>
      <c r="I178">
        <f>D178+G178*_xlfn.T.INV.2T(G174,C184)</f>
        <v>1.2981261647871356</v>
      </c>
      <c r="K178" s="78"/>
      <c r="L178" s="78"/>
      <c r="M178" s="78">
        <f>SUM(M174:M177)</f>
        <v>12</v>
      </c>
      <c r="N178" s="78">
        <f>SUM(N174:N177)</f>
        <v>0.63957663662546094</v>
      </c>
      <c r="O178" s="78">
        <f>M178-COUNT(M174:M177)</f>
        <v>8</v>
      </c>
      <c r="P178" s="78">
        <f>[1]!DCRIT(COUNT(M174:M177),O178,O172)</f>
        <v>2.88</v>
      </c>
    </row>
    <row r="179" spans="1:22" ht="15" thickBot="1" x14ac:dyDescent="0.4">
      <c r="A179" t="str">
        <f>E165</f>
        <v>AS2_ESC</v>
      </c>
      <c r="B179">
        <f>COUNT(E166:E168)</f>
        <v>3</v>
      </c>
      <c r="C179">
        <f>SUM(E166:E168)</f>
        <v>4.2945857259058045</v>
      </c>
      <c r="D179">
        <f>AVERAGE(E166:E168)</f>
        <v>1.4315285753019349</v>
      </c>
      <c r="E179">
        <f>_xlfn.VAR.S(E166:E168)</f>
        <v>0.20829145523176118</v>
      </c>
      <c r="F179">
        <f>DEVSQ(E166:E168)</f>
        <v>0.4165829104635238</v>
      </c>
      <c r="G179">
        <f>SQRT(D184/B179)</f>
        <v>0.16324529557099302</v>
      </c>
      <c r="H179">
        <f>D179-G179*_xlfn.T.INV.2T(G174,C184)</f>
        <v>1.0550842486625984</v>
      </c>
      <c r="I179">
        <f>D179+G179*_xlfn.T.INV.2T(G174,C184)</f>
        <v>1.8079729019412714</v>
      </c>
      <c r="K179" t="s">
        <v>540</v>
      </c>
    </row>
    <row r="180" spans="1:22" ht="15" thickTop="1" x14ac:dyDescent="0.35">
      <c r="A180" s="78"/>
      <c r="B180" s="78"/>
      <c r="C180" s="78"/>
      <c r="D180" s="78"/>
      <c r="E180" s="78"/>
      <c r="F180" s="78"/>
      <c r="G180" s="78"/>
      <c r="H180" s="78"/>
      <c r="I180" s="78"/>
      <c r="K180" s="85" t="s">
        <v>535</v>
      </c>
      <c r="L180" s="85" t="s">
        <v>536</v>
      </c>
      <c r="M180" s="85" t="s">
        <v>541</v>
      </c>
      <c r="N180" s="85" t="s">
        <v>542</v>
      </c>
      <c r="O180" s="85" t="s">
        <v>543</v>
      </c>
      <c r="P180" s="85" t="s">
        <v>544</v>
      </c>
      <c r="Q180" s="85" t="s">
        <v>545</v>
      </c>
      <c r="R180" s="85" t="s">
        <v>546</v>
      </c>
      <c r="S180" s="85" t="s">
        <v>547</v>
      </c>
      <c r="U180" s="135" t="s">
        <v>558</v>
      </c>
    </row>
    <row r="181" spans="1:22" ht="15" thickBot="1" x14ac:dyDescent="0.4">
      <c r="A181" t="s">
        <v>513</v>
      </c>
      <c r="K181" s="89" t="str">
        <f>K175</f>
        <v>PWS_ESC</v>
      </c>
      <c r="L181" s="89">
        <f>L$174-L175</f>
        <v>1.0042468446515049</v>
      </c>
      <c r="M181" s="89">
        <f>SQRT(N$178/O$178*(1/M$174+1/M175))</f>
        <v>0.23086371099010286</v>
      </c>
      <c r="N181" s="89">
        <f>ABS(L181/M181)</f>
        <v>4.3499553929225243</v>
      </c>
      <c r="O181" s="89">
        <f>L181-M181*P$178</f>
        <v>0.33935935700000874</v>
      </c>
      <c r="P181" s="89">
        <f>L181+M181*P$178</f>
        <v>1.6691343323030012</v>
      </c>
      <c r="Q181" s="99">
        <f>[1]!DPROB(N181,COUNT(M$174:M$177),O$178)</f>
        <v>0</v>
      </c>
      <c r="R181" s="89">
        <f>M181*P$178</f>
        <v>0.66488748765149619</v>
      </c>
      <c r="S181" s="89">
        <f>ABS(L181)*SQRT(O$178/N$178)</f>
        <v>3.5517237055093638</v>
      </c>
      <c r="U181" t="s">
        <v>561</v>
      </c>
    </row>
    <row r="182" spans="1:22" ht="15" thickTop="1" x14ac:dyDescent="0.35">
      <c r="A182" s="85" t="s">
        <v>528</v>
      </c>
      <c r="B182" s="85" t="s">
        <v>514</v>
      </c>
      <c r="C182" s="85" t="s">
        <v>515</v>
      </c>
      <c r="D182" s="85" t="s">
        <v>516</v>
      </c>
      <c r="E182" s="85" t="s">
        <v>517</v>
      </c>
      <c r="F182" s="85" t="s">
        <v>529</v>
      </c>
      <c r="G182" s="85" t="s">
        <v>530</v>
      </c>
      <c r="H182" s="85" t="s">
        <v>531</v>
      </c>
      <c r="I182" s="85" t="s">
        <v>532</v>
      </c>
      <c r="K182" s="89" t="str">
        <f t="shared" ref="K182:K183" si="56">K176</f>
        <v>AS1_ESC</v>
      </c>
      <c r="L182" s="89">
        <f t="shared" ref="L182:L183" si="57">L$174-L176</f>
        <v>0.10474920618034589</v>
      </c>
      <c r="M182" s="89">
        <f t="shared" ref="M182:M183" si="58">SQRT(N$178/O$178*(1/M$174+1/M176))</f>
        <v>0.23086371099010286</v>
      </c>
      <c r="N182" s="89">
        <f t="shared" ref="N182:N183" si="59">ABS(L182/M182)</f>
        <v>0.45372746427365751</v>
      </c>
      <c r="O182" s="89">
        <f t="shared" ref="O182:O183" si="60">L182-M182*P$178</f>
        <v>-0.5601382814711503</v>
      </c>
      <c r="P182" s="89">
        <f t="shared" ref="P182:P183" si="61">L182+M182*P$178</f>
        <v>0.76963669383184208</v>
      </c>
      <c r="Q182" s="89">
        <f>[1]!DPROB(N182,COUNT(M$174:M$177),O$178)</f>
        <v>1</v>
      </c>
      <c r="R182" s="89">
        <f t="shared" ref="R182:R183" si="62">M182*P$178</f>
        <v>0.66488748765149619</v>
      </c>
      <c r="S182" s="89">
        <f t="shared" ref="S182:S183" si="63">ABS(L182)*SQRT(O$178/N$178)</f>
        <v>0.37046692325244829</v>
      </c>
      <c r="U182" t="s">
        <v>559</v>
      </c>
    </row>
    <row r="183" spans="1:22" x14ac:dyDescent="0.35">
      <c r="A183" s="42" t="s">
        <v>518</v>
      </c>
      <c r="B183" s="42">
        <f>B185-B184</f>
        <v>3.1791595476731551</v>
      </c>
      <c r="C183" s="42">
        <f>COUNTA(A176:A179)-1</f>
        <v>3</v>
      </c>
      <c r="D183" s="42">
        <f>B183/C183</f>
        <v>1.0597198492243851</v>
      </c>
      <c r="E183" s="42">
        <f>D183/D184</f>
        <v>13.255266544014953</v>
      </c>
      <c r="F183" s="97">
        <f>_xlfn.F.DIST.RT(E183,C183,C184)</f>
        <v>1.8017776584020664E-3</v>
      </c>
      <c r="G183" s="42">
        <f>B183/B185</f>
        <v>0.83251615043343685</v>
      </c>
      <c r="H183" s="42">
        <f>SQRT(DEVSQ(D176:D179)/(D184*C183))</f>
        <v>2.102004324766797</v>
      </c>
      <c r="I183" s="42">
        <f>(B185-C185*D184)/(B185+D184)</f>
        <v>0.75392590523390934</v>
      </c>
      <c r="K183" s="95" t="str">
        <f t="shared" si="56"/>
        <v>AS2_ESC</v>
      </c>
      <c r="L183" s="95">
        <f t="shared" si="57"/>
        <v>-0.40509753097378987</v>
      </c>
      <c r="M183" s="95">
        <f t="shared" si="58"/>
        <v>0.23086371099010286</v>
      </c>
      <c r="N183" s="95">
        <f t="shared" si="59"/>
        <v>1.7547042332311655</v>
      </c>
      <c r="O183" s="95">
        <f t="shared" si="60"/>
        <v>-1.0699850186252862</v>
      </c>
      <c r="P183" s="95">
        <f t="shared" si="61"/>
        <v>0.25978995667770632</v>
      </c>
      <c r="Q183" s="95">
        <f>[1]!DPROB(N183,COUNT(M$174:M$177),O$178)</f>
        <v>1</v>
      </c>
      <c r="R183" s="95">
        <f t="shared" si="62"/>
        <v>0.66488748765149619</v>
      </c>
      <c r="S183" s="95">
        <f t="shared" si="63"/>
        <v>1.4327100069726539</v>
      </c>
      <c r="U183" t="s">
        <v>559</v>
      </c>
    </row>
    <row r="184" spans="1:22" x14ac:dyDescent="0.35">
      <c r="A184" t="s">
        <v>519</v>
      </c>
      <c r="B184">
        <f>SUM(F176:F179)</f>
        <v>0.63957663662546094</v>
      </c>
      <c r="C184">
        <f>C185-C183</f>
        <v>8</v>
      </c>
      <c r="D184">
        <f>B184/C184</f>
        <v>7.9947079578182617E-2</v>
      </c>
    </row>
    <row r="185" spans="1:22" x14ac:dyDescent="0.35">
      <c r="A185" s="91" t="s">
        <v>520</v>
      </c>
      <c r="B185" s="91">
        <f>DEVSQ(B166:E168)</f>
        <v>3.8187361842986158</v>
      </c>
      <c r="C185" s="91">
        <f>COUNT(B166:E168)-1</f>
        <v>11</v>
      </c>
      <c r="D185" s="91">
        <f>B185/C185</f>
        <v>0.34715783493623781</v>
      </c>
      <c r="E185" s="91"/>
      <c r="F185" s="91"/>
      <c r="G185" s="91"/>
      <c r="H185" s="91"/>
      <c r="I185" s="91"/>
    </row>
    <row r="186" spans="1:22" x14ac:dyDescent="0.35">
      <c r="A186"/>
    </row>
    <row r="187" spans="1:22" ht="15.5" x14ac:dyDescent="0.35">
      <c r="A187" s="83" t="s">
        <v>49</v>
      </c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</row>
    <row r="188" spans="1:22" ht="15.5" x14ac:dyDescent="0.35">
      <c r="A188" s="81"/>
      <c r="B188" s="82" t="s">
        <v>137</v>
      </c>
      <c r="C188" s="82" t="s">
        <v>136</v>
      </c>
      <c r="D188" s="82" t="s">
        <v>138</v>
      </c>
      <c r="E188" s="82" t="s">
        <v>139</v>
      </c>
      <c r="F188" s="84"/>
      <c r="G188" s="106" t="s">
        <v>554</v>
      </c>
      <c r="H188" s="119" t="s">
        <v>137</v>
      </c>
      <c r="I188" s="119"/>
      <c r="J188" s="119" t="s">
        <v>136</v>
      </c>
      <c r="K188" s="119"/>
      <c r="L188" s="119" t="s">
        <v>138</v>
      </c>
      <c r="M188" s="119"/>
      <c r="N188" s="119" t="s">
        <v>139</v>
      </c>
      <c r="O188" s="119"/>
    </row>
    <row r="189" spans="1:22" x14ac:dyDescent="0.35">
      <c r="A189" t="s">
        <v>79</v>
      </c>
      <c r="B189">
        <v>1.2979516717406241</v>
      </c>
      <c r="C189">
        <v>6.4257582863131834E-4</v>
      </c>
      <c r="D189">
        <v>0.7615565107820651</v>
      </c>
      <c r="E189">
        <v>0.69134432612493935</v>
      </c>
      <c r="H189" s="107" t="str" cm="1">
        <f t="array" ref="H189:I192">[1]!GRUBBS(B189:B191,TRUE)</f>
        <v>outlier</v>
      </c>
      <c r="I189" s="74">
        <v>1.2979516717406241</v>
      </c>
      <c r="J189" s="107" t="str" cm="1">
        <f t="array" ref="J189:K192">[1]!GRUBBS(C189:C191,TRUE)</f>
        <v>outlier</v>
      </c>
      <c r="K189" s="74">
        <v>5.5586159673745843E-4</v>
      </c>
      <c r="L189" s="107" t="str" cm="1">
        <f t="array" ref="L189:M192">[1]!GRUBBS(D189:D191,TRUE)</f>
        <v>outlier</v>
      </c>
      <c r="M189" s="74">
        <v>0.6539804135435433</v>
      </c>
      <c r="N189" s="107" t="str" cm="1">
        <f t="array" ref="N189:O192">[1]!GRUBBS(E189:E191,TRUE)</f>
        <v>outlier</v>
      </c>
      <c r="O189" s="74">
        <v>0.99817476285612006</v>
      </c>
    </row>
    <row r="190" spans="1:22" x14ac:dyDescent="0.35">
      <c r="A190" t="s">
        <v>80</v>
      </c>
      <c r="B190">
        <v>0.79685695194553618</v>
      </c>
      <c r="C190">
        <v>6.1042217803989978E-4</v>
      </c>
      <c r="D190">
        <v>0.77641882334361978</v>
      </c>
      <c r="E190">
        <v>0.99817476285612006</v>
      </c>
      <c r="H190" s="108" t="str">
        <v>G</v>
      </c>
      <c r="I190" s="75">
        <v>1.0885716074184029</v>
      </c>
      <c r="J190" s="108" t="str">
        <v>G</v>
      </c>
      <c r="K190" s="75">
        <v>1.0742443966963122</v>
      </c>
      <c r="L190" s="108" t="str">
        <v>G</v>
      </c>
      <c r="M190" s="75">
        <v>1.147536358538972</v>
      </c>
      <c r="N190" s="108" t="str">
        <v>G</v>
      </c>
      <c r="O190" s="75">
        <v>1.1505810454379637</v>
      </c>
    </row>
    <row r="191" spans="1:22" x14ac:dyDescent="0.35">
      <c r="A191" t="s">
        <v>81</v>
      </c>
      <c r="B191">
        <v>0.9668544757456401</v>
      </c>
      <c r="C191">
        <v>5.5586159673745843E-4</v>
      </c>
      <c r="D191">
        <v>0.6539804135435433</v>
      </c>
      <c r="E191">
        <v>0.71995318331126901</v>
      </c>
      <c r="H191" s="108" t="str">
        <v>G-crit</v>
      </c>
      <c r="I191" s="75">
        <v>1.1531180614225278</v>
      </c>
      <c r="J191" s="108" t="str">
        <v>G-crit</v>
      </c>
      <c r="K191" s="75">
        <v>1.1531180614225278</v>
      </c>
      <c r="L191" s="108" t="str">
        <v>G-crit</v>
      </c>
      <c r="M191" s="75">
        <v>1.1531180614225278</v>
      </c>
      <c r="N191" s="108" t="str">
        <v>G-crit</v>
      </c>
      <c r="O191" s="75">
        <v>1.1531180614225278</v>
      </c>
    </row>
    <row r="192" spans="1:22" x14ac:dyDescent="0.35">
      <c r="A192"/>
      <c r="H192" s="109" t="str">
        <v>sig</v>
      </c>
      <c r="I192" s="110" t="str">
        <v>no</v>
      </c>
      <c r="J192" s="109" t="str">
        <v>sig</v>
      </c>
      <c r="K192" s="110" t="str">
        <v>no</v>
      </c>
      <c r="L192" s="109" t="str">
        <v>sig</v>
      </c>
      <c r="M192" s="110" t="str">
        <v>no</v>
      </c>
      <c r="N192" s="109" t="str">
        <v>sig</v>
      </c>
      <c r="O192" s="110" t="str">
        <v>no</v>
      </c>
    </row>
    <row r="193" spans="1:21" x14ac:dyDescent="0.35">
      <c r="A193"/>
      <c r="G193" s="11" t="s">
        <v>555</v>
      </c>
      <c r="H193" s="6" t="str">
        <f>IF(I190 &lt; 1.153, "NS", IF(I190 &gt; 1.155, "outlier", "straggler"))</f>
        <v>NS</v>
      </c>
      <c r="I193" s="6" t="str">
        <f>IF(H193 = "outlier", "exclude", IF(H193 = "straggler", "keep", "keep"))</f>
        <v>keep</v>
      </c>
      <c r="J193" s="6" t="str">
        <f>IF(K190 &lt; 1.153, "NS", IF(K190 &gt; 1.155, "outlier", "straggler"))</f>
        <v>NS</v>
      </c>
      <c r="K193" s="6" t="str">
        <f>IF(J193 = "outlier", "exclude", IF(J193 = "straggler", "keep", "keep"))</f>
        <v>keep</v>
      </c>
      <c r="L193" s="6" t="str">
        <f>IF(M190 &lt; 1.153, "NS", IF(M190 &gt; 1.155, "outlier", "straggler"))</f>
        <v>NS</v>
      </c>
      <c r="M193" s="6" t="str">
        <f>IF(L193 = "outlier", "exclude", IF(L193 = "straggler", "keep", "keep"))</f>
        <v>keep</v>
      </c>
      <c r="N193" s="6" t="str">
        <f>IF(O190 &lt; 1.153, "NS", IF(O190 &gt; 1.155, "outlier", "straggler"))</f>
        <v>NS</v>
      </c>
      <c r="O193" s="6" t="str">
        <f>IF(N193 = "outlier", "exclude", IF(N193 = "straggler", "keep", "keep"))</f>
        <v>keep</v>
      </c>
    </row>
    <row r="194" spans="1:21" x14ac:dyDescent="0.35">
      <c r="A194"/>
    </row>
    <row r="195" spans="1:21" ht="15" thickBot="1" x14ac:dyDescent="0.4">
      <c r="A195" t="s">
        <v>521</v>
      </c>
      <c r="K195" t="s">
        <v>533</v>
      </c>
      <c r="N195" s="42" t="s">
        <v>534</v>
      </c>
      <c r="O195">
        <v>0.05</v>
      </c>
    </row>
    <row r="196" spans="1:21" ht="15" thickTop="1" x14ac:dyDescent="0.35">
      <c r="A196"/>
      <c r="K196" s="85" t="s">
        <v>535</v>
      </c>
      <c r="L196" s="85" t="s">
        <v>536</v>
      </c>
      <c r="M196" s="85" t="s">
        <v>537</v>
      </c>
      <c r="N196" s="85" t="s">
        <v>538</v>
      </c>
      <c r="O196" s="85" t="s">
        <v>515</v>
      </c>
      <c r="P196" s="85" t="s">
        <v>539</v>
      </c>
    </row>
    <row r="197" spans="1:21" ht="15" thickBot="1" x14ac:dyDescent="0.4">
      <c r="A197" t="s">
        <v>522</v>
      </c>
      <c r="F197" t="s">
        <v>523</v>
      </c>
      <c r="G197">
        <v>0.05</v>
      </c>
      <c r="K197" s="42" t="str">
        <f>B188</f>
        <v>WT_ESC</v>
      </c>
      <c r="L197" s="42">
        <f>AVERAGE(B189:B191)</f>
        <v>1.0205543664772667</v>
      </c>
      <c r="M197" s="42">
        <f>COUNT(B189:B191)</f>
        <v>3</v>
      </c>
      <c r="N197" s="42">
        <f>DEVSQ(B189:B191)</f>
        <v>0.1298734765001418</v>
      </c>
      <c r="O197" s="42"/>
      <c r="P197" s="42"/>
    </row>
    <row r="198" spans="1:21" ht="15" thickTop="1" x14ac:dyDescent="0.35">
      <c r="A198" s="85" t="s">
        <v>524</v>
      </c>
      <c r="B198" s="85" t="s">
        <v>510</v>
      </c>
      <c r="C198" s="85" t="s">
        <v>511</v>
      </c>
      <c r="D198" s="85" t="s">
        <v>121</v>
      </c>
      <c r="E198" s="85" t="s">
        <v>512</v>
      </c>
      <c r="F198" s="85" t="s">
        <v>514</v>
      </c>
      <c r="G198" s="85" t="s">
        <v>525</v>
      </c>
      <c r="H198" s="85" t="s">
        <v>526</v>
      </c>
      <c r="I198" s="85" t="s">
        <v>527</v>
      </c>
      <c r="K198" t="str">
        <f>C188</f>
        <v>PWS_ESC</v>
      </c>
      <c r="L198">
        <f>AVERAGE(C189:C191)</f>
        <v>6.0295320113622555E-4</v>
      </c>
      <c r="M198">
        <f>COUNT(C189:C191)</f>
        <v>3</v>
      </c>
      <c r="N198">
        <f>DEVSQ(C189:C191)</f>
        <v>3.8433574304524845E-9</v>
      </c>
    </row>
    <row r="199" spans="1:21" x14ac:dyDescent="0.35">
      <c r="A199" s="42" t="str">
        <f>B188</f>
        <v>WT_ESC</v>
      </c>
      <c r="B199" s="42">
        <f>COUNT(B189:B191)</f>
        <v>3</v>
      </c>
      <c r="C199" s="42">
        <f>SUM(B189:B191)</f>
        <v>3.0616630994317999</v>
      </c>
      <c r="D199" s="42">
        <f>AVERAGE(B189:B191)</f>
        <v>1.0205543664772667</v>
      </c>
      <c r="E199" s="42">
        <f>_xlfn.VAR.S(B189:B191)</f>
        <v>6.4936738250071402E-2</v>
      </c>
      <c r="F199" s="42">
        <f>DEVSQ(B189:B191)</f>
        <v>0.1298734765001418</v>
      </c>
      <c r="G199" s="42">
        <f>SQRT(D207/B199)</f>
        <v>9.0429203523714655E-2</v>
      </c>
      <c r="H199" s="42">
        <f>D199-G199*_xlfn.T.INV.2T(G197,C207)</f>
        <v>0.81202424920836147</v>
      </c>
      <c r="I199" s="42">
        <f>D199+G199*_xlfn.T.INV.2T(G197,C207)</f>
        <v>1.2290844837461719</v>
      </c>
      <c r="K199" t="str">
        <f>D188</f>
        <v>AS1_ESC</v>
      </c>
      <c r="L199">
        <f>AVERAGE(D189:D191)</f>
        <v>0.73065191588974265</v>
      </c>
      <c r="M199">
        <f>COUNT(D189:D191)</f>
        <v>3</v>
      </c>
      <c r="N199">
        <f>DEVSQ(D189:D191)</f>
        <v>8.9282230753735693E-3</v>
      </c>
    </row>
    <row r="200" spans="1:21" x14ac:dyDescent="0.35">
      <c r="A200" t="str">
        <f>C188</f>
        <v>PWS_ESC</v>
      </c>
      <c r="B200">
        <f>COUNT(C189:C191)</f>
        <v>3</v>
      </c>
      <c r="C200">
        <f>SUM(C189:C191)</f>
        <v>1.8088596034086767E-3</v>
      </c>
      <c r="D200">
        <f>AVERAGE(C189:C191)</f>
        <v>6.0295320113622555E-4</v>
      </c>
      <c r="E200">
        <f>_xlfn.VAR.S(C189:C191)</f>
        <v>1.9216787152262423E-9</v>
      </c>
      <c r="F200">
        <f>DEVSQ(C189:C191)</f>
        <v>3.8433574304524845E-9</v>
      </c>
      <c r="G200">
        <f>SQRT(D207/B200)</f>
        <v>9.0429203523714655E-2</v>
      </c>
      <c r="H200">
        <f>D200-G200*_xlfn.T.INV.2T(G197,C207)</f>
        <v>-0.20792716406776901</v>
      </c>
      <c r="I200">
        <f>D200+G200*_xlfn.T.INV.2T(G197,C207)</f>
        <v>0.20913307047004148</v>
      </c>
      <c r="K200" t="str">
        <f>E188</f>
        <v>AS2_ESC</v>
      </c>
      <c r="L200">
        <f>AVERAGE(E189:E191)</f>
        <v>0.80315742409744273</v>
      </c>
      <c r="M200">
        <f>COUNT(E189:E191)</f>
        <v>3</v>
      </c>
      <c r="N200">
        <f>DEVSQ(E189:E191)</f>
        <v>5.7456876979528927E-2</v>
      </c>
    </row>
    <row r="201" spans="1:21" x14ac:dyDescent="0.35">
      <c r="A201" t="str">
        <f>D188</f>
        <v>AS1_ESC</v>
      </c>
      <c r="B201">
        <f>COUNT(D189:D191)</f>
        <v>3</v>
      </c>
      <c r="C201">
        <f>SUM(D189:D191)</f>
        <v>2.191955747669228</v>
      </c>
      <c r="D201">
        <f>AVERAGE(D189:D191)</f>
        <v>0.73065191588974265</v>
      </c>
      <c r="E201">
        <f>_xlfn.VAR.S(D189:D191)</f>
        <v>4.4641115376867846E-3</v>
      </c>
      <c r="F201">
        <f>DEVSQ(D189:D191)</f>
        <v>8.9282230753735693E-3</v>
      </c>
      <c r="G201">
        <f>SQRT(D207/B201)</f>
        <v>9.0429203523714655E-2</v>
      </c>
      <c r="H201">
        <f>D201-G201*_xlfn.T.INV.2T(G197,C207)</f>
        <v>0.52212179862083741</v>
      </c>
      <c r="I201">
        <f>D201+G201*_xlfn.T.INV.2T(G197,C207)</f>
        <v>0.9391820331586479</v>
      </c>
      <c r="K201" s="78"/>
      <c r="L201" s="78"/>
      <c r="M201" s="78">
        <f>SUM(M197:M200)</f>
        <v>12</v>
      </c>
      <c r="N201" s="78">
        <f>SUM(N197:N200)</f>
        <v>0.19625858039840174</v>
      </c>
      <c r="O201" s="78">
        <f>M201-COUNT(M197:M200)</f>
        <v>8</v>
      </c>
      <c r="P201" s="78">
        <f>[1]!DCRIT(COUNT(M197:M200),O201,O195)</f>
        <v>2.88</v>
      </c>
    </row>
    <row r="202" spans="1:21" ht="15" thickBot="1" x14ac:dyDescent="0.4">
      <c r="A202" t="str">
        <f>E188</f>
        <v>AS2_ESC</v>
      </c>
      <c r="B202">
        <f>COUNT(E189:E191)</f>
        <v>3</v>
      </c>
      <c r="C202">
        <f>SUM(E189:E191)</f>
        <v>2.4094722722923283</v>
      </c>
      <c r="D202">
        <f>AVERAGE(E189:E191)</f>
        <v>0.80315742409744273</v>
      </c>
      <c r="E202">
        <f>_xlfn.VAR.S(E189:E191)</f>
        <v>2.8728438489764474E-2</v>
      </c>
      <c r="F202">
        <f>DEVSQ(E189:E191)</f>
        <v>5.7456876979528927E-2</v>
      </c>
      <c r="G202">
        <f>SQRT(D207/B202)</f>
        <v>9.0429203523714655E-2</v>
      </c>
      <c r="H202">
        <f>D202-G202*_xlfn.T.INV.2T(G197,C207)</f>
        <v>0.59462730682853748</v>
      </c>
      <c r="I202">
        <f>D202+G202*_xlfn.T.INV.2T(G197,C207)</f>
        <v>1.011687541366348</v>
      </c>
      <c r="K202" t="s">
        <v>540</v>
      </c>
    </row>
    <row r="203" spans="1:21" ht="15" thickTop="1" x14ac:dyDescent="0.35">
      <c r="A203" s="78"/>
      <c r="B203" s="78"/>
      <c r="C203" s="78"/>
      <c r="D203" s="78"/>
      <c r="E203" s="78"/>
      <c r="F203" s="78"/>
      <c r="G203" s="78"/>
      <c r="H203" s="78"/>
      <c r="I203" s="78"/>
      <c r="K203" s="85" t="s">
        <v>535</v>
      </c>
      <c r="L203" s="85" t="s">
        <v>536</v>
      </c>
      <c r="M203" s="85" t="s">
        <v>541</v>
      </c>
      <c r="N203" s="85" t="s">
        <v>542</v>
      </c>
      <c r="O203" s="85" t="s">
        <v>543</v>
      </c>
      <c r="P203" s="85" t="s">
        <v>544</v>
      </c>
      <c r="Q203" s="85" t="s">
        <v>545</v>
      </c>
      <c r="R203" s="85" t="s">
        <v>546</v>
      </c>
      <c r="S203" s="85" t="s">
        <v>547</v>
      </c>
      <c r="U203" s="135" t="s">
        <v>558</v>
      </c>
    </row>
    <row r="204" spans="1:21" ht="15" thickBot="1" x14ac:dyDescent="0.4">
      <c r="A204" t="s">
        <v>513</v>
      </c>
      <c r="K204" s="89" t="str">
        <f>K198</f>
        <v>PWS_ESC</v>
      </c>
      <c r="L204" s="89">
        <f>L$197-L198</f>
        <v>1.0199514132761305</v>
      </c>
      <c r="M204" s="89">
        <f>SQRT(N$201/O$201*(1/M$197+1/M198))</f>
        <v>0.12788620605783413</v>
      </c>
      <c r="N204" s="89">
        <f>ABS(L204/M204)</f>
        <v>7.9754607218144908</v>
      </c>
      <c r="O204" s="89">
        <f>L204-M204*P$201</f>
        <v>0.65163913982956823</v>
      </c>
      <c r="P204" s="89">
        <f>L204+M204*P$201</f>
        <v>1.3882636867226927</v>
      </c>
      <c r="Q204" s="99">
        <f>[1]!DPROB(N204,COUNT(M$197:M$200),O$201)</f>
        <v>0</v>
      </c>
      <c r="R204" s="89">
        <f>M204*P$201</f>
        <v>0.36831227344656225</v>
      </c>
      <c r="S204" s="89">
        <f>ABS(L204)*SQRT(O$201/N$201)</f>
        <v>6.5119364106849051</v>
      </c>
      <c r="U204" t="s">
        <v>561</v>
      </c>
    </row>
    <row r="205" spans="1:21" ht="15" thickTop="1" x14ac:dyDescent="0.35">
      <c r="A205" s="85" t="s">
        <v>528</v>
      </c>
      <c r="B205" s="85" t="s">
        <v>514</v>
      </c>
      <c r="C205" s="85" t="s">
        <v>515</v>
      </c>
      <c r="D205" s="85" t="s">
        <v>516</v>
      </c>
      <c r="E205" s="85" t="s">
        <v>517</v>
      </c>
      <c r="F205" s="85" t="s">
        <v>529</v>
      </c>
      <c r="G205" s="85" t="s">
        <v>530</v>
      </c>
      <c r="H205" s="85" t="s">
        <v>531</v>
      </c>
      <c r="I205" s="85" t="s">
        <v>532</v>
      </c>
      <c r="K205" s="89" t="str">
        <f t="shared" ref="K205:K206" si="64">K199</f>
        <v>AS1_ESC</v>
      </c>
      <c r="L205" s="89">
        <f t="shared" ref="L205:L206" si="65">L$197-L199</f>
        <v>0.28990245058752406</v>
      </c>
      <c r="M205" s="89">
        <f t="shared" ref="M205:M206" si="66">SQRT(N$201/O$201*(1/M$197+1/M199))</f>
        <v>0.12788620605783413</v>
      </c>
      <c r="N205" s="89">
        <f t="shared" ref="N205:N206" si="67">ABS(L205/M205)</f>
        <v>2.2668781843166195</v>
      </c>
      <c r="O205" s="89">
        <f t="shared" ref="O205:O206" si="68">L205-M205*P$201</f>
        <v>-7.8409822859038192E-2</v>
      </c>
      <c r="P205" s="89">
        <f t="shared" ref="P205:P206" si="69">L205+M205*P$201</f>
        <v>0.65821472403408632</v>
      </c>
      <c r="Q205" s="89">
        <f>[1]!DPROB(N205,COUNT(M$197:M$200),O$201)</f>
        <v>1</v>
      </c>
      <c r="R205" s="89">
        <f t="shared" ref="R205:R206" si="70">M205*P$201</f>
        <v>0.36831227344656225</v>
      </c>
      <c r="S205" s="89">
        <f t="shared" ref="S205:S206" si="71">ABS(L205)*SQRT(O$201/N$201)</f>
        <v>1.850898286874171</v>
      </c>
      <c r="U205" t="s">
        <v>559</v>
      </c>
    </row>
    <row r="206" spans="1:21" x14ac:dyDescent="0.35">
      <c r="A206" s="42" t="s">
        <v>518</v>
      </c>
      <c r="B206" s="42">
        <f>B208-B207</f>
        <v>1.7654459716916566</v>
      </c>
      <c r="C206" s="42">
        <f>COUNTA(A199:A202)-1</f>
        <v>3</v>
      </c>
      <c r="D206" s="42">
        <f>B206/C206</f>
        <v>0.5884819905638855</v>
      </c>
      <c r="E206" s="42">
        <f>D206/D207</f>
        <v>23.988025975497287</v>
      </c>
      <c r="F206" s="97">
        <f>_xlfn.F.DIST.RT(E206,C206,C207)</f>
        <v>2.3645541338353885E-4</v>
      </c>
      <c r="G206" s="42">
        <f>B206/B208</f>
        <v>0.89995507723662971</v>
      </c>
      <c r="H206" s="42">
        <f>SQRT(DEVSQ(D199:D202)/(D207*C206))</f>
        <v>2.8277214605577923</v>
      </c>
      <c r="I206" s="42">
        <f>(B208-C208*D207)/(B208+D207)</f>
        <v>0.85178612160698075</v>
      </c>
      <c r="K206" s="95" t="str">
        <f t="shared" si="64"/>
        <v>AS2_ESC</v>
      </c>
      <c r="L206" s="95">
        <f t="shared" si="65"/>
        <v>0.21739694237982399</v>
      </c>
      <c r="M206" s="95">
        <f t="shared" si="66"/>
        <v>0.12788620605783413</v>
      </c>
      <c r="N206" s="95">
        <f t="shared" si="67"/>
        <v>1.6999248713462523</v>
      </c>
      <c r="O206" s="95">
        <f t="shared" si="68"/>
        <v>-0.15091533106673827</v>
      </c>
      <c r="P206" s="95">
        <f t="shared" si="69"/>
        <v>0.58570921582638624</v>
      </c>
      <c r="Q206" s="95">
        <f>[1]!DPROB(N206,COUNT(M$197:M$200),O$201)</f>
        <v>1</v>
      </c>
      <c r="R206" s="95">
        <f t="shared" si="70"/>
        <v>0.36831227344656225</v>
      </c>
      <c r="S206" s="95">
        <f t="shared" si="71"/>
        <v>1.3879828452882195</v>
      </c>
      <c r="U206" t="s">
        <v>559</v>
      </c>
    </row>
    <row r="207" spans="1:21" x14ac:dyDescent="0.35">
      <c r="A207" t="s">
        <v>519</v>
      </c>
      <c r="B207">
        <f>SUM(F199:F202)</f>
        <v>0.19625858039840174</v>
      </c>
      <c r="C207">
        <f>C208-C206</f>
        <v>8</v>
      </c>
      <c r="D207">
        <f>B207/C207</f>
        <v>2.4532322549800218E-2</v>
      </c>
    </row>
    <row r="208" spans="1:21" x14ac:dyDescent="0.35">
      <c r="A208" s="91" t="s">
        <v>520</v>
      </c>
      <c r="B208" s="91">
        <f>DEVSQ(B189:E191)</f>
        <v>1.9617045520900585</v>
      </c>
      <c r="C208" s="91">
        <f>COUNT(B189:E191)-1</f>
        <v>11</v>
      </c>
      <c r="D208" s="91">
        <f>B208/C208</f>
        <v>0.17833677746273258</v>
      </c>
      <c r="E208" s="91"/>
      <c r="F208" s="91"/>
      <c r="G208" s="91"/>
      <c r="H208" s="91"/>
      <c r="I208" s="91"/>
    </row>
    <row r="209" spans="1:22" x14ac:dyDescent="0.35">
      <c r="A209"/>
    </row>
    <row r="210" spans="1:22" ht="15.5" x14ac:dyDescent="0.35">
      <c r="A210" s="83" t="s">
        <v>48</v>
      </c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</row>
    <row r="211" spans="1:22" ht="15.5" x14ac:dyDescent="0.35">
      <c r="A211" s="81"/>
      <c r="B211" s="82" t="s">
        <v>137</v>
      </c>
      <c r="C211" s="82" t="s">
        <v>136</v>
      </c>
      <c r="D211" s="82" t="s">
        <v>138</v>
      </c>
      <c r="E211" s="82" t="s">
        <v>139</v>
      </c>
      <c r="G211" s="106" t="s">
        <v>554</v>
      </c>
      <c r="H211" s="119" t="s">
        <v>137</v>
      </c>
      <c r="I211" s="119"/>
      <c r="J211" s="119" t="s">
        <v>136</v>
      </c>
      <c r="K211" s="119"/>
      <c r="L211" s="119" t="s">
        <v>138</v>
      </c>
      <c r="M211" s="119"/>
      <c r="N211" s="119" t="s">
        <v>139</v>
      </c>
      <c r="O211" s="119"/>
    </row>
    <row r="212" spans="1:22" x14ac:dyDescent="0.35">
      <c r="A212" t="s">
        <v>79</v>
      </c>
      <c r="B212">
        <v>1.1420597340671041</v>
      </c>
      <c r="C212">
        <v>2.1978295294274348E-4</v>
      </c>
      <c r="D212">
        <v>1.4508530915881357</v>
      </c>
      <c r="E212">
        <v>1.0426431297158711</v>
      </c>
      <c r="H212" s="107" t="str" cm="1">
        <f t="array" ref="H212:I215">[1]!GRUBBS(B212:B214,TRUE)</f>
        <v>outlier</v>
      </c>
      <c r="I212" s="74">
        <v>1.1420597340671041</v>
      </c>
      <c r="J212" s="107" t="str" cm="1">
        <f t="array" ref="J212:K215">[1]!GRUBBS(C212:C214,TRUE)</f>
        <v>outlier</v>
      </c>
      <c r="K212" s="74">
        <v>1.901237141438171E-4</v>
      </c>
      <c r="L212" s="107" t="str" cm="1">
        <f t="array" ref="L212:M215">[1]!GRUBBS(D212:D214,TRUE)</f>
        <v>outlier</v>
      </c>
      <c r="M212" s="74">
        <v>0.92099279667422762</v>
      </c>
      <c r="N212" s="107" t="str" cm="1">
        <f t="array" ref="N212:O215">[1]!GRUBBS(E212:E214,TRUE)</f>
        <v>outlier</v>
      </c>
      <c r="O212" s="74">
        <v>1.3412016016623263</v>
      </c>
    </row>
    <row r="213" spans="1:22" x14ac:dyDescent="0.35">
      <c r="A213" t="s">
        <v>80</v>
      </c>
      <c r="B213">
        <v>0.91392780548227681</v>
      </c>
      <c r="C213">
        <v>2.0878530261107255E-4</v>
      </c>
      <c r="D213">
        <v>1.398924508537764</v>
      </c>
      <c r="E213">
        <v>1.3412016016623263</v>
      </c>
      <c r="H213" s="108" t="str">
        <v>G</v>
      </c>
      <c r="I213" s="75">
        <v>1.1353240021187159</v>
      </c>
      <c r="J213" s="108" t="str">
        <v>G</v>
      </c>
      <c r="K213" s="75">
        <v>1.0742443966963164</v>
      </c>
      <c r="L213" s="108" t="str">
        <v>G</v>
      </c>
      <c r="M213" s="75">
        <v>1.1501291642020555</v>
      </c>
      <c r="N213" s="108" t="str">
        <v>G</v>
      </c>
      <c r="O213" s="75">
        <v>1.1487066124912222</v>
      </c>
      <c r="P213" s="64"/>
      <c r="T213" s="64"/>
    </row>
    <row r="214" spans="1:22" x14ac:dyDescent="0.35">
      <c r="A214" t="s">
        <v>81</v>
      </c>
      <c r="B214">
        <v>0.95807451871681193</v>
      </c>
      <c r="C214">
        <v>1.901237141438171E-4</v>
      </c>
      <c r="D214">
        <v>0.92099279667422762</v>
      </c>
      <c r="E214">
        <v>1.0759406089124244</v>
      </c>
      <c r="H214" s="108" t="str">
        <v>G-crit</v>
      </c>
      <c r="I214" s="75">
        <v>1.1531180614225278</v>
      </c>
      <c r="J214" s="108" t="str">
        <v>G-crit</v>
      </c>
      <c r="K214" s="75">
        <v>1.1531180614225278</v>
      </c>
      <c r="L214" s="108" t="str">
        <v>G-crit</v>
      </c>
      <c r="M214" s="75">
        <v>1.1531180614225278</v>
      </c>
      <c r="N214" s="108" t="str">
        <v>G-crit</v>
      </c>
      <c r="O214" s="75">
        <v>1.1531180614225278</v>
      </c>
    </row>
    <row r="215" spans="1:22" x14ac:dyDescent="0.35">
      <c r="A215"/>
      <c r="F215" s="42"/>
      <c r="H215" s="109" t="str">
        <v>sig</v>
      </c>
      <c r="I215" s="110" t="str">
        <v>no</v>
      </c>
      <c r="J215" s="109" t="str">
        <v>sig</v>
      </c>
      <c r="K215" s="110" t="str">
        <v>no</v>
      </c>
      <c r="L215" s="109" t="str">
        <v>sig</v>
      </c>
      <c r="M215" s="110" t="str">
        <v>no</v>
      </c>
      <c r="N215" s="109" t="str">
        <v>sig</v>
      </c>
      <c r="O215" s="110" t="str">
        <v>no</v>
      </c>
      <c r="T215" s="42"/>
    </row>
    <row r="216" spans="1:22" x14ac:dyDescent="0.35">
      <c r="A216"/>
      <c r="F216" s="42"/>
      <c r="G216" s="11" t="s">
        <v>555</v>
      </c>
      <c r="H216" s="6" t="str">
        <f>IF(I213 &lt; 1.153, "NS", IF(I213 &gt; 1.155, "outlier", "straggler"))</f>
        <v>NS</v>
      </c>
      <c r="I216" s="6" t="str">
        <f>IF(H216 = "outlier", "exclude", IF(H216 = "straggler", "keep", "keep"))</f>
        <v>keep</v>
      </c>
      <c r="J216" s="6" t="str">
        <f>IF(K213 &lt; 1.153, "NS", IF(K213 &gt; 1.155, "outlier", "straggler"))</f>
        <v>NS</v>
      </c>
      <c r="K216" s="6" t="str">
        <f>IF(J216 = "outlier", "exclude", IF(J216 = "straggler", "keep", "keep"))</f>
        <v>keep</v>
      </c>
      <c r="L216" s="6" t="str">
        <f>IF(M213 &lt; 1.153, "NS", IF(M213 &gt; 1.155, "outlier", "straggler"))</f>
        <v>NS</v>
      </c>
      <c r="M216" s="6" t="str">
        <f>IF(L216 = "outlier", "exclude", IF(L216 = "straggler", "keep", "keep"))</f>
        <v>keep</v>
      </c>
      <c r="N216" s="6" t="str">
        <f>IF(O213 &lt; 1.153, "NS", IF(O213 &gt; 1.155, "outlier", "straggler"))</f>
        <v>NS</v>
      </c>
      <c r="O216" s="6" t="str">
        <f>IF(N216 = "outlier", "exclude", IF(N216 = "straggler", "keep", "keep"))</f>
        <v>keep</v>
      </c>
      <c r="T216" s="42"/>
    </row>
    <row r="217" spans="1:22" x14ac:dyDescent="0.35">
      <c r="A217"/>
      <c r="F217" s="42"/>
      <c r="G217" s="42"/>
      <c r="H217" s="42"/>
      <c r="I217" s="42"/>
      <c r="T217" s="42"/>
    </row>
    <row r="218" spans="1:22" ht="15" thickBot="1" x14ac:dyDescent="0.4">
      <c r="A218" t="s">
        <v>521</v>
      </c>
      <c r="K218" t="s">
        <v>533</v>
      </c>
      <c r="N218" s="42" t="s">
        <v>534</v>
      </c>
      <c r="O218">
        <v>0.05</v>
      </c>
    </row>
    <row r="219" spans="1:22" ht="15" thickTop="1" x14ac:dyDescent="0.35">
      <c r="A219"/>
      <c r="K219" s="88" t="s">
        <v>535</v>
      </c>
      <c r="L219" s="88" t="s">
        <v>536</v>
      </c>
      <c r="M219" s="88" t="s">
        <v>537</v>
      </c>
      <c r="N219" s="88" t="s">
        <v>538</v>
      </c>
      <c r="O219" s="88" t="s">
        <v>515</v>
      </c>
      <c r="P219" s="88" t="s">
        <v>539</v>
      </c>
    </row>
    <row r="220" spans="1:22" ht="15" thickBot="1" x14ac:dyDescent="0.4">
      <c r="A220" t="s">
        <v>522</v>
      </c>
      <c r="F220" t="s">
        <v>523</v>
      </c>
      <c r="G220">
        <v>0.05</v>
      </c>
      <c r="K220" s="42" t="str">
        <f>B211</f>
        <v>WT_ESC</v>
      </c>
      <c r="L220" s="42">
        <f>AVERAGE(B212:B214)</f>
        <v>1.0046873527553977</v>
      </c>
      <c r="M220" s="42">
        <f>COUNT(B212:B214)</f>
        <v>3</v>
      </c>
      <c r="N220">
        <f>DEVSQ(B212:B214)</f>
        <v>2.9281222865579486E-2</v>
      </c>
    </row>
    <row r="221" spans="1:22" ht="15" thickTop="1" x14ac:dyDescent="0.35">
      <c r="A221" s="88" t="s">
        <v>524</v>
      </c>
      <c r="B221" s="88" t="s">
        <v>510</v>
      </c>
      <c r="C221" s="88" t="s">
        <v>511</v>
      </c>
      <c r="D221" s="88" t="s">
        <v>121</v>
      </c>
      <c r="E221" s="88" t="s">
        <v>512</v>
      </c>
      <c r="F221" s="88" t="s">
        <v>514</v>
      </c>
      <c r="G221" s="88" t="s">
        <v>525</v>
      </c>
      <c r="H221" s="88" t="s">
        <v>526</v>
      </c>
      <c r="I221" s="88" t="s">
        <v>527</v>
      </c>
      <c r="K221" t="str">
        <f>C211</f>
        <v>PWS_ESC</v>
      </c>
      <c r="L221">
        <f>AVERAGE(C212:C214)</f>
        <v>2.0623065656587771E-4</v>
      </c>
      <c r="M221">
        <f>COUNT(C212:C214)</f>
        <v>3</v>
      </c>
      <c r="N221">
        <f>DEVSQ(C212:C214)</f>
        <v>4.496245476902143E-10</v>
      </c>
    </row>
    <row r="222" spans="1:22" x14ac:dyDescent="0.35">
      <c r="A222" s="42" t="str">
        <f>B211</f>
        <v>WT_ESC</v>
      </c>
      <c r="B222" s="42">
        <f>COUNT(B212:B214)</f>
        <v>3</v>
      </c>
      <c r="C222" s="42">
        <f>SUM(B212:B214)</f>
        <v>3.0140620582661932</v>
      </c>
      <c r="D222" s="42">
        <f>AVERAGE(B212:B214)</f>
        <v>1.0046873527553977</v>
      </c>
      <c r="E222" s="42">
        <f>_xlfn.VAR.S(B212:B214)</f>
        <v>1.4640611432789743E-2</v>
      </c>
      <c r="F222">
        <f>DEVSQ(B212:B214)</f>
        <v>2.9281222865579486E-2</v>
      </c>
      <c r="G222">
        <f>SQRT(D230/B222)</f>
        <v>0.10276187269745998</v>
      </c>
      <c r="H222">
        <f>D222-G222*_xlfn.T.INV.2T(G220,C230)</f>
        <v>0.76771804937373078</v>
      </c>
      <c r="I222">
        <f>D222+G222*_xlfn.T.INV.2T(G220,C230)</f>
        <v>1.2416566561370646</v>
      </c>
      <c r="K222" s="42" t="str">
        <f>D211</f>
        <v>AS1_ESC</v>
      </c>
      <c r="L222" s="42">
        <f>AVERAGE(D212:D214)</f>
        <v>1.2569234656000423</v>
      </c>
      <c r="M222" s="92">
        <f>COUNT(D212:D214)</f>
        <v>3</v>
      </c>
      <c r="N222" s="42">
        <f>DEVSQ(D212:D214)</f>
        <v>0.17062241035622777</v>
      </c>
      <c r="O222" s="42"/>
      <c r="P222" s="42"/>
      <c r="Q222" s="42"/>
      <c r="R222" s="42"/>
      <c r="S222" s="42"/>
      <c r="T222" s="42"/>
    </row>
    <row r="223" spans="1:22" x14ac:dyDescent="0.35">
      <c r="A223" t="str">
        <f>C211</f>
        <v>PWS_ESC</v>
      </c>
      <c r="B223">
        <f>COUNT(C212:C214)</f>
        <v>3</v>
      </c>
      <c r="C223">
        <f>SUM(C212:C214)</f>
        <v>6.1869196969763316E-4</v>
      </c>
      <c r="D223">
        <f>AVERAGE(C212:C214)</f>
        <v>2.0623065656587771E-4</v>
      </c>
      <c r="E223">
        <f>_xlfn.VAR.S(C212:C214)</f>
        <v>2.2481227384510715E-10</v>
      </c>
      <c r="F223">
        <f>DEVSQ(C212:C214)</f>
        <v>4.496245476902143E-10</v>
      </c>
      <c r="G223">
        <f>SQRT(D230/B223)</f>
        <v>0.10276187269745998</v>
      </c>
      <c r="H223">
        <f>D223-G223*_xlfn.T.INV.2T(G220,C230)</f>
        <v>-0.23676307272510103</v>
      </c>
      <c r="I223">
        <f>D223+G223*_xlfn.T.INV.2T(G220,C230)</f>
        <v>0.2371755340382328</v>
      </c>
      <c r="K223" t="str">
        <f>E211</f>
        <v>AS2_ESC</v>
      </c>
      <c r="L223">
        <f>AVERAGE(E212:E214)</f>
        <v>1.1532617800968739</v>
      </c>
      <c r="M223">
        <f>COUNT(E212:E214)</f>
        <v>3</v>
      </c>
      <c r="N223">
        <f>DEVSQ(E212:E214)</f>
        <v>5.3536425855503549E-2</v>
      </c>
      <c r="T223" s="42"/>
    </row>
    <row r="224" spans="1:22" x14ac:dyDescent="0.35">
      <c r="A224" t="str">
        <f>D211</f>
        <v>AS1_ESC</v>
      </c>
      <c r="B224">
        <f>COUNT(D212:D214)</f>
        <v>3</v>
      </c>
      <c r="C224">
        <f>SUM(D212:D214)</f>
        <v>3.7707703968001272</v>
      </c>
      <c r="D224">
        <f>AVERAGE(D212:D214)</f>
        <v>1.2569234656000423</v>
      </c>
      <c r="E224">
        <f>_xlfn.VAR.S(D212:D214)</f>
        <v>8.5311205178113969E-2</v>
      </c>
      <c r="F224" s="42">
        <f>DEVSQ(D212:D214)</f>
        <v>0.17062241035622777</v>
      </c>
      <c r="G224" s="42">
        <f>SQRT(D230/B224)</f>
        <v>0.10276187269745998</v>
      </c>
      <c r="H224" s="42">
        <f>D224-G224*_xlfn.T.INV.2T(G220,C230)</f>
        <v>1.0199541622183754</v>
      </c>
      <c r="I224" s="42">
        <f>D224+G224*_xlfn.T.INV.2T(G220,C230)</f>
        <v>1.4938927689817092</v>
      </c>
      <c r="K224" s="78"/>
      <c r="L224" s="78"/>
      <c r="M224" s="78">
        <f>SUM(M220:M223)</f>
        <v>12</v>
      </c>
      <c r="N224" s="78">
        <f>SUM(N220:N223)</f>
        <v>0.25344005952693532</v>
      </c>
      <c r="O224" s="78">
        <f>M224-COUNT(M220:M223)</f>
        <v>8</v>
      </c>
      <c r="P224" s="78">
        <f>[1]!DCRIT(COUNT(M220:M223),O224,O218)</f>
        <v>2.88</v>
      </c>
      <c r="T224" s="42"/>
    </row>
    <row r="225" spans="1:22" ht="15" thickBot="1" x14ac:dyDescent="0.4">
      <c r="A225" t="str">
        <f>E211</f>
        <v>AS2_ESC</v>
      </c>
      <c r="B225">
        <f>COUNT(E212:E214)</f>
        <v>3</v>
      </c>
      <c r="C225">
        <f>SUM(E212:E214)</f>
        <v>3.4597853402906216</v>
      </c>
      <c r="D225">
        <f>AVERAGE(E212:E214)</f>
        <v>1.1532617800968739</v>
      </c>
      <c r="E225">
        <f>_xlfn.VAR.S(E212:E214)</f>
        <v>2.6768212927751778E-2</v>
      </c>
      <c r="F225">
        <f>DEVSQ(E212:E214)</f>
        <v>5.3536425855503549E-2</v>
      </c>
      <c r="G225">
        <f>SQRT(D230/B225)</f>
        <v>0.10276187269745998</v>
      </c>
      <c r="H225">
        <f>D225-G225*_xlfn.T.INV.2T(G220,C230)</f>
        <v>0.91629247671520697</v>
      </c>
      <c r="I225">
        <f>D225+G225*_xlfn.T.INV.2T(G220,C230)</f>
        <v>1.3902310834785407</v>
      </c>
      <c r="K225" t="s">
        <v>540</v>
      </c>
      <c r="T225" s="42"/>
    </row>
    <row r="226" spans="1:22" ht="15" thickTop="1" x14ac:dyDescent="0.35">
      <c r="A226" s="78"/>
      <c r="B226" s="78"/>
      <c r="C226" s="78"/>
      <c r="D226" s="78"/>
      <c r="E226" s="78"/>
      <c r="F226" s="78"/>
      <c r="G226" s="78"/>
      <c r="H226" s="78"/>
      <c r="I226" s="78"/>
      <c r="K226" s="88" t="s">
        <v>535</v>
      </c>
      <c r="L226" s="88" t="s">
        <v>536</v>
      </c>
      <c r="M226" s="88" t="s">
        <v>541</v>
      </c>
      <c r="N226" s="88" t="s">
        <v>542</v>
      </c>
      <c r="O226" s="88" t="s">
        <v>543</v>
      </c>
      <c r="P226" s="88" t="s">
        <v>544</v>
      </c>
      <c r="Q226" s="88" t="s">
        <v>545</v>
      </c>
      <c r="R226" s="88" t="s">
        <v>546</v>
      </c>
      <c r="S226" s="88" t="s">
        <v>547</v>
      </c>
      <c r="U226" s="135" t="s">
        <v>558</v>
      </c>
    </row>
    <row r="227" spans="1:22" ht="15" thickBot="1" x14ac:dyDescent="0.4">
      <c r="A227" t="s">
        <v>513</v>
      </c>
      <c r="K227" s="78" t="str">
        <f>K221</f>
        <v>PWS_ESC</v>
      </c>
      <c r="L227" s="78">
        <f>L$220-L221</f>
        <v>1.0044811220988319</v>
      </c>
      <c r="M227" s="78">
        <f>SQRT(N$224/O$224*(1/M$220+1/M221))</f>
        <v>0.14532723406360537</v>
      </c>
      <c r="N227" s="78">
        <f>ABS(L227/M227)</f>
        <v>6.9118574269376145</v>
      </c>
      <c r="O227" s="78">
        <f>L227-M227*P$224</f>
        <v>0.58593868799564852</v>
      </c>
      <c r="P227" s="78">
        <f>L227+M227*P$224</f>
        <v>1.4230235562020153</v>
      </c>
      <c r="Q227" s="101">
        <f>[1]!DPROB(N227,COUNT(M$220:M$223),O$224)</f>
        <v>0</v>
      </c>
      <c r="R227" s="78">
        <f>M227*P$224</f>
        <v>0.41854243410318342</v>
      </c>
      <c r="S227" s="78">
        <f>ABS(L227)*SQRT(O$224/N$224)</f>
        <v>5.6435079569544717</v>
      </c>
      <c r="U227" t="s">
        <v>561</v>
      </c>
    </row>
    <row r="228" spans="1:22" ht="15" thickTop="1" x14ac:dyDescent="0.35">
      <c r="A228" s="88" t="s">
        <v>528</v>
      </c>
      <c r="B228" s="88" t="s">
        <v>514</v>
      </c>
      <c r="C228" s="88" t="s">
        <v>515</v>
      </c>
      <c r="D228" s="88" t="s">
        <v>516</v>
      </c>
      <c r="E228" s="88" t="s">
        <v>517</v>
      </c>
      <c r="F228" s="88" t="s">
        <v>529</v>
      </c>
      <c r="G228" s="88" t="s">
        <v>530</v>
      </c>
      <c r="H228" s="88" t="s">
        <v>531</v>
      </c>
      <c r="I228" s="88" t="s">
        <v>532</v>
      </c>
      <c r="K228" t="str">
        <f t="shared" ref="K228:K229" si="72">K222</f>
        <v>AS1_ESC</v>
      </c>
      <c r="L228">
        <f t="shared" ref="L228:L229" si="73">L$220-L222</f>
        <v>-0.25223611284464464</v>
      </c>
      <c r="M228">
        <f t="shared" ref="M228:M229" si="74">SQRT(N$224/O$224*(1/M$220+1/M222))</f>
        <v>0.14532723406360537</v>
      </c>
      <c r="N228">
        <f t="shared" ref="N228:N229" si="75">ABS(L228/M228)</f>
        <v>1.7356424242840021</v>
      </c>
      <c r="O228">
        <f t="shared" ref="O228:O229" si="76">L228-M228*P$224</f>
        <v>-0.67077854694782801</v>
      </c>
      <c r="P228">
        <f t="shared" ref="P228:P229" si="77">L228+M228*P$224</f>
        <v>0.16630632125853878</v>
      </c>
      <c r="Q228">
        <f>[1]!DPROB(N228,COUNT(M$220:M$223),O$224)</f>
        <v>1</v>
      </c>
      <c r="R228">
        <f t="shared" ref="R228:R229" si="78">M228*P$224</f>
        <v>0.41854243410318342</v>
      </c>
      <c r="S228">
        <f t="shared" ref="S228:S229" si="79">ABS(L228)*SQRT(O$224/N$224)</f>
        <v>1.4171461051409973</v>
      </c>
      <c r="U228" t="s">
        <v>559</v>
      </c>
    </row>
    <row r="229" spans="1:22" x14ac:dyDescent="0.35">
      <c r="A229" s="42" t="s">
        <v>518</v>
      </c>
      <c r="B229" s="42">
        <f>B231-B230</f>
        <v>3.0107255966071333</v>
      </c>
      <c r="C229" s="42">
        <f>COUNTA(A222:A225)-1</f>
        <v>3</v>
      </c>
      <c r="D229" s="42">
        <f>B229/C229</f>
        <v>1.0035751988690444</v>
      </c>
      <c r="E229" s="42">
        <f>D229/D230</f>
        <v>31.678502624795527</v>
      </c>
      <c r="F229" s="102">
        <f>_xlfn.F.DIST.RT(E229,C229,C230)</f>
        <v>8.6611971274519405E-5</v>
      </c>
      <c r="G229">
        <f>B229/B231</f>
        <v>0.92235686352171897</v>
      </c>
      <c r="H229">
        <f>SQRT(DEVSQ(D222:D225)/(D230*C229))</f>
        <v>3.24953856338586</v>
      </c>
      <c r="I229">
        <f>(B231-C231*D230)/(B231+D230)</f>
        <v>0.88465476600076864</v>
      </c>
      <c r="K229" s="91" t="str">
        <f t="shared" si="72"/>
        <v>AS2_ESC</v>
      </c>
      <c r="L229" s="91">
        <f t="shared" si="73"/>
        <v>-0.14857442734147619</v>
      </c>
      <c r="M229" s="91">
        <f t="shared" si="74"/>
        <v>0.14532723406360537</v>
      </c>
      <c r="N229" s="91">
        <f t="shared" si="75"/>
        <v>1.0223440107340762</v>
      </c>
      <c r="O229" s="91">
        <f t="shared" si="76"/>
        <v>-0.56711686144465956</v>
      </c>
      <c r="P229" s="91">
        <f t="shared" si="77"/>
        <v>0.26996800676170724</v>
      </c>
      <c r="Q229" s="91">
        <f>[1]!DPROB(N229,COUNT(M$220:M$223),O$224)</f>
        <v>1</v>
      </c>
      <c r="R229" s="91">
        <f t="shared" si="78"/>
        <v>0.41854243410318342</v>
      </c>
      <c r="S229" s="91">
        <f t="shared" si="79"/>
        <v>0.83474038929631167</v>
      </c>
      <c r="U229" t="s">
        <v>559</v>
      </c>
    </row>
    <row r="230" spans="1:22" x14ac:dyDescent="0.35">
      <c r="A230" t="s">
        <v>519</v>
      </c>
      <c r="B230">
        <f>SUM(F222:F225)</f>
        <v>0.25344005952693532</v>
      </c>
      <c r="C230">
        <f>C231-C229</f>
        <v>8</v>
      </c>
      <c r="D230">
        <f>B230/C230</f>
        <v>3.1680007440866916E-2</v>
      </c>
    </row>
    <row r="231" spans="1:22" x14ac:dyDescent="0.35">
      <c r="A231" s="91" t="s">
        <v>520</v>
      </c>
      <c r="B231" s="91">
        <f>DEVSQ(B212:E214)</f>
        <v>3.2641656561340686</v>
      </c>
      <c r="C231" s="91">
        <f>COUNT(B212:E214)-1</f>
        <v>11</v>
      </c>
      <c r="D231" s="91">
        <f>B231/C231</f>
        <v>0.29674233237582442</v>
      </c>
      <c r="E231" s="91"/>
      <c r="F231" s="91"/>
      <c r="G231" s="91"/>
      <c r="H231" s="91"/>
      <c r="I231" s="91"/>
    </row>
    <row r="232" spans="1:22" x14ac:dyDescent="0.35">
      <c r="A232"/>
    </row>
    <row r="233" spans="1:22" ht="15.5" x14ac:dyDescent="0.35">
      <c r="A233" s="83" t="s">
        <v>52</v>
      </c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</row>
    <row r="234" spans="1:22" ht="15.5" x14ac:dyDescent="0.35">
      <c r="A234" s="81"/>
      <c r="B234" s="82" t="s">
        <v>137</v>
      </c>
      <c r="C234" s="82" t="s">
        <v>136</v>
      </c>
      <c r="D234" s="82" t="s">
        <v>138</v>
      </c>
      <c r="E234" s="82" t="s">
        <v>139</v>
      </c>
      <c r="F234" s="84"/>
      <c r="G234" s="106" t="s">
        <v>554</v>
      </c>
      <c r="H234" s="119" t="s">
        <v>137</v>
      </c>
      <c r="I234" s="119"/>
      <c r="J234" s="119" t="s">
        <v>136</v>
      </c>
      <c r="K234" s="119"/>
      <c r="L234" s="119" t="s">
        <v>138</v>
      </c>
      <c r="M234" s="119"/>
      <c r="N234" s="119" t="s">
        <v>139</v>
      </c>
      <c r="O234" s="119"/>
    </row>
    <row r="235" spans="1:22" x14ac:dyDescent="0.35">
      <c r="A235" t="s">
        <v>79</v>
      </c>
      <c r="B235">
        <v>1.1192485462998865</v>
      </c>
      <c r="C235">
        <v>1.37274982665664E-3</v>
      </c>
      <c r="D235">
        <v>1.2124260690648245</v>
      </c>
      <c r="E235">
        <v>0.79183062843333052</v>
      </c>
      <c r="H235" s="107" t="str" cm="1">
        <f t="array" ref="H235:I238">[1]!GRUBBS(B235:B237,TRUE)</f>
        <v>outlier</v>
      </c>
      <c r="I235" s="74">
        <v>1.1192485462998865</v>
      </c>
      <c r="J235" s="107" t="str" cm="1">
        <f t="array" ref="J235:K238">[1]!GRUBBS(C235:C237,TRUE)</f>
        <v>outlier</v>
      </c>
      <c r="K235" s="74">
        <v>1.1875001775148294E-3</v>
      </c>
      <c r="L235" s="107" t="str" cm="1">
        <f t="array" ref="L235:M238">[1]!GRUBBS(D235:D237,TRUE)</f>
        <v>outlier</v>
      </c>
      <c r="M235" s="74">
        <v>1.0461391618784361</v>
      </c>
      <c r="N235" s="107" t="str" cm="1">
        <f t="array" ref="N235:O238">[1]!GRUBBS(E235:E237,TRUE)</f>
        <v>outlier</v>
      </c>
      <c r="O235" s="74">
        <v>1.2736437314393758</v>
      </c>
    </row>
    <row r="236" spans="1:22" x14ac:dyDescent="0.35">
      <c r="A236" t="s">
        <v>80</v>
      </c>
      <c r="B236">
        <v>0.96453273746015966</v>
      </c>
      <c r="C236">
        <v>1.3040592281170658E-3</v>
      </c>
      <c r="D236">
        <v>1.1873646861317797</v>
      </c>
      <c r="E236">
        <v>1.2736437314393758</v>
      </c>
      <c r="H236" s="108" t="str">
        <v>G</v>
      </c>
      <c r="I236" s="75">
        <v>1.1343168258793142</v>
      </c>
      <c r="J236" s="108" t="str">
        <v>G</v>
      </c>
      <c r="K236" s="75">
        <v>1.0742443966963129</v>
      </c>
      <c r="L236" s="108" t="str">
        <v>G</v>
      </c>
      <c r="M236" s="75">
        <v>1.1433657408858775</v>
      </c>
      <c r="N236" s="108" t="str">
        <v>G</v>
      </c>
      <c r="O236" s="75">
        <v>1.1000819434288878</v>
      </c>
    </row>
    <row r="237" spans="1:22" x14ac:dyDescent="0.35">
      <c r="A237" t="s">
        <v>81</v>
      </c>
      <c r="B237">
        <v>0.92631028957983741</v>
      </c>
      <c r="C237">
        <v>1.1875001775148294E-3</v>
      </c>
      <c r="D237">
        <v>1.0461391618784361</v>
      </c>
      <c r="E237">
        <v>0.9417054458136711</v>
      </c>
      <c r="H237" s="108" t="str">
        <v>G-crit</v>
      </c>
      <c r="I237" s="75">
        <v>1.1531180614225278</v>
      </c>
      <c r="J237" s="108" t="str">
        <v>G-crit</v>
      </c>
      <c r="K237" s="75">
        <v>1.1531180614225278</v>
      </c>
      <c r="L237" s="108" t="str">
        <v>G-crit</v>
      </c>
      <c r="M237" s="75">
        <v>1.1531180614225278</v>
      </c>
      <c r="N237" s="108" t="str">
        <v>G-crit</v>
      </c>
      <c r="O237" s="75">
        <v>1.1531180614225278</v>
      </c>
    </row>
    <row r="238" spans="1:22" x14ac:dyDescent="0.35">
      <c r="A238"/>
      <c r="H238" s="109" t="str">
        <v>sig</v>
      </c>
      <c r="I238" s="110" t="str">
        <v>no</v>
      </c>
      <c r="J238" s="109" t="str">
        <v>sig</v>
      </c>
      <c r="K238" s="110" t="str">
        <v>no</v>
      </c>
      <c r="L238" s="109" t="str">
        <v>sig</v>
      </c>
      <c r="M238" s="110" t="str">
        <v>no</v>
      </c>
      <c r="N238" s="109" t="str">
        <v>sig</v>
      </c>
      <c r="O238" s="110" t="str">
        <v>no</v>
      </c>
    </row>
    <row r="239" spans="1:22" x14ac:dyDescent="0.35">
      <c r="A239"/>
      <c r="G239" s="11" t="s">
        <v>555</v>
      </c>
      <c r="H239" s="6" t="str">
        <f>IF(I236 &lt; 1.153, "NS", IF(I236 &gt; 1.155, "outlier", "straggler"))</f>
        <v>NS</v>
      </c>
      <c r="I239" s="6" t="str">
        <f>IF(H239 = "outlier", "exclude", IF(H239 = "straggler", "keep", "keep"))</f>
        <v>keep</v>
      </c>
      <c r="J239" s="6" t="str">
        <f>IF(K236 &lt; 1.153, "NS", IF(K236 &gt; 1.155, "outlier", "straggler"))</f>
        <v>NS</v>
      </c>
      <c r="K239" s="6" t="str">
        <f>IF(J239 = "outlier", "exclude", IF(J239 = "straggler", "keep", "keep"))</f>
        <v>keep</v>
      </c>
      <c r="L239" s="6" t="str">
        <f>IF(M236 &lt; 1.153, "NS", IF(M236 &gt; 1.155, "outlier", "straggler"))</f>
        <v>NS</v>
      </c>
      <c r="M239" s="6" t="str">
        <f>IF(L239 = "outlier", "exclude", IF(L239 = "straggler", "keep", "keep"))</f>
        <v>keep</v>
      </c>
      <c r="N239" s="6" t="str">
        <f>IF(O236 &lt; 1.153, "NS", IF(O236 &gt; 1.155, "outlier", "straggler"))</f>
        <v>NS</v>
      </c>
      <c r="O239" s="6" t="str">
        <f>IF(N239 = "outlier", "exclude", IF(N239 = "straggler", "keep", "keep"))</f>
        <v>keep</v>
      </c>
    </row>
    <row r="240" spans="1:22" x14ac:dyDescent="0.35">
      <c r="A240"/>
    </row>
    <row r="241" spans="1:26" ht="15" thickBot="1" x14ac:dyDescent="0.4">
      <c r="A241" t="s">
        <v>521</v>
      </c>
      <c r="K241" t="s">
        <v>533</v>
      </c>
      <c r="N241" s="42" t="s">
        <v>534</v>
      </c>
      <c r="O241">
        <v>0.05</v>
      </c>
    </row>
    <row r="242" spans="1:26" ht="15" thickTop="1" x14ac:dyDescent="0.35">
      <c r="A242"/>
      <c r="K242" s="85" t="s">
        <v>535</v>
      </c>
      <c r="L242" s="85" t="s">
        <v>536</v>
      </c>
      <c r="M242" s="85" t="s">
        <v>537</v>
      </c>
      <c r="N242" s="85" t="s">
        <v>538</v>
      </c>
      <c r="O242" s="85" t="s">
        <v>515</v>
      </c>
      <c r="P242" s="85" t="s">
        <v>539</v>
      </c>
      <c r="U242" s="42"/>
    </row>
    <row r="243" spans="1:26" ht="15" thickBot="1" x14ac:dyDescent="0.4">
      <c r="A243" t="s">
        <v>522</v>
      </c>
      <c r="F243" t="s">
        <v>523</v>
      </c>
      <c r="G243">
        <v>0.05</v>
      </c>
      <c r="K243" s="42" t="str">
        <f>B234</f>
        <v>WT_ESC</v>
      </c>
      <c r="L243" s="42">
        <f>AVERAGE(B235:B237)</f>
        <v>1.0033638577799613</v>
      </c>
      <c r="M243" s="42">
        <f>COUNT(B235:B237)</f>
        <v>3</v>
      </c>
      <c r="N243" s="42">
        <f>DEVSQ(B235:B237)</f>
        <v>2.0874369311022128E-2</v>
      </c>
      <c r="O243" s="42"/>
      <c r="P243" s="42"/>
      <c r="R243" s="64"/>
      <c r="S243" s="64"/>
      <c r="T243" s="64"/>
      <c r="U243" s="64"/>
      <c r="V243" s="64"/>
      <c r="W243" s="64"/>
    </row>
    <row r="244" spans="1:26" ht="15" thickTop="1" x14ac:dyDescent="0.35">
      <c r="A244" s="85" t="s">
        <v>524</v>
      </c>
      <c r="B244" s="85" t="s">
        <v>510</v>
      </c>
      <c r="C244" s="85" t="s">
        <v>511</v>
      </c>
      <c r="D244" s="85" t="s">
        <v>121</v>
      </c>
      <c r="E244" s="85" t="s">
        <v>512</v>
      </c>
      <c r="F244" s="85" t="s">
        <v>514</v>
      </c>
      <c r="G244" s="85" t="s">
        <v>525</v>
      </c>
      <c r="H244" s="85" t="s">
        <v>526</v>
      </c>
      <c r="I244" s="85" t="s">
        <v>527</v>
      </c>
      <c r="K244" t="str">
        <f>C234</f>
        <v>PWS_ESC</v>
      </c>
      <c r="L244">
        <f>AVERAGE(C235:C237)</f>
        <v>1.2881030774295119E-3</v>
      </c>
      <c r="M244">
        <f>COUNT(C235:C237)</f>
        <v>3</v>
      </c>
      <c r="N244">
        <f>DEVSQ(C235:C237)</f>
        <v>1.7540614370727859E-8</v>
      </c>
    </row>
    <row r="245" spans="1:26" x14ac:dyDescent="0.35">
      <c r="A245" s="42" t="str">
        <f>B234</f>
        <v>WT_ESC</v>
      </c>
      <c r="B245" s="42">
        <f>COUNT(B235:B237)</f>
        <v>3</v>
      </c>
      <c r="C245" s="42">
        <f>SUM(B235:B237)</f>
        <v>3.0100915733398836</v>
      </c>
      <c r="D245" s="42">
        <f>AVERAGE(B235:B237)</f>
        <v>1.0033638577799613</v>
      </c>
      <c r="E245" s="42">
        <f>_xlfn.VAR.S(B235:B237)</f>
        <v>1.0437184655511064E-2</v>
      </c>
      <c r="F245" s="42">
        <f>DEVSQ(B235:B237)</f>
        <v>2.0874369311022128E-2</v>
      </c>
      <c r="G245" s="42">
        <f>SQRT(D253/B245)</f>
        <v>8.1277693592272229E-2</v>
      </c>
      <c r="H245" s="64">
        <f>D245-G245*_xlfn.T.INV.2T(G243,C253)</f>
        <v>0.81593716025632435</v>
      </c>
      <c r="I245" s="64">
        <f>D245+G245*_xlfn.T.INV.2T(G243,C253)</f>
        <v>1.1907905553035982</v>
      </c>
      <c r="J245" s="64"/>
      <c r="K245" s="64" t="str">
        <f>D234</f>
        <v>AS1_ESC</v>
      </c>
      <c r="L245" s="64">
        <f>AVERAGE(D235:D237)</f>
        <v>1.14864330569168</v>
      </c>
      <c r="M245" s="64">
        <f>COUNT(D235:D237)</f>
        <v>3</v>
      </c>
      <c r="N245" s="64">
        <f>DEVSQ(D235:D237)</f>
        <v>1.6074685705587663E-2</v>
      </c>
      <c r="O245" s="64"/>
      <c r="P245" s="64"/>
    </row>
    <row r="246" spans="1:26" x14ac:dyDescent="0.35">
      <c r="A246" t="str">
        <f>C234</f>
        <v>PWS_ESC</v>
      </c>
      <c r="B246">
        <f>COUNT(C235:C237)</f>
        <v>3</v>
      </c>
      <c r="C246">
        <f>SUM(C235:C237)</f>
        <v>3.8643092322885354E-3</v>
      </c>
      <c r="D246">
        <f>AVERAGE(C235:C237)</f>
        <v>1.2881030774295119E-3</v>
      </c>
      <c r="E246">
        <f>_xlfn.VAR.S(C235:C237)</f>
        <v>8.7703071853639295E-9</v>
      </c>
      <c r="F246">
        <f>DEVSQ(C235:C237)</f>
        <v>1.7540614370727859E-8</v>
      </c>
      <c r="G246">
        <f>SQRT(D253/B246)</f>
        <v>8.1277693592272229E-2</v>
      </c>
      <c r="H246">
        <f>D246-G246*_xlfn.T.INV.2T(G243,C253)</f>
        <v>-0.18613859444620748</v>
      </c>
      <c r="I246">
        <f>D246+G246*_xlfn.T.INV.2T(G243,C253)</f>
        <v>0.18871480060106652</v>
      </c>
      <c r="K246" t="str">
        <f>E234</f>
        <v>AS2_ESC</v>
      </c>
      <c r="L246">
        <f>AVERAGE(E235:E237)</f>
        <v>1.0023932685621257</v>
      </c>
      <c r="M246">
        <f>COUNT(E235:E237)</f>
        <v>3</v>
      </c>
      <c r="N246">
        <f>DEVSQ(E235:E237)</f>
        <v>0.12159645085907879</v>
      </c>
    </row>
    <row r="247" spans="1:26" x14ac:dyDescent="0.35">
      <c r="A247" t="str">
        <f>D234</f>
        <v>AS1_ESC</v>
      </c>
      <c r="B247">
        <f>COUNT(D235:D237)</f>
        <v>3</v>
      </c>
      <c r="C247">
        <f>SUM(D235:D237)</f>
        <v>3.4459299170750404</v>
      </c>
      <c r="D247">
        <f>AVERAGE(D235:D237)</f>
        <v>1.14864330569168</v>
      </c>
      <c r="E247">
        <f>_xlfn.VAR.S(D235:D237)</f>
        <v>8.0373428527938315E-3</v>
      </c>
      <c r="F247">
        <f>DEVSQ(D235:D237)</f>
        <v>1.6074685705587663E-2</v>
      </c>
      <c r="G247">
        <f>SQRT(D253/B247)</f>
        <v>8.1277693592272229E-2</v>
      </c>
      <c r="H247">
        <f>D247-G247*_xlfn.T.INV.2T(G243,C253)</f>
        <v>0.96121660816804311</v>
      </c>
      <c r="I247">
        <f>D247+G247*_xlfn.T.INV.2T(G243,C253)</f>
        <v>1.336070003215317</v>
      </c>
      <c r="K247" s="78"/>
      <c r="L247" s="78"/>
      <c r="M247" s="78">
        <f>SUM(M243:M246)</f>
        <v>12</v>
      </c>
      <c r="N247" s="78">
        <f>SUM(N243:N246)</f>
        <v>0.15854552341630296</v>
      </c>
      <c r="O247" s="78">
        <f>M247-COUNT(M243:M246)</f>
        <v>8</v>
      </c>
      <c r="P247" s="78">
        <f>[1]!DCRIT(COUNT(M243:M246),O247,O241)</f>
        <v>2.88</v>
      </c>
    </row>
    <row r="248" spans="1:26" ht="15" thickBot="1" x14ac:dyDescent="0.4">
      <c r="A248" t="str">
        <f>E234</f>
        <v>AS2_ESC</v>
      </c>
      <c r="B248">
        <f>COUNT(E235:E237)</f>
        <v>3</v>
      </c>
      <c r="C248">
        <f>SUM(E235:E237)</f>
        <v>3.0071798056863774</v>
      </c>
      <c r="D248">
        <f>AVERAGE(E235:E237)</f>
        <v>1.0023932685621257</v>
      </c>
      <c r="E248">
        <f>_xlfn.VAR.S(E235:E237)</f>
        <v>6.0798225429539388E-2</v>
      </c>
      <c r="F248">
        <f>DEVSQ(E235:E237)</f>
        <v>0.12159645085907879</v>
      </c>
      <c r="G248">
        <f>SQRT(D253/B248)</f>
        <v>8.1277693592272229E-2</v>
      </c>
      <c r="H248">
        <f>D248-G248*_xlfn.T.INV.2T(G243,C253)</f>
        <v>0.8149665710384888</v>
      </c>
      <c r="I248">
        <f>D248+G248*_xlfn.T.INV.2T(G243,C253)</f>
        <v>1.1898199660857627</v>
      </c>
      <c r="K248" t="s">
        <v>540</v>
      </c>
    </row>
    <row r="249" spans="1:26" ht="15" thickTop="1" x14ac:dyDescent="0.35">
      <c r="A249" s="78"/>
      <c r="B249" s="78"/>
      <c r="C249" s="78"/>
      <c r="D249" s="78"/>
      <c r="E249" s="78"/>
      <c r="F249" s="78"/>
      <c r="G249" s="78"/>
      <c r="H249" s="78"/>
      <c r="I249" s="78"/>
      <c r="K249" s="85" t="s">
        <v>535</v>
      </c>
      <c r="L249" s="85" t="s">
        <v>536</v>
      </c>
      <c r="M249" s="85" t="s">
        <v>541</v>
      </c>
      <c r="N249" s="85" t="s">
        <v>542</v>
      </c>
      <c r="O249" s="85" t="s">
        <v>543</v>
      </c>
      <c r="P249" s="85" t="s">
        <v>544</v>
      </c>
      <c r="Q249" s="85" t="s">
        <v>545</v>
      </c>
      <c r="R249" s="85" t="s">
        <v>546</v>
      </c>
      <c r="S249" s="85" t="s">
        <v>547</v>
      </c>
      <c r="U249" s="135" t="s">
        <v>558</v>
      </c>
    </row>
    <row r="250" spans="1:26" ht="15" thickBot="1" x14ac:dyDescent="0.4">
      <c r="A250" t="s">
        <v>513</v>
      </c>
      <c r="K250" s="89" t="str">
        <f>K244</f>
        <v>PWS_ESC</v>
      </c>
      <c r="L250" s="89">
        <f>L$243-L244</f>
        <v>1.0020757547025319</v>
      </c>
      <c r="M250" s="89">
        <f>SQRT(N$247/O$247*(1/M$243+1/M244))</f>
        <v>0.11494401659659619</v>
      </c>
      <c r="N250" s="89">
        <f>ABS(L250/M250)</f>
        <v>8.7179462174128179</v>
      </c>
      <c r="O250" s="89">
        <f>L250-M250*P$247</f>
        <v>0.67103698690433489</v>
      </c>
      <c r="P250" s="89">
        <f>L250+M250*P$247</f>
        <v>1.3331145225007288</v>
      </c>
      <c r="Q250" s="99">
        <f>[1]!DPROB(N250,COUNT(M$243:M$246),O$247)</f>
        <v>0</v>
      </c>
      <c r="R250" s="86">
        <f>M250*P$247</f>
        <v>0.33103876779819702</v>
      </c>
      <c r="S250" s="86">
        <f>ABS(L250)*SQRT(O$247/N$247)</f>
        <v>7.1181732792293673</v>
      </c>
      <c r="T250" s="64"/>
      <c r="U250" t="s">
        <v>561</v>
      </c>
      <c r="V250" s="64"/>
      <c r="W250" s="64"/>
      <c r="X250" s="64"/>
      <c r="Y250" s="64"/>
      <c r="Z250" s="64"/>
    </row>
    <row r="251" spans="1:26" ht="15" thickTop="1" x14ac:dyDescent="0.35">
      <c r="A251" s="85" t="s">
        <v>528</v>
      </c>
      <c r="B251" s="85" t="s">
        <v>514</v>
      </c>
      <c r="C251" s="85" t="s">
        <v>515</v>
      </c>
      <c r="D251" s="85" t="s">
        <v>516</v>
      </c>
      <c r="E251" s="85" t="s">
        <v>517</v>
      </c>
      <c r="F251" s="85" t="s">
        <v>529</v>
      </c>
      <c r="G251" s="85" t="s">
        <v>530</v>
      </c>
      <c r="H251" s="85" t="s">
        <v>531</v>
      </c>
      <c r="I251" s="85" t="s">
        <v>532</v>
      </c>
      <c r="K251" s="89" t="str">
        <f t="shared" ref="K251:K252" si="80">K245</f>
        <v>AS1_ESC</v>
      </c>
      <c r="L251" s="89">
        <f t="shared" ref="L251:L252" si="81">L$243-L245</f>
        <v>-0.14527944791171876</v>
      </c>
      <c r="M251" s="89">
        <f t="shared" ref="M251:M252" si="82">SQRT(N$247/O$247*(1/M$243+1/M245))</f>
        <v>0.11494401659659619</v>
      </c>
      <c r="N251" s="89">
        <f t="shared" ref="N251:N252" si="83">ABS(L251/M251)</f>
        <v>1.2639148362248975</v>
      </c>
      <c r="O251" s="89">
        <f t="shared" ref="O251:O252" si="84">L251-M251*P$247</f>
        <v>-0.47631821570991578</v>
      </c>
      <c r="P251" s="89">
        <f t="shared" ref="P251:P252" si="85">L251+M251*P$247</f>
        <v>0.18575931988647826</v>
      </c>
      <c r="Q251" s="89">
        <f>[1]!DPROB(N251,COUNT(M$243:M$246),O$247)</f>
        <v>1</v>
      </c>
      <c r="R251" s="86">
        <f t="shared" ref="R251:R252" si="86">M251*P$247</f>
        <v>0.33103876779819702</v>
      </c>
      <c r="S251" s="86">
        <f t="shared" ref="S251:S252" si="87">ABS(L251)*SQRT(O$247/N$247)</f>
        <v>1.0319821423614555</v>
      </c>
      <c r="U251" t="s">
        <v>559</v>
      </c>
    </row>
    <row r="252" spans="1:26" x14ac:dyDescent="0.35">
      <c r="A252" s="42" t="s">
        <v>518</v>
      </c>
      <c r="B252" s="42">
        <f>B254-B253</f>
        <v>2.5239655986586031</v>
      </c>
      <c r="C252" s="42">
        <f>COUNTA(A245:A248)-1</f>
        <v>3</v>
      </c>
      <c r="D252" s="42">
        <f>B252/C252</f>
        <v>0.84132186621953442</v>
      </c>
      <c r="E252" s="42">
        <f>D252/D253</f>
        <v>42.452002331742797</v>
      </c>
      <c r="F252" s="97">
        <f>_xlfn.F.DIST.RT(E252,C252,C253)</f>
        <v>2.9310746164618952E-5</v>
      </c>
      <c r="G252" s="42">
        <f>B252/B254</f>
        <v>0.94089660165372624</v>
      </c>
      <c r="H252" s="64">
        <f>SQRT(DEVSQ(D245:D248)/(D253*C252))</f>
        <v>3.7617372906563085</v>
      </c>
      <c r="I252" s="64">
        <f>(B254-C254*D253)/(B254+D253)</f>
        <v>0.91199507623877596</v>
      </c>
      <c r="J252" s="64"/>
      <c r="K252" s="95" t="str">
        <f t="shared" si="80"/>
        <v>AS2_ESC</v>
      </c>
      <c r="L252" s="95">
        <f t="shared" si="81"/>
        <v>9.7058921783554908E-4</v>
      </c>
      <c r="M252" s="95">
        <f t="shared" si="82"/>
        <v>0.11494401659659619</v>
      </c>
      <c r="N252" s="95">
        <f t="shared" si="83"/>
        <v>8.4440168925181882E-3</v>
      </c>
      <c r="O252" s="95">
        <f t="shared" si="84"/>
        <v>-0.33006817858036147</v>
      </c>
      <c r="P252" s="95">
        <f t="shared" si="85"/>
        <v>0.33200935701603257</v>
      </c>
      <c r="Q252" s="95">
        <f>[1]!DPROB(N252,COUNT(M$243:M$246),O$247)</f>
        <v>1</v>
      </c>
      <c r="R252" s="104">
        <f t="shared" si="86"/>
        <v>0.33103876779819702</v>
      </c>
      <c r="S252" s="104">
        <f t="shared" si="87"/>
        <v>6.8945109220370617E-3</v>
      </c>
      <c r="U252" t="s">
        <v>559</v>
      </c>
    </row>
    <row r="253" spans="1:26" x14ac:dyDescent="0.35">
      <c r="A253" t="s">
        <v>519</v>
      </c>
      <c r="B253">
        <f>SUM(F245:F248)</f>
        <v>0.15854552341630296</v>
      </c>
      <c r="C253">
        <f>C254-C252</f>
        <v>8</v>
      </c>
      <c r="D253">
        <f>B253/C253</f>
        <v>1.981819042703787E-2</v>
      </c>
      <c r="R253" s="42"/>
      <c r="S253" s="42"/>
    </row>
    <row r="254" spans="1:26" x14ac:dyDescent="0.35">
      <c r="A254" s="91" t="s">
        <v>520</v>
      </c>
      <c r="B254" s="91">
        <f>DEVSQ(B235:E237)</f>
        <v>2.6825111220749061</v>
      </c>
      <c r="C254" s="91">
        <f>COUNT(B235:E237)-1</f>
        <v>11</v>
      </c>
      <c r="D254" s="91">
        <f>B254/C254</f>
        <v>0.24386464746135508</v>
      </c>
      <c r="E254" s="91"/>
      <c r="F254" s="91"/>
      <c r="G254" s="91"/>
      <c r="H254" s="91"/>
      <c r="I254" s="91"/>
    </row>
    <row r="255" spans="1:26" x14ac:dyDescent="0.35">
      <c r="A255"/>
    </row>
    <row r="256" spans="1:26" ht="15.5" x14ac:dyDescent="0.35">
      <c r="A256" s="83" t="s">
        <v>51</v>
      </c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</row>
    <row r="257" spans="1:21" ht="15.5" x14ac:dyDescent="0.35">
      <c r="A257" s="103"/>
      <c r="B257" s="82" t="s">
        <v>137</v>
      </c>
      <c r="C257" s="82" t="s">
        <v>136</v>
      </c>
      <c r="D257" s="82" t="s">
        <v>138</v>
      </c>
      <c r="E257" s="82" t="s">
        <v>139</v>
      </c>
      <c r="F257" s="84"/>
      <c r="G257" s="106" t="s">
        <v>554</v>
      </c>
      <c r="H257" s="119" t="s">
        <v>137</v>
      </c>
      <c r="I257" s="119"/>
      <c r="J257" s="119" t="s">
        <v>136</v>
      </c>
      <c r="K257" s="119"/>
      <c r="L257" s="119" t="s">
        <v>138</v>
      </c>
      <c r="M257" s="119"/>
      <c r="N257" s="119" t="s">
        <v>139</v>
      </c>
      <c r="O257" s="119"/>
    </row>
    <row r="258" spans="1:21" x14ac:dyDescent="0.35">
      <c r="A258" t="s">
        <v>79</v>
      </c>
      <c r="B258">
        <v>1.06657526638152</v>
      </c>
      <c r="C258">
        <v>2.2474238793300944E-5</v>
      </c>
      <c r="D258">
        <v>1.046045141119808</v>
      </c>
      <c r="E258">
        <v>0.7317249942916102</v>
      </c>
      <c r="H258" s="107" t="str" cm="1">
        <f t="array" ref="H258:I261">[1]!GRUBBS(B258:B260,TRUE)</f>
        <v>outlier</v>
      </c>
      <c r="I258" s="74">
        <v>0.86484476861998372</v>
      </c>
      <c r="J258" s="107" t="str" cm="1">
        <f t="array" ref="J258:K261">[1]!GRUBBS(C258:C260,TRUE)</f>
        <v>outlier</v>
      </c>
      <c r="K258" s="74">
        <v>5.6735734118227142E-6</v>
      </c>
      <c r="L258" s="107" t="str" cm="1">
        <f t="array" ref="L258:M261">[1]!GRUBBS(D258:D260,TRUE)</f>
        <v>outlier</v>
      </c>
      <c r="M258" s="74">
        <v>0.76381709325331737</v>
      </c>
      <c r="N258" s="107" t="str" cm="1">
        <f t="array" ref="N258:O261">[1]!GRUBBS(E258:E260,TRUE)</f>
        <v>outlier</v>
      </c>
      <c r="O258" s="74">
        <v>1.2502721039370988</v>
      </c>
    </row>
    <row r="259" spans="1:21" x14ac:dyDescent="0.35">
      <c r="A259" t="s">
        <v>80</v>
      </c>
      <c r="B259">
        <v>1.0841024576722942</v>
      </c>
      <c r="C259">
        <v>5.6735734118227142E-6</v>
      </c>
      <c r="D259">
        <v>1.123305837791809</v>
      </c>
      <c r="E259">
        <v>1.2502721039370988</v>
      </c>
      <c r="H259" s="108" t="str">
        <v>G</v>
      </c>
      <c r="I259" s="75">
        <v>1.1517099563041659</v>
      </c>
      <c r="J259" s="108" t="str">
        <v>G</v>
      </c>
      <c r="K259" s="75">
        <v>1.0648802549432062</v>
      </c>
      <c r="L259" s="108" t="str">
        <v>G</v>
      </c>
      <c r="M259" s="75">
        <v>1.1303840180159852</v>
      </c>
      <c r="N259" s="108" t="str">
        <v>G</v>
      </c>
      <c r="O259" s="75">
        <v>1.1186036321723725</v>
      </c>
    </row>
    <row r="260" spans="1:21" x14ac:dyDescent="0.35">
      <c r="A260" t="s">
        <v>81</v>
      </c>
      <c r="B260">
        <v>0.86484476861998372</v>
      </c>
      <c r="C260">
        <v>1.5925348224602739E-5</v>
      </c>
      <c r="D260">
        <v>0.76381709325331737</v>
      </c>
      <c r="E260">
        <v>0.86531047822521734</v>
      </c>
      <c r="H260" s="108" t="str">
        <v>G-crit</v>
      </c>
      <c r="I260" s="75">
        <v>1.1531180614225278</v>
      </c>
      <c r="J260" s="108" t="str">
        <v>G-crit</v>
      </c>
      <c r="K260" s="75">
        <v>1.1531180614225278</v>
      </c>
      <c r="L260" s="108" t="str">
        <v>G-crit</v>
      </c>
      <c r="M260" s="75">
        <v>1.1531180614225278</v>
      </c>
      <c r="N260" s="108" t="str">
        <v>G-crit</v>
      </c>
      <c r="O260" s="75">
        <v>1.1531180614225278</v>
      </c>
    </row>
    <row r="261" spans="1:21" x14ac:dyDescent="0.35">
      <c r="A261"/>
      <c r="H261" s="109" t="str">
        <v>sig</v>
      </c>
      <c r="I261" s="110" t="str">
        <v>no</v>
      </c>
      <c r="J261" s="109" t="str">
        <v>sig</v>
      </c>
      <c r="K261" s="110" t="str">
        <v>no</v>
      </c>
      <c r="L261" s="109" t="str">
        <v>sig</v>
      </c>
      <c r="M261" s="110" t="str">
        <v>no</v>
      </c>
      <c r="N261" s="109" t="str">
        <v>sig</v>
      </c>
      <c r="O261" s="110" t="str">
        <v>no</v>
      </c>
    </row>
    <row r="262" spans="1:21" x14ac:dyDescent="0.35">
      <c r="A262"/>
      <c r="G262" s="11" t="s">
        <v>555</v>
      </c>
      <c r="H262" s="6" t="str">
        <f>IF(I259 &lt; 1.153, "NS", IF(I259 &gt; 1.155, "outlier", "straggler"))</f>
        <v>NS</v>
      </c>
      <c r="I262" s="6" t="str">
        <f>IF(H262 = "outlier", "exclude", IF(H262 = "straggler", "keep", "keep"))</f>
        <v>keep</v>
      </c>
      <c r="J262" s="6" t="str">
        <f>IF(K259 &lt; 1.153, "NS", IF(K259 &gt; 1.155, "outlier", "straggler"))</f>
        <v>NS</v>
      </c>
      <c r="K262" s="6" t="str">
        <f>IF(J262 = "outlier", "exclude", IF(J262 = "straggler", "keep", "keep"))</f>
        <v>keep</v>
      </c>
      <c r="L262" s="6" t="str">
        <f>IF(M259 &lt; 1.153, "NS", IF(M259 &gt; 1.155, "outlier", "straggler"))</f>
        <v>NS</v>
      </c>
      <c r="M262" s="6" t="str">
        <f>IF(L262 = "outlier", "exclude", IF(L262 = "straggler", "keep", "keep"))</f>
        <v>keep</v>
      </c>
      <c r="N262" s="6" t="str">
        <f>IF(O259 &lt; 1.153, "NS", IF(O259 &gt; 1.155, "outlier", "straggler"))</f>
        <v>NS</v>
      </c>
      <c r="O262" s="6" t="str">
        <f>IF(N262 = "outlier", "exclude", IF(N262 = "straggler", "keep", "keep"))</f>
        <v>keep</v>
      </c>
    </row>
    <row r="263" spans="1:21" x14ac:dyDescent="0.35">
      <c r="A263"/>
    </row>
    <row r="264" spans="1:21" ht="15" thickBot="1" x14ac:dyDescent="0.4">
      <c r="A264" t="s">
        <v>521</v>
      </c>
      <c r="K264" t="s">
        <v>533</v>
      </c>
      <c r="N264" s="42" t="s">
        <v>534</v>
      </c>
      <c r="O264">
        <v>0.05</v>
      </c>
    </row>
    <row r="265" spans="1:21" ht="15" thickTop="1" x14ac:dyDescent="0.35">
      <c r="A265"/>
      <c r="K265" s="85" t="s">
        <v>535</v>
      </c>
      <c r="L265" s="85" t="s">
        <v>536</v>
      </c>
      <c r="M265" s="85" t="s">
        <v>537</v>
      </c>
      <c r="N265" s="85" t="s">
        <v>538</v>
      </c>
      <c r="O265" s="85" t="s">
        <v>515</v>
      </c>
      <c r="P265" s="85" t="s">
        <v>539</v>
      </c>
    </row>
    <row r="266" spans="1:21" ht="15" thickBot="1" x14ac:dyDescent="0.4">
      <c r="A266" t="s">
        <v>522</v>
      </c>
      <c r="F266" t="s">
        <v>523</v>
      </c>
      <c r="G266">
        <v>0.05</v>
      </c>
      <c r="K266" s="42" t="str">
        <f>B257</f>
        <v>WT_ESC</v>
      </c>
      <c r="L266" s="42">
        <f>AVERAGE(B258:B260)</f>
        <v>1.0051741642245993</v>
      </c>
      <c r="M266" s="42">
        <f>COUNT(B258:B260)</f>
        <v>3</v>
      </c>
      <c r="N266" s="42">
        <f>DEVSQ(B258:B260)</f>
        <v>2.9692110123406751E-2</v>
      </c>
      <c r="O266" s="42"/>
      <c r="P266" s="42"/>
      <c r="R266" s="42"/>
      <c r="S266" s="42"/>
      <c r="T266" s="42"/>
    </row>
    <row r="267" spans="1:21" ht="15" thickTop="1" x14ac:dyDescent="0.35">
      <c r="A267" s="85" t="s">
        <v>524</v>
      </c>
      <c r="B267" s="85" t="s">
        <v>510</v>
      </c>
      <c r="C267" s="85" t="s">
        <v>511</v>
      </c>
      <c r="D267" s="85" t="s">
        <v>121</v>
      </c>
      <c r="E267" s="85" t="s">
        <v>512</v>
      </c>
      <c r="F267" s="85" t="s">
        <v>514</v>
      </c>
      <c r="G267" s="85" t="s">
        <v>525</v>
      </c>
      <c r="H267" s="85" t="s">
        <v>526</v>
      </c>
      <c r="I267" s="85" t="s">
        <v>527</v>
      </c>
      <c r="K267" t="str">
        <f>C257</f>
        <v>PWS_ESC</v>
      </c>
      <c r="L267">
        <f>AVERAGE(C258:C260)</f>
        <v>1.4691053476575467E-5</v>
      </c>
      <c r="M267">
        <f>COUNT(C258:C260)</f>
        <v>3</v>
      </c>
      <c r="N267">
        <f>DEVSQ(C258:C260)</f>
        <v>1.434164039177121E-10</v>
      </c>
    </row>
    <row r="268" spans="1:21" x14ac:dyDescent="0.35">
      <c r="A268" s="42" t="str">
        <f>B257</f>
        <v>WT_ESC</v>
      </c>
      <c r="B268" s="42">
        <f>COUNT(B258:B260)</f>
        <v>3</v>
      </c>
      <c r="C268" s="42">
        <f>SUM(B258:B260)</f>
        <v>3.015522492673798</v>
      </c>
      <c r="D268" s="42">
        <f>AVERAGE(B258:B260)</f>
        <v>1.0051741642245993</v>
      </c>
      <c r="E268" s="42">
        <f>_xlfn.VAR.S(B258:B260)</f>
        <v>1.4846055061703375E-2</v>
      </c>
      <c r="F268" s="42">
        <f>DEVSQ(B258:B260)</f>
        <v>2.9692110123406751E-2</v>
      </c>
      <c r="G268" s="42">
        <f>SQRT(D276/B268)</f>
        <v>0.10130139396686123</v>
      </c>
      <c r="H268" s="42">
        <f>D268-G268*_xlfn.T.INV.2T(G266,C276)</f>
        <v>0.77157273083507083</v>
      </c>
      <c r="I268" s="42">
        <f>D268+G268*_xlfn.T.INV.2T(G266,C276)</f>
        <v>1.2387755976141277</v>
      </c>
      <c r="J268" s="42"/>
      <c r="K268" s="92" t="str">
        <f>D257</f>
        <v>AS1_ESC</v>
      </c>
      <c r="L268" s="92">
        <f>AVERAGE(D258:D260)</f>
        <v>0.97772269072164486</v>
      </c>
      <c r="M268" s="92">
        <f>COUNT(D258:D260)</f>
        <v>3</v>
      </c>
      <c r="N268" s="42">
        <f>DEVSQ(D258:D260)</f>
        <v>7.1618014567544658E-2</v>
      </c>
      <c r="O268" s="42"/>
      <c r="P268" s="42"/>
    </row>
    <row r="269" spans="1:21" x14ac:dyDescent="0.35">
      <c r="A269" t="str">
        <f>C257</f>
        <v>PWS_ESC</v>
      </c>
      <c r="B269">
        <f>COUNT(C258:C260)</f>
        <v>3</v>
      </c>
      <c r="C269">
        <f>SUM(C258:C260)</f>
        <v>4.4073160429726398E-5</v>
      </c>
      <c r="D269">
        <f>AVERAGE(C258:C260)</f>
        <v>1.4691053476575467E-5</v>
      </c>
      <c r="E269">
        <f>_xlfn.VAR.S(C258:C260)</f>
        <v>7.1708201958856049E-11</v>
      </c>
      <c r="F269">
        <f>DEVSQ(C258:C260)</f>
        <v>1.434164039177121E-10</v>
      </c>
      <c r="G269">
        <f>SQRT(D276/B269)</f>
        <v>0.10130139396686123</v>
      </c>
      <c r="H269">
        <f>D269-G269*_xlfn.T.INV.2T(G266,C276)</f>
        <v>-0.23358674233605189</v>
      </c>
      <c r="I269">
        <f>D269+G269*_xlfn.T.INV.2T(G266,C276)</f>
        <v>0.23361612444300503</v>
      </c>
      <c r="K269" t="str">
        <f>E257</f>
        <v>AS2_ESC</v>
      </c>
      <c r="L269">
        <f>AVERAGE(E258:E260)</f>
        <v>0.94910252548464202</v>
      </c>
      <c r="M269">
        <f>COUNT(E258:E260)</f>
        <v>3</v>
      </c>
      <c r="N269">
        <f>DEVSQ(E258:E260)</f>
        <v>0.14497721323673365</v>
      </c>
    </row>
    <row r="270" spans="1:21" x14ac:dyDescent="0.35">
      <c r="A270" t="str">
        <f>D257</f>
        <v>AS1_ESC</v>
      </c>
      <c r="B270">
        <f>COUNT(D258:D260)</f>
        <v>3</v>
      </c>
      <c r="C270">
        <f>SUM(D258:D260)</f>
        <v>2.9331680721649347</v>
      </c>
      <c r="D270">
        <f>AVERAGE(D258:D260)</f>
        <v>0.97772269072164486</v>
      </c>
      <c r="E270">
        <f>_xlfn.VAR.S(D258:D260)</f>
        <v>3.580900728377201E-2</v>
      </c>
      <c r="F270">
        <f>DEVSQ(D258:D260)</f>
        <v>7.1618014567544658E-2</v>
      </c>
      <c r="G270">
        <f>SQRT(D276/B270)</f>
        <v>0.10130139396686123</v>
      </c>
      <c r="H270">
        <f>D270-G270*_xlfn.T.INV.2T(G266,C276)</f>
        <v>0.74412125733211643</v>
      </c>
      <c r="I270">
        <f>D270+G270*_xlfn.T.INV.2T(G266,C276)</f>
        <v>1.2113241241111734</v>
      </c>
      <c r="K270" s="78"/>
      <c r="L270" s="78"/>
      <c r="M270" s="78">
        <f>SUM(M266:M269)</f>
        <v>12</v>
      </c>
      <c r="N270" s="78">
        <f>SUM(N266:N269)</f>
        <v>0.24628733807110148</v>
      </c>
      <c r="O270" s="78">
        <f>M270-COUNT(M266:M269)</f>
        <v>8</v>
      </c>
      <c r="P270" s="78">
        <f>[1]!DCRIT(COUNT(M266:M269),O270,O264)</f>
        <v>2.88</v>
      </c>
    </row>
    <row r="271" spans="1:21" ht="15" thickBot="1" x14ac:dyDescent="0.4">
      <c r="A271" t="str">
        <f>E257</f>
        <v>AS2_ESC</v>
      </c>
      <c r="B271">
        <f>COUNT(E258:E260)</f>
        <v>3</v>
      </c>
      <c r="C271">
        <f>SUM(E258:E260)</f>
        <v>2.8473075764539262</v>
      </c>
      <c r="D271">
        <f>AVERAGE(E258:E260)</f>
        <v>0.94910252548464202</v>
      </c>
      <c r="E271">
        <f>_xlfn.VAR.S(E258:E260)</f>
        <v>7.248860661836698E-2</v>
      </c>
      <c r="F271">
        <f>DEVSQ(E258:E260)</f>
        <v>0.14497721323673365</v>
      </c>
      <c r="G271">
        <f>SQRT(D276/B271)</f>
        <v>0.10130139396686123</v>
      </c>
      <c r="H271">
        <f>D271-G271*_xlfn.T.INV.2T(G266,C276)</f>
        <v>0.71550109209511359</v>
      </c>
      <c r="I271">
        <f>D271+G271*_xlfn.T.INV.2T(G266,C276)</f>
        <v>1.1827039588741706</v>
      </c>
      <c r="K271" t="s">
        <v>540</v>
      </c>
    </row>
    <row r="272" spans="1:21" ht="15" thickTop="1" x14ac:dyDescent="0.35">
      <c r="A272" s="78"/>
      <c r="B272" s="78"/>
      <c r="C272" s="78"/>
      <c r="D272" s="78"/>
      <c r="E272" s="78"/>
      <c r="F272" s="78"/>
      <c r="G272" s="78"/>
      <c r="H272" s="78"/>
      <c r="I272" s="78"/>
      <c r="K272" s="85" t="s">
        <v>535</v>
      </c>
      <c r="L272" s="85" t="s">
        <v>536</v>
      </c>
      <c r="M272" s="85" t="s">
        <v>541</v>
      </c>
      <c r="N272" s="85" t="s">
        <v>542</v>
      </c>
      <c r="O272" s="85" t="s">
        <v>543</v>
      </c>
      <c r="P272" s="85" t="s">
        <v>544</v>
      </c>
      <c r="Q272" s="85" t="s">
        <v>545</v>
      </c>
      <c r="R272" s="85" t="s">
        <v>546</v>
      </c>
      <c r="S272" s="85" t="s">
        <v>547</v>
      </c>
      <c r="U272" s="135" t="s">
        <v>558</v>
      </c>
    </row>
    <row r="273" spans="1:22" ht="15" thickBot="1" x14ac:dyDescent="0.4">
      <c r="A273" t="s">
        <v>513</v>
      </c>
      <c r="K273" s="89" t="str">
        <f>K267</f>
        <v>PWS_ESC</v>
      </c>
      <c r="L273" s="89">
        <f>L$266-L267</f>
        <v>1.0051594731711226</v>
      </c>
      <c r="M273" s="89">
        <f>SQRT(N$270/O$270*(1/M$266+1/M267))</f>
        <v>0.14326180523523518</v>
      </c>
      <c r="N273" s="89">
        <f>ABS(L273/M273)</f>
        <v>7.0162418484163007</v>
      </c>
      <c r="O273" s="89">
        <f>L273-M273*P$270</f>
        <v>0.59256547409364535</v>
      </c>
      <c r="P273" s="89">
        <f>L273+M273*P$270</f>
        <v>1.4177534722486</v>
      </c>
      <c r="Q273" s="99">
        <f>[1]!DPROB(N273,COUNT(M$266:M$269),O$270)</f>
        <v>0</v>
      </c>
      <c r="R273" s="89">
        <f>M273*P$270</f>
        <v>0.41259399907747729</v>
      </c>
      <c r="S273" s="89">
        <f>ABS(L273)*SQRT(O$270/N$270)</f>
        <v>5.7287374801939395</v>
      </c>
      <c r="T273" s="42"/>
      <c r="U273" t="s">
        <v>561</v>
      </c>
    </row>
    <row r="274" spans="1:22" ht="15" thickTop="1" x14ac:dyDescent="0.35">
      <c r="A274" s="85" t="s">
        <v>528</v>
      </c>
      <c r="B274" s="85" t="s">
        <v>514</v>
      </c>
      <c r="C274" s="85" t="s">
        <v>515</v>
      </c>
      <c r="D274" s="85" t="s">
        <v>516</v>
      </c>
      <c r="E274" s="85" t="s">
        <v>517</v>
      </c>
      <c r="F274" s="85" t="s">
        <v>529</v>
      </c>
      <c r="G274" s="85" t="s">
        <v>530</v>
      </c>
      <c r="H274" s="85" t="s">
        <v>531</v>
      </c>
      <c r="I274" s="85" t="s">
        <v>532</v>
      </c>
      <c r="K274" s="89" t="str">
        <f t="shared" ref="K274:K275" si="88">K268</f>
        <v>AS1_ESC</v>
      </c>
      <c r="L274" s="89">
        <f t="shared" ref="L274:L275" si="89">L$266-L268</f>
        <v>2.7451473502954404E-2</v>
      </c>
      <c r="M274" s="89">
        <f t="shared" ref="M274:M275" si="90">SQRT(N$270/O$270*(1/M$266+1/M268))</f>
        <v>0.14326180523523518</v>
      </c>
      <c r="N274" s="89">
        <f t="shared" ref="N274:N275" si="91">ABS(L274/M274)</f>
        <v>0.19161753167830894</v>
      </c>
      <c r="O274" s="89">
        <f t="shared" ref="O274:O275" si="92">L274-M274*P$270</f>
        <v>-0.38514252557452289</v>
      </c>
      <c r="P274" s="89">
        <f t="shared" ref="P274:P275" si="93">L274+M274*P$270</f>
        <v>0.4400454725804317</v>
      </c>
      <c r="Q274" s="89">
        <f>[1]!DPROB(N274,COUNT(M$266:M$269),O$270)</f>
        <v>1</v>
      </c>
      <c r="R274" s="89">
        <f t="shared" ref="R274:R275" si="94">M274*P$270</f>
        <v>0.41259399907747729</v>
      </c>
      <c r="S274" s="89">
        <f t="shared" ref="S274:S275" si="95">ABS(L274)*SQRT(O$270/N$270)</f>
        <v>0.15645505946114951</v>
      </c>
      <c r="U274" t="s">
        <v>559</v>
      </c>
    </row>
    <row r="275" spans="1:22" x14ac:dyDescent="0.35">
      <c r="A275" s="42" t="s">
        <v>518</v>
      </c>
      <c r="B275" s="42">
        <f>B277-B276</f>
        <v>2.15380720688451</v>
      </c>
      <c r="C275" s="42">
        <f>COUNTA(A268:A271)-1</f>
        <v>3</v>
      </c>
      <c r="D275" s="42">
        <f>B275/C275</f>
        <v>0.71793573562817004</v>
      </c>
      <c r="E275" s="42">
        <f>D275/D276</f>
        <v>23.320264573923225</v>
      </c>
      <c r="F275" s="97">
        <f>_xlfn.F.DIST.RT(E275,C275,C276)</f>
        <v>2.6141893821822216E-4</v>
      </c>
      <c r="G275" s="42">
        <f>B275/B277</f>
        <v>0.89738431821832398</v>
      </c>
      <c r="H275" s="42">
        <f>SQRT(DEVSQ(D268:D271)/(D276*C275))</f>
        <v>2.7880856379675776</v>
      </c>
      <c r="I275" s="42">
        <f>(B277-C277*D276)/(B277+D276)</f>
        <v>0.84802584378414658</v>
      </c>
      <c r="J275" s="42"/>
      <c r="K275" s="95" t="str">
        <f t="shared" si="88"/>
        <v>AS2_ESC</v>
      </c>
      <c r="L275" s="95">
        <f t="shared" si="89"/>
        <v>5.6071638739957241E-2</v>
      </c>
      <c r="M275" s="95">
        <f t="shared" si="90"/>
        <v>0.14326180523523518</v>
      </c>
      <c r="N275" s="95">
        <f t="shared" si="91"/>
        <v>0.39139279759799123</v>
      </c>
      <c r="O275" s="95">
        <f t="shared" si="92"/>
        <v>-0.35652236033752005</v>
      </c>
      <c r="P275" s="95">
        <f t="shared" si="93"/>
        <v>0.46866563781743453</v>
      </c>
      <c r="Q275" s="95">
        <f>[1]!DPROB(N275,COUNT(M$266:M$269),O$270)</f>
        <v>1</v>
      </c>
      <c r="R275" s="95">
        <f t="shared" si="94"/>
        <v>0.41259399907747729</v>
      </c>
      <c r="S275" s="95">
        <f t="shared" si="95"/>
        <v>0.31957088103849735</v>
      </c>
      <c r="U275" t="s">
        <v>559</v>
      </c>
    </row>
    <row r="276" spans="1:22" x14ac:dyDescent="0.35">
      <c r="A276" t="s">
        <v>519</v>
      </c>
      <c r="B276">
        <f>SUM(F268:F271)</f>
        <v>0.24628733807110148</v>
      </c>
      <c r="C276">
        <f>C277-C275</f>
        <v>8</v>
      </c>
      <c r="D276">
        <f>B276/C276</f>
        <v>3.0785917258887685E-2</v>
      </c>
      <c r="R276" s="42"/>
      <c r="S276" s="42"/>
    </row>
    <row r="277" spans="1:22" x14ac:dyDescent="0.35">
      <c r="A277" s="91" t="s">
        <v>520</v>
      </c>
      <c r="B277" s="91">
        <f>DEVSQ(B258:E260)</f>
        <v>2.4000945449556115</v>
      </c>
      <c r="C277" s="91">
        <f>COUNT(B258:E260)-1</f>
        <v>11</v>
      </c>
      <c r="D277" s="91">
        <f>B277/C277</f>
        <v>0.21819041317778287</v>
      </c>
      <c r="E277" s="91"/>
      <c r="F277" s="91"/>
      <c r="G277" s="91"/>
      <c r="H277" s="91"/>
      <c r="I277" s="91"/>
    </row>
    <row r="278" spans="1:22" x14ac:dyDescent="0.35">
      <c r="A278"/>
    </row>
    <row r="279" spans="1:22" ht="15.5" x14ac:dyDescent="0.35">
      <c r="A279" s="83" t="s">
        <v>63</v>
      </c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</row>
    <row r="280" spans="1:22" ht="15.5" x14ac:dyDescent="0.35">
      <c r="A280" s="103"/>
      <c r="B280" s="82" t="s">
        <v>137</v>
      </c>
      <c r="C280" s="82" t="s">
        <v>136</v>
      </c>
      <c r="D280" s="82" t="s">
        <v>138</v>
      </c>
      <c r="E280" s="82" t="s">
        <v>139</v>
      </c>
      <c r="F280" s="84"/>
      <c r="G280" s="106" t="s">
        <v>554</v>
      </c>
      <c r="H280" s="119" t="s">
        <v>137</v>
      </c>
      <c r="I280" s="119"/>
      <c r="J280" s="119" t="s">
        <v>136</v>
      </c>
      <c r="K280" s="119"/>
      <c r="L280" s="119" t="s">
        <v>138</v>
      </c>
      <c r="M280" s="119"/>
      <c r="N280" s="119" t="s">
        <v>139</v>
      </c>
      <c r="O280" s="119"/>
    </row>
    <row r="281" spans="1:22" x14ac:dyDescent="0.35">
      <c r="A281" t="s">
        <v>79</v>
      </c>
      <c r="B281">
        <v>1.1433566082678703</v>
      </c>
      <c r="C281">
        <v>3.298838733375943E-5</v>
      </c>
      <c r="D281">
        <v>1.212622175855665</v>
      </c>
      <c r="E281">
        <v>0.85821743246517412</v>
      </c>
      <c r="H281" s="107" t="str" cm="1">
        <f t="array" ref="H281:I284">[1]!GRUBBS(B281:B283,TRUE)</f>
        <v>outlier</v>
      </c>
      <c r="I281" s="74">
        <v>1.1433566082678703</v>
      </c>
      <c r="J281" s="107" t="str" cm="1">
        <f t="array" ref="J281:K284">[1]!GRUBBS(C281:C283,TRUE)</f>
        <v>outlier</v>
      </c>
      <c r="K281" s="74">
        <v>2.8536675113028922E-5</v>
      </c>
      <c r="L281" s="107" t="str" cm="1">
        <f t="array" ref="L281:M284">[1]!GRUBBS(D281:D283,TRUE)</f>
        <v>outlier</v>
      </c>
      <c r="M281" s="74">
        <v>0.81855359049326759</v>
      </c>
      <c r="N281" s="107" t="str" cm="1">
        <f t="array" ref="N281:O284">[1]!GRUBBS(E281:E283,TRUE)</f>
        <v>outlier</v>
      </c>
      <c r="O281" s="74">
        <v>1.1363490960984868</v>
      </c>
    </row>
    <row r="282" spans="1:22" x14ac:dyDescent="0.35">
      <c r="A282" t="s">
        <v>80</v>
      </c>
      <c r="B282">
        <v>1.0001412579680962</v>
      </c>
      <c r="C282">
        <v>3.1337691754121217E-5</v>
      </c>
      <c r="D282">
        <v>1.308298834576437</v>
      </c>
      <c r="E282">
        <v>1.1363490960984868</v>
      </c>
      <c r="H282" s="108" t="str">
        <v>G</v>
      </c>
      <c r="I282" s="75">
        <v>1.0210547186014942</v>
      </c>
      <c r="J282" s="108" t="str">
        <v>G</v>
      </c>
      <c r="K282" s="75">
        <v>1.0742443966963116</v>
      </c>
      <c r="L282" s="108" t="str">
        <v>G</v>
      </c>
      <c r="M282" s="75">
        <v>1.1349226384649218</v>
      </c>
      <c r="N282" s="108" t="str">
        <v>G</v>
      </c>
      <c r="O282" s="75">
        <v>1.105701763560164</v>
      </c>
    </row>
    <row r="283" spans="1:22" x14ac:dyDescent="0.35">
      <c r="A283" t="s">
        <v>81</v>
      </c>
      <c r="B283">
        <v>0.87449423456574682</v>
      </c>
      <c r="C283">
        <v>2.8536675113028922E-5</v>
      </c>
      <c r="D283">
        <v>0.81855359049326759</v>
      </c>
      <c r="E283">
        <v>0.94057101397794451</v>
      </c>
      <c r="H283" s="108" t="str">
        <v>G-crit</v>
      </c>
      <c r="I283" s="75">
        <v>1.1531180614225278</v>
      </c>
      <c r="J283" s="108" t="str">
        <v>G-crit</v>
      </c>
      <c r="K283" s="75">
        <v>1.1531180614225278</v>
      </c>
      <c r="L283" s="108" t="str">
        <v>G-crit</v>
      </c>
      <c r="M283" s="75">
        <v>1.1531180614225278</v>
      </c>
      <c r="N283" s="108" t="str">
        <v>G-crit</v>
      </c>
      <c r="O283" s="75">
        <v>1.1531180614225278</v>
      </c>
    </row>
    <row r="284" spans="1:22" x14ac:dyDescent="0.35">
      <c r="A284"/>
      <c r="H284" s="109" t="str">
        <v>sig</v>
      </c>
      <c r="I284" s="110" t="str">
        <v>no</v>
      </c>
      <c r="J284" s="109" t="str">
        <v>sig</v>
      </c>
      <c r="K284" s="110" t="str">
        <v>no</v>
      </c>
      <c r="L284" s="109" t="str">
        <v>sig</v>
      </c>
      <c r="M284" s="110" t="str">
        <v>no</v>
      </c>
      <c r="N284" s="109" t="str">
        <v>sig</v>
      </c>
      <c r="O284" s="110" t="str">
        <v>no</v>
      </c>
    </row>
    <row r="285" spans="1:22" x14ac:dyDescent="0.35">
      <c r="A285"/>
      <c r="G285" s="11" t="s">
        <v>555</v>
      </c>
      <c r="H285" s="6" t="str">
        <f>IF(I282 &lt; 1.153, "NS", IF(I282 &gt; 1.155, "outlier", "straggler"))</f>
        <v>NS</v>
      </c>
      <c r="I285" s="6" t="str">
        <f>IF(H285 = "outlier", "exclude", IF(H285 = "straggler", "keep", "keep"))</f>
        <v>keep</v>
      </c>
      <c r="J285" s="6" t="str">
        <f>IF(K282 &lt; 1.153, "NS", IF(K282 &gt; 1.155, "outlier", "straggler"))</f>
        <v>NS</v>
      </c>
      <c r="K285" s="6" t="str">
        <f>IF(J285 = "outlier", "exclude", IF(J285 = "straggler", "keep", "keep"))</f>
        <v>keep</v>
      </c>
      <c r="L285" s="6" t="str">
        <f>IF(M282 &lt; 1.153, "NS", IF(M282 &gt; 1.155, "outlier", "straggler"))</f>
        <v>NS</v>
      </c>
      <c r="M285" s="6" t="str">
        <f>IF(L285 = "outlier", "exclude", IF(L285 = "straggler", "keep", "keep"))</f>
        <v>keep</v>
      </c>
      <c r="N285" s="6" t="str">
        <f>IF(O282 &lt; 1.153, "NS", IF(O282 &gt; 1.155, "outlier", "straggler"))</f>
        <v>NS</v>
      </c>
      <c r="O285" s="6" t="str">
        <f>IF(N285 = "outlier", "exclude", IF(N285 = "straggler", "keep", "keep"))</f>
        <v>keep</v>
      </c>
    </row>
    <row r="286" spans="1:22" x14ac:dyDescent="0.35">
      <c r="A286"/>
    </row>
    <row r="287" spans="1:22" ht="15" thickBot="1" x14ac:dyDescent="0.4">
      <c r="A287" t="s">
        <v>521</v>
      </c>
      <c r="K287" t="s">
        <v>533</v>
      </c>
      <c r="N287" s="42" t="s">
        <v>534</v>
      </c>
      <c r="O287">
        <v>0.05</v>
      </c>
    </row>
    <row r="288" spans="1:22" ht="15" thickTop="1" x14ac:dyDescent="0.35">
      <c r="A288"/>
      <c r="K288" s="85" t="s">
        <v>535</v>
      </c>
      <c r="L288" s="85" t="s">
        <v>536</v>
      </c>
      <c r="M288" s="85" t="s">
        <v>537</v>
      </c>
      <c r="N288" s="85" t="s">
        <v>538</v>
      </c>
      <c r="O288" s="85" t="s">
        <v>515</v>
      </c>
      <c r="P288" s="85" t="s">
        <v>539</v>
      </c>
    </row>
    <row r="289" spans="1:22" ht="15" thickBot="1" x14ac:dyDescent="0.4">
      <c r="A289" t="s">
        <v>522</v>
      </c>
      <c r="F289" t="s">
        <v>523</v>
      </c>
      <c r="G289">
        <v>0.05</v>
      </c>
      <c r="K289" s="42" t="str">
        <f>B280</f>
        <v>WT_ESC</v>
      </c>
      <c r="L289" s="42">
        <f>AVERAGE(B281:B283)</f>
        <v>1.0059973669339044</v>
      </c>
      <c r="M289" s="42">
        <f>COUNT(B281:B283)</f>
        <v>3</v>
      </c>
      <c r="N289" s="42">
        <f>DEVSQ(B281:B283)</f>
        <v>3.6194929014699291E-2</v>
      </c>
      <c r="O289" s="42"/>
      <c r="P289" s="42"/>
      <c r="R289" s="42"/>
      <c r="S289" s="42"/>
      <c r="T289" s="42"/>
    </row>
    <row r="290" spans="1:22" ht="15" thickTop="1" x14ac:dyDescent="0.35">
      <c r="A290" s="85" t="s">
        <v>524</v>
      </c>
      <c r="B290" s="85" t="s">
        <v>510</v>
      </c>
      <c r="C290" s="85" t="s">
        <v>511</v>
      </c>
      <c r="D290" s="85" t="s">
        <v>121</v>
      </c>
      <c r="E290" s="85" t="s">
        <v>512</v>
      </c>
      <c r="F290" s="85" t="s">
        <v>514</v>
      </c>
      <c r="G290" s="85" t="s">
        <v>525</v>
      </c>
      <c r="H290" s="85" t="s">
        <v>526</v>
      </c>
      <c r="I290" s="85" t="s">
        <v>527</v>
      </c>
      <c r="K290" t="str">
        <f>C280</f>
        <v>PWS_ESC</v>
      </c>
      <c r="L290">
        <f>AVERAGE(C281:C283)</f>
        <v>3.0954251400303192E-5</v>
      </c>
      <c r="M290">
        <f>COUNT(C281:C283)</f>
        <v>3</v>
      </c>
      <c r="N290">
        <f>DEVSQ(C281:C283)</f>
        <v>1.0129410605504813E-11</v>
      </c>
    </row>
    <row r="291" spans="1:22" x14ac:dyDescent="0.35">
      <c r="A291" s="42" t="str">
        <f>B280</f>
        <v>WT_ESC</v>
      </c>
      <c r="B291" s="42">
        <f>COUNT(B281:B283)</f>
        <v>3</v>
      </c>
      <c r="C291" s="42">
        <f>SUM(B281:B283)</f>
        <v>3.0179921008017132</v>
      </c>
      <c r="D291" s="42">
        <f>AVERAGE(B281:B283)</f>
        <v>1.0059973669339044</v>
      </c>
      <c r="E291" s="42">
        <f>_xlfn.VAR.S(B281:B283)</f>
        <v>1.8097464507349503E-2</v>
      </c>
      <c r="F291" s="42">
        <f>DEVSQ(B281:B283)</f>
        <v>3.6194929014699291E-2</v>
      </c>
      <c r="G291" s="42">
        <f>SQRT(D299/B291)</f>
        <v>9.3937601653103428E-2</v>
      </c>
      <c r="H291" s="42">
        <f>D291-G291*_xlfn.T.INV.2T(G289,C299)</f>
        <v>0.78937686907068605</v>
      </c>
      <c r="I291" s="42">
        <f>D291+G291*_xlfn.T.INV.2T(G289,C299)</f>
        <v>1.2226178647971226</v>
      </c>
      <c r="J291" s="42"/>
      <c r="K291" s="92" t="str">
        <f>D280</f>
        <v>AS1_ESC</v>
      </c>
      <c r="L291" s="92">
        <f>AVERAGE(D281:D283)</f>
        <v>1.1131582003084566</v>
      </c>
      <c r="M291" s="92">
        <f>COUNT(D281:D283)</f>
        <v>3</v>
      </c>
      <c r="N291" s="42">
        <f>DEVSQ(D281:D283)</f>
        <v>0.13476482569852513</v>
      </c>
      <c r="O291" s="42"/>
      <c r="P291" s="42"/>
    </row>
    <row r="292" spans="1:22" x14ac:dyDescent="0.35">
      <c r="A292" t="str">
        <f>C280</f>
        <v>PWS_ESC</v>
      </c>
      <c r="B292">
        <f>COUNT(C281:C283)</f>
        <v>3</v>
      </c>
      <c r="C292">
        <f>SUM(C281:C283)</f>
        <v>9.2862754200909577E-5</v>
      </c>
      <c r="D292">
        <f>AVERAGE(C281:C283)</f>
        <v>3.0954251400303192E-5</v>
      </c>
      <c r="E292">
        <f>_xlfn.VAR.S(C281:C283)</f>
        <v>5.0647053027524066E-12</v>
      </c>
      <c r="F292">
        <f>DEVSQ(C281:C283)</f>
        <v>1.0129410605504813E-11</v>
      </c>
      <c r="G292">
        <f>SQRT(D299/B292)</f>
        <v>9.3937601653103428E-2</v>
      </c>
      <c r="H292">
        <f>D292-G292*_xlfn.T.INV.2T(G289,C299)</f>
        <v>-0.21658954361181801</v>
      </c>
      <c r="I292">
        <f>D292+G292*_xlfn.T.INV.2T(G289,C299)</f>
        <v>0.21665145211461864</v>
      </c>
      <c r="K292" t="str">
        <f>E280</f>
        <v>AS2_ESC</v>
      </c>
      <c r="L292">
        <f>AVERAGE(E281:E283)</f>
        <v>0.97837918084720188</v>
      </c>
      <c r="M292">
        <f>COUNT(E281:E283)</f>
        <v>3</v>
      </c>
      <c r="N292">
        <f>DEVSQ(E281:E283)</f>
        <v>4.0822797380737498E-2</v>
      </c>
    </row>
    <row r="293" spans="1:22" x14ac:dyDescent="0.35">
      <c r="A293" t="str">
        <f>D280</f>
        <v>AS1_ESC</v>
      </c>
      <c r="B293">
        <f>COUNT(D281:D283)</f>
        <v>3</v>
      </c>
      <c r="C293">
        <f>SUM(D281:D283)</f>
        <v>3.3394746009253695</v>
      </c>
      <c r="D293">
        <f>AVERAGE(D281:D283)</f>
        <v>1.1131582003084566</v>
      </c>
      <c r="E293">
        <f>_xlfn.VAR.S(D281:D283)</f>
        <v>6.7382412849262607E-2</v>
      </c>
      <c r="F293">
        <f>DEVSQ(D281:D283)</f>
        <v>0.13476482569852513</v>
      </c>
      <c r="G293">
        <f>SQRT(D299/B293)</f>
        <v>9.3937601653103428E-2</v>
      </c>
      <c r="H293">
        <f>D293-G293*_xlfn.T.INV.2T(G289,C299)</f>
        <v>0.89653770244523823</v>
      </c>
      <c r="I293">
        <f>D293+G293*_xlfn.T.INV.2T(G289,C299)</f>
        <v>1.3297786981716748</v>
      </c>
      <c r="K293" s="78"/>
      <c r="L293" s="78"/>
      <c r="M293" s="78">
        <f>SUM(M289:M292)</f>
        <v>12</v>
      </c>
      <c r="N293" s="78">
        <f>SUM(N289:N292)</f>
        <v>0.21178255210409133</v>
      </c>
      <c r="O293" s="78">
        <f>M293-COUNT(M289:M292)</f>
        <v>8</v>
      </c>
      <c r="P293" s="78">
        <f>[1]!DCRIT(COUNT(M289:M292),O293,O287)</f>
        <v>2.88</v>
      </c>
    </row>
    <row r="294" spans="1:22" ht="15" thickBot="1" x14ac:dyDescent="0.4">
      <c r="A294" t="str">
        <f>E280</f>
        <v>AS2_ESC</v>
      </c>
      <c r="B294">
        <f>COUNT(E281:E283)</f>
        <v>3</v>
      </c>
      <c r="C294">
        <f>SUM(E281:E283)</f>
        <v>2.9351375425416055</v>
      </c>
      <c r="D294">
        <f>AVERAGE(E281:E283)</f>
        <v>0.97837918084720188</v>
      </c>
      <c r="E294">
        <f>_xlfn.VAR.S(E281:E283)</f>
        <v>2.0411398690368676E-2</v>
      </c>
      <c r="F294">
        <f>DEVSQ(E281:E283)</f>
        <v>4.0822797380737498E-2</v>
      </c>
      <c r="G294">
        <f>SQRT(D299/B294)</f>
        <v>9.3937601653103428E-2</v>
      </c>
      <c r="H294">
        <f>D294-G294*_xlfn.T.INV.2T(G289,C299)</f>
        <v>0.76175868298398353</v>
      </c>
      <c r="I294">
        <f>D294+G294*_xlfn.T.INV.2T(G289,C299)</f>
        <v>1.1949996787104202</v>
      </c>
      <c r="K294" t="s">
        <v>540</v>
      </c>
    </row>
    <row r="295" spans="1:22" ht="15" thickTop="1" x14ac:dyDescent="0.35">
      <c r="A295" s="78"/>
      <c r="B295" s="78"/>
      <c r="C295" s="78"/>
      <c r="D295" s="78"/>
      <c r="E295" s="78"/>
      <c r="F295" s="78"/>
      <c r="G295" s="78"/>
      <c r="H295" s="78"/>
      <c r="I295" s="78"/>
      <c r="K295" s="85" t="s">
        <v>535</v>
      </c>
      <c r="L295" s="85" t="s">
        <v>536</v>
      </c>
      <c r="M295" s="85" t="s">
        <v>541</v>
      </c>
      <c r="N295" s="85" t="s">
        <v>542</v>
      </c>
      <c r="O295" s="85" t="s">
        <v>543</v>
      </c>
      <c r="P295" s="85" t="s">
        <v>544</v>
      </c>
      <c r="Q295" s="85" t="s">
        <v>545</v>
      </c>
      <c r="R295" s="85" t="s">
        <v>546</v>
      </c>
      <c r="S295" s="85" t="s">
        <v>547</v>
      </c>
      <c r="U295" s="135" t="s">
        <v>558</v>
      </c>
    </row>
    <row r="296" spans="1:22" ht="15" thickBot="1" x14ac:dyDescent="0.4">
      <c r="A296" t="s">
        <v>513</v>
      </c>
      <c r="K296" s="89" t="str">
        <f>K290</f>
        <v>PWS_ESC</v>
      </c>
      <c r="L296" s="89">
        <f>L$289-L290</f>
        <v>1.0059664126825041</v>
      </c>
      <c r="M296" s="89">
        <f>SQRT(N$293/O$293*(1/M$289+1/M290))</f>
        <v>0.13284783027462013</v>
      </c>
      <c r="N296" s="89">
        <f>ABS(L296/M296)</f>
        <v>7.5723209826083897</v>
      </c>
      <c r="O296" s="89">
        <f>L296-M296*P$293</f>
        <v>0.62336466149159819</v>
      </c>
      <c r="P296" s="89">
        <f>L296+M296*P$293</f>
        <v>1.38856816387341</v>
      </c>
      <c r="Q296" s="99">
        <f>[1]!DPROB(N296,COUNT(M$289:M$292),O$293)</f>
        <v>0</v>
      </c>
      <c r="R296" s="89">
        <f>M296*P$293</f>
        <v>0.38260175119090595</v>
      </c>
      <c r="S296" s="89">
        <f>ABS(L296)*SQRT(O$293/N$293)</f>
        <v>6.1827741919870292</v>
      </c>
      <c r="T296" s="42"/>
      <c r="U296" t="s">
        <v>561</v>
      </c>
    </row>
    <row r="297" spans="1:22" ht="15" thickTop="1" x14ac:dyDescent="0.35">
      <c r="A297" s="85" t="s">
        <v>528</v>
      </c>
      <c r="B297" s="85" t="s">
        <v>514</v>
      </c>
      <c r="C297" s="85" t="s">
        <v>515</v>
      </c>
      <c r="D297" s="85" t="s">
        <v>516</v>
      </c>
      <c r="E297" s="85" t="s">
        <v>517</v>
      </c>
      <c r="F297" s="85" t="s">
        <v>529</v>
      </c>
      <c r="G297" s="85" t="s">
        <v>530</v>
      </c>
      <c r="H297" s="85" t="s">
        <v>531</v>
      </c>
      <c r="I297" s="85" t="s">
        <v>532</v>
      </c>
      <c r="K297" s="89" t="str">
        <f t="shared" ref="K297:K298" si="96">K291</f>
        <v>AS1_ESC</v>
      </c>
      <c r="L297" s="89">
        <f t="shared" ref="L297:L298" si="97">L$289-L291</f>
        <v>-0.10716083337455218</v>
      </c>
      <c r="M297" s="89">
        <f t="shared" ref="M297:M298" si="98">SQRT(N$293/O$293*(1/M$289+1/M291))</f>
        <v>0.13284783027462013</v>
      </c>
      <c r="N297" s="89">
        <f t="shared" ref="N297:N298" si="99">ABS(L297/M297)</f>
        <v>0.80664345931003645</v>
      </c>
      <c r="O297" s="89">
        <f t="shared" ref="O297:O298" si="100">L297-M297*P$293</f>
        <v>-0.48976258456545813</v>
      </c>
      <c r="P297" s="89">
        <f t="shared" ref="P297:P298" si="101">L297+M297*P$293</f>
        <v>0.27544091781635377</v>
      </c>
      <c r="Q297" s="89">
        <f>[1]!DPROB(N297,COUNT(M$289:M$292),O$293)</f>
        <v>1</v>
      </c>
      <c r="R297" s="89">
        <f t="shared" ref="R297:R298" si="102">M297*P$293</f>
        <v>0.38260175119090595</v>
      </c>
      <c r="S297" s="89">
        <f t="shared" ref="S297:S298" si="103">ABS(L297)*SQRT(O$293/N$293)</f>
        <v>0.65862162655435819</v>
      </c>
      <c r="U297" t="s">
        <v>559</v>
      </c>
    </row>
    <row r="298" spans="1:22" x14ac:dyDescent="0.35">
      <c r="A298" s="42" t="s">
        <v>518</v>
      </c>
      <c r="B298" s="42">
        <f>B300-B299</f>
        <v>2.4289481507566553</v>
      </c>
      <c r="C298" s="42">
        <f>COUNTA(A291:A294)-1</f>
        <v>3</v>
      </c>
      <c r="D298" s="42">
        <f>B298/C298</f>
        <v>0.80964938358555172</v>
      </c>
      <c r="E298" s="42">
        <f>D298/D299</f>
        <v>30.584177045429438</v>
      </c>
      <c r="F298" s="97">
        <f>_xlfn.F.DIST.RT(E298,C298,C299)</f>
        <v>9.8481661177381299E-5</v>
      </c>
      <c r="G298" s="42">
        <f>B298/B300</f>
        <v>0.91980153376689877</v>
      </c>
      <c r="H298" s="42">
        <f>SQRT(DEVSQ(D291:D294)/(D299*C298))</f>
        <v>3.1929180512205155</v>
      </c>
      <c r="I298" s="42">
        <f>(B300-C300*D299)/(B300+D299)</f>
        <v>0.88089629248353529</v>
      </c>
      <c r="J298" s="42"/>
      <c r="K298" s="95" t="str">
        <f t="shared" si="96"/>
        <v>AS2_ESC</v>
      </c>
      <c r="L298" s="95">
        <f t="shared" si="97"/>
        <v>2.7618186086702523E-2</v>
      </c>
      <c r="M298" s="95">
        <f t="shared" si="98"/>
        <v>0.13284783027462013</v>
      </c>
      <c r="N298" s="95">
        <f t="shared" si="99"/>
        <v>0.20789339223388753</v>
      </c>
      <c r="O298" s="95">
        <f t="shared" si="100"/>
        <v>-0.35498356510420342</v>
      </c>
      <c r="P298" s="95">
        <f t="shared" si="101"/>
        <v>0.41021993727760847</v>
      </c>
      <c r="Q298" s="95">
        <f>[1]!DPROB(N298,COUNT(M$289:M$292),O$293)</f>
        <v>1</v>
      </c>
      <c r="R298" s="95">
        <f t="shared" si="102"/>
        <v>0.38260175119090595</v>
      </c>
      <c r="S298" s="95">
        <f t="shared" si="103"/>
        <v>0.16974424395643586</v>
      </c>
      <c r="U298" t="s">
        <v>559</v>
      </c>
    </row>
    <row r="299" spans="1:22" x14ac:dyDescent="0.35">
      <c r="A299" t="s">
        <v>519</v>
      </c>
      <c r="B299">
        <f>SUM(F291:F294)</f>
        <v>0.21178255210409133</v>
      </c>
      <c r="C299">
        <f>C300-C298</f>
        <v>8</v>
      </c>
      <c r="D299">
        <f>B299/C299</f>
        <v>2.6472819013011416E-2</v>
      </c>
      <c r="R299" s="42"/>
      <c r="S299" s="42"/>
    </row>
    <row r="300" spans="1:22" x14ac:dyDescent="0.35">
      <c r="A300" s="91" t="s">
        <v>520</v>
      </c>
      <c r="B300" s="91">
        <f>DEVSQ(B281:E283)</f>
        <v>2.6407307028607465</v>
      </c>
      <c r="C300" s="91">
        <f>COUNT(B281:E283)-1</f>
        <v>11</v>
      </c>
      <c r="D300" s="91">
        <f>B300/C300</f>
        <v>0.24006642753279514</v>
      </c>
      <c r="E300" s="91"/>
      <c r="F300" s="91"/>
      <c r="G300" s="91"/>
      <c r="H300" s="91"/>
      <c r="I300" s="91"/>
    </row>
    <row r="301" spans="1:22" x14ac:dyDescent="0.35">
      <c r="A301"/>
      <c r="N301" s="42"/>
    </row>
    <row r="302" spans="1:22" ht="15.5" x14ac:dyDescent="0.35">
      <c r="A302" s="83" t="s">
        <v>53</v>
      </c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</row>
    <row r="303" spans="1:22" ht="15.5" x14ac:dyDescent="0.35">
      <c r="A303" s="103"/>
      <c r="B303" s="82" t="s">
        <v>137</v>
      </c>
      <c r="C303" s="82" t="s">
        <v>136</v>
      </c>
      <c r="D303" s="82" t="s">
        <v>138</v>
      </c>
      <c r="E303" s="82" t="s">
        <v>139</v>
      </c>
      <c r="F303" s="84"/>
      <c r="G303" s="106" t="s">
        <v>554</v>
      </c>
      <c r="H303" s="119" t="s">
        <v>137</v>
      </c>
      <c r="I303" s="119"/>
      <c r="J303" s="119" t="s">
        <v>136</v>
      </c>
      <c r="K303" s="119"/>
      <c r="L303" s="119" t="s">
        <v>138</v>
      </c>
      <c r="M303" s="119"/>
      <c r="N303" s="119" t="s">
        <v>139</v>
      </c>
      <c r="O303" s="119"/>
    </row>
    <row r="304" spans="1:22" x14ac:dyDescent="0.35">
      <c r="A304" t="s">
        <v>79</v>
      </c>
      <c r="B304">
        <v>1.0314283144111294</v>
      </c>
      <c r="C304">
        <v>7.053734935419357E-5</v>
      </c>
      <c r="D304">
        <v>1.075718470722419</v>
      </c>
      <c r="E304">
        <v>0.71693068939243354</v>
      </c>
      <c r="H304" s="107" t="str" cm="1">
        <f t="array" ref="H304:I307">[1]!GRUBBS(B304:B306,TRUE)</f>
        <v>outlier</v>
      </c>
      <c r="I304" s="74">
        <v>1.0314283144111294</v>
      </c>
      <c r="J304" s="107" t="str" cm="1">
        <f t="array" ref="J304:K307">[1]!GRUBBS(C304:C306,TRUE)</f>
        <v>outlier</v>
      </c>
      <c r="K304" s="74">
        <v>6.1018485125973197E-5</v>
      </c>
      <c r="L304" s="107" t="str" cm="1">
        <f t="array" ref="L304:M307">[1]!GRUBBS(D304:D306,TRUE)</f>
        <v>outlier</v>
      </c>
      <c r="M304" s="74">
        <v>0.86654058293841685</v>
      </c>
      <c r="N304" s="107" t="str" cm="1">
        <f t="array" ref="N304:O307">[1]!GRUBBS(E304:E306,TRUE)</f>
        <v>outlier</v>
      </c>
      <c r="O304" s="74">
        <v>0.71693068939243354</v>
      </c>
    </row>
    <row r="305" spans="1:21" x14ac:dyDescent="0.35">
      <c r="A305" t="s">
        <v>80</v>
      </c>
      <c r="B305">
        <v>0.97569189938056033</v>
      </c>
      <c r="C305">
        <v>6.7007753026845893E-5</v>
      </c>
      <c r="D305">
        <v>1.2212107735663933</v>
      </c>
      <c r="E305">
        <v>1.1233069624603256</v>
      </c>
      <c r="H305" s="108" t="str">
        <v>G</v>
      </c>
      <c r="I305" s="75">
        <v>1.0954353640662471</v>
      </c>
      <c r="J305" s="108" t="str">
        <v>G</v>
      </c>
      <c r="K305" s="75">
        <v>1.0742443966963144</v>
      </c>
      <c r="L305" s="108" t="str">
        <v>G</v>
      </c>
      <c r="M305" s="75">
        <v>1.0542043333159978</v>
      </c>
      <c r="N305" s="108" t="str">
        <v>G</v>
      </c>
      <c r="O305" s="75">
        <v>1.0186812914021044</v>
      </c>
    </row>
    <row r="306" spans="1:21" x14ac:dyDescent="0.35">
      <c r="A306" t="s">
        <v>81</v>
      </c>
      <c r="B306">
        <v>0.99368389558335746</v>
      </c>
      <c r="C306">
        <v>6.1018485125973197E-5</v>
      </c>
      <c r="D306">
        <v>0.86654058293841685</v>
      </c>
      <c r="E306">
        <v>0.93185123217487775</v>
      </c>
      <c r="H306" s="108" t="str">
        <v>G-crit</v>
      </c>
      <c r="I306" s="75">
        <v>1.1531180614225278</v>
      </c>
      <c r="J306" s="108" t="str">
        <v>G-crit</v>
      </c>
      <c r="K306" s="75">
        <v>1.1531180614225278</v>
      </c>
      <c r="L306" s="108" t="str">
        <v>G-crit</v>
      </c>
      <c r="M306" s="75">
        <v>1.1531180614225278</v>
      </c>
      <c r="N306" s="108" t="str">
        <v>G-crit</v>
      </c>
      <c r="O306" s="75">
        <v>1.1531180614225278</v>
      </c>
    </row>
    <row r="307" spans="1:21" x14ac:dyDescent="0.35">
      <c r="A307"/>
      <c r="H307" s="109" t="str">
        <v>sig</v>
      </c>
      <c r="I307" s="110" t="str">
        <v>no</v>
      </c>
      <c r="J307" s="109" t="str">
        <v>sig</v>
      </c>
      <c r="K307" s="110" t="str">
        <v>no</v>
      </c>
      <c r="L307" s="109" t="str">
        <v>sig</v>
      </c>
      <c r="M307" s="110" t="str">
        <v>no</v>
      </c>
      <c r="N307" s="109" t="str">
        <v>sig</v>
      </c>
      <c r="O307" s="110" t="str">
        <v>no</v>
      </c>
    </row>
    <row r="308" spans="1:21" x14ac:dyDescent="0.35">
      <c r="A308"/>
      <c r="G308" s="11" t="s">
        <v>555</v>
      </c>
      <c r="H308" s="6" t="str">
        <f>IF(I305 &lt; 1.153, "NS", IF(I305 &gt; 1.155, "outlier", "straggler"))</f>
        <v>NS</v>
      </c>
      <c r="I308" s="6" t="str">
        <f>IF(H308 = "outlier", "exclude", IF(H308 = "straggler", "keep", "keep"))</f>
        <v>keep</v>
      </c>
      <c r="J308" s="6" t="str">
        <f>IF(K305 &lt; 1.153, "NS", IF(K305 &gt; 1.155, "outlier", "straggler"))</f>
        <v>NS</v>
      </c>
      <c r="K308" s="6" t="str">
        <f>IF(J308 = "outlier", "exclude", IF(J308 = "straggler", "keep", "keep"))</f>
        <v>keep</v>
      </c>
      <c r="L308" s="6" t="str">
        <f>IF(M305 &lt; 1.153, "NS", IF(M305 &gt; 1.155, "outlier", "straggler"))</f>
        <v>NS</v>
      </c>
      <c r="M308" s="6" t="str">
        <f>IF(L308 = "outlier", "exclude", IF(L308 = "straggler", "keep", "keep"))</f>
        <v>keep</v>
      </c>
      <c r="N308" s="6" t="str">
        <f>IF(O305 &lt; 1.153, "NS", IF(O305 &gt; 1.155, "outlier", "straggler"))</f>
        <v>NS</v>
      </c>
      <c r="O308" s="6" t="str">
        <f>IF(N308 = "outlier", "exclude", IF(N308 = "straggler", "keep", "keep"))</f>
        <v>keep</v>
      </c>
    </row>
    <row r="309" spans="1:21" x14ac:dyDescent="0.35">
      <c r="A309"/>
    </row>
    <row r="310" spans="1:21" ht="15" thickBot="1" x14ac:dyDescent="0.4">
      <c r="A310" t="s">
        <v>521</v>
      </c>
      <c r="K310" t="s">
        <v>533</v>
      </c>
      <c r="N310" s="42" t="s">
        <v>534</v>
      </c>
      <c r="O310">
        <v>0.05</v>
      </c>
    </row>
    <row r="311" spans="1:21" ht="15" thickTop="1" x14ac:dyDescent="0.35">
      <c r="A311"/>
      <c r="K311" s="85" t="s">
        <v>535</v>
      </c>
      <c r="L311" s="85" t="s">
        <v>536</v>
      </c>
      <c r="M311" s="85" t="s">
        <v>537</v>
      </c>
      <c r="N311" s="85" t="s">
        <v>538</v>
      </c>
      <c r="O311" s="85" t="s">
        <v>515</v>
      </c>
      <c r="P311" s="85" t="s">
        <v>539</v>
      </c>
    </row>
    <row r="312" spans="1:21" ht="15" thickBot="1" x14ac:dyDescent="0.4">
      <c r="A312" t="s">
        <v>522</v>
      </c>
      <c r="F312" t="s">
        <v>523</v>
      </c>
      <c r="G312">
        <v>0.05</v>
      </c>
      <c r="K312" s="42" t="str">
        <f>B303</f>
        <v>WT_ESC</v>
      </c>
      <c r="L312" s="42">
        <f>AVERAGE(B304:B306)</f>
        <v>1.0002680364583492</v>
      </c>
      <c r="M312" s="42">
        <f>COUNT(B304:B306)</f>
        <v>3</v>
      </c>
      <c r="N312" s="42">
        <f>DEVSQ(B304:B306)</f>
        <v>1.6183003468225234E-3</v>
      </c>
      <c r="O312" s="42"/>
      <c r="P312" s="42"/>
      <c r="R312" s="42"/>
      <c r="S312" s="42"/>
      <c r="T312" s="42"/>
    </row>
    <row r="313" spans="1:21" ht="15" thickTop="1" x14ac:dyDescent="0.35">
      <c r="A313" s="85" t="s">
        <v>524</v>
      </c>
      <c r="B313" s="85" t="s">
        <v>510</v>
      </c>
      <c r="C313" s="85" t="s">
        <v>511</v>
      </c>
      <c r="D313" s="85" t="s">
        <v>121</v>
      </c>
      <c r="E313" s="85" t="s">
        <v>512</v>
      </c>
      <c r="F313" s="85" t="s">
        <v>514</v>
      </c>
      <c r="G313" s="85" t="s">
        <v>525</v>
      </c>
      <c r="H313" s="85" t="s">
        <v>526</v>
      </c>
      <c r="I313" s="85" t="s">
        <v>527</v>
      </c>
      <c r="K313" t="str">
        <f>C303</f>
        <v>PWS_ESC</v>
      </c>
      <c r="L313">
        <f>AVERAGE(C304:C306)</f>
        <v>6.6187862502337544E-5</v>
      </c>
      <c r="M313">
        <f>COUNT(C304:C306)</f>
        <v>3</v>
      </c>
      <c r="N313">
        <f>DEVSQ(C304:C306)</f>
        <v>4.631271880591456E-11</v>
      </c>
    </row>
    <row r="314" spans="1:21" x14ac:dyDescent="0.35">
      <c r="A314" s="42" t="str">
        <f>B303</f>
        <v>WT_ESC</v>
      </c>
      <c r="B314" s="42">
        <f>COUNT(B304:B306)</f>
        <v>3</v>
      </c>
      <c r="C314" s="42">
        <f>SUM(B304:B306)</f>
        <v>3.0008041093750473</v>
      </c>
      <c r="D314" s="42">
        <f>AVERAGE(B304:B306)</f>
        <v>1.0002680364583492</v>
      </c>
      <c r="E314" s="42">
        <f>_xlfn.VAR.S(B304:B306)</f>
        <v>8.0915017341126171E-4</v>
      </c>
      <c r="F314" s="42">
        <f>DEVSQ(B304:B306)</f>
        <v>1.6183003468225234E-3</v>
      </c>
      <c r="G314" s="42">
        <f>SQRT(D322/B314)</f>
        <v>7.8488946134833981E-2</v>
      </c>
      <c r="H314" s="42">
        <f>D314-G314*_xlfn.T.INV.2T(G312,C322)</f>
        <v>0.81927220210360485</v>
      </c>
      <c r="I314" s="42">
        <f>D314+G314*_xlfn.T.INV.2T(G312,C322)</f>
        <v>1.1812638708130934</v>
      </c>
      <c r="J314" s="42"/>
      <c r="K314" s="92" t="str">
        <f>D303</f>
        <v>AS1_ESC</v>
      </c>
      <c r="L314" s="92">
        <f>AVERAGE(D304:D306)</f>
        <v>1.0544899424090763</v>
      </c>
      <c r="M314" s="92">
        <f>COUNT(D304:D306)</f>
        <v>3</v>
      </c>
      <c r="N314" s="42">
        <f>DEVSQ(D304:D306)</f>
        <v>6.3571447681568166E-2</v>
      </c>
      <c r="O314" s="42"/>
      <c r="P314" s="42"/>
    </row>
    <row r="315" spans="1:21" x14ac:dyDescent="0.35">
      <c r="A315" t="str">
        <f>C303</f>
        <v>PWS_ESC</v>
      </c>
      <c r="B315">
        <f>COUNT(C304:C306)</f>
        <v>3</v>
      </c>
      <c r="C315">
        <f>SUM(C304:C306)</f>
        <v>1.9856358750701265E-4</v>
      </c>
      <c r="D315">
        <f>AVERAGE(C304:C306)</f>
        <v>6.6187862502337544E-5</v>
      </c>
      <c r="E315">
        <f>_xlfn.VAR.S(C304:C306)</f>
        <v>2.315635940295728E-11</v>
      </c>
      <c r="F315">
        <f>DEVSQ(C304:C306)</f>
        <v>4.631271880591456E-11</v>
      </c>
      <c r="G315">
        <f>SQRT(D322/B315)</f>
        <v>7.8488946134833981E-2</v>
      </c>
      <c r="H315">
        <f>D315-G315*_xlfn.T.INV.2T(G312,C322)</f>
        <v>-0.18092964649224194</v>
      </c>
      <c r="I315">
        <f>D315+G315*_xlfn.T.INV.2T(G312,C322)</f>
        <v>0.18106202221724663</v>
      </c>
      <c r="K315" t="str">
        <f>E303</f>
        <v>AS2_ESC</v>
      </c>
      <c r="L315">
        <f>AVERAGE(E304:E306)</f>
        <v>0.92402962800921229</v>
      </c>
      <c r="M315">
        <f>COUNT(E304:E306)</f>
        <v>3</v>
      </c>
      <c r="N315">
        <f>DEVSQ(E304:E306)</f>
        <v>8.26626038938615E-2</v>
      </c>
    </row>
    <row r="316" spans="1:21" x14ac:dyDescent="0.35">
      <c r="A316" t="str">
        <f>D303</f>
        <v>AS1_ESC</v>
      </c>
      <c r="B316">
        <f>COUNT(D304:D306)</f>
        <v>3</v>
      </c>
      <c r="C316">
        <f>SUM(D304:D306)</f>
        <v>3.163469827227229</v>
      </c>
      <c r="D316">
        <f>AVERAGE(D304:D306)</f>
        <v>1.0544899424090763</v>
      </c>
      <c r="E316">
        <f>_xlfn.VAR.S(D304:D306)</f>
        <v>3.1785723840784152E-2</v>
      </c>
      <c r="F316">
        <f>DEVSQ(D304:D306)</f>
        <v>6.3571447681568166E-2</v>
      </c>
      <c r="G316">
        <f>SQRT(D322/B316)</f>
        <v>7.8488946134833981E-2</v>
      </c>
      <c r="H316">
        <f>D316-G316*_xlfn.T.INV.2T(G312,C322)</f>
        <v>0.87349410805433203</v>
      </c>
      <c r="I316">
        <f>D316+G316*_xlfn.T.INV.2T(G312,C322)</f>
        <v>1.2354857767638205</v>
      </c>
      <c r="K316" s="78"/>
      <c r="L316" s="78"/>
      <c r="M316" s="78">
        <f>SUM(M312:M315)</f>
        <v>12</v>
      </c>
      <c r="N316" s="78">
        <f>SUM(N312:N315)</f>
        <v>0.14785235196856489</v>
      </c>
      <c r="O316" s="78">
        <f>M316-COUNT(M312:M315)</f>
        <v>8</v>
      </c>
      <c r="P316" s="78">
        <f>[1]!DCRIT(COUNT(M312:M315),O316,O310)</f>
        <v>2.88</v>
      </c>
    </row>
    <row r="317" spans="1:21" ht="15" thickBot="1" x14ac:dyDescent="0.4">
      <c r="A317" t="str">
        <f>E303</f>
        <v>AS2_ESC</v>
      </c>
      <c r="B317">
        <f>COUNT(E304:E306)</f>
        <v>3</v>
      </c>
      <c r="C317">
        <f>SUM(E304:E306)</f>
        <v>2.772088884027637</v>
      </c>
      <c r="D317">
        <f>AVERAGE(E304:E306)</f>
        <v>0.92402962800921229</v>
      </c>
      <c r="E317">
        <f>_xlfn.VAR.S(E304:E306)</f>
        <v>4.1331301946930576E-2</v>
      </c>
      <c r="F317">
        <f>DEVSQ(E304:E306)</f>
        <v>8.26626038938615E-2</v>
      </c>
      <c r="G317">
        <f>SQRT(D322/B317)</f>
        <v>7.8488946134833981E-2</v>
      </c>
      <c r="H317">
        <f>D317-G317*_xlfn.T.INV.2T(G312,C322)</f>
        <v>0.74303379365446798</v>
      </c>
      <c r="I317">
        <f>D317+G317*_xlfn.T.INV.2T(G312,C322)</f>
        <v>1.1050254623639566</v>
      </c>
      <c r="K317" t="s">
        <v>540</v>
      </c>
    </row>
    <row r="318" spans="1:21" ht="15" thickTop="1" x14ac:dyDescent="0.35">
      <c r="A318" s="78"/>
      <c r="B318" s="78"/>
      <c r="C318" s="78"/>
      <c r="D318" s="78"/>
      <c r="E318" s="78"/>
      <c r="F318" s="78"/>
      <c r="G318" s="78"/>
      <c r="H318" s="78"/>
      <c r="I318" s="78"/>
      <c r="K318" s="85" t="s">
        <v>535</v>
      </c>
      <c r="L318" s="85" t="s">
        <v>536</v>
      </c>
      <c r="M318" s="85" t="s">
        <v>541</v>
      </c>
      <c r="N318" s="85" t="s">
        <v>542</v>
      </c>
      <c r="O318" s="85" t="s">
        <v>543</v>
      </c>
      <c r="P318" s="85" t="s">
        <v>544</v>
      </c>
      <c r="Q318" s="85" t="s">
        <v>545</v>
      </c>
      <c r="R318" s="85" t="s">
        <v>546</v>
      </c>
      <c r="S318" s="85" t="s">
        <v>547</v>
      </c>
      <c r="U318" s="135" t="s">
        <v>558</v>
      </c>
    </row>
    <row r="319" spans="1:21" ht="15" thickBot="1" x14ac:dyDescent="0.4">
      <c r="A319" t="s">
        <v>513</v>
      </c>
      <c r="K319" s="89" t="str">
        <f>K313</f>
        <v>PWS_ESC</v>
      </c>
      <c r="L319" s="89">
        <f>L$312-L313</f>
        <v>1.0002018485958468</v>
      </c>
      <c r="M319" s="89">
        <f>SQRT(N$316/O$316*(1/M$312+1/M313))</f>
        <v>0.11100013212025353</v>
      </c>
      <c r="N319" s="89">
        <f>ABS(L319/M319)</f>
        <v>9.0108167394995924</v>
      </c>
      <c r="O319" s="89">
        <f>L319-M319*P$316</f>
        <v>0.68052146808951663</v>
      </c>
      <c r="P319" s="89">
        <f>L319+M319*P$316</f>
        <v>1.319882229102177</v>
      </c>
      <c r="Q319" s="99">
        <f>[1]!DPROB(N319,COUNT(M$312:M$315),O$316)</f>
        <v>0</v>
      </c>
      <c r="R319" s="89">
        <f>M319*P$316</f>
        <v>0.31968038050633013</v>
      </c>
      <c r="S319" s="89">
        <f>ABS(L319)*SQRT(O$316/N$316)</f>
        <v>7.357301059167737</v>
      </c>
      <c r="T319" s="42"/>
      <c r="U319" t="s">
        <v>561</v>
      </c>
    </row>
    <row r="320" spans="1:21" ht="15" thickTop="1" x14ac:dyDescent="0.35">
      <c r="A320" s="85" t="s">
        <v>528</v>
      </c>
      <c r="B320" s="85" t="s">
        <v>514</v>
      </c>
      <c r="C320" s="85" t="s">
        <v>515</v>
      </c>
      <c r="D320" s="85" t="s">
        <v>516</v>
      </c>
      <c r="E320" s="85" t="s">
        <v>517</v>
      </c>
      <c r="F320" s="85" t="s">
        <v>529</v>
      </c>
      <c r="G320" s="85" t="s">
        <v>530</v>
      </c>
      <c r="H320" s="85" t="s">
        <v>531</v>
      </c>
      <c r="I320" s="85" t="s">
        <v>532</v>
      </c>
      <c r="K320" s="89" t="str">
        <f t="shared" ref="K320:K321" si="104">K314</f>
        <v>AS1_ESC</v>
      </c>
      <c r="L320" s="89">
        <f t="shared" ref="L320:L321" si="105">L$312-L314</f>
        <v>-5.4221905950727178E-2</v>
      </c>
      <c r="M320" s="89">
        <f t="shared" ref="M320:M321" si="106">SQRT(N$316/O$316*(1/M$312+1/M314))</f>
        <v>0.11100013212025353</v>
      </c>
      <c r="N320" s="89">
        <f t="shared" ref="N320:N321" si="107">ABS(L320/M320)</f>
        <v>0.48848505776538287</v>
      </c>
      <c r="O320" s="89">
        <f t="shared" ref="O320:O321" si="108">L320-M320*P$316</f>
        <v>-0.37390228645705731</v>
      </c>
      <c r="P320" s="89">
        <f t="shared" ref="P320:P321" si="109">L320+M320*P$316</f>
        <v>0.26545847455560295</v>
      </c>
      <c r="Q320" s="89">
        <f>[1]!DPROB(N320,COUNT(M$312:M$315),O$316)</f>
        <v>1</v>
      </c>
      <c r="R320" s="89">
        <f t="shared" ref="R320:R321" si="110">M320*P$316</f>
        <v>0.31968038050633013</v>
      </c>
      <c r="S320" s="89">
        <f t="shared" ref="S320:S321" si="111">ABS(L320)*SQRT(O$316/N$316)</f>
        <v>0.39884637949971791</v>
      </c>
      <c r="U320" t="s">
        <v>559</v>
      </c>
    </row>
    <row r="321" spans="1:22" x14ac:dyDescent="0.35">
      <c r="A321" s="42" t="s">
        <v>518</v>
      </c>
      <c r="B321" s="42">
        <f>B323-B322</f>
        <v>2.2437703758416134</v>
      </c>
      <c r="C321" s="42">
        <f>COUNTA(A314:A317)-1</f>
        <v>3</v>
      </c>
      <c r="D321" s="42">
        <f>B321/C321</f>
        <v>0.74792345861387111</v>
      </c>
      <c r="E321" s="42">
        <f>D321/D322</f>
        <v>40.468667486487504</v>
      </c>
      <c r="F321" s="97">
        <f>_xlfn.F.DIST.RT(E321,C321,C322)</f>
        <v>3.5044728359090724E-5</v>
      </c>
      <c r="G321" s="42">
        <f>B321/B323</f>
        <v>0.93817906551509411</v>
      </c>
      <c r="H321" s="42">
        <f>SQRT(DEVSQ(D314:D317)/(D322*C321))</f>
        <v>3.6728130675041397</v>
      </c>
      <c r="I321" s="42">
        <f>(B323-C323*D322)/(B323+D322)</f>
        <v>0.90797969592135697</v>
      </c>
      <c r="J321" s="42"/>
      <c r="K321" s="95" t="str">
        <f t="shared" si="104"/>
        <v>AS2_ESC</v>
      </c>
      <c r="L321" s="95">
        <f t="shared" si="105"/>
        <v>7.6238408449136874E-2</v>
      </c>
      <c r="M321" s="95">
        <f t="shared" si="106"/>
        <v>0.11100013212025353</v>
      </c>
      <c r="N321" s="95">
        <f t="shared" si="107"/>
        <v>0.68683169103387132</v>
      </c>
      <c r="O321" s="95">
        <f t="shared" si="108"/>
        <v>-0.24344197205719326</v>
      </c>
      <c r="P321" s="95">
        <f t="shared" si="109"/>
        <v>0.395918788955467</v>
      </c>
      <c r="Q321" s="95">
        <f>[1]!DPROB(N321,COUNT(M$312:M$315),O$316)</f>
        <v>1</v>
      </c>
      <c r="R321" s="95">
        <f t="shared" si="110"/>
        <v>0.31968038050633013</v>
      </c>
      <c r="S321" s="95">
        <f t="shared" si="111"/>
        <v>0.56079572740196426</v>
      </c>
      <c r="U321" t="s">
        <v>559</v>
      </c>
    </row>
    <row r="322" spans="1:22" x14ac:dyDescent="0.35">
      <c r="A322" t="s">
        <v>519</v>
      </c>
      <c r="B322">
        <f>SUM(F314:F317)</f>
        <v>0.14785235196856489</v>
      </c>
      <c r="C322">
        <f>C323-C321</f>
        <v>8</v>
      </c>
      <c r="D322">
        <f>B322/C322</f>
        <v>1.8481543996070611E-2</v>
      </c>
      <c r="R322" s="42"/>
      <c r="S322" s="42"/>
    </row>
    <row r="323" spans="1:22" x14ac:dyDescent="0.35">
      <c r="A323" s="91" t="s">
        <v>520</v>
      </c>
      <c r="B323" s="91">
        <f>DEVSQ(B304:E306)</f>
        <v>2.3916227278101783</v>
      </c>
      <c r="C323" s="91">
        <f>COUNT(B304:E306)-1</f>
        <v>11</v>
      </c>
      <c r="D323" s="91">
        <f>B323/C323</f>
        <v>0.21742024798274348</v>
      </c>
      <c r="E323" s="91"/>
      <c r="F323" s="91"/>
      <c r="G323" s="91"/>
      <c r="H323" s="91"/>
      <c r="I323" s="91"/>
    </row>
    <row r="324" spans="1:22" x14ac:dyDescent="0.35">
      <c r="A324"/>
      <c r="N324" s="42"/>
    </row>
    <row r="325" spans="1:22" ht="15.5" x14ac:dyDescent="0.35">
      <c r="A325" s="83" t="s">
        <v>54</v>
      </c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</row>
    <row r="326" spans="1:22" ht="15.5" x14ac:dyDescent="0.35">
      <c r="A326" s="103"/>
      <c r="B326" s="82" t="s">
        <v>137</v>
      </c>
      <c r="C326" s="82" t="s">
        <v>136</v>
      </c>
      <c r="D326" s="82" t="s">
        <v>138</v>
      </c>
      <c r="E326" s="82" t="s">
        <v>139</v>
      </c>
      <c r="F326" s="84"/>
      <c r="G326" s="106" t="s">
        <v>554</v>
      </c>
      <c r="H326" s="119" t="s">
        <v>137</v>
      </c>
      <c r="I326" s="119"/>
      <c r="J326" s="119" t="s">
        <v>136</v>
      </c>
      <c r="K326" s="119"/>
      <c r="L326" s="119" t="s">
        <v>138</v>
      </c>
      <c r="M326" s="119"/>
      <c r="N326" s="119" t="s">
        <v>139</v>
      </c>
      <c r="O326" s="119"/>
    </row>
    <row r="327" spans="1:22" x14ac:dyDescent="0.35">
      <c r="A327" t="s">
        <v>79</v>
      </c>
      <c r="B327">
        <v>1.0106699922877</v>
      </c>
      <c r="C327">
        <v>3.0627284822129454E-5</v>
      </c>
      <c r="D327">
        <v>1.1097956090244072</v>
      </c>
      <c r="E327">
        <v>0.77066885836985943</v>
      </c>
      <c r="H327" s="107" t="str" cm="1">
        <f t="array" ref="H327:I330">[1]!GRUBBS(B327:B329,TRUE)</f>
        <v>outlier</v>
      </c>
      <c r="I327" s="74">
        <v>0.87624284668441899</v>
      </c>
      <c r="J327" s="107" t="str" cm="1">
        <f t="array" ref="J327:K330">[1]!GRUBBS(C327:C329,TRUE)</f>
        <v>outlier</v>
      </c>
      <c r="K327" s="74">
        <v>3.0627284822129454E-5</v>
      </c>
      <c r="L327" s="107" t="str" cm="1">
        <f t="array" ref="L327:M330">[1]!GRUBBS(D327:D329,TRUE)</f>
        <v>outlier</v>
      </c>
      <c r="M327" s="74">
        <v>0.7559525919476684</v>
      </c>
      <c r="N327" s="107" t="str" cm="1">
        <f t="array" ref="N327:O330">[1]!GRUBBS(E327:E329,TRUE)</f>
        <v>outlier</v>
      </c>
      <c r="O327" s="74">
        <v>1.3134300182689258</v>
      </c>
    </row>
    <row r="328" spans="1:22" x14ac:dyDescent="0.35">
      <c r="A328" t="s">
        <v>80</v>
      </c>
      <c r="B328">
        <v>1.1291877112049462</v>
      </c>
      <c r="C328">
        <v>1.1892369063269648E-5</v>
      </c>
      <c r="D328">
        <v>1.364221905382893</v>
      </c>
      <c r="E328">
        <v>1.3134300182689258</v>
      </c>
      <c r="H328" s="108" t="str">
        <v>G</v>
      </c>
      <c r="I328" s="75">
        <v>1.0202931121954011</v>
      </c>
      <c r="J328" s="108" t="str">
        <v>G</v>
      </c>
      <c r="K328" s="75">
        <v>1.1533847350644113</v>
      </c>
      <c r="L328" s="108" t="str">
        <v>G</v>
      </c>
      <c r="M328" s="75">
        <v>1.0498170001868927</v>
      </c>
      <c r="N328" s="108" t="str">
        <v>G</v>
      </c>
      <c r="O328" s="75">
        <v>1.0975481386629107</v>
      </c>
    </row>
    <row r="329" spans="1:22" x14ac:dyDescent="0.35">
      <c r="A329" t="s">
        <v>81</v>
      </c>
      <c r="B329">
        <v>0.87624284668441899</v>
      </c>
      <c r="C329">
        <v>1.0829408717958042E-5</v>
      </c>
      <c r="D329">
        <v>0.7559525919476684</v>
      </c>
      <c r="E329">
        <v>0.94301306673723229</v>
      </c>
      <c r="H329" s="108" t="str">
        <v>G-crit</v>
      </c>
      <c r="I329" s="75">
        <v>1.1531180614225278</v>
      </c>
      <c r="J329" s="108" t="str">
        <v>G-crit</v>
      </c>
      <c r="K329" s="75">
        <v>1.1531180614225278</v>
      </c>
      <c r="L329" s="108" t="str">
        <v>G-crit</v>
      </c>
      <c r="M329" s="75">
        <v>1.1531180614225278</v>
      </c>
      <c r="N329" s="108" t="str">
        <v>G-crit</v>
      </c>
      <c r="O329" s="75">
        <v>1.1531180614225278</v>
      </c>
    </row>
    <row r="330" spans="1:22" x14ac:dyDescent="0.35">
      <c r="A330"/>
      <c r="H330" s="109" t="str">
        <v>sig</v>
      </c>
      <c r="I330" s="110" t="str">
        <v>no</v>
      </c>
      <c r="J330" s="109" t="str">
        <v>sig</v>
      </c>
      <c r="K330" s="110" t="str">
        <v>yes</v>
      </c>
      <c r="L330" s="109" t="str">
        <v>sig</v>
      </c>
      <c r="M330" s="110" t="str">
        <v>no</v>
      </c>
      <c r="N330" s="109" t="str">
        <v>sig</v>
      </c>
      <c r="O330" s="110" t="str">
        <v>no</v>
      </c>
    </row>
    <row r="331" spans="1:22" x14ac:dyDescent="0.35">
      <c r="A331"/>
      <c r="G331" s="11" t="s">
        <v>555</v>
      </c>
      <c r="H331" s="6" t="str">
        <f>IF(I328 &lt; 1.153, "NS", IF(I328 &gt; 1.155, "outlier", "straggler"))</f>
        <v>NS</v>
      </c>
      <c r="I331" s="6" t="str">
        <f>IF(H331 = "outlier", "exclude", IF(H331 = "straggler", "keep", "keep"))</f>
        <v>keep</v>
      </c>
      <c r="J331" s="6" t="str">
        <f>IF(K328 &lt; 1.153, "NS", IF(K328 &gt; 1.155, "outlier", "straggler"))</f>
        <v>straggler</v>
      </c>
      <c r="K331" s="6" t="str">
        <f>IF(J331 = "outlier", "exclude", IF(J331 = "straggler", "keep", "keep"))</f>
        <v>keep</v>
      </c>
      <c r="L331" s="6" t="str">
        <f>IF(M328 &lt; 1.153, "NS", IF(M328 &gt; 1.155, "outlier", "straggler"))</f>
        <v>NS</v>
      </c>
      <c r="M331" s="6" t="str">
        <f>IF(L331 = "outlier", "exclude", IF(L331 = "straggler", "keep", "keep"))</f>
        <v>keep</v>
      </c>
      <c r="N331" s="6" t="str">
        <f>IF(O328 &lt; 1.153, "NS", IF(O328 &gt; 1.155, "outlier", "straggler"))</f>
        <v>NS</v>
      </c>
      <c r="O331" s="6" t="str">
        <f>IF(N331 = "outlier", "exclude", IF(N331 = "straggler", "keep", "keep"))</f>
        <v>keep</v>
      </c>
    </row>
    <row r="332" spans="1:22" x14ac:dyDescent="0.35">
      <c r="A332"/>
    </row>
    <row r="333" spans="1:22" ht="15" thickBot="1" x14ac:dyDescent="0.4">
      <c r="A333" t="s">
        <v>521</v>
      </c>
      <c r="K333" t="s">
        <v>533</v>
      </c>
      <c r="N333" s="42" t="s">
        <v>534</v>
      </c>
      <c r="O333">
        <v>0.05</v>
      </c>
    </row>
    <row r="334" spans="1:22" ht="15" thickTop="1" x14ac:dyDescent="0.35">
      <c r="A334"/>
      <c r="K334" s="85" t="s">
        <v>535</v>
      </c>
      <c r="L334" s="85" t="s">
        <v>536</v>
      </c>
      <c r="M334" s="85" t="s">
        <v>537</v>
      </c>
      <c r="N334" s="85" t="s">
        <v>538</v>
      </c>
      <c r="O334" s="85" t="s">
        <v>515</v>
      </c>
      <c r="P334" s="85" t="s">
        <v>539</v>
      </c>
    </row>
    <row r="335" spans="1:22" ht="15" thickBot="1" x14ac:dyDescent="0.4">
      <c r="A335" t="s">
        <v>522</v>
      </c>
      <c r="F335" t="s">
        <v>523</v>
      </c>
      <c r="G335">
        <v>0.05</v>
      </c>
      <c r="K335" s="42" t="str">
        <f>B326</f>
        <v>WT_ESC</v>
      </c>
      <c r="L335" s="42">
        <f>AVERAGE(B327:B329)</f>
        <v>1.0053668500590218</v>
      </c>
      <c r="M335" s="42">
        <f>COUNT(B327:B329)</f>
        <v>3</v>
      </c>
      <c r="N335" s="42">
        <f>DEVSQ(B327:B329)</f>
        <v>3.2032737219900326E-2</v>
      </c>
      <c r="O335" s="42"/>
      <c r="P335" s="42"/>
      <c r="R335" s="42"/>
      <c r="S335" s="42"/>
      <c r="T335" s="42"/>
    </row>
    <row r="336" spans="1:22" ht="15" thickTop="1" x14ac:dyDescent="0.35">
      <c r="A336" s="85" t="s">
        <v>524</v>
      </c>
      <c r="B336" s="85" t="s">
        <v>510</v>
      </c>
      <c r="C336" s="85" t="s">
        <v>511</v>
      </c>
      <c r="D336" s="85" t="s">
        <v>121</v>
      </c>
      <c r="E336" s="85" t="s">
        <v>512</v>
      </c>
      <c r="F336" s="85" t="s">
        <v>514</v>
      </c>
      <c r="G336" s="85" t="s">
        <v>525</v>
      </c>
      <c r="H336" s="85" t="s">
        <v>526</v>
      </c>
      <c r="I336" s="85" t="s">
        <v>527</v>
      </c>
      <c r="K336" t="str">
        <f>C326</f>
        <v>PWS_ESC</v>
      </c>
      <c r="L336">
        <f>AVERAGE(C327:C329)</f>
        <v>1.7783020867785716E-5</v>
      </c>
      <c r="M336">
        <f>COUNT(C327:C329)</f>
        <v>3</v>
      </c>
      <c r="N336">
        <f>DEVSQ(C327:C329)</f>
        <v>2.4802761714113328E-10</v>
      </c>
    </row>
    <row r="337" spans="1:22" x14ac:dyDescent="0.35">
      <c r="A337" s="42" t="str">
        <f>B326</f>
        <v>WT_ESC</v>
      </c>
      <c r="B337" s="42">
        <f>COUNT(B327:B329)</f>
        <v>3</v>
      </c>
      <c r="C337" s="42">
        <f>SUM(B327:B329)</f>
        <v>3.0161005501770655</v>
      </c>
      <c r="D337" s="42">
        <f>AVERAGE(B327:B329)</f>
        <v>1.0053668500590218</v>
      </c>
      <c r="E337" s="42">
        <f>_xlfn.VAR.S(B327:B329)</f>
        <v>1.6016368609950149E-2</v>
      </c>
      <c r="F337" s="42">
        <f>DEVSQ(B327:B329)</f>
        <v>3.2032737219900326E-2</v>
      </c>
      <c r="G337" s="42">
        <f>SQRT(D345/B337)</f>
        <v>0.12458421470804164</v>
      </c>
      <c r="H337" s="42">
        <f>D337-G337*_xlfn.T.INV.2T(G335,C345)</f>
        <v>0.71807513576111393</v>
      </c>
      <c r="I337" s="42">
        <f>D337+G337*_xlfn.T.INV.2T(G335,C345)</f>
        <v>1.2926585643569297</v>
      </c>
      <c r="J337" s="42"/>
      <c r="K337" s="92" t="str">
        <f>D326</f>
        <v>AS1_ESC</v>
      </c>
      <c r="L337" s="92">
        <f>AVERAGE(D327:D329)</f>
        <v>1.0766567021183229</v>
      </c>
      <c r="M337" s="92">
        <f>COUNT(D327:D329)</f>
        <v>3</v>
      </c>
      <c r="N337" s="42">
        <f>DEVSQ(D327:D329)</f>
        <v>0.18664305955987495</v>
      </c>
      <c r="O337" s="42"/>
      <c r="P337" s="42"/>
    </row>
    <row r="338" spans="1:22" x14ac:dyDescent="0.35">
      <c r="A338" t="str">
        <f>C326</f>
        <v>PWS_ESC</v>
      </c>
      <c r="B338">
        <f>COUNT(C327:C329)</f>
        <v>3</v>
      </c>
      <c r="C338">
        <f>SUM(C327:C329)</f>
        <v>5.3349062603357143E-5</v>
      </c>
      <c r="D338">
        <f>AVERAGE(C327:C329)</f>
        <v>1.7783020867785716E-5</v>
      </c>
      <c r="E338">
        <f>_xlfn.VAR.S(C327:C329)</f>
        <v>1.2401380857056664E-10</v>
      </c>
      <c r="F338">
        <f>DEVSQ(C327:C329)</f>
        <v>2.4802761714113328E-10</v>
      </c>
      <c r="G338">
        <f>SQRT(D345/B338)</f>
        <v>0.12458421470804164</v>
      </c>
      <c r="H338">
        <f>D338-G338*_xlfn.T.INV.2T(G335,C345)</f>
        <v>-0.28727393127704004</v>
      </c>
      <c r="I338">
        <f>D338+G338*_xlfn.T.INV.2T(G335,C345)</f>
        <v>0.28730949731877564</v>
      </c>
      <c r="K338" t="str">
        <f>E326</f>
        <v>AS2_ESC</v>
      </c>
      <c r="L338">
        <f>AVERAGE(E327:E329)</f>
        <v>1.0090373144586724</v>
      </c>
      <c r="M338">
        <f>COUNT(E327:E329)</f>
        <v>3</v>
      </c>
      <c r="N338">
        <f>DEVSQ(E327:E329)</f>
        <v>0.1538336402782631</v>
      </c>
    </row>
    <row r="339" spans="1:22" x14ac:dyDescent="0.35">
      <c r="A339" t="str">
        <f>D326</f>
        <v>AS1_ESC</v>
      </c>
      <c r="B339">
        <f>COUNT(D327:D329)</f>
        <v>3</v>
      </c>
      <c r="C339">
        <f>SUM(D327:D329)</f>
        <v>3.2299701063549686</v>
      </c>
      <c r="D339">
        <f>AVERAGE(D327:D329)</f>
        <v>1.0766567021183229</v>
      </c>
      <c r="E339">
        <f>_xlfn.VAR.S(D327:D329)</f>
        <v>9.3321529779937462E-2</v>
      </c>
      <c r="F339">
        <f>DEVSQ(D327:D329)</f>
        <v>0.18664305955987495</v>
      </c>
      <c r="G339">
        <f>SQRT(D345/B339)</f>
        <v>0.12458421470804164</v>
      </c>
      <c r="H339">
        <f>D339-G339*_xlfn.T.INV.2T(G335,C345)</f>
        <v>0.78936498782041498</v>
      </c>
      <c r="I339">
        <f>D339+G339*_xlfn.T.INV.2T(G335,C345)</f>
        <v>1.3639484164162308</v>
      </c>
      <c r="K339" s="78"/>
      <c r="L339" s="78"/>
      <c r="M339" s="78">
        <f>SUM(M335:M338)</f>
        <v>12</v>
      </c>
      <c r="N339" s="78">
        <f>SUM(N335:N338)</f>
        <v>0.372509437306066</v>
      </c>
      <c r="O339" s="78">
        <f>M339-COUNT(M335:M338)</f>
        <v>8</v>
      </c>
      <c r="P339" s="78">
        <f>[1]!DCRIT(COUNT(M335:M338),O339,O333)</f>
        <v>2.88</v>
      </c>
    </row>
    <row r="340" spans="1:22" ht="15" thickBot="1" x14ac:dyDescent="0.4">
      <c r="A340" t="str">
        <f>E326</f>
        <v>AS2_ESC</v>
      </c>
      <c r="B340">
        <f>COUNT(E327:E329)</f>
        <v>3</v>
      </c>
      <c r="C340">
        <f>SUM(E327:E329)</f>
        <v>3.0271119433760174</v>
      </c>
      <c r="D340">
        <f>AVERAGE(E327:E329)</f>
        <v>1.0090373144586724</v>
      </c>
      <c r="E340">
        <f>_xlfn.VAR.S(E327:E329)</f>
        <v>7.6916820139131925E-2</v>
      </c>
      <c r="F340">
        <f>DEVSQ(E327:E329)</f>
        <v>0.1538336402782631</v>
      </c>
      <c r="G340">
        <f>SQRT(D345/B340)</f>
        <v>0.12458421470804164</v>
      </c>
      <c r="H340">
        <f>D340-G340*_xlfn.T.INV.2T(G335,C345)</f>
        <v>0.7217456001607645</v>
      </c>
      <c r="I340">
        <f>D340+G340*_xlfn.T.INV.2T(G335,C345)</f>
        <v>1.2963290287565803</v>
      </c>
      <c r="K340" t="s">
        <v>540</v>
      </c>
    </row>
    <row r="341" spans="1:22" ht="15" thickTop="1" x14ac:dyDescent="0.35">
      <c r="A341" s="78"/>
      <c r="B341" s="78"/>
      <c r="C341" s="78"/>
      <c r="D341" s="78"/>
      <c r="E341" s="78"/>
      <c r="F341" s="78"/>
      <c r="G341" s="78"/>
      <c r="H341" s="78"/>
      <c r="I341" s="78"/>
      <c r="K341" s="85" t="s">
        <v>535</v>
      </c>
      <c r="L341" s="85" t="s">
        <v>536</v>
      </c>
      <c r="M341" s="85" t="s">
        <v>541</v>
      </c>
      <c r="N341" s="85" t="s">
        <v>542</v>
      </c>
      <c r="O341" s="85" t="s">
        <v>543</v>
      </c>
      <c r="P341" s="85" t="s">
        <v>544</v>
      </c>
      <c r="Q341" s="85" t="s">
        <v>545</v>
      </c>
      <c r="R341" s="85" t="s">
        <v>546</v>
      </c>
      <c r="S341" s="85" t="s">
        <v>547</v>
      </c>
      <c r="U341" s="135" t="s">
        <v>558</v>
      </c>
    </row>
    <row r="342" spans="1:22" ht="15" thickBot="1" x14ac:dyDescent="0.4">
      <c r="A342" t="s">
        <v>513</v>
      </c>
      <c r="K342" s="89" t="str">
        <f>K336</f>
        <v>PWS_ESC</v>
      </c>
      <c r="L342" s="89">
        <f>L$335-L336</f>
        <v>1.005349067038154</v>
      </c>
      <c r="M342" s="89">
        <f>SQRT(N$339/O$339*(1/M$335+1/M336))</f>
        <v>0.1761886860977141</v>
      </c>
      <c r="N342" s="89">
        <f>ABS(L342/M342)</f>
        <v>5.7060932191786042</v>
      </c>
      <c r="O342" s="89">
        <f>L342-M342*P$339</f>
        <v>0.49792565107673736</v>
      </c>
      <c r="P342" s="89">
        <f>L342+M342*P$339</f>
        <v>1.5127724829995706</v>
      </c>
      <c r="Q342" s="99">
        <f>[1]!DPROB(N342,COUNT(M$335:M$338),O$339)</f>
        <v>0</v>
      </c>
      <c r="R342" s="89">
        <f>M342*P$339</f>
        <v>0.5074234159614166</v>
      </c>
      <c r="S342" s="89">
        <f>ABS(L342)*SQRT(O$339/N$339)</f>
        <v>4.6590056039142116</v>
      </c>
      <c r="T342" s="42"/>
      <c r="U342" t="s">
        <v>561</v>
      </c>
    </row>
    <row r="343" spans="1:22" ht="15" thickTop="1" x14ac:dyDescent="0.35">
      <c r="A343" s="85" t="s">
        <v>528</v>
      </c>
      <c r="B343" s="85" t="s">
        <v>514</v>
      </c>
      <c r="C343" s="85" t="s">
        <v>515</v>
      </c>
      <c r="D343" s="85" t="s">
        <v>516</v>
      </c>
      <c r="E343" s="85" t="s">
        <v>517</v>
      </c>
      <c r="F343" s="85" t="s">
        <v>529</v>
      </c>
      <c r="G343" s="85" t="s">
        <v>530</v>
      </c>
      <c r="H343" s="85" t="s">
        <v>531</v>
      </c>
      <c r="I343" s="85" t="s">
        <v>532</v>
      </c>
      <c r="K343" s="89" t="str">
        <f t="shared" ref="K343:K344" si="112">K337</f>
        <v>AS1_ESC</v>
      </c>
      <c r="L343" s="89">
        <f t="shared" ref="L343:L344" si="113">L$335-L337</f>
        <v>-7.1289852059301051E-2</v>
      </c>
      <c r="M343" s="89">
        <f t="shared" ref="M343:M344" si="114">SQRT(N$339/O$339*(1/M$335+1/M337))</f>
        <v>0.1761886860977141</v>
      </c>
      <c r="N343" s="89">
        <f t="shared" ref="N343:N344" si="115">ABS(L343/M343)</f>
        <v>0.40462219021125884</v>
      </c>
      <c r="O343" s="89">
        <f t="shared" ref="O343:O344" si="116">L343-M343*P$339</f>
        <v>-0.57871326802071765</v>
      </c>
      <c r="P343" s="89">
        <f t="shared" ref="P343:P344" si="117">L343+M343*P$339</f>
        <v>0.43613356390211555</v>
      </c>
      <c r="Q343" s="89">
        <f>[1]!DPROB(N343,COUNT(M$335:M$338),O$339)</f>
        <v>1</v>
      </c>
      <c r="R343" s="89">
        <f t="shared" ref="R343:R344" si="118">M343*P$339</f>
        <v>0.5074234159614166</v>
      </c>
      <c r="S343" s="89">
        <f t="shared" ref="S343:S344" si="119">ABS(L343)*SQRT(O$339/N$339)</f>
        <v>0.33037263487498086</v>
      </c>
      <c r="U343" t="s">
        <v>559</v>
      </c>
    </row>
    <row r="344" spans="1:22" x14ac:dyDescent="0.35">
      <c r="A344" s="42" t="s">
        <v>518</v>
      </c>
      <c r="B344" s="42">
        <f>B346-B345</f>
        <v>2.3982499653268512</v>
      </c>
      <c r="C344" s="42">
        <f>COUNTA(A337:A340)-1</f>
        <v>3</v>
      </c>
      <c r="D344" s="42">
        <f>B344/C344</f>
        <v>0.79941665510895044</v>
      </c>
      <c r="E344" s="42">
        <f>D344/D345</f>
        <v>17.168244882926249</v>
      </c>
      <c r="F344" s="97">
        <f>_xlfn.F.DIST.RT(E344,C344,C345)</f>
        <v>7.5947389130009112E-4</v>
      </c>
      <c r="G344" s="42">
        <f>B344/B346</f>
        <v>0.86555691665177115</v>
      </c>
      <c r="H344" s="42">
        <f>SQRT(DEVSQ(D337:D340)/(D345*C344))</f>
        <v>2.3922266394112306</v>
      </c>
      <c r="I344" s="42">
        <f>(B346-C346*D345)/(B346+D345)</f>
        <v>0.80166841372566511</v>
      </c>
      <c r="J344" s="42"/>
      <c r="K344" s="95" t="str">
        <f t="shared" si="112"/>
        <v>AS2_ESC</v>
      </c>
      <c r="L344" s="95">
        <f t="shared" si="113"/>
        <v>-3.6704643996505748E-3</v>
      </c>
      <c r="M344" s="95">
        <f t="shared" si="114"/>
        <v>0.1761886860977141</v>
      </c>
      <c r="N344" s="95">
        <f t="shared" si="115"/>
        <v>2.0832577170221578E-2</v>
      </c>
      <c r="O344" s="95">
        <f t="shared" si="116"/>
        <v>-0.51109388036106718</v>
      </c>
      <c r="P344" s="95">
        <f t="shared" si="117"/>
        <v>0.50375295156176603</v>
      </c>
      <c r="Q344" s="95">
        <f>[1]!DPROB(N344,COUNT(M$335:M$338),O$339)</f>
        <v>1</v>
      </c>
      <c r="R344" s="95">
        <f t="shared" si="118"/>
        <v>0.5074234159614166</v>
      </c>
      <c r="S344" s="95">
        <f t="shared" si="119"/>
        <v>1.7009728031398923E-2</v>
      </c>
      <c r="U344" t="s">
        <v>559</v>
      </c>
    </row>
    <row r="345" spans="1:22" x14ac:dyDescent="0.35">
      <c r="A345" t="s">
        <v>519</v>
      </c>
      <c r="B345">
        <f>SUM(F337:F340)</f>
        <v>0.372509437306066</v>
      </c>
      <c r="C345">
        <f>C346-C344</f>
        <v>8</v>
      </c>
      <c r="D345">
        <f>B345/C345</f>
        <v>4.6563679663258251E-2</v>
      </c>
      <c r="R345" s="42"/>
      <c r="S345" s="42"/>
    </row>
    <row r="346" spans="1:22" x14ac:dyDescent="0.35">
      <c r="A346" s="91" t="s">
        <v>520</v>
      </c>
      <c r="B346" s="91">
        <f>DEVSQ(B327:E329)</f>
        <v>2.7707594026329172</v>
      </c>
      <c r="C346" s="91">
        <f>COUNT(B327:E329)-1</f>
        <v>11</v>
      </c>
      <c r="D346" s="91">
        <f>B346/C346</f>
        <v>0.25188721842117429</v>
      </c>
      <c r="E346" s="91"/>
      <c r="F346" s="91"/>
      <c r="G346" s="91"/>
      <c r="H346" s="91"/>
      <c r="I346" s="91"/>
    </row>
    <row r="347" spans="1:22" x14ac:dyDescent="0.35">
      <c r="A347"/>
      <c r="K347" s="64"/>
      <c r="L347" s="64"/>
      <c r="M347" s="64"/>
      <c r="N347" s="64"/>
      <c r="O347" s="64"/>
      <c r="P347" s="64"/>
      <c r="S347" s="42"/>
    </row>
    <row r="348" spans="1:22" ht="15.5" x14ac:dyDescent="0.35">
      <c r="A348" s="83" t="s">
        <v>55</v>
      </c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</row>
    <row r="349" spans="1:22" ht="15.5" x14ac:dyDescent="0.35">
      <c r="A349" s="103"/>
      <c r="B349" s="82" t="s">
        <v>137</v>
      </c>
      <c r="C349" s="82" t="s">
        <v>136</v>
      </c>
      <c r="D349" s="82" t="s">
        <v>138</v>
      </c>
      <c r="E349" s="82" t="s">
        <v>139</v>
      </c>
      <c r="F349" s="84"/>
      <c r="G349" s="106" t="s">
        <v>554</v>
      </c>
      <c r="H349" s="119" t="s">
        <v>137</v>
      </c>
      <c r="I349" s="119"/>
      <c r="J349" s="119" t="s">
        <v>136</v>
      </c>
      <c r="K349" s="119"/>
      <c r="L349" s="119" t="s">
        <v>138</v>
      </c>
      <c r="M349" s="119"/>
      <c r="N349" s="119" t="s">
        <v>139</v>
      </c>
      <c r="O349" s="119"/>
    </row>
    <row r="350" spans="1:22" x14ac:dyDescent="0.35">
      <c r="A350" t="s">
        <v>79</v>
      </c>
      <c r="B350">
        <v>1.0487162144007069</v>
      </c>
      <c r="C350">
        <v>7.3818110394882516E-5</v>
      </c>
      <c r="D350">
        <v>1.1033689853206223</v>
      </c>
      <c r="E350">
        <v>1.1675294975634798</v>
      </c>
      <c r="H350" s="107" t="str" cm="1">
        <f t="array" ref="H350:I353">[1]!GRUBBS(B350:B352,TRUE)</f>
        <v>outlier</v>
      </c>
      <c r="I350" s="74">
        <v>0.93518238881486526</v>
      </c>
      <c r="J350" s="107" t="str" cm="1">
        <f t="array" ref="J350:K353">[1]!GRUBBS(C350:C352,TRUE)</f>
        <v>outlier</v>
      </c>
      <c r="K350" s="74">
        <v>6.3856514490500909E-5</v>
      </c>
      <c r="L350" s="107" t="str" cm="1">
        <f t="array" ref="L350:M353">[1]!GRUBBS(D350:D352,TRUE)</f>
        <v>outlier</v>
      </c>
      <c r="M350" s="74">
        <v>1.3456892833462857</v>
      </c>
      <c r="N350" s="107" t="str" cm="1">
        <f t="array" ref="N350:O353">[1]!GRUBBS(E350:E352,TRUE)</f>
        <v>outlier</v>
      </c>
      <c r="O350" s="74">
        <v>1.1675294975634798</v>
      </c>
    </row>
    <row r="351" spans="1:22" x14ac:dyDescent="0.35">
      <c r="A351" t="s">
        <v>80</v>
      </c>
      <c r="B351">
        <v>1.0196372607168338</v>
      </c>
      <c r="C351">
        <v>7.0124349093572132E-5</v>
      </c>
      <c r="D351">
        <v>1.3456892833462857</v>
      </c>
      <c r="E351">
        <v>1.2233840171938608</v>
      </c>
      <c r="H351" s="108" t="str">
        <v>G</v>
      </c>
      <c r="I351" s="75">
        <v>1.1190587648524699</v>
      </c>
      <c r="J351" s="108" t="str">
        <v>G</v>
      </c>
      <c r="K351" s="75">
        <v>1.0742443966963122</v>
      </c>
      <c r="L351" s="108" t="str">
        <v>G</v>
      </c>
      <c r="M351" s="75">
        <v>1.0551046358647596</v>
      </c>
      <c r="N351" s="108" t="str">
        <v>G</v>
      </c>
      <c r="O351" s="75">
        <v>1.029693650370062</v>
      </c>
    </row>
    <row r="352" spans="1:22" x14ac:dyDescent="0.35">
      <c r="A352" t="s">
        <v>81</v>
      </c>
      <c r="B352">
        <v>0.93518238881486526</v>
      </c>
      <c r="C352">
        <v>6.3856514490500909E-5</v>
      </c>
      <c r="D352">
        <v>0.9359893373178001</v>
      </c>
      <c r="E352">
        <v>1.1980703847388561</v>
      </c>
      <c r="H352" s="108" t="str">
        <v>G-crit</v>
      </c>
      <c r="I352" s="75">
        <v>1.1531180614225278</v>
      </c>
      <c r="J352" s="108" t="str">
        <v>G-crit</v>
      </c>
      <c r="K352" s="75">
        <v>1.1531180614225278</v>
      </c>
      <c r="L352" s="108" t="str">
        <v>G-crit</v>
      </c>
      <c r="M352" s="75">
        <v>1.1531180614225278</v>
      </c>
      <c r="N352" s="108" t="str">
        <v>G-crit</v>
      </c>
      <c r="O352" s="75">
        <v>1.1531180614225278</v>
      </c>
    </row>
    <row r="353" spans="1:21" x14ac:dyDescent="0.35">
      <c r="A353"/>
      <c r="H353" s="109" t="str">
        <v>sig</v>
      </c>
      <c r="I353" s="110" t="str">
        <v>no</v>
      </c>
      <c r="J353" s="109" t="str">
        <v>sig</v>
      </c>
      <c r="K353" s="110" t="str">
        <v>no</v>
      </c>
      <c r="L353" s="109" t="str">
        <v>sig</v>
      </c>
      <c r="M353" s="110" t="str">
        <v>no</v>
      </c>
      <c r="N353" s="109" t="str">
        <v>sig</v>
      </c>
      <c r="O353" s="110" t="str">
        <v>no</v>
      </c>
    </row>
    <row r="354" spans="1:21" x14ac:dyDescent="0.35">
      <c r="A354"/>
      <c r="G354" s="11" t="s">
        <v>555</v>
      </c>
      <c r="H354" s="6" t="str">
        <f>IF(I351 &lt; 1.153, "NS", IF(I351 &gt; 1.155, "outlier", "straggler"))</f>
        <v>NS</v>
      </c>
      <c r="I354" s="6" t="str">
        <f>IF(H354 = "outlier", "exclude", IF(H354 = "straggler", "keep", "keep"))</f>
        <v>keep</v>
      </c>
      <c r="J354" s="6" t="str">
        <f>IF(K351 &lt; 1.153, "NS", IF(K351 &gt; 1.155, "outlier", "straggler"))</f>
        <v>NS</v>
      </c>
      <c r="K354" s="6" t="str">
        <f>IF(J354 = "outlier", "exclude", IF(J354 = "straggler", "keep", "keep"))</f>
        <v>keep</v>
      </c>
      <c r="L354" s="6" t="str">
        <f>IF(M351 &lt; 1.153, "NS", IF(M351 &gt; 1.155, "outlier", "straggler"))</f>
        <v>NS</v>
      </c>
      <c r="M354" s="6" t="str">
        <f>IF(L354 = "outlier", "exclude", IF(L354 = "straggler", "keep", "keep"))</f>
        <v>keep</v>
      </c>
      <c r="N354" s="6" t="str">
        <f>IF(O351 &lt; 1.153, "NS", IF(O351 &gt; 1.155, "outlier", "straggler"))</f>
        <v>NS</v>
      </c>
      <c r="O354" s="6" t="str">
        <f>IF(N354 = "outlier", "exclude", IF(N354 = "straggler", "keep", "keep"))</f>
        <v>keep</v>
      </c>
    </row>
    <row r="355" spans="1:21" x14ac:dyDescent="0.35">
      <c r="A355"/>
    </row>
    <row r="356" spans="1:21" ht="15" thickBot="1" x14ac:dyDescent="0.4">
      <c r="A356" t="s">
        <v>521</v>
      </c>
      <c r="K356" t="s">
        <v>533</v>
      </c>
      <c r="N356" s="42" t="s">
        <v>534</v>
      </c>
      <c r="O356">
        <v>0.05</v>
      </c>
    </row>
    <row r="357" spans="1:21" ht="15" thickTop="1" x14ac:dyDescent="0.35">
      <c r="A357"/>
      <c r="K357" s="85" t="s">
        <v>535</v>
      </c>
      <c r="L357" s="85" t="s">
        <v>536</v>
      </c>
      <c r="M357" s="85" t="s">
        <v>537</v>
      </c>
      <c r="N357" s="85" t="s">
        <v>538</v>
      </c>
      <c r="O357" s="85" t="s">
        <v>515</v>
      </c>
      <c r="P357" s="85" t="s">
        <v>539</v>
      </c>
    </row>
    <row r="358" spans="1:21" ht="15" thickBot="1" x14ac:dyDescent="0.4">
      <c r="A358" t="s">
        <v>522</v>
      </c>
      <c r="F358" t="s">
        <v>523</v>
      </c>
      <c r="G358">
        <v>0.05</v>
      </c>
      <c r="K358" s="42" t="str">
        <f>B349</f>
        <v>WT_ESC</v>
      </c>
      <c r="L358" s="42">
        <f>AVERAGE(B350:B352)</f>
        <v>1.001178621310802</v>
      </c>
      <c r="M358" s="42">
        <f>COUNT(B350:B352)</f>
        <v>3</v>
      </c>
      <c r="N358" s="42">
        <f>DEVSQ(B350:B352)</f>
        <v>6.956046829161025E-3</v>
      </c>
      <c r="O358" s="42"/>
      <c r="P358" s="42"/>
      <c r="R358" s="42"/>
      <c r="S358" s="42"/>
      <c r="T358" s="42"/>
    </row>
    <row r="359" spans="1:21" ht="15" thickTop="1" x14ac:dyDescent="0.35">
      <c r="A359" s="85" t="s">
        <v>524</v>
      </c>
      <c r="B359" s="85" t="s">
        <v>510</v>
      </c>
      <c r="C359" s="85" t="s">
        <v>511</v>
      </c>
      <c r="D359" s="85" t="s">
        <v>121</v>
      </c>
      <c r="E359" s="85" t="s">
        <v>512</v>
      </c>
      <c r="F359" s="85" t="s">
        <v>514</v>
      </c>
      <c r="G359" s="85" t="s">
        <v>525</v>
      </c>
      <c r="H359" s="85" t="s">
        <v>526</v>
      </c>
      <c r="I359" s="85" t="s">
        <v>527</v>
      </c>
      <c r="K359" t="str">
        <f>C349</f>
        <v>PWS_ESC</v>
      </c>
      <c r="L359">
        <f>AVERAGE(C350:C352)</f>
        <v>6.9266324659651861E-5</v>
      </c>
      <c r="M359">
        <f>COUNT(C350:C352)</f>
        <v>3</v>
      </c>
      <c r="N359">
        <f>DEVSQ(C350:C352)</f>
        <v>5.0721005374902525E-11</v>
      </c>
    </row>
    <row r="360" spans="1:21" x14ac:dyDescent="0.35">
      <c r="A360" s="42" t="str">
        <f>B349</f>
        <v>WT_ESC</v>
      </c>
      <c r="B360" s="42">
        <f>COUNT(B350:B352)</f>
        <v>3</v>
      </c>
      <c r="C360" s="42">
        <f>SUM(B350:B352)</f>
        <v>3.0035358639324063</v>
      </c>
      <c r="D360" s="42">
        <f>AVERAGE(B350:B352)</f>
        <v>1.001178621310802</v>
      </c>
      <c r="E360" s="42">
        <f>_xlfn.VAR.S(B350:B352)</f>
        <v>3.4780234145805125E-3</v>
      </c>
      <c r="F360" s="42">
        <f>DEVSQ(B350:B352)</f>
        <v>6.956046829161025E-3</v>
      </c>
      <c r="G360" s="42">
        <f>SQRT(D368/B360)</f>
        <v>6.2377715144296061E-2</v>
      </c>
      <c r="H360" s="42">
        <f>D360-G360*_xlfn.T.INV.2T(G358,C368)</f>
        <v>0.85733535224346769</v>
      </c>
      <c r="I360" s="42">
        <f>D360+G360*_xlfn.T.INV.2T(G358,C368)</f>
        <v>1.1450218903781364</v>
      </c>
      <c r="J360" s="42"/>
      <c r="K360" s="92" t="str">
        <f>D349</f>
        <v>AS1_ESC</v>
      </c>
      <c r="L360" s="92">
        <f>AVERAGE(D350:D352)</f>
        <v>1.1283492019949029</v>
      </c>
      <c r="M360" s="92">
        <f>COUNT(D350:D352)</f>
        <v>3</v>
      </c>
      <c r="N360" s="42">
        <f>DEVSQ(D350:D352)</f>
        <v>8.4863039725512984E-2</v>
      </c>
      <c r="O360" s="42"/>
      <c r="P360" s="42"/>
    </row>
    <row r="361" spans="1:21" x14ac:dyDescent="0.35">
      <c r="A361" t="str">
        <f>C349</f>
        <v>PWS_ESC</v>
      </c>
      <c r="B361">
        <f>COUNT(C350:C352)</f>
        <v>3</v>
      </c>
      <c r="C361">
        <f>SUM(C350:C352)</f>
        <v>2.0779897397895557E-4</v>
      </c>
      <c r="D361">
        <f>AVERAGE(C350:C352)</f>
        <v>6.9266324659651861E-5</v>
      </c>
      <c r="E361">
        <f>_xlfn.VAR.S(C350:C352)</f>
        <v>2.5360502687451263E-11</v>
      </c>
      <c r="F361">
        <f>DEVSQ(C350:C352)</f>
        <v>5.0721005374902525E-11</v>
      </c>
      <c r="G361">
        <f>SQRT(D368/B361)</f>
        <v>6.2377715144296061E-2</v>
      </c>
      <c r="H361">
        <f>D361-G361*_xlfn.T.INV.2T(G358,C368)</f>
        <v>-0.14377400274267468</v>
      </c>
      <c r="I361">
        <f>D361+G361*_xlfn.T.INV.2T(G358,C368)</f>
        <v>0.14391253539199397</v>
      </c>
      <c r="K361" t="str">
        <f>E349</f>
        <v>AS2_ESC</v>
      </c>
      <c r="L361">
        <f>AVERAGE(E350:E352)</f>
        <v>1.1963279664987321</v>
      </c>
      <c r="M361">
        <f>COUNT(E350:E352)</f>
        <v>3</v>
      </c>
      <c r="N361">
        <f>DEVSQ(E350:E352)</f>
        <v>1.5644177135555838E-3</v>
      </c>
    </row>
    <row r="362" spans="1:21" x14ac:dyDescent="0.35">
      <c r="A362" t="str">
        <f>D349</f>
        <v>AS1_ESC</v>
      </c>
      <c r="B362">
        <f>COUNT(D350:D352)</f>
        <v>3</v>
      </c>
      <c r="C362">
        <f>SUM(D350:D352)</f>
        <v>3.3850476059847083</v>
      </c>
      <c r="D362">
        <f>AVERAGE(D350:D352)</f>
        <v>1.1283492019949029</v>
      </c>
      <c r="E362">
        <f>_xlfn.VAR.S(D350:D352)</f>
        <v>4.2431519862756284E-2</v>
      </c>
      <c r="F362">
        <f>DEVSQ(D350:D352)</f>
        <v>8.4863039725512984E-2</v>
      </c>
      <c r="G362">
        <f>SQRT(D368/B362)</f>
        <v>6.2377715144296061E-2</v>
      </c>
      <c r="H362">
        <f>D362-G362*_xlfn.T.INV.2T(G358,C368)</f>
        <v>0.98450593292756849</v>
      </c>
      <c r="I362">
        <f>D362+G362*_xlfn.T.INV.2T(G358,C368)</f>
        <v>1.2721924710622372</v>
      </c>
      <c r="K362" s="78"/>
      <c r="L362" s="78"/>
      <c r="M362" s="78">
        <f>SUM(M358:M361)</f>
        <v>12</v>
      </c>
      <c r="N362" s="78">
        <f>SUM(N358:N361)</f>
        <v>9.3383504318950608E-2</v>
      </c>
      <c r="O362" s="78">
        <f>M362-COUNT(M358:M361)</f>
        <v>8</v>
      </c>
      <c r="P362" s="78">
        <f>[1]!DCRIT(COUNT(M358:M361),O362,O356)</f>
        <v>2.88</v>
      </c>
    </row>
    <row r="363" spans="1:21" ht="15" thickBot="1" x14ac:dyDescent="0.4">
      <c r="A363" t="str">
        <f>E349</f>
        <v>AS2_ESC</v>
      </c>
      <c r="B363">
        <f>COUNT(E350:E352)</f>
        <v>3</v>
      </c>
      <c r="C363">
        <f>SUM(E350:E352)</f>
        <v>3.5889838994961965</v>
      </c>
      <c r="D363">
        <f>AVERAGE(E350:E352)</f>
        <v>1.1963279664987321</v>
      </c>
      <c r="E363">
        <f>_xlfn.VAR.S(E350:E352)</f>
        <v>7.8220885677779189E-4</v>
      </c>
      <c r="F363">
        <f>DEVSQ(E350:E352)</f>
        <v>1.5644177135555838E-3</v>
      </c>
      <c r="G363">
        <f>SQRT(D368/B363)</f>
        <v>6.2377715144296061E-2</v>
      </c>
      <c r="H363">
        <f>D363-G363*_xlfn.T.INV.2T(G358,C368)</f>
        <v>1.0524846974313977</v>
      </c>
      <c r="I363">
        <f>D363+G363*_xlfn.T.INV.2T(G358,C368)</f>
        <v>1.3401712355660664</v>
      </c>
      <c r="K363" t="s">
        <v>540</v>
      </c>
    </row>
    <row r="364" spans="1:21" ht="15" thickTop="1" x14ac:dyDescent="0.35">
      <c r="A364" s="78"/>
      <c r="B364" s="78"/>
      <c r="C364" s="78"/>
      <c r="D364" s="78"/>
      <c r="E364" s="78"/>
      <c r="F364" s="78"/>
      <c r="G364" s="78"/>
      <c r="H364" s="78"/>
      <c r="I364" s="78"/>
      <c r="K364" s="85" t="s">
        <v>535</v>
      </c>
      <c r="L364" s="85" t="s">
        <v>536</v>
      </c>
      <c r="M364" s="85" t="s">
        <v>541</v>
      </c>
      <c r="N364" s="85" t="s">
        <v>542</v>
      </c>
      <c r="O364" s="85" t="s">
        <v>543</v>
      </c>
      <c r="P364" s="85" t="s">
        <v>544</v>
      </c>
      <c r="Q364" s="85" t="s">
        <v>545</v>
      </c>
      <c r="R364" s="85" t="s">
        <v>546</v>
      </c>
      <c r="S364" s="85" t="s">
        <v>547</v>
      </c>
      <c r="U364" s="135" t="s">
        <v>558</v>
      </c>
    </row>
    <row r="365" spans="1:21" ht="15" thickBot="1" x14ac:dyDescent="0.4">
      <c r="A365" t="s">
        <v>513</v>
      </c>
      <c r="K365" s="89" t="str">
        <f>K359</f>
        <v>PWS_ESC</v>
      </c>
      <c r="L365" s="89">
        <f>L$358-L359</f>
        <v>1.0011093549861423</v>
      </c>
      <c r="M365" s="89">
        <f>SQRT(N$362/O$362*(1/M$358+1/M359))</f>
        <v>8.8215410746909084E-2</v>
      </c>
      <c r="N365" s="89">
        <f>ABS(L365/M365)</f>
        <v>11.348463341154021</v>
      </c>
      <c r="O365" s="89">
        <f>L365-M365*P$362</f>
        <v>0.74704897203504417</v>
      </c>
      <c r="P365" s="89">
        <f>L365+M365*P$362</f>
        <v>1.2551697379372404</v>
      </c>
      <c r="Q365" s="99">
        <f>[1]!DPROB(N365,COUNT(M$358:M$361),O$362)</f>
        <v>0</v>
      </c>
      <c r="R365" s="89">
        <f>M365*P$362</f>
        <v>0.25406038295109817</v>
      </c>
      <c r="S365" s="89">
        <f>ABS(L365)*SQRT(O$362/N$362)</f>
        <v>9.2659815168358968</v>
      </c>
      <c r="T365" s="42"/>
      <c r="U365" t="s">
        <v>561</v>
      </c>
    </row>
    <row r="366" spans="1:21" ht="15" thickTop="1" x14ac:dyDescent="0.35">
      <c r="A366" s="85" t="s">
        <v>528</v>
      </c>
      <c r="B366" s="85" t="s">
        <v>514</v>
      </c>
      <c r="C366" s="85" t="s">
        <v>515</v>
      </c>
      <c r="D366" s="85" t="s">
        <v>516</v>
      </c>
      <c r="E366" s="85" t="s">
        <v>517</v>
      </c>
      <c r="F366" s="85" t="s">
        <v>529</v>
      </c>
      <c r="G366" s="85" t="s">
        <v>530</v>
      </c>
      <c r="H366" s="85" t="s">
        <v>531</v>
      </c>
      <c r="I366" s="85" t="s">
        <v>532</v>
      </c>
      <c r="K366" s="89" t="str">
        <f t="shared" ref="K366:K367" si="120">K360</f>
        <v>AS1_ESC</v>
      </c>
      <c r="L366" s="89">
        <f t="shared" ref="L366:L367" si="121">L$358-L360</f>
        <v>-0.12717058068410081</v>
      </c>
      <c r="M366" s="89">
        <f t="shared" ref="M366:M367" si="122">SQRT(N$362/O$362*(1/M$358+1/M360))</f>
        <v>8.8215410746909084E-2</v>
      </c>
      <c r="N366" s="89">
        <f t="shared" ref="N366:N367" si="123">ABS(L366/M366)</f>
        <v>1.4415914363189273</v>
      </c>
      <c r="O366" s="89">
        <f t="shared" ref="O366:O367" si="124">L366-M366*P$362</f>
        <v>-0.38123096363519898</v>
      </c>
      <c r="P366" s="89">
        <f t="shared" ref="P366:P367" si="125">L366+M366*P$362</f>
        <v>0.12688980226699736</v>
      </c>
      <c r="Q366" s="89">
        <f>[1]!DPROB(N366,COUNT(M$358:M$361),O$362)</f>
        <v>1</v>
      </c>
      <c r="R366" s="89">
        <f t="shared" ref="R366:R367" si="126">M366*P$362</f>
        <v>0.25406038295109817</v>
      </c>
      <c r="S366" s="89">
        <f t="shared" ref="S366:S367" si="127">ABS(L366)*SQRT(O$362/N$362)</f>
        <v>1.177054478849094</v>
      </c>
      <c r="U366" t="s">
        <v>559</v>
      </c>
    </row>
    <row r="367" spans="1:21" x14ac:dyDescent="0.35">
      <c r="A367" s="42" t="s">
        <v>518</v>
      </c>
      <c r="B367" s="42">
        <f>B369-B368</f>
        <v>2.8238603756709417</v>
      </c>
      <c r="C367" s="42">
        <f>COUNTA(A360:A363)-1</f>
        <v>3</v>
      </c>
      <c r="D367" s="42">
        <f>B367/C367</f>
        <v>0.94128679189031395</v>
      </c>
      <c r="E367" s="42">
        <f>D367/D368</f>
        <v>80.638378159410806</v>
      </c>
      <c r="F367" s="97">
        <f>_xlfn.F.DIST.RT(E367,C367,C368)</f>
        <v>2.5506768814347065E-6</v>
      </c>
      <c r="G367" s="42">
        <f>B367/B369</f>
        <v>0.96798913352445726</v>
      </c>
      <c r="H367" s="42">
        <f>SQRT(DEVSQ(D360:D363)/(D368*C367))</f>
        <v>5.1845404219149707</v>
      </c>
      <c r="I367" s="42">
        <f>(B369-C369*D368)/(B369+D368)</f>
        <v>0.95217506498779558</v>
      </c>
      <c r="J367" s="42"/>
      <c r="K367" s="95" t="str">
        <f t="shared" si="120"/>
        <v>AS2_ESC</v>
      </c>
      <c r="L367" s="95">
        <f t="shared" si="121"/>
        <v>-0.19514934518793003</v>
      </c>
      <c r="M367" s="95">
        <f t="shared" si="122"/>
        <v>8.8215410746909084E-2</v>
      </c>
      <c r="N367" s="95">
        <f t="shared" si="123"/>
        <v>2.2121910847053186</v>
      </c>
      <c r="O367" s="95">
        <f t="shared" si="124"/>
        <v>-0.44920972813902821</v>
      </c>
      <c r="P367" s="95">
        <f t="shared" si="125"/>
        <v>5.8911037763168139E-2</v>
      </c>
      <c r="Q367" s="95">
        <f>[1]!DPROB(N367,COUNT(M$358:M$361),O$362)</f>
        <v>1</v>
      </c>
      <c r="R367" s="95">
        <f t="shared" si="126"/>
        <v>0.25406038295109817</v>
      </c>
      <c r="S367" s="95">
        <f t="shared" si="127"/>
        <v>1.8062464570206904</v>
      </c>
      <c r="U367" t="s">
        <v>559</v>
      </c>
    </row>
    <row r="368" spans="1:21" x14ac:dyDescent="0.35">
      <c r="A368" t="s">
        <v>519</v>
      </c>
      <c r="B368">
        <f>SUM(F360:F363)</f>
        <v>9.3383504318950608E-2</v>
      </c>
      <c r="C368">
        <f>C369-C367</f>
        <v>8</v>
      </c>
      <c r="D368">
        <f>B368/C368</f>
        <v>1.1672938039868826E-2</v>
      </c>
      <c r="R368" s="42"/>
      <c r="S368" s="42"/>
    </row>
    <row r="369" spans="1:22" x14ac:dyDescent="0.35">
      <c r="A369" s="91" t="s">
        <v>520</v>
      </c>
      <c r="B369" s="91">
        <f>DEVSQ(B350:E352)</f>
        <v>2.9172438799898925</v>
      </c>
      <c r="C369" s="91">
        <f>COUNT(B350:E352)-1</f>
        <v>11</v>
      </c>
      <c r="D369" s="91">
        <f>B369/C369</f>
        <v>0.26520398908999021</v>
      </c>
      <c r="E369" s="91"/>
      <c r="F369" s="91"/>
      <c r="G369" s="91"/>
      <c r="H369" s="91"/>
      <c r="I369" s="91"/>
    </row>
    <row r="370" spans="1:22" x14ac:dyDescent="0.35">
      <c r="A370"/>
      <c r="P370" s="64"/>
      <c r="Q370" s="64"/>
      <c r="S370" s="64"/>
    </row>
    <row r="371" spans="1:22" ht="15.5" x14ac:dyDescent="0.35">
      <c r="A371" s="83" t="s">
        <v>56</v>
      </c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</row>
    <row r="372" spans="1:22" ht="15.5" x14ac:dyDescent="0.35">
      <c r="A372" s="103"/>
      <c r="B372" s="82" t="s">
        <v>137</v>
      </c>
      <c r="C372" s="82" t="s">
        <v>136</v>
      </c>
      <c r="D372" s="82" t="s">
        <v>138</v>
      </c>
      <c r="E372" s="82" t="s">
        <v>139</v>
      </c>
      <c r="F372" s="84"/>
      <c r="G372" s="106" t="s">
        <v>554</v>
      </c>
      <c r="H372" s="119" t="s">
        <v>137</v>
      </c>
      <c r="I372" s="119"/>
      <c r="J372" s="119" t="s">
        <v>136</v>
      </c>
      <c r="K372" s="119"/>
      <c r="L372" s="119" t="s">
        <v>138</v>
      </c>
      <c r="M372" s="119"/>
      <c r="N372" s="119" t="s">
        <v>139</v>
      </c>
      <c r="O372" s="119"/>
    </row>
    <row r="373" spans="1:22" x14ac:dyDescent="0.35">
      <c r="A373" t="s">
        <v>79</v>
      </c>
      <c r="B373">
        <v>1.0488533679395446</v>
      </c>
      <c r="C373">
        <v>1.8286141805866268E-4</v>
      </c>
      <c r="D373">
        <v>1.0268809966013814</v>
      </c>
      <c r="E373">
        <v>0.70462260640397656</v>
      </c>
      <c r="H373" s="107" t="str" cm="1">
        <f t="array" ref="H373:I376">[1]!GRUBBS(B373:B375,TRUE)</f>
        <v>outlier</v>
      </c>
      <c r="I373" s="74">
        <v>1.0488533679395446</v>
      </c>
      <c r="J373" s="107" t="str" cm="1">
        <f t="array" ref="J373:K376">[1]!GRUBBS(C373:C375,TRUE)</f>
        <v>outlier</v>
      </c>
      <c r="K373" s="74">
        <v>1.5818466131891184E-4</v>
      </c>
      <c r="L373" s="107" t="str" cm="1">
        <f t="array" ref="L373:M376">[1]!GRUBBS(D373:D375,TRUE)</f>
        <v>outlier</v>
      </c>
      <c r="M373" s="74">
        <v>1.0705543199803604</v>
      </c>
      <c r="N373" s="107" t="str" cm="1">
        <f t="array" ref="N373:O376">[1]!GRUBBS(E373:E375,TRUE)</f>
        <v>outlier</v>
      </c>
      <c r="O373" s="74">
        <v>1.1822384112334399</v>
      </c>
    </row>
    <row r="374" spans="1:22" x14ac:dyDescent="0.35">
      <c r="A374" t="s">
        <v>80</v>
      </c>
      <c r="B374">
        <v>0.95565204687376459</v>
      </c>
      <c r="C374">
        <v>1.7371127284477689E-4</v>
      </c>
      <c r="D374">
        <v>1.0705543199803604</v>
      </c>
      <c r="E374">
        <v>1.1822384112334399</v>
      </c>
      <c r="H374" s="108" t="str">
        <v>G</v>
      </c>
      <c r="I374" s="75">
        <v>1.0311412653311651</v>
      </c>
      <c r="J374" s="108" t="str">
        <v>G</v>
      </c>
      <c r="K374" s="75">
        <v>1.0742443966963129</v>
      </c>
      <c r="L374" s="108" t="str">
        <v>G</v>
      </c>
      <c r="M374" s="75">
        <v>1.0334643281854003</v>
      </c>
      <c r="N374" s="108" t="str">
        <v>G</v>
      </c>
      <c r="O374" s="75">
        <v>1.1446405149455363</v>
      </c>
    </row>
    <row r="375" spans="1:22" x14ac:dyDescent="0.35">
      <c r="A375" t="s">
        <v>81</v>
      </c>
      <c r="B375">
        <v>0.99766658959692001</v>
      </c>
      <c r="C375">
        <v>1.5818466131891184E-4</v>
      </c>
      <c r="D375">
        <v>1.0463982259324314</v>
      </c>
      <c r="E375">
        <v>0.77268073503746026</v>
      </c>
      <c r="H375" s="108" t="str">
        <v>G-crit</v>
      </c>
      <c r="I375" s="75">
        <v>1.1531180614225278</v>
      </c>
      <c r="J375" s="108" t="str">
        <v>G-crit</v>
      </c>
      <c r="K375" s="75">
        <v>1.1531180614225278</v>
      </c>
      <c r="L375" s="108" t="str">
        <v>G-crit</v>
      </c>
      <c r="M375" s="75">
        <v>1.1531180614225278</v>
      </c>
      <c r="N375" s="108" t="str">
        <v>G-crit</v>
      </c>
      <c r="O375" s="75">
        <v>1.1531180614225278</v>
      </c>
    </row>
    <row r="376" spans="1:22" x14ac:dyDescent="0.35">
      <c r="A376"/>
      <c r="H376" s="109" t="str">
        <v>sig</v>
      </c>
      <c r="I376" s="110" t="str">
        <v>no</v>
      </c>
      <c r="J376" s="109" t="str">
        <v>sig</v>
      </c>
      <c r="K376" s="110" t="str">
        <v>no</v>
      </c>
      <c r="L376" s="109" t="str">
        <v>sig</v>
      </c>
      <c r="M376" s="110" t="str">
        <v>no</v>
      </c>
      <c r="N376" s="109" t="str">
        <v>sig</v>
      </c>
      <c r="O376" s="110" t="str">
        <v>no</v>
      </c>
    </row>
    <row r="377" spans="1:22" x14ac:dyDescent="0.35">
      <c r="A377"/>
      <c r="G377" s="11" t="s">
        <v>555</v>
      </c>
      <c r="H377" s="6" t="str">
        <f>IF(I374 &lt; 1.153, "NS", IF(I374 &gt; 1.155, "outlier", "straggler"))</f>
        <v>NS</v>
      </c>
      <c r="I377" s="6" t="str">
        <f>IF(H377 = "outlier", "exclude", IF(H377 = "straggler", "keep", "keep"))</f>
        <v>keep</v>
      </c>
      <c r="J377" s="6" t="str">
        <f>IF(K374 &lt; 1.153, "NS", IF(K374 &gt; 1.155, "outlier", "straggler"))</f>
        <v>NS</v>
      </c>
      <c r="K377" s="6" t="str">
        <f>IF(J377 = "outlier", "exclude", IF(J377 = "straggler", "keep", "keep"))</f>
        <v>keep</v>
      </c>
      <c r="L377" s="6" t="str">
        <f>IF(M374 &lt; 1.153, "NS", IF(M374 &gt; 1.155, "outlier", "straggler"))</f>
        <v>NS</v>
      </c>
      <c r="M377" s="6" t="str">
        <f>IF(L377 = "outlier", "exclude", IF(L377 = "straggler", "keep", "keep"))</f>
        <v>keep</v>
      </c>
      <c r="N377" s="6" t="str">
        <f>IF(O374 &lt; 1.153, "NS", IF(O374 &gt; 1.155, "outlier", "straggler"))</f>
        <v>NS</v>
      </c>
      <c r="O377" s="6" t="str">
        <f>IF(N377 = "outlier", "exclude", IF(N377 = "straggler", "keep", "keep"))</f>
        <v>keep</v>
      </c>
    </row>
    <row r="378" spans="1:22" x14ac:dyDescent="0.35">
      <c r="A378"/>
    </row>
    <row r="379" spans="1:22" ht="15" thickBot="1" x14ac:dyDescent="0.4">
      <c r="A379" t="s">
        <v>521</v>
      </c>
      <c r="K379" t="s">
        <v>533</v>
      </c>
      <c r="N379" s="42" t="s">
        <v>534</v>
      </c>
      <c r="O379">
        <v>0.05</v>
      </c>
    </row>
    <row r="380" spans="1:22" ht="15" thickTop="1" x14ac:dyDescent="0.35">
      <c r="A380"/>
      <c r="K380" s="85" t="s">
        <v>535</v>
      </c>
      <c r="L380" s="85" t="s">
        <v>536</v>
      </c>
      <c r="M380" s="85" t="s">
        <v>537</v>
      </c>
      <c r="N380" s="85" t="s">
        <v>538</v>
      </c>
      <c r="O380" s="85" t="s">
        <v>515</v>
      </c>
      <c r="P380" s="85" t="s">
        <v>539</v>
      </c>
    </row>
    <row r="381" spans="1:22" ht="15" thickBot="1" x14ac:dyDescent="0.4">
      <c r="A381" t="s">
        <v>522</v>
      </c>
      <c r="F381" t="s">
        <v>523</v>
      </c>
      <c r="G381">
        <v>0.05</v>
      </c>
      <c r="K381" s="42" t="str">
        <f>B372</f>
        <v>WT_ESC</v>
      </c>
      <c r="L381" s="42">
        <f>AVERAGE(B373:B375)</f>
        <v>1.0007240014700762</v>
      </c>
      <c r="M381" s="42">
        <f>COUNT(B373:B375)</f>
        <v>3</v>
      </c>
      <c r="N381" s="42">
        <f>DEVSQ(B373:B375)</f>
        <v>4.3572647752464846E-3</v>
      </c>
      <c r="O381" s="42"/>
      <c r="P381" s="42"/>
      <c r="R381" s="42"/>
      <c r="S381" s="42"/>
      <c r="T381" s="42"/>
    </row>
    <row r="382" spans="1:22" ht="15" thickTop="1" x14ac:dyDescent="0.35">
      <c r="A382" s="85" t="s">
        <v>524</v>
      </c>
      <c r="B382" s="85" t="s">
        <v>510</v>
      </c>
      <c r="C382" s="85" t="s">
        <v>511</v>
      </c>
      <c r="D382" s="85" t="s">
        <v>121</v>
      </c>
      <c r="E382" s="85" t="s">
        <v>512</v>
      </c>
      <c r="F382" s="85" t="s">
        <v>514</v>
      </c>
      <c r="G382" s="85" t="s">
        <v>525</v>
      </c>
      <c r="H382" s="85" t="s">
        <v>526</v>
      </c>
      <c r="I382" s="85" t="s">
        <v>527</v>
      </c>
      <c r="K382" t="str">
        <f>C372</f>
        <v>PWS_ESC</v>
      </c>
      <c r="L382">
        <f>AVERAGE(C373:C375)</f>
        <v>1.7158578407411716E-4</v>
      </c>
      <c r="M382">
        <f>COUNT(C373:C375)</f>
        <v>3</v>
      </c>
      <c r="N382">
        <f>DEVSQ(C373:C375)</f>
        <v>3.1124771536772029E-10</v>
      </c>
    </row>
    <row r="383" spans="1:22" x14ac:dyDescent="0.35">
      <c r="A383" s="42" t="str">
        <f>B372</f>
        <v>WT_ESC</v>
      </c>
      <c r="B383" s="42">
        <f>COUNT(B373:B375)</f>
        <v>3</v>
      </c>
      <c r="C383" s="42">
        <f>SUM(B373:B375)</f>
        <v>3.0021720044102289</v>
      </c>
      <c r="D383" s="42">
        <f>AVERAGE(B373:B375)</f>
        <v>1.0007240014700762</v>
      </c>
      <c r="E383" s="42">
        <f>_xlfn.VAR.S(B373:B375)</f>
        <v>2.1786323876232423E-3</v>
      </c>
      <c r="F383" s="42">
        <f>DEVSQ(B373:B375)</f>
        <v>4.3572647752464846E-3</v>
      </c>
      <c r="G383" s="42">
        <f>SQRT(D391/B383)</f>
        <v>7.6050956015422402E-2</v>
      </c>
      <c r="H383" s="42">
        <f>D383-G383*_xlfn.T.INV.2T(G381,C391)</f>
        <v>0.82535018241228197</v>
      </c>
      <c r="I383" s="42">
        <f>D383+G383*_xlfn.T.INV.2T(G381,C391)</f>
        <v>1.1760978205278705</v>
      </c>
      <c r="J383" s="42"/>
      <c r="K383" s="92" t="str">
        <f>D372</f>
        <v>AS1_ESC</v>
      </c>
      <c r="L383" s="92">
        <f>AVERAGE(D373:D375)</f>
        <v>1.0479445141713912</v>
      </c>
      <c r="M383" s="92">
        <f>COUNT(D373:D375)</f>
        <v>3</v>
      </c>
      <c r="N383" s="42">
        <f>DEVSQ(D373:D375)</f>
        <v>9.5726609845935451E-4</v>
      </c>
      <c r="O383" s="42"/>
      <c r="P383" s="42"/>
    </row>
    <row r="384" spans="1:22" x14ac:dyDescent="0.35">
      <c r="A384" t="str">
        <f>C372</f>
        <v>PWS_ESC</v>
      </c>
      <c r="B384">
        <f>COUNT(C373:C375)</f>
        <v>3</v>
      </c>
      <c r="C384">
        <f>SUM(C373:C375)</f>
        <v>5.1475735222235146E-4</v>
      </c>
      <c r="D384">
        <f>AVERAGE(C373:C375)</f>
        <v>1.7158578407411716E-4</v>
      </c>
      <c r="E384">
        <f>_xlfn.VAR.S(C373:C375)</f>
        <v>1.5562385768386014E-10</v>
      </c>
      <c r="F384">
        <f>DEVSQ(C373:C375)</f>
        <v>3.1124771536772029E-10</v>
      </c>
      <c r="G384">
        <f>SQRT(D391/B384)</f>
        <v>7.6050956015422402E-2</v>
      </c>
      <c r="H384">
        <f>D384-G384*_xlfn.T.INV.2T(G381,C391)</f>
        <v>-0.17520223327372017</v>
      </c>
      <c r="I384">
        <f>D384+G384*_xlfn.T.INV.2T(G381,C391)</f>
        <v>0.1755454048418684</v>
      </c>
      <c r="K384" t="str">
        <f>E372</f>
        <v>AS2_ESC</v>
      </c>
      <c r="L384">
        <f>AVERAGE(E373:E375)</f>
        <v>0.88651391755829234</v>
      </c>
      <c r="M384">
        <f>COUNT(E373:E375)</f>
        <v>3</v>
      </c>
      <c r="N384">
        <f>DEVSQ(E373:E375)</f>
        <v>0.13349541867567954</v>
      </c>
    </row>
    <row r="385" spans="1:22" x14ac:dyDescent="0.35">
      <c r="A385" t="str">
        <f>D372</f>
        <v>AS1_ESC</v>
      </c>
      <c r="B385">
        <f>COUNT(D373:D375)</f>
        <v>3</v>
      </c>
      <c r="C385">
        <f>SUM(D373:D375)</f>
        <v>3.1438335425141735</v>
      </c>
      <c r="D385">
        <f>AVERAGE(D373:D375)</f>
        <v>1.0479445141713912</v>
      </c>
      <c r="E385">
        <f>_xlfn.VAR.S(D373:D375)</f>
        <v>4.7863304922967726E-4</v>
      </c>
      <c r="F385">
        <f>DEVSQ(D373:D375)</f>
        <v>9.5726609845935451E-4</v>
      </c>
      <c r="G385">
        <f>SQRT(D391/B385)</f>
        <v>7.6050956015422402E-2</v>
      </c>
      <c r="H385">
        <f>D385-G385*_xlfn.T.INV.2T(G381,C391)</f>
        <v>0.87257069511359697</v>
      </c>
      <c r="I385">
        <f>D385+G385*_xlfn.T.INV.2T(G381,C391)</f>
        <v>1.2233183332291855</v>
      </c>
      <c r="K385" s="78"/>
      <c r="L385" s="78"/>
      <c r="M385" s="78">
        <f>SUM(M381:M384)</f>
        <v>12</v>
      </c>
      <c r="N385" s="78">
        <f>SUM(N381:N384)</f>
        <v>0.13880994986063311</v>
      </c>
      <c r="O385" s="78">
        <f>M385-COUNT(M381:M384)</f>
        <v>8</v>
      </c>
      <c r="P385" s="78">
        <f>[1]!DCRIT(COUNT(M381:M384),O385,O379)</f>
        <v>2.88</v>
      </c>
    </row>
    <row r="386" spans="1:22" ht="15" thickBot="1" x14ac:dyDescent="0.4">
      <c r="A386" t="str">
        <f>E372</f>
        <v>AS2_ESC</v>
      </c>
      <c r="B386">
        <f>COUNT(E373:E375)</f>
        <v>3</v>
      </c>
      <c r="C386">
        <f>SUM(E373:E375)</f>
        <v>2.659541752674877</v>
      </c>
      <c r="D386">
        <f>AVERAGE(E373:E375)</f>
        <v>0.88651391755829234</v>
      </c>
      <c r="E386">
        <f>_xlfn.VAR.S(E373:E375)</f>
        <v>6.6747709337839467E-2</v>
      </c>
      <c r="F386">
        <f>DEVSQ(E373:E375)</f>
        <v>0.13349541867567954</v>
      </c>
      <c r="G386">
        <f>SQRT(D391/B386)</f>
        <v>7.6050956015422402E-2</v>
      </c>
      <c r="H386">
        <f>D386-G386*_xlfn.T.INV.2T(G381,C391)</f>
        <v>0.71114009850049809</v>
      </c>
      <c r="I386">
        <f>D386+G386*_xlfn.T.INV.2T(G381,C391)</f>
        <v>1.0618877366160866</v>
      </c>
      <c r="K386" t="s">
        <v>540</v>
      </c>
    </row>
    <row r="387" spans="1:22" ht="15" thickTop="1" x14ac:dyDescent="0.35">
      <c r="A387" s="78"/>
      <c r="B387" s="78"/>
      <c r="C387" s="78"/>
      <c r="D387" s="78"/>
      <c r="E387" s="78"/>
      <c r="F387" s="78"/>
      <c r="G387" s="78"/>
      <c r="H387" s="78"/>
      <c r="I387" s="78"/>
      <c r="K387" s="85" t="s">
        <v>535</v>
      </c>
      <c r="L387" s="85" t="s">
        <v>536</v>
      </c>
      <c r="M387" s="85" t="s">
        <v>541</v>
      </c>
      <c r="N387" s="85" t="s">
        <v>542</v>
      </c>
      <c r="O387" s="85" t="s">
        <v>543</v>
      </c>
      <c r="P387" s="85" t="s">
        <v>544</v>
      </c>
      <c r="Q387" s="85" t="s">
        <v>545</v>
      </c>
      <c r="R387" s="85" t="s">
        <v>546</v>
      </c>
      <c r="S387" s="85" t="s">
        <v>547</v>
      </c>
      <c r="U387" s="135" t="s">
        <v>558</v>
      </c>
    </row>
    <row r="388" spans="1:22" ht="15" thickBot="1" x14ac:dyDescent="0.4">
      <c r="A388" t="s">
        <v>513</v>
      </c>
      <c r="K388" s="89" t="str">
        <f>K382</f>
        <v>PWS_ESC</v>
      </c>
      <c r="L388" s="89">
        <f>L$381-L382</f>
        <v>1.0005524156860022</v>
      </c>
      <c r="M388" s="89">
        <f>SQRT(N$385/O$385*(1/M$381+1/M382))</f>
        <v>0.10755229342845007</v>
      </c>
      <c r="N388" s="89">
        <f>ABS(L388/M388)</f>
        <v>9.3029389127032118</v>
      </c>
      <c r="O388" s="89">
        <f>L388-M388*P$385</f>
        <v>0.69080181061206591</v>
      </c>
      <c r="P388" s="89">
        <f>L388+M388*P$385</f>
        <v>1.3103030207599384</v>
      </c>
      <c r="Q388" s="99">
        <f>[1]!DPROB(N388,COUNT(M$381:M$384),O$385)</f>
        <v>0</v>
      </c>
      <c r="R388" s="89">
        <f>M388*P$385</f>
        <v>0.3097506050739362</v>
      </c>
      <c r="S388" s="89">
        <f>ABS(L388)*SQRT(O$385/N$385)</f>
        <v>7.59581781480167</v>
      </c>
      <c r="T388" s="42"/>
      <c r="U388" t="s">
        <v>561</v>
      </c>
    </row>
    <row r="389" spans="1:22" ht="15" thickTop="1" x14ac:dyDescent="0.35">
      <c r="A389" s="85" t="s">
        <v>528</v>
      </c>
      <c r="B389" s="85" t="s">
        <v>514</v>
      </c>
      <c r="C389" s="85" t="s">
        <v>515</v>
      </c>
      <c r="D389" s="85" t="s">
        <v>516</v>
      </c>
      <c r="E389" s="85" t="s">
        <v>517</v>
      </c>
      <c r="F389" s="85" t="s">
        <v>529</v>
      </c>
      <c r="G389" s="85" t="s">
        <v>530</v>
      </c>
      <c r="H389" s="85" t="s">
        <v>531</v>
      </c>
      <c r="I389" s="85" t="s">
        <v>532</v>
      </c>
      <c r="K389" s="89" t="str">
        <f t="shared" ref="K389:K390" si="128">K383</f>
        <v>AS1_ESC</v>
      </c>
      <c r="L389" s="89">
        <f t="shared" ref="L389:L390" si="129">L$381-L383</f>
        <v>-4.7220512701314998E-2</v>
      </c>
      <c r="M389" s="89">
        <f t="shared" ref="M389:M390" si="130">SQRT(N$385/O$385*(1/M$381+1/M383))</f>
        <v>0.10755229342845007</v>
      </c>
      <c r="N389" s="89">
        <f t="shared" ref="N389:N390" si="131">ABS(L389/M389)</f>
        <v>0.43904700863239871</v>
      </c>
      <c r="O389" s="89">
        <f t="shared" ref="O389:O390" si="132">L389-M389*P$385</f>
        <v>-0.3569711177752512</v>
      </c>
      <c r="P389" s="89">
        <f t="shared" ref="P389:P390" si="133">L389+M389*P$385</f>
        <v>0.2625300923726212</v>
      </c>
      <c r="Q389" s="89">
        <f>[1]!DPROB(N389,COUNT(M$381:M$384),O$385)</f>
        <v>1</v>
      </c>
      <c r="R389" s="89">
        <f t="shared" ref="R389:R390" si="134">M389*P$385</f>
        <v>0.3097506050739362</v>
      </c>
      <c r="S389" s="89">
        <f t="shared" ref="S389:S390" si="135">ABS(L389)*SQRT(O$385/N$385)</f>
        <v>0.35848038141489935</v>
      </c>
      <c r="U389" t="s">
        <v>559</v>
      </c>
    </row>
    <row r="390" spans="1:22" x14ac:dyDescent="0.35">
      <c r="A390" s="42" t="s">
        <v>518</v>
      </c>
      <c r="B390" s="42">
        <f>B392-B391</f>
        <v>2.1944021495258692</v>
      </c>
      <c r="C390" s="42">
        <f>COUNTA(A383:A386)-1</f>
        <v>3</v>
      </c>
      <c r="D390" s="42">
        <f>B390/C390</f>
        <v>0.7314673831752897</v>
      </c>
      <c r="E390" s="42">
        <f>D390/D391</f>
        <v>42.156481370950246</v>
      </c>
      <c r="F390" s="97">
        <f>_xlfn.F.DIST.RT(E390,C390,C391)</f>
        <v>3.0086483620276329E-5</v>
      </c>
      <c r="G390" s="42">
        <f>B390/B392</f>
        <v>0.94050693038274069</v>
      </c>
      <c r="H390" s="42">
        <f>SQRT(DEVSQ(D383:D386)/(D391*C390))</f>
        <v>3.7486211407640835</v>
      </c>
      <c r="I390" s="42">
        <f>(B392-C392*D391)/(B392+D391)</f>
        <v>0.91141913899046068</v>
      </c>
      <c r="J390" s="42"/>
      <c r="K390" s="95" t="str">
        <f t="shared" si="128"/>
        <v>AS2_ESC</v>
      </c>
      <c r="L390" s="95">
        <f t="shared" si="129"/>
        <v>0.11421008391178389</v>
      </c>
      <c r="M390" s="95">
        <f t="shared" si="130"/>
        <v>0.10755229342845007</v>
      </c>
      <c r="N390" s="95">
        <f t="shared" si="131"/>
        <v>1.0619028220701119</v>
      </c>
      <c r="O390" s="95">
        <f t="shared" si="132"/>
        <v>-0.19554052116215231</v>
      </c>
      <c r="P390" s="95">
        <f t="shared" si="133"/>
        <v>0.42396068898572009</v>
      </c>
      <c r="Q390" s="95">
        <f>[1]!DPROB(N390,COUNT(M$381:M$384),O$385)</f>
        <v>1</v>
      </c>
      <c r="R390" s="95">
        <f t="shared" si="134"/>
        <v>0.3097506050739362</v>
      </c>
      <c r="S390" s="95">
        <f t="shared" si="135"/>
        <v>0.86704002349774978</v>
      </c>
      <c r="U390" t="s">
        <v>559</v>
      </c>
    </row>
    <row r="391" spans="1:22" x14ac:dyDescent="0.35">
      <c r="A391" t="s">
        <v>519</v>
      </c>
      <c r="B391">
        <f>SUM(F383:F386)</f>
        <v>0.13880994986063311</v>
      </c>
      <c r="C391">
        <f>C392-C390</f>
        <v>8</v>
      </c>
      <c r="D391">
        <f>B391/C391</f>
        <v>1.7351243732579139E-2</v>
      </c>
      <c r="R391" s="42"/>
      <c r="S391" s="42"/>
    </row>
    <row r="392" spans="1:22" x14ac:dyDescent="0.35">
      <c r="A392" s="91" t="s">
        <v>520</v>
      </c>
      <c r="B392" s="91">
        <f>DEVSQ(B373:E375)</f>
        <v>2.3332120993865022</v>
      </c>
      <c r="C392" s="91">
        <f>COUNT(B373:E375)-1</f>
        <v>11</v>
      </c>
      <c r="D392" s="91">
        <f>B392/C392</f>
        <v>0.21211019085331839</v>
      </c>
      <c r="E392" s="91"/>
      <c r="F392" s="91"/>
      <c r="G392" s="91"/>
      <c r="H392" s="91"/>
      <c r="I392" s="91"/>
    </row>
    <row r="393" spans="1:22" ht="15.5" x14ac:dyDescent="0.35">
      <c r="A393" s="81"/>
      <c r="F393" s="64"/>
      <c r="G393" s="64"/>
      <c r="H393" s="64"/>
      <c r="I393" s="64"/>
      <c r="O393" s="64"/>
      <c r="P393" s="64"/>
      <c r="Q393" s="64"/>
      <c r="R393" s="64"/>
      <c r="S393" s="64"/>
    </row>
    <row r="394" spans="1:22" x14ac:dyDescent="0.35">
      <c r="A394" s="120" t="s">
        <v>550</v>
      </c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</row>
    <row r="395" spans="1:22" ht="15.5" x14ac:dyDescent="0.35">
      <c r="A395" s="98" t="s">
        <v>66</v>
      </c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</row>
    <row r="396" spans="1:22" ht="15.5" x14ac:dyDescent="0.35">
      <c r="A396" s="81"/>
      <c r="B396" s="82" t="s">
        <v>137</v>
      </c>
      <c r="C396" s="82" t="s">
        <v>136</v>
      </c>
      <c r="D396" s="82" t="s">
        <v>138</v>
      </c>
      <c r="E396" s="82" t="s">
        <v>139</v>
      </c>
      <c r="F396" s="84"/>
      <c r="G396" s="106" t="s">
        <v>554</v>
      </c>
      <c r="H396" s="119" t="s">
        <v>137</v>
      </c>
      <c r="I396" s="119"/>
      <c r="J396" s="119" t="s">
        <v>136</v>
      </c>
      <c r="K396" s="119"/>
      <c r="L396" s="119" t="s">
        <v>138</v>
      </c>
      <c r="M396" s="119"/>
      <c r="N396" s="119" t="s">
        <v>139</v>
      </c>
      <c r="O396" s="119"/>
    </row>
    <row r="397" spans="1:22" x14ac:dyDescent="0.35">
      <c r="A397" t="s">
        <v>79</v>
      </c>
      <c r="B397">
        <v>1.1401205170741295</v>
      </c>
      <c r="C397">
        <v>0.97273652819052925</v>
      </c>
      <c r="D397">
        <v>0.83925259621657655</v>
      </c>
      <c r="E397">
        <v>0.47659663371371513</v>
      </c>
      <c r="H397" s="107" t="str" cm="1">
        <f t="array" ref="H397:I400">[1]!GRUBBS(B397:B399,TRUE)</f>
        <v>outlier</v>
      </c>
      <c r="I397" s="74">
        <v>0.85006005102662152</v>
      </c>
      <c r="J397" s="107" t="str" cm="1">
        <f t="array" ref="J397:K400">[1]!GRUBBS(C397:C399,TRUE)</f>
        <v>outlier</v>
      </c>
      <c r="K397" s="74">
        <v>1.1369816732948754</v>
      </c>
      <c r="L397" s="107" t="str" cm="1">
        <f t="array" ref="L397:M400">[1]!GRUBBS(D397:D399,TRUE)</f>
        <v>outlier</v>
      </c>
      <c r="M397" s="74">
        <v>0.50226767477522605</v>
      </c>
      <c r="N397" s="107" t="str" cm="1">
        <f t="array" ref="N397:O400">[1]!GRUBBS(E397:E399,TRUE)</f>
        <v>outlier</v>
      </c>
      <c r="O397" s="74">
        <v>0.86362425460848147</v>
      </c>
    </row>
    <row r="398" spans="1:22" x14ac:dyDescent="0.35">
      <c r="A398" t="s">
        <v>80</v>
      </c>
      <c r="B398">
        <v>1.0318097612329751</v>
      </c>
      <c r="C398">
        <v>1.1369816732948754</v>
      </c>
      <c r="D398">
        <v>0.77803933506442668</v>
      </c>
      <c r="E398">
        <v>0.86362425460848147</v>
      </c>
      <c r="H398" s="108" t="str">
        <v>G</v>
      </c>
      <c r="I398" s="75">
        <v>1.0729919837662831</v>
      </c>
      <c r="J398" s="108" t="str">
        <v>G</v>
      </c>
      <c r="K398" s="75">
        <v>1.0685134339799029</v>
      </c>
      <c r="L398" s="108" t="str">
        <v>G</v>
      </c>
      <c r="M398" s="75">
        <v>1.1377939773907502</v>
      </c>
      <c r="N398" s="108" t="str">
        <v>G</v>
      </c>
      <c r="O398" s="75">
        <v>1.1129496249629538</v>
      </c>
    </row>
    <row r="399" spans="1:22" x14ac:dyDescent="0.35">
      <c r="A399" t="s">
        <v>81</v>
      </c>
      <c r="B399">
        <v>0.85006005102662152</v>
      </c>
      <c r="C399">
        <v>0.87097185212980055</v>
      </c>
      <c r="D399">
        <v>0.50226767477522605</v>
      </c>
      <c r="E399">
        <v>0.58314369506620112</v>
      </c>
      <c r="H399" s="108" t="str">
        <v>G-crit</v>
      </c>
      <c r="I399" s="75">
        <v>1.1531180614225278</v>
      </c>
      <c r="J399" s="108" t="str">
        <v>G-crit</v>
      </c>
      <c r="K399" s="75">
        <v>1.1531180614225278</v>
      </c>
      <c r="L399" s="108" t="str">
        <v>G-crit</v>
      </c>
      <c r="M399" s="75">
        <v>1.1531180614225278</v>
      </c>
      <c r="N399" s="108" t="str">
        <v>G-crit</v>
      </c>
      <c r="O399" s="75">
        <v>1.1531180614225278</v>
      </c>
    </row>
    <row r="400" spans="1:22" x14ac:dyDescent="0.35">
      <c r="A400"/>
      <c r="H400" s="109" t="str">
        <v>sig</v>
      </c>
      <c r="I400" s="110" t="str">
        <v>no</v>
      </c>
      <c r="J400" s="109" t="str">
        <v>sig</v>
      </c>
      <c r="K400" s="110" t="str">
        <v>no</v>
      </c>
      <c r="L400" s="109" t="str">
        <v>sig</v>
      </c>
      <c r="M400" s="110" t="str">
        <v>no</v>
      </c>
      <c r="N400" s="109" t="str">
        <v>sig</v>
      </c>
      <c r="O400" s="110" t="str">
        <v>no</v>
      </c>
    </row>
    <row r="401" spans="1:21" x14ac:dyDescent="0.35">
      <c r="A401"/>
      <c r="G401" s="11" t="s">
        <v>555</v>
      </c>
      <c r="H401" s="6" t="str">
        <f>IF(I398 &lt; 1.153, "NS", IF(I398 &gt; 1.155, "outlier", "straggler"))</f>
        <v>NS</v>
      </c>
      <c r="I401" s="6" t="str">
        <f>IF(H401 = "outlier", "exclude", IF(H401 = "straggler", "keep", "keep"))</f>
        <v>keep</v>
      </c>
      <c r="J401" s="6" t="str">
        <f>IF(K398 &lt; 1.153, "NS", IF(K398 &gt; 1.155, "outlier", "straggler"))</f>
        <v>NS</v>
      </c>
      <c r="K401" s="6" t="str">
        <f>IF(J401 = "outlier", "exclude", IF(J401 = "straggler", "keep", "keep"))</f>
        <v>keep</v>
      </c>
      <c r="L401" s="6" t="str">
        <f>IF(M398 &lt; 1.153, "NS", IF(M398 &gt; 1.155, "outlier", "straggler"))</f>
        <v>NS</v>
      </c>
      <c r="M401" s="6" t="str">
        <f>IF(L401 = "outlier", "exclude", IF(L401 = "straggler", "keep", "keep"))</f>
        <v>keep</v>
      </c>
      <c r="N401" s="6" t="str">
        <f>IF(O398 &lt; 1.153, "NS", IF(O398 &gt; 1.155, "outlier", "straggler"))</f>
        <v>NS</v>
      </c>
      <c r="O401" s="6" t="str">
        <f>IF(N401 = "outlier", "exclude", IF(N401 = "straggler", "keep", "keep"))</f>
        <v>keep</v>
      </c>
    </row>
    <row r="402" spans="1:21" x14ac:dyDescent="0.35">
      <c r="A402"/>
    </row>
    <row r="403" spans="1:21" ht="15" thickBot="1" x14ac:dyDescent="0.4">
      <c r="A403" t="s">
        <v>521</v>
      </c>
      <c r="K403" t="s">
        <v>533</v>
      </c>
      <c r="N403" s="42" t="s">
        <v>534</v>
      </c>
      <c r="O403">
        <v>0.05</v>
      </c>
    </row>
    <row r="404" spans="1:21" ht="15" thickTop="1" x14ac:dyDescent="0.35">
      <c r="A404"/>
      <c r="K404" s="85" t="s">
        <v>535</v>
      </c>
      <c r="L404" s="85" t="s">
        <v>536</v>
      </c>
      <c r="M404" s="85" t="s">
        <v>537</v>
      </c>
      <c r="N404" s="85" t="s">
        <v>538</v>
      </c>
      <c r="O404" s="85" t="s">
        <v>515</v>
      </c>
      <c r="P404" s="85" t="s">
        <v>539</v>
      </c>
    </row>
    <row r="405" spans="1:21" ht="15" thickBot="1" x14ac:dyDescent="0.4">
      <c r="A405" t="s">
        <v>522</v>
      </c>
      <c r="F405" t="s">
        <v>523</v>
      </c>
      <c r="G405">
        <v>0.05</v>
      </c>
      <c r="K405" s="42" t="str">
        <f>B396</f>
        <v>WT_ESC</v>
      </c>
      <c r="L405" s="42">
        <f>AVERAGE(B397:B399)</f>
        <v>1.0073301097779088</v>
      </c>
      <c r="M405" s="42">
        <f>COUNT(B397:B399)</f>
        <v>3</v>
      </c>
      <c r="N405" s="42">
        <f>DEVSQ(B397:B399)</f>
        <v>4.2966416984891079E-2</v>
      </c>
      <c r="O405" s="42"/>
      <c r="P405" s="42"/>
    </row>
    <row r="406" spans="1:21" ht="15" thickTop="1" x14ac:dyDescent="0.35">
      <c r="A406" s="85" t="s">
        <v>524</v>
      </c>
      <c r="B406" s="85" t="s">
        <v>510</v>
      </c>
      <c r="C406" s="85" t="s">
        <v>511</v>
      </c>
      <c r="D406" s="85" t="s">
        <v>121</v>
      </c>
      <c r="E406" s="85" t="s">
        <v>512</v>
      </c>
      <c r="F406" s="85" t="s">
        <v>514</v>
      </c>
      <c r="G406" s="85" t="s">
        <v>525</v>
      </c>
      <c r="H406" s="85" t="s">
        <v>526</v>
      </c>
      <c r="I406" s="85" t="s">
        <v>527</v>
      </c>
      <c r="K406" t="str">
        <f>C396</f>
        <v>PWS_ESC</v>
      </c>
      <c r="L406">
        <f>AVERAGE(C397:C399)</f>
        <v>0.99356335120506845</v>
      </c>
      <c r="M406">
        <f>COUNT(C397:C399)</f>
        <v>3</v>
      </c>
      <c r="N406">
        <f>DEVSQ(C397:C399)</f>
        <v>3.6031247313455965E-2</v>
      </c>
    </row>
    <row r="407" spans="1:21" x14ac:dyDescent="0.35">
      <c r="A407" s="42" t="str">
        <f>B396</f>
        <v>WT_ESC</v>
      </c>
      <c r="B407" s="42">
        <f>COUNT(B397:B399)</f>
        <v>3</v>
      </c>
      <c r="C407" s="42">
        <f>SUM(B397:B399)</f>
        <v>3.0219903293337262</v>
      </c>
      <c r="D407" s="42">
        <f>AVERAGE(B397:B399)</f>
        <v>1.0073301097779088</v>
      </c>
      <c r="E407" s="42">
        <f>_xlfn.VAR.S(B397:B399)</f>
        <v>2.1483208492445449E-2</v>
      </c>
      <c r="F407" s="42">
        <f>DEVSQ(B397:B399)</f>
        <v>4.2966416984891079E-2</v>
      </c>
      <c r="G407" s="42">
        <f>SQRT(D415/B407)</f>
        <v>9.6476890010054994E-2</v>
      </c>
      <c r="H407" s="42">
        <f>D407-G407*_xlfn.T.INV.2T(G405,C415)</f>
        <v>0.78485400246308434</v>
      </c>
      <c r="I407" s="42">
        <f>D407+G407*_xlfn.T.INV.2T(G405,C415)</f>
        <v>1.2298062170927333</v>
      </c>
      <c r="K407" t="str">
        <f>D396</f>
        <v>AS1_ESC</v>
      </c>
      <c r="L407">
        <f>AVERAGE(D397:D399)</f>
        <v>0.70651986868540984</v>
      </c>
      <c r="M407">
        <f>COUNT(D397:D399)</f>
        <v>3</v>
      </c>
      <c r="N407">
        <f>DEVSQ(D397:D399)</f>
        <v>6.4451969746125576E-2</v>
      </c>
    </row>
    <row r="408" spans="1:21" x14ac:dyDescent="0.35">
      <c r="A408" t="str">
        <f>C396</f>
        <v>PWS_ESC</v>
      </c>
      <c r="B408">
        <f>COUNT(C397:C399)</f>
        <v>3</v>
      </c>
      <c r="C408">
        <f>SUM(C397:C399)</f>
        <v>2.9806900536152052</v>
      </c>
      <c r="D408">
        <f>AVERAGE(C397:C399)</f>
        <v>0.99356335120506845</v>
      </c>
      <c r="E408">
        <f>_xlfn.VAR.S(C397:C399)</f>
        <v>1.801562365672793E-2</v>
      </c>
      <c r="F408">
        <f>DEVSQ(C397:C399)</f>
        <v>3.6031247313455965E-2</v>
      </c>
      <c r="G408">
        <f>SQRT(D415/B408)</f>
        <v>9.6476890010054994E-2</v>
      </c>
      <c r="H408">
        <f>D408-G408*_xlfn.T.INV.2T(G405,C415)</f>
        <v>0.77108724389024408</v>
      </c>
      <c r="I408">
        <f>D408+G408*_xlfn.T.INV.2T(G405,C415)</f>
        <v>1.2160394585198928</v>
      </c>
      <c r="K408" t="str">
        <f>E396</f>
        <v>AS2_ESC</v>
      </c>
      <c r="L408">
        <f>AVERAGE(E397:E399)</f>
        <v>0.64112152779613263</v>
      </c>
      <c r="M408">
        <f>COUNT(E397:E399)</f>
        <v>3</v>
      </c>
      <c r="N408">
        <f>DEVSQ(E397:E399)</f>
        <v>7.9937333299821361E-2</v>
      </c>
    </row>
    <row r="409" spans="1:21" x14ac:dyDescent="0.35">
      <c r="A409" t="str">
        <f>D396</f>
        <v>AS1_ESC</v>
      </c>
      <c r="B409">
        <f>COUNT(D397:D399)</f>
        <v>3</v>
      </c>
      <c r="C409">
        <f>SUM(D397:D399)</f>
        <v>2.1195596060562294</v>
      </c>
      <c r="D409">
        <f>AVERAGE(D397:D399)</f>
        <v>0.70651986868540984</v>
      </c>
      <c r="E409">
        <f>_xlfn.VAR.S(D397:D399)</f>
        <v>3.2225984873062719E-2</v>
      </c>
      <c r="F409">
        <f>DEVSQ(D397:D399)</f>
        <v>6.4451969746125576E-2</v>
      </c>
      <c r="G409">
        <f>SQRT(D415/B409)</f>
        <v>9.6476890010054994E-2</v>
      </c>
      <c r="H409">
        <f>D409-G409*_xlfn.T.INV.2T(G405,C415)</f>
        <v>0.48404376137058541</v>
      </c>
      <c r="I409">
        <f>D409+G409*_xlfn.T.INV.2T(G405,C415)</f>
        <v>0.9289959760002342</v>
      </c>
      <c r="K409" s="78"/>
      <c r="L409" s="78"/>
      <c r="M409" s="78">
        <f>SUM(M405:M408)</f>
        <v>12</v>
      </c>
      <c r="N409" s="78">
        <f>SUM(N405:N408)</f>
        <v>0.22338696734429397</v>
      </c>
      <c r="O409" s="78">
        <f>M409-COUNT(M405:M408)</f>
        <v>8</v>
      </c>
      <c r="P409" s="78">
        <f>[1]!DCRIT(COUNT(M405:M408),O409,O403)</f>
        <v>2.88</v>
      </c>
    </row>
    <row r="410" spans="1:21" ht="15" thickBot="1" x14ac:dyDescent="0.4">
      <c r="A410" t="str">
        <f>E396</f>
        <v>AS2_ESC</v>
      </c>
      <c r="B410">
        <f>COUNT(E397:E399)</f>
        <v>3</v>
      </c>
      <c r="C410">
        <f>SUM(E397:E399)</f>
        <v>1.9233645833883979</v>
      </c>
      <c r="D410">
        <f>AVERAGE(E397:E399)</f>
        <v>0.64112152779613263</v>
      </c>
      <c r="E410">
        <f>_xlfn.VAR.S(E397:E399)</f>
        <v>3.9968666649910611E-2</v>
      </c>
      <c r="F410">
        <f>DEVSQ(E397:E399)</f>
        <v>7.9937333299821361E-2</v>
      </c>
      <c r="G410">
        <f>SQRT(D415/B410)</f>
        <v>9.6476890010054994E-2</v>
      </c>
      <c r="H410">
        <f>D410-G410*_xlfn.T.INV.2T(G405,C415)</f>
        <v>0.41864542048130821</v>
      </c>
      <c r="I410">
        <f>D410+G410*_xlfn.T.INV.2T(G405,C415)</f>
        <v>0.86359763511095711</v>
      </c>
      <c r="K410" t="s">
        <v>540</v>
      </c>
    </row>
    <row r="411" spans="1:21" ht="15" thickTop="1" x14ac:dyDescent="0.35">
      <c r="A411" s="78"/>
      <c r="B411" s="78"/>
      <c r="C411" s="78"/>
      <c r="D411" s="78"/>
      <c r="E411" s="78"/>
      <c r="F411" s="78"/>
      <c r="G411" s="78"/>
      <c r="H411" s="78"/>
      <c r="I411" s="78"/>
      <c r="K411" s="85" t="s">
        <v>535</v>
      </c>
      <c r="L411" s="85" t="s">
        <v>536</v>
      </c>
      <c r="M411" s="85" t="s">
        <v>541</v>
      </c>
      <c r="N411" s="85" t="s">
        <v>542</v>
      </c>
      <c r="O411" s="85" t="s">
        <v>543</v>
      </c>
      <c r="P411" s="85" t="s">
        <v>544</v>
      </c>
      <c r="Q411" s="85" t="s">
        <v>545</v>
      </c>
      <c r="R411" s="85" t="s">
        <v>546</v>
      </c>
      <c r="S411" s="85" t="s">
        <v>547</v>
      </c>
      <c r="U411" s="135" t="s">
        <v>558</v>
      </c>
    </row>
    <row r="412" spans="1:21" ht="15" thickBot="1" x14ac:dyDescent="0.4">
      <c r="A412" t="s">
        <v>513</v>
      </c>
      <c r="K412" s="89" t="str">
        <f>K406</f>
        <v>PWS_ESC</v>
      </c>
      <c r="L412" s="89">
        <f>L$405-L406</f>
        <v>1.3766758572840376E-2</v>
      </c>
      <c r="M412" s="89">
        <f>SQRT(N$409/O$409*(1/M$405+1/M406))</f>
        <v>0.13643892630779714</v>
      </c>
      <c r="N412" s="89">
        <f>ABS(L412/M412)</f>
        <v>0.10090051970786904</v>
      </c>
      <c r="O412" s="89">
        <f>L412-M412*P$409</f>
        <v>-0.37917734919361534</v>
      </c>
      <c r="P412" s="89">
        <f>L412+M412*P$409</f>
        <v>0.4067108663392961</v>
      </c>
      <c r="Q412" s="89">
        <f>[1]!DPROB(N412,COUNT(M$405:M$408),O$409)</f>
        <v>1</v>
      </c>
      <c r="R412" s="89">
        <f>M412*P$409</f>
        <v>0.39294410776645572</v>
      </c>
      <c r="S412" s="89">
        <f>ABS(L412)*SQRT(O$409/N$409)</f>
        <v>8.2384929355305711E-2</v>
      </c>
      <c r="U412" t="s">
        <v>559</v>
      </c>
    </row>
    <row r="413" spans="1:21" ht="15" thickTop="1" x14ac:dyDescent="0.35">
      <c r="A413" s="85" t="s">
        <v>528</v>
      </c>
      <c r="B413" s="85" t="s">
        <v>514</v>
      </c>
      <c r="C413" s="85" t="s">
        <v>515</v>
      </c>
      <c r="D413" s="85" t="s">
        <v>516</v>
      </c>
      <c r="E413" s="85" t="s">
        <v>517</v>
      </c>
      <c r="F413" s="85" t="s">
        <v>529</v>
      </c>
      <c r="G413" s="85" t="s">
        <v>530</v>
      </c>
      <c r="H413" s="85" t="s">
        <v>531</v>
      </c>
      <c r="I413" s="85" t="s">
        <v>532</v>
      </c>
      <c r="K413" s="89" t="str">
        <f t="shared" ref="K413:K414" si="136">K407</f>
        <v>AS1_ESC</v>
      </c>
      <c r="L413" s="89">
        <f t="shared" ref="L413:L414" si="137">L$405-L407</f>
        <v>0.30081024109249899</v>
      </c>
      <c r="M413" s="89">
        <f t="shared" ref="M413:M414" si="138">SQRT(N$409/O$409*(1/M$405+1/M407))</f>
        <v>0.13643892630779714</v>
      </c>
      <c r="N413" s="89">
        <f t="shared" ref="N413:N414" si="139">ABS(L413/M413)</f>
        <v>2.2047244817354477</v>
      </c>
      <c r="O413" s="89">
        <f t="shared" ref="O413:O414" si="140">L413-M413*P$409</f>
        <v>-9.2133866673956732E-2</v>
      </c>
      <c r="P413" s="89">
        <f t="shared" ref="P413:P414" si="141">L413+M413*P$409</f>
        <v>0.69375434885895471</v>
      </c>
      <c r="Q413" s="89">
        <f>[1]!DPROB(N413,COUNT(M$405:M$408),O$409)</f>
        <v>1</v>
      </c>
      <c r="R413" s="89">
        <f t="shared" ref="R413:R414" si="142">M413*P$409</f>
        <v>0.39294410776645572</v>
      </c>
      <c r="S413" s="89">
        <f t="shared" ref="S413:S414" si="143">ABS(L413)*SQRT(O$409/N$409)</f>
        <v>1.8001500012246459</v>
      </c>
      <c r="U413" t="s">
        <v>559</v>
      </c>
    </row>
    <row r="414" spans="1:21" x14ac:dyDescent="0.35">
      <c r="A414" s="42" t="s">
        <v>518</v>
      </c>
      <c r="B414" s="42">
        <f>B416-B415</f>
        <v>0.32675339478054954</v>
      </c>
      <c r="C414" s="42">
        <f>COUNTA(A407:A410)-1</f>
        <v>3</v>
      </c>
      <c r="D414" s="42">
        <f>B414/C414</f>
        <v>0.10891779826018318</v>
      </c>
      <c r="E414" s="42">
        <f>D414/D415</f>
        <v>3.900596334872632</v>
      </c>
      <c r="F414" s="42">
        <f>_xlfn.F.DIST.RT(E414,C414,C415)</f>
        <v>5.4908312302412193E-2</v>
      </c>
      <c r="G414" s="42">
        <f>B414/B416</f>
        <v>0.59394550423188053</v>
      </c>
      <c r="H414" s="42">
        <f>SQRT(DEVSQ(D407:D410)/(D415*C414))</f>
        <v>1.1402625918142177</v>
      </c>
      <c r="I414" s="42">
        <f>(B416-C416*D415)/(B416+D415)</f>
        <v>0.4203399523914001</v>
      </c>
      <c r="K414" s="95" t="str">
        <f t="shared" si="136"/>
        <v>AS2_ESC</v>
      </c>
      <c r="L414" s="95">
        <f t="shared" si="137"/>
        <v>0.36620858198177619</v>
      </c>
      <c r="M414" s="95">
        <f t="shared" si="138"/>
        <v>0.13643892630779714</v>
      </c>
      <c r="N414" s="95">
        <f t="shared" si="139"/>
        <v>2.6840476680066656</v>
      </c>
      <c r="O414" s="95">
        <f t="shared" si="140"/>
        <v>-2.6735525784679526E-2</v>
      </c>
      <c r="P414" s="95">
        <f t="shared" si="141"/>
        <v>0.75915268974823191</v>
      </c>
      <c r="Q414" s="95">
        <f>[1]!DPROB(N414,COUNT(M$405:M$408),O$409)</f>
        <v>6.6877746534510146E-2</v>
      </c>
      <c r="R414" s="95">
        <f t="shared" si="142"/>
        <v>0.39294410776645572</v>
      </c>
      <c r="S414" s="95">
        <f t="shared" si="143"/>
        <v>2.1915157439744788</v>
      </c>
      <c r="U414" t="s">
        <v>559</v>
      </c>
    </row>
    <row r="415" spans="1:21" x14ac:dyDescent="0.35">
      <c r="A415" t="s">
        <v>519</v>
      </c>
      <c r="B415">
        <f>SUM(F407:F410)</f>
        <v>0.22338696734429397</v>
      </c>
      <c r="C415">
        <f>C416-C414</f>
        <v>8</v>
      </c>
      <c r="D415">
        <f>B415/C415</f>
        <v>2.7923370918036747E-2</v>
      </c>
    </row>
    <row r="416" spans="1:21" x14ac:dyDescent="0.35">
      <c r="A416" s="91" t="s">
        <v>520</v>
      </c>
      <c r="B416" s="91">
        <f>DEVSQ(B397:E399)</f>
        <v>0.55014036212484352</v>
      </c>
      <c r="C416" s="91">
        <f>COUNT(B397:E399)-1</f>
        <v>11</v>
      </c>
      <c r="D416" s="91">
        <f>B416/C416</f>
        <v>5.0012760193167589E-2</v>
      </c>
      <c r="E416" s="91"/>
      <c r="F416" s="91"/>
      <c r="G416" s="91"/>
      <c r="H416" s="91"/>
      <c r="I416" s="91"/>
    </row>
    <row r="417" spans="1:22" x14ac:dyDescent="0.35">
      <c r="A417"/>
    </row>
    <row r="418" spans="1:22" ht="15.5" x14ac:dyDescent="0.35">
      <c r="A418" s="83" t="s">
        <v>65</v>
      </c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</row>
    <row r="419" spans="1:22" ht="15.5" x14ac:dyDescent="0.35">
      <c r="A419" s="81"/>
      <c r="B419" s="82" t="s">
        <v>137</v>
      </c>
      <c r="C419" s="82" t="s">
        <v>136</v>
      </c>
      <c r="D419" s="82" t="s">
        <v>138</v>
      </c>
      <c r="E419" s="82" t="s">
        <v>139</v>
      </c>
      <c r="F419" s="84"/>
      <c r="G419" s="106" t="s">
        <v>554</v>
      </c>
      <c r="H419" s="119" t="s">
        <v>137</v>
      </c>
      <c r="I419" s="119"/>
      <c r="J419" s="119" t="s">
        <v>136</v>
      </c>
      <c r="K419" s="119"/>
      <c r="L419" s="119" t="s">
        <v>138</v>
      </c>
      <c r="M419" s="119"/>
      <c r="N419" s="119" t="s">
        <v>139</v>
      </c>
      <c r="O419" s="119"/>
    </row>
    <row r="420" spans="1:22" x14ac:dyDescent="0.35">
      <c r="A420" t="s">
        <v>79</v>
      </c>
      <c r="B420">
        <v>1.0752832758382345</v>
      </c>
      <c r="C420">
        <v>0.92335678060406112</v>
      </c>
      <c r="D420">
        <v>0.58603217393226625</v>
      </c>
      <c r="E420">
        <v>0.48726374171838843</v>
      </c>
      <c r="H420" s="107" t="str" cm="1">
        <f t="array" ref="H420:I423">[1]!GRUBBS(B420:B422,TRUE)</f>
        <v>outlier</v>
      </c>
      <c r="I420" s="74">
        <v>0.9080278452364503</v>
      </c>
      <c r="J420" s="107" t="str" cm="1">
        <f t="array" ref="J420:K423">[1]!GRUBBS(C420:C422,TRUE)</f>
        <v>outlier</v>
      </c>
      <c r="K420" s="74">
        <v>0.9918934861200811</v>
      </c>
      <c r="L420" s="107" t="str" cm="1">
        <f t="array" ref="L420:M423">[1]!GRUBBS(D420:D422,TRUE)</f>
        <v>outlier</v>
      </c>
      <c r="M420" s="74">
        <v>0.44709979136648093</v>
      </c>
      <c r="N420" s="107" t="str" cm="1">
        <f t="array" ref="N420:O423">[1]!GRUBBS(E420:E422,TRUE)</f>
        <v>outlier</v>
      </c>
      <c r="O420" s="74">
        <v>0.7978621676113905</v>
      </c>
    </row>
    <row r="421" spans="1:22" x14ac:dyDescent="0.35">
      <c r="A421" t="s">
        <v>80</v>
      </c>
      <c r="B421">
        <v>1.024183894551705</v>
      </c>
      <c r="C421">
        <v>0.94450768772479865</v>
      </c>
      <c r="D421">
        <v>0.63281839592842382</v>
      </c>
      <c r="E421">
        <v>0.7978621676113905</v>
      </c>
      <c r="H421" s="108" t="str">
        <v>G</v>
      </c>
      <c r="I421" s="75">
        <v>1.1022042513266583</v>
      </c>
      <c r="J421" s="108" t="str">
        <v>G</v>
      </c>
      <c r="K421" s="75">
        <v>1.1010278270803229</v>
      </c>
      <c r="L421" s="108" t="str">
        <v>G</v>
      </c>
      <c r="M421" s="75">
        <v>1.1203268138563696</v>
      </c>
      <c r="N421" s="108" t="str">
        <v>G</v>
      </c>
      <c r="O421" s="75">
        <v>1.1307081848176108</v>
      </c>
    </row>
    <row r="422" spans="1:22" x14ac:dyDescent="0.35">
      <c r="A422" t="s">
        <v>81</v>
      </c>
      <c r="B422">
        <v>0.9080278452364503</v>
      </c>
      <c r="C422">
        <v>0.9918934861200811</v>
      </c>
      <c r="D422">
        <v>0.44709979136648093</v>
      </c>
      <c r="E422">
        <v>0.55360547312412089</v>
      </c>
      <c r="H422" s="108" t="str">
        <v>G-crit</v>
      </c>
      <c r="I422" s="75">
        <v>1.1531180614225278</v>
      </c>
      <c r="J422" s="108" t="str">
        <v>G-crit</v>
      </c>
      <c r="K422" s="75">
        <v>1.1531180614225278</v>
      </c>
      <c r="L422" s="108" t="str">
        <v>G-crit</v>
      </c>
      <c r="M422" s="75">
        <v>1.1531180614225278</v>
      </c>
      <c r="N422" s="108" t="str">
        <v>G-crit</v>
      </c>
      <c r="O422" s="75">
        <v>1.1531180614225278</v>
      </c>
    </row>
    <row r="423" spans="1:22" x14ac:dyDescent="0.35">
      <c r="A423"/>
      <c r="H423" s="109" t="str">
        <v>sig</v>
      </c>
      <c r="I423" s="110" t="str">
        <v>no</v>
      </c>
      <c r="J423" s="109" t="str">
        <v>sig</v>
      </c>
      <c r="K423" s="110" t="str">
        <v>no</v>
      </c>
      <c r="L423" s="109" t="str">
        <v>sig</v>
      </c>
      <c r="M423" s="110" t="str">
        <v>no</v>
      </c>
      <c r="N423" s="109" t="str">
        <v>sig</v>
      </c>
      <c r="O423" s="110" t="str">
        <v>no</v>
      </c>
    </row>
    <row r="424" spans="1:22" x14ac:dyDescent="0.35">
      <c r="A424"/>
      <c r="G424" s="11" t="s">
        <v>555</v>
      </c>
      <c r="H424" s="6" t="str">
        <f>IF(I421 &lt; 1.153, "NS", IF(I421 &gt; 1.155, "outlier", "straggler"))</f>
        <v>NS</v>
      </c>
      <c r="I424" s="6" t="str">
        <f>IF(H424 = "outlier", "exclude", IF(H424 = "straggler", "keep", "keep"))</f>
        <v>keep</v>
      </c>
      <c r="J424" s="6" t="str">
        <f>IF(K421 &lt; 1.153, "NS", IF(K421 &gt; 1.155, "outlier", "straggler"))</f>
        <v>NS</v>
      </c>
      <c r="K424" s="6" t="str">
        <f>IF(J424 = "outlier", "exclude", IF(J424 = "straggler", "keep", "keep"))</f>
        <v>keep</v>
      </c>
      <c r="L424" s="6" t="str">
        <f>IF(M421 &lt; 1.153, "NS", IF(M421 &gt; 1.155, "outlier", "straggler"))</f>
        <v>NS</v>
      </c>
      <c r="M424" s="6" t="str">
        <f>IF(L424 = "outlier", "exclude", IF(L424 = "straggler", "keep", "keep"))</f>
        <v>keep</v>
      </c>
      <c r="N424" s="6" t="str">
        <f>IF(O421 &lt; 1.153, "NS", IF(O421 &gt; 1.155, "outlier", "straggler"))</f>
        <v>NS</v>
      </c>
      <c r="O424" s="6" t="str">
        <f>IF(N424 = "outlier", "exclude", IF(N424 = "straggler", "keep", "keep"))</f>
        <v>keep</v>
      </c>
    </row>
    <row r="425" spans="1:22" x14ac:dyDescent="0.35">
      <c r="A425"/>
    </row>
    <row r="426" spans="1:22" ht="15" thickBot="1" x14ac:dyDescent="0.4">
      <c r="A426" t="s">
        <v>521</v>
      </c>
      <c r="K426" t="s">
        <v>533</v>
      </c>
      <c r="N426" s="42" t="s">
        <v>534</v>
      </c>
      <c r="O426">
        <v>0.05</v>
      </c>
    </row>
    <row r="427" spans="1:22" ht="15" thickTop="1" x14ac:dyDescent="0.35">
      <c r="A427"/>
      <c r="K427" s="85" t="s">
        <v>535</v>
      </c>
      <c r="L427" s="85" t="s">
        <v>536</v>
      </c>
      <c r="M427" s="85" t="s">
        <v>537</v>
      </c>
      <c r="N427" s="85" t="s">
        <v>538</v>
      </c>
      <c r="O427" s="85" t="s">
        <v>515</v>
      </c>
      <c r="P427" s="85" t="s">
        <v>539</v>
      </c>
    </row>
    <row r="428" spans="1:22" ht="15" thickBot="1" x14ac:dyDescent="0.4">
      <c r="A428" t="s">
        <v>522</v>
      </c>
      <c r="F428" t="s">
        <v>523</v>
      </c>
      <c r="G428">
        <v>0.05</v>
      </c>
      <c r="K428" s="42" t="str">
        <f>B419</f>
        <v>WT_ESC</v>
      </c>
      <c r="L428" s="42">
        <f>AVERAGE(B420:B422)</f>
        <v>1.0024983385421298</v>
      </c>
      <c r="M428" s="42">
        <f>COUNT(B420:B422)</f>
        <v>3</v>
      </c>
      <c r="N428" s="42">
        <f>DEVSQ(B420:B422)</f>
        <v>1.4692584542060745E-2</v>
      </c>
      <c r="O428" s="42"/>
      <c r="P428" s="42"/>
    </row>
    <row r="429" spans="1:22" ht="15" thickTop="1" x14ac:dyDescent="0.35">
      <c r="A429" s="85" t="s">
        <v>524</v>
      </c>
      <c r="B429" s="85" t="s">
        <v>510</v>
      </c>
      <c r="C429" s="85" t="s">
        <v>511</v>
      </c>
      <c r="D429" s="85" t="s">
        <v>121</v>
      </c>
      <c r="E429" s="85" t="s">
        <v>512</v>
      </c>
      <c r="F429" s="85" t="s">
        <v>514</v>
      </c>
      <c r="G429" s="85" t="s">
        <v>525</v>
      </c>
      <c r="H429" s="85" t="s">
        <v>526</v>
      </c>
      <c r="I429" s="85" t="s">
        <v>527</v>
      </c>
      <c r="K429" t="str">
        <f>C419</f>
        <v>PWS_ESC</v>
      </c>
      <c r="L429">
        <f>AVERAGE(C420:C422)</f>
        <v>0.95325265148298033</v>
      </c>
      <c r="M429">
        <f>COUNT(C420:C422)</f>
        <v>3</v>
      </c>
      <c r="N429">
        <f>DEVSQ(C420:C422)</f>
        <v>2.4633515881926872E-3</v>
      </c>
    </row>
    <row r="430" spans="1:22" x14ac:dyDescent="0.35">
      <c r="A430" s="42" t="str">
        <f>B419</f>
        <v>WT_ESC</v>
      </c>
      <c r="B430" s="42">
        <f>COUNT(B420:B422)</f>
        <v>3</v>
      </c>
      <c r="C430" s="42">
        <f>SUM(B420:B422)</f>
        <v>3.0074950156263895</v>
      </c>
      <c r="D430" s="42">
        <f>AVERAGE(B420:B422)</f>
        <v>1.0024983385421298</v>
      </c>
      <c r="E430" s="42">
        <f>_xlfn.VAR.S(B420:B422)</f>
        <v>7.3462922710303726E-3</v>
      </c>
      <c r="F430" s="42">
        <f>DEVSQ(B420:B422)</f>
        <v>1.4692584542060745E-2</v>
      </c>
      <c r="G430" s="42">
        <f>SQRT(D438/B430)</f>
        <v>6.1008231031677136E-2</v>
      </c>
      <c r="H430" s="42">
        <f>D430-G430*_xlfn.T.INV.2T(G428,C438)</f>
        <v>0.86181310550159107</v>
      </c>
      <c r="I430" s="42">
        <f>D430+G430*_xlfn.T.INV.2T(G428,C438)</f>
        <v>1.1431835715826684</v>
      </c>
      <c r="K430" t="str">
        <f>D419</f>
        <v>AS1_ESC</v>
      </c>
      <c r="L430">
        <f>AVERAGE(D420:D422)</f>
        <v>0.55531678707572363</v>
      </c>
      <c r="M430">
        <f>COUNT(D420:D422)</f>
        <v>3</v>
      </c>
      <c r="N430">
        <f>DEVSQ(D420:D422)</f>
        <v>1.8660852524838262E-2</v>
      </c>
    </row>
    <row r="431" spans="1:22" x14ac:dyDescent="0.35">
      <c r="A431" t="str">
        <f>C419</f>
        <v>PWS_ESC</v>
      </c>
      <c r="B431">
        <f>COUNT(C420:C422)</f>
        <v>3</v>
      </c>
      <c r="C431">
        <f>SUM(C420:C422)</f>
        <v>2.8597579544489409</v>
      </c>
      <c r="D431">
        <f>AVERAGE(C420:C422)</f>
        <v>0.95325265148298033</v>
      </c>
      <c r="E431">
        <f>_xlfn.VAR.S(C420:C422)</f>
        <v>1.2316757940963436E-3</v>
      </c>
      <c r="F431">
        <f>DEVSQ(C420:C422)</f>
        <v>2.4633515881926872E-3</v>
      </c>
      <c r="G431">
        <f>SQRT(D438/B431)</f>
        <v>6.1008231031677136E-2</v>
      </c>
      <c r="H431">
        <f>D431-G431*_xlfn.T.INV.2T(G428,C438)</f>
        <v>0.81256741844244162</v>
      </c>
      <c r="I431">
        <f>D431+G431*_xlfn.T.INV.2T(G428,C438)</f>
        <v>1.093937884523519</v>
      </c>
      <c r="K431" t="str">
        <f>E419</f>
        <v>AS2_ESC</v>
      </c>
      <c r="L431">
        <f>AVERAGE(E420:E422)</f>
        <v>0.61291046081796663</v>
      </c>
      <c r="M431">
        <f>COUNT(E420:E422)</f>
        <v>3</v>
      </c>
      <c r="N431">
        <f>DEVSQ(E420:E422)</f>
        <v>5.3511313431656139E-2</v>
      </c>
    </row>
    <row r="432" spans="1:22" x14ac:dyDescent="0.35">
      <c r="A432" t="str">
        <f>D419</f>
        <v>AS1_ESC</v>
      </c>
      <c r="B432">
        <f>COUNT(D420:D422)</f>
        <v>3</v>
      </c>
      <c r="C432">
        <f>SUM(D420:D422)</f>
        <v>1.6659503612271709</v>
      </c>
      <c r="D432">
        <f>AVERAGE(D420:D422)</f>
        <v>0.55531678707572363</v>
      </c>
      <c r="E432">
        <f>_xlfn.VAR.S(D420:D422)</f>
        <v>9.3304262624192003E-3</v>
      </c>
      <c r="F432">
        <f>DEVSQ(D420:D422)</f>
        <v>1.8660852524838262E-2</v>
      </c>
      <c r="G432">
        <f>SQRT(D438/B432)</f>
        <v>6.1008231031677136E-2</v>
      </c>
      <c r="H432">
        <f>D432-G432*_xlfn.T.INV.2T(G428,C438)</f>
        <v>0.41463155403518492</v>
      </c>
      <c r="I432">
        <f>D432+G432*_xlfn.T.INV.2T(G428,C438)</f>
        <v>0.69600202011626233</v>
      </c>
      <c r="K432" s="78"/>
      <c r="L432" s="78"/>
      <c r="M432" s="78">
        <f>SUM(M428:M431)</f>
        <v>12</v>
      </c>
      <c r="N432" s="78">
        <f>SUM(N428:N431)</f>
        <v>8.9328102086747824E-2</v>
      </c>
      <c r="O432" s="78">
        <f>M432-COUNT(M428:M431)</f>
        <v>8</v>
      </c>
      <c r="P432" s="78">
        <f>[1]!DCRIT(COUNT(M428:M431),O432,O426)</f>
        <v>2.88</v>
      </c>
    </row>
    <row r="433" spans="1:22" ht="15" thickBot="1" x14ac:dyDescent="0.4">
      <c r="A433" t="str">
        <f>E419</f>
        <v>AS2_ESC</v>
      </c>
      <c r="B433">
        <f>COUNT(E420:E422)</f>
        <v>3</v>
      </c>
      <c r="C433">
        <f>SUM(E420:E422)</f>
        <v>1.8387313824538998</v>
      </c>
      <c r="D433">
        <f>AVERAGE(E420:E422)</f>
        <v>0.61291046081796663</v>
      </c>
      <c r="E433">
        <f>_xlfn.VAR.S(E420:E422)</f>
        <v>2.6755656715828136E-2</v>
      </c>
      <c r="F433">
        <f>DEVSQ(E420:E422)</f>
        <v>5.3511313431656139E-2</v>
      </c>
      <c r="G433">
        <f>SQRT(D438/B433)</f>
        <v>6.1008231031677136E-2</v>
      </c>
      <c r="H433">
        <f>D433-G433*_xlfn.T.INV.2T(G428,C438)</f>
        <v>0.47222522777742792</v>
      </c>
      <c r="I433">
        <f>D433+G433*_xlfn.T.INV.2T(G428,C438)</f>
        <v>0.75359569385850533</v>
      </c>
      <c r="K433" t="s">
        <v>540</v>
      </c>
    </row>
    <row r="434" spans="1:22" ht="15" thickTop="1" x14ac:dyDescent="0.35">
      <c r="A434" s="78"/>
      <c r="B434" s="78"/>
      <c r="C434" s="78"/>
      <c r="D434" s="78"/>
      <c r="E434" s="78"/>
      <c r="F434" s="78"/>
      <c r="G434" s="78"/>
      <c r="H434" s="78"/>
      <c r="I434" s="78"/>
      <c r="K434" s="85" t="s">
        <v>535</v>
      </c>
      <c r="L434" s="85" t="s">
        <v>536</v>
      </c>
      <c r="M434" s="85" t="s">
        <v>541</v>
      </c>
      <c r="N434" s="85" t="s">
        <v>542</v>
      </c>
      <c r="O434" s="85" t="s">
        <v>543</v>
      </c>
      <c r="P434" s="85" t="s">
        <v>544</v>
      </c>
      <c r="Q434" s="85" t="s">
        <v>545</v>
      </c>
      <c r="R434" s="85" t="s">
        <v>546</v>
      </c>
      <c r="S434" s="85" t="s">
        <v>547</v>
      </c>
      <c r="U434" s="135" t="s">
        <v>558</v>
      </c>
    </row>
    <row r="435" spans="1:22" ht="15" thickBot="1" x14ac:dyDescent="0.4">
      <c r="A435" t="s">
        <v>513</v>
      </c>
      <c r="K435" s="89" t="str">
        <f>K429</f>
        <v>PWS_ESC</v>
      </c>
      <c r="L435" s="89">
        <f>L$428-L429</f>
        <v>4.9245687059149446E-2</v>
      </c>
      <c r="M435" s="89">
        <f>SQRT(N$432/O$432*(1/M$428+1/M429))</f>
        <v>8.6278667741388912E-2</v>
      </c>
      <c r="N435" s="89">
        <f>ABS(L435/M435)</f>
        <v>0.57077477374544228</v>
      </c>
      <c r="O435" s="89">
        <f>L435-M435*P$432</f>
        <v>-0.19923687603605061</v>
      </c>
      <c r="P435" s="89">
        <f>L435+M435*P$432</f>
        <v>0.29772825015434951</v>
      </c>
      <c r="Q435" s="89">
        <f>[1]!DPROB(N435,COUNT(M$428:M$431),O$432)</f>
        <v>1</v>
      </c>
      <c r="R435" s="89">
        <f>M435*P$432</f>
        <v>0.24848256309520006</v>
      </c>
      <c r="S435" s="89">
        <f>ABS(L435)*SQRT(O$432/N$432)</f>
        <v>0.46603565124294999</v>
      </c>
      <c r="U435" t="s">
        <v>559</v>
      </c>
    </row>
    <row r="436" spans="1:22" ht="15" thickTop="1" x14ac:dyDescent="0.35">
      <c r="A436" s="85" t="s">
        <v>528</v>
      </c>
      <c r="B436" s="85" t="s">
        <v>514</v>
      </c>
      <c r="C436" s="85" t="s">
        <v>515</v>
      </c>
      <c r="D436" s="85" t="s">
        <v>516</v>
      </c>
      <c r="E436" s="85" t="s">
        <v>517</v>
      </c>
      <c r="F436" s="85" t="s">
        <v>529</v>
      </c>
      <c r="G436" s="85" t="s">
        <v>530</v>
      </c>
      <c r="H436" s="85" t="s">
        <v>531</v>
      </c>
      <c r="I436" s="85" t="s">
        <v>532</v>
      </c>
      <c r="K436" s="89" t="str">
        <f t="shared" ref="K436:K437" si="144">K430</f>
        <v>AS1_ESC</v>
      </c>
      <c r="L436" s="89">
        <f t="shared" ref="L436:L437" si="145">L$428-L430</f>
        <v>0.44718155146640615</v>
      </c>
      <c r="M436" s="89">
        <f t="shared" ref="M436:M437" si="146">SQRT(N$432/O$432*(1/M$428+1/M430))</f>
        <v>8.6278667741388912E-2</v>
      </c>
      <c r="N436" s="89">
        <f t="shared" ref="N436:N437" si="147">ABS(L436/M436)</f>
        <v>5.1829909196881099</v>
      </c>
      <c r="O436" s="89">
        <f t="shared" ref="O436:O437" si="148">L436-M436*P$432</f>
        <v>0.19869898837120609</v>
      </c>
      <c r="P436" s="89">
        <f t="shared" ref="P436:P437" si="149">L436+M436*P$432</f>
        <v>0.69566411456160626</v>
      </c>
      <c r="Q436" s="99">
        <f>[1]!DPROB(N436,COUNT(M$428:M$431),O$432)</f>
        <v>0</v>
      </c>
      <c r="R436" s="89">
        <f t="shared" ref="R436:R437" si="150">M436*P$432</f>
        <v>0.24848256309520006</v>
      </c>
      <c r="S436" s="89">
        <f t="shared" ref="S436:S437" si="151">ABS(L436)*SQRT(O$432/N$432)</f>
        <v>4.2318943649047913</v>
      </c>
      <c r="U436" t="s">
        <v>561</v>
      </c>
    </row>
    <row r="437" spans="1:22" x14ac:dyDescent="0.35">
      <c r="A437" s="42" t="s">
        <v>518</v>
      </c>
      <c r="B437" s="42">
        <f>B439-B438</f>
        <v>0.47375848673908993</v>
      </c>
      <c r="C437" s="42">
        <f>COUNTA(A430:A433)-1</f>
        <v>3</v>
      </c>
      <c r="D437" s="42">
        <f>B437/C437</f>
        <v>0.15791949557969664</v>
      </c>
      <c r="E437" s="42">
        <f>D437/D438</f>
        <v>14.142872568933679</v>
      </c>
      <c r="F437" s="97">
        <f>_xlfn.F.DIST.RT(E437,C437,C438)</f>
        <v>1.4562440750456379E-3</v>
      </c>
      <c r="G437" s="42">
        <f>B437/B439</f>
        <v>0.84135991895488582</v>
      </c>
      <c r="H437" s="42">
        <f>SQRT(DEVSQ(D430:D433)/(D438*C437))</f>
        <v>2.1712417774884547</v>
      </c>
      <c r="I437" s="42">
        <f>(B439-C439*D438)/(B439+D438)</f>
        <v>0.76666687663251942</v>
      </c>
      <c r="K437" s="95" t="str">
        <f t="shared" si="144"/>
        <v>AS2_ESC</v>
      </c>
      <c r="L437" s="95">
        <f t="shared" si="145"/>
        <v>0.38958787772416315</v>
      </c>
      <c r="M437" s="95">
        <f t="shared" si="146"/>
        <v>8.6278667741388912E-2</v>
      </c>
      <c r="N437" s="95">
        <f t="shared" si="147"/>
        <v>4.5154600542965175</v>
      </c>
      <c r="O437" s="95">
        <f t="shared" si="148"/>
        <v>0.14110531462896309</v>
      </c>
      <c r="P437" s="95">
        <f t="shared" si="149"/>
        <v>0.63807044081936315</v>
      </c>
      <c r="Q437" s="96">
        <f>[1]!DPROB(N437,COUNT(M$428:M$431),O$432)</f>
        <v>0</v>
      </c>
      <c r="R437" s="95">
        <f t="shared" si="150"/>
        <v>0.24848256309520006</v>
      </c>
      <c r="S437" s="95">
        <f t="shared" si="151"/>
        <v>3.6868576956488304</v>
      </c>
      <c r="U437" t="s">
        <v>561</v>
      </c>
    </row>
    <row r="438" spans="1:22" x14ac:dyDescent="0.35">
      <c r="A438" t="s">
        <v>519</v>
      </c>
      <c r="B438">
        <f>SUM(F430:F433)</f>
        <v>8.9328102086747824E-2</v>
      </c>
      <c r="C438">
        <f>C439-C437</f>
        <v>8</v>
      </c>
      <c r="D438">
        <f>B438/C438</f>
        <v>1.1166012760843478E-2</v>
      </c>
    </row>
    <row r="439" spans="1:22" x14ac:dyDescent="0.35">
      <c r="A439" s="91" t="s">
        <v>520</v>
      </c>
      <c r="B439" s="91">
        <f>DEVSQ(B420:E422)</f>
        <v>0.56308658882583773</v>
      </c>
      <c r="C439" s="91">
        <f>COUNT(B420:E422)-1</f>
        <v>11</v>
      </c>
      <c r="D439" s="91">
        <f>B439/C439</f>
        <v>5.1189689893257978E-2</v>
      </c>
      <c r="E439" s="91"/>
      <c r="F439" s="91"/>
      <c r="G439" s="91"/>
      <c r="H439" s="91"/>
      <c r="I439" s="91"/>
    </row>
    <row r="440" spans="1:22" x14ac:dyDescent="0.35">
      <c r="A440"/>
    </row>
    <row r="441" spans="1:22" ht="15.5" x14ac:dyDescent="0.35">
      <c r="A441" s="83" t="s">
        <v>58</v>
      </c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</row>
    <row r="442" spans="1:22" ht="15.5" x14ac:dyDescent="0.35">
      <c r="A442" s="81"/>
      <c r="B442" s="82" t="s">
        <v>137</v>
      </c>
      <c r="C442" s="82" t="s">
        <v>136</v>
      </c>
      <c r="D442" s="82" t="s">
        <v>138</v>
      </c>
      <c r="E442" s="82" t="s">
        <v>139</v>
      </c>
      <c r="F442" s="84"/>
      <c r="G442" s="106" t="s">
        <v>554</v>
      </c>
      <c r="H442" s="119" t="s">
        <v>137</v>
      </c>
      <c r="I442" s="119"/>
      <c r="J442" s="119" t="s">
        <v>136</v>
      </c>
      <c r="K442" s="119"/>
      <c r="L442" s="119" t="s">
        <v>138</v>
      </c>
      <c r="M442" s="119"/>
      <c r="N442" s="119" t="s">
        <v>139</v>
      </c>
      <c r="O442" s="119"/>
    </row>
    <row r="443" spans="1:22" x14ac:dyDescent="0.35">
      <c r="A443" t="s">
        <v>79</v>
      </c>
      <c r="B443">
        <v>1.0737886047971257</v>
      </c>
      <c r="C443">
        <v>0.4983063970599888</v>
      </c>
      <c r="D443">
        <v>0.5787554049121818</v>
      </c>
      <c r="E443">
        <v>0.39873615556157266</v>
      </c>
      <c r="H443" s="107" t="str" cm="1">
        <f t="array" ref="H443:I446">[1]!GRUBBS(B443:B445,TRUE)</f>
        <v>outlier</v>
      </c>
      <c r="I443" s="74">
        <v>0.86024668544073402</v>
      </c>
      <c r="J443" s="107" t="str" cm="1">
        <f t="array" ref="J443:K446">[1]!GRUBBS(C443:C445,TRUE)</f>
        <v>outlier</v>
      </c>
      <c r="K443" s="74">
        <v>0.43894740790535042</v>
      </c>
      <c r="L443" s="107" t="str" cm="1">
        <f t="array" ref="L443:M446">[1]!GRUBBS(D443:D445,TRUE)</f>
        <v>outlier</v>
      </c>
      <c r="M443" s="74">
        <v>0.39725850169246402</v>
      </c>
      <c r="N443" s="107" t="str" cm="1">
        <f t="array" ref="N443:O446">[1]!GRUBBS(E443:E445,TRUE)</f>
        <v>outlier</v>
      </c>
      <c r="O443" s="74">
        <v>0.55870307535217889</v>
      </c>
    </row>
    <row r="444" spans="1:22" x14ac:dyDescent="0.35">
      <c r="A444" t="s">
        <v>80</v>
      </c>
      <c r="B444">
        <v>1.0825755173152267</v>
      </c>
      <c r="C444">
        <v>0.47136710932546061</v>
      </c>
      <c r="D444">
        <v>0.61897655332588453</v>
      </c>
      <c r="E444">
        <v>0.55870307535217889</v>
      </c>
      <c r="H444" s="108" t="str">
        <v>G</v>
      </c>
      <c r="I444" s="75">
        <v>1.1539972703441921</v>
      </c>
      <c r="J444" s="108" t="str">
        <v>G</v>
      </c>
      <c r="K444" s="75">
        <v>1.029314223927916</v>
      </c>
      <c r="L444" s="108" t="str">
        <v>G</v>
      </c>
      <c r="M444" s="75">
        <v>1.137842625604099</v>
      </c>
      <c r="N444" s="108" t="str">
        <v>G</v>
      </c>
      <c r="O444" s="75">
        <v>1.0638954671737186</v>
      </c>
    </row>
    <row r="445" spans="1:22" x14ac:dyDescent="0.35">
      <c r="A445" t="s">
        <v>81</v>
      </c>
      <c r="B445">
        <v>0.86024668544073402</v>
      </c>
      <c r="C445">
        <v>0.43894740790535042</v>
      </c>
      <c r="D445">
        <v>0.39725850169246402</v>
      </c>
      <c r="E445">
        <v>0.46140077530364715</v>
      </c>
      <c r="H445" s="108" t="str">
        <v>G-crit</v>
      </c>
      <c r="I445" s="75">
        <v>1.1531180614225278</v>
      </c>
      <c r="J445" s="108" t="str">
        <v>G-crit</v>
      </c>
      <c r="K445" s="75">
        <v>1.1531180614225278</v>
      </c>
      <c r="L445" s="108" t="str">
        <v>G-crit</v>
      </c>
      <c r="M445" s="75">
        <v>1.1531180614225278</v>
      </c>
      <c r="N445" s="108" t="str">
        <v>G-crit</v>
      </c>
      <c r="O445" s="75">
        <v>1.1531180614225278</v>
      </c>
    </row>
    <row r="446" spans="1:22" x14ac:dyDescent="0.35">
      <c r="A446"/>
      <c r="H446" s="109" t="str">
        <v>sig</v>
      </c>
      <c r="I446" s="110" t="str">
        <v>yes</v>
      </c>
      <c r="J446" s="109" t="str">
        <v>sig</v>
      </c>
      <c r="K446" s="110" t="str">
        <v>no</v>
      </c>
      <c r="L446" s="109" t="str">
        <v>sig</v>
      </c>
      <c r="M446" s="110" t="str">
        <v>no</v>
      </c>
      <c r="N446" s="109" t="str">
        <v>sig</v>
      </c>
      <c r="O446" s="110" t="str">
        <v>no</v>
      </c>
    </row>
    <row r="447" spans="1:22" x14ac:dyDescent="0.35">
      <c r="A447"/>
      <c r="G447" s="11" t="s">
        <v>555</v>
      </c>
      <c r="H447" s="6" t="str">
        <f>IF(I444 &lt; 1.153, "NS", IF(I444 &gt; 1.155, "outlier", "straggler"))</f>
        <v>straggler</v>
      </c>
      <c r="I447" s="6" t="str">
        <f>IF(H447 = "outlier", "exclude", IF(H447 = "straggler", "keep", "keep"))</f>
        <v>keep</v>
      </c>
      <c r="J447" s="6" t="str">
        <f>IF(K444 &lt; 1.153, "NS", IF(K444 &gt; 1.155, "outlier", "straggler"))</f>
        <v>NS</v>
      </c>
      <c r="K447" s="6" t="str">
        <f>IF(J447 = "outlier", "exclude", IF(J447 = "straggler", "keep", "keep"))</f>
        <v>keep</v>
      </c>
      <c r="L447" s="6" t="str">
        <f>IF(M444 &lt; 1.153, "NS", IF(M444 &gt; 1.155, "outlier", "straggler"))</f>
        <v>NS</v>
      </c>
      <c r="M447" s="6" t="str">
        <f>IF(L447 = "outlier", "exclude", IF(L447 = "straggler", "keep", "keep"))</f>
        <v>keep</v>
      </c>
      <c r="N447" s="6" t="str">
        <f>IF(O444 &lt; 1.153, "NS", IF(O444 &gt; 1.155, "outlier", "straggler"))</f>
        <v>NS</v>
      </c>
      <c r="O447" s="6" t="str">
        <f>IF(N447 = "outlier", "exclude", IF(N447 = "straggler", "keep", "keep"))</f>
        <v>keep</v>
      </c>
    </row>
    <row r="448" spans="1:22" x14ac:dyDescent="0.35">
      <c r="A448"/>
    </row>
    <row r="449" spans="1:22" ht="15" thickBot="1" x14ac:dyDescent="0.4">
      <c r="A449" t="s">
        <v>521</v>
      </c>
      <c r="K449" t="s">
        <v>533</v>
      </c>
      <c r="N449" s="42" t="s">
        <v>534</v>
      </c>
      <c r="O449">
        <v>0.05</v>
      </c>
    </row>
    <row r="450" spans="1:22" ht="15" thickTop="1" x14ac:dyDescent="0.35">
      <c r="A450"/>
      <c r="K450" s="85" t="s">
        <v>535</v>
      </c>
      <c r="L450" s="85" t="s">
        <v>536</v>
      </c>
      <c r="M450" s="85" t="s">
        <v>537</v>
      </c>
      <c r="N450" s="85" t="s">
        <v>538</v>
      </c>
      <c r="O450" s="85" t="s">
        <v>515</v>
      </c>
      <c r="P450" s="85" t="s">
        <v>539</v>
      </c>
    </row>
    <row r="451" spans="1:22" ht="15" thickBot="1" x14ac:dyDescent="0.4">
      <c r="A451" t="s">
        <v>522</v>
      </c>
      <c r="F451" t="s">
        <v>523</v>
      </c>
      <c r="G451">
        <v>0.05</v>
      </c>
      <c r="K451" s="42" t="str">
        <f>B442</f>
        <v>WT_ESC</v>
      </c>
      <c r="L451" s="42">
        <f>AVERAGE(B443:B445)</f>
        <v>1.0055369358510287</v>
      </c>
      <c r="M451" s="42">
        <f>COUNT(B443:B445)</f>
        <v>3</v>
      </c>
      <c r="N451" s="42">
        <f>DEVSQ(B443:B445)</f>
        <v>3.1702490212229623E-2</v>
      </c>
      <c r="O451" s="42"/>
      <c r="P451" s="42"/>
    </row>
    <row r="452" spans="1:22" ht="15" thickTop="1" x14ac:dyDescent="0.35">
      <c r="A452" s="85" t="s">
        <v>524</v>
      </c>
      <c r="B452" s="85" t="s">
        <v>510</v>
      </c>
      <c r="C452" s="85" t="s">
        <v>511</v>
      </c>
      <c r="D452" s="85" t="s">
        <v>121</v>
      </c>
      <c r="E452" s="85" t="s">
        <v>512</v>
      </c>
      <c r="F452" s="85" t="s">
        <v>514</v>
      </c>
      <c r="G452" s="85" t="s">
        <v>525</v>
      </c>
      <c r="H452" s="85" t="s">
        <v>526</v>
      </c>
      <c r="I452" s="85" t="s">
        <v>527</v>
      </c>
      <c r="K452" t="str">
        <f>C442</f>
        <v>PWS_ESC</v>
      </c>
      <c r="L452">
        <f>AVERAGE(C443:C445)</f>
        <v>0.46954030476359992</v>
      </c>
      <c r="M452">
        <f>COUNT(C443:C445)</f>
        <v>3</v>
      </c>
      <c r="N452">
        <f>DEVSQ(C443:C445)</f>
        <v>1.766750619091091E-3</v>
      </c>
    </row>
    <row r="453" spans="1:22" x14ac:dyDescent="0.35">
      <c r="A453" s="42" t="str">
        <f>B442</f>
        <v>WT_ESC</v>
      </c>
      <c r="B453" s="42">
        <f>COUNT(B443:B445)</f>
        <v>3</v>
      </c>
      <c r="C453" s="42">
        <f>SUM(B443:B445)</f>
        <v>3.0166108075530862</v>
      </c>
      <c r="D453" s="42">
        <f>AVERAGE(B443:B445)</f>
        <v>1.0055369358510287</v>
      </c>
      <c r="E453" s="42">
        <f>_xlfn.VAR.S(B443:B445)</f>
        <v>1.5851245106115019E-2</v>
      </c>
      <c r="F453" s="42">
        <f>DEVSQ(B443:B445)</f>
        <v>3.1702490212229623E-2</v>
      </c>
      <c r="G453" s="42">
        <f>SQRT(D461/B453)</f>
        <v>5.5666353686943816E-2</v>
      </c>
      <c r="H453" s="42">
        <f>D453-G453*_xlfn.T.INV.2T(G451,C461)</f>
        <v>0.87717009405719848</v>
      </c>
      <c r="I453" s="42">
        <f>D453+G453*_xlfn.T.INV.2T(G451,C461)</f>
        <v>1.1339037776448588</v>
      </c>
      <c r="K453" t="str">
        <f>D442</f>
        <v>AS1_ESC</v>
      </c>
      <c r="L453">
        <f>AVERAGE(D443:D445)</f>
        <v>0.53166348664351004</v>
      </c>
      <c r="M453">
        <f>COUNT(D443:D445)</f>
        <v>3</v>
      </c>
      <c r="N453">
        <f>DEVSQ(D443:D445)</f>
        <v>2.7905920359394942E-2</v>
      </c>
    </row>
    <row r="454" spans="1:22" x14ac:dyDescent="0.35">
      <c r="A454" t="str">
        <f>C442</f>
        <v>PWS_ESC</v>
      </c>
      <c r="B454">
        <f>COUNT(C443:C445)</f>
        <v>3</v>
      </c>
      <c r="C454">
        <f>SUM(C443:C445)</f>
        <v>1.4086209142907997</v>
      </c>
      <c r="D454">
        <f>AVERAGE(C443:C445)</f>
        <v>0.46954030476359992</v>
      </c>
      <c r="E454">
        <f>_xlfn.VAR.S(C443:C445)</f>
        <v>8.8337530954554549E-4</v>
      </c>
      <c r="F454">
        <f>DEVSQ(C443:C445)</f>
        <v>1.766750619091091E-3</v>
      </c>
      <c r="G454">
        <f>SQRT(D461/B454)</f>
        <v>5.5666353686943816E-2</v>
      </c>
      <c r="H454">
        <f>D454-G454*_xlfn.T.INV.2T(G451,C461)</f>
        <v>0.34117346296976975</v>
      </c>
      <c r="I454">
        <f>D454+G454*_xlfn.T.INV.2T(G451,C461)</f>
        <v>0.59790714655743016</v>
      </c>
      <c r="K454" t="str">
        <f>E442</f>
        <v>AS2_ESC</v>
      </c>
      <c r="L454">
        <f>AVERAGE(E443:E445)</f>
        <v>0.47294666873913288</v>
      </c>
      <c r="M454">
        <f>COUNT(E443:E445)</f>
        <v>3</v>
      </c>
      <c r="N454">
        <f>DEVSQ(E443:E445)</f>
        <v>1.2994669196482515E-2</v>
      </c>
    </row>
    <row r="455" spans="1:22" x14ac:dyDescent="0.35">
      <c r="A455" t="str">
        <f>D442</f>
        <v>AS1_ESC</v>
      </c>
      <c r="B455">
        <f>COUNT(D443:D445)</f>
        <v>3</v>
      </c>
      <c r="C455">
        <f>SUM(D443:D445)</f>
        <v>1.5949904599305302</v>
      </c>
      <c r="D455">
        <f>AVERAGE(D443:D445)</f>
        <v>0.53166348664351004</v>
      </c>
      <c r="E455">
        <f>_xlfn.VAR.S(D443:D445)</f>
        <v>1.3952960179697549E-2</v>
      </c>
      <c r="F455">
        <f>DEVSQ(D443:D445)</f>
        <v>2.7905920359394942E-2</v>
      </c>
      <c r="G455">
        <f>SQRT(D461/B455)</f>
        <v>5.5666353686943816E-2</v>
      </c>
      <c r="H455">
        <f>D455-G455*_xlfn.T.INV.2T(G451,C461)</f>
        <v>0.40329664484967986</v>
      </c>
      <c r="I455">
        <f>D455+G455*_xlfn.T.INV.2T(G451,C461)</f>
        <v>0.66003032843734022</v>
      </c>
      <c r="K455" s="78"/>
      <c r="L455" s="78"/>
      <c r="M455" s="78">
        <f>SUM(M451:M454)</f>
        <v>12</v>
      </c>
      <c r="N455" s="78">
        <f>SUM(N451:N454)</f>
        <v>7.436983038719816E-2</v>
      </c>
      <c r="O455" s="78">
        <f>M455-COUNT(M451:M454)</f>
        <v>8</v>
      </c>
      <c r="P455" s="78">
        <f>[1]!DCRIT(COUNT(M451:M454),O455,O449)</f>
        <v>2.88</v>
      </c>
    </row>
    <row r="456" spans="1:22" ht="15" thickBot="1" x14ac:dyDescent="0.4">
      <c r="A456" t="str">
        <f>E442</f>
        <v>AS2_ESC</v>
      </c>
      <c r="B456">
        <f>COUNT(E443:E445)</f>
        <v>3</v>
      </c>
      <c r="C456">
        <f>SUM(E443:E445)</f>
        <v>1.4188400062173987</v>
      </c>
      <c r="D456">
        <f>AVERAGE(E443:E445)</f>
        <v>0.47294666873913288</v>
      </c>
      <c r="E456">
        <f>_xlfn.VAR.S(E443:E445)</f>
        <v>6.4973345982412556E-3</v>
      </c>
      <c r="F456">
        <f>DEVSQ(E443:E445)</f>
        <v>1.2994669196482515E-2</v>
      </c>
      <c r="G456">
        <f>SQRT(D461/B456)</f>
        <v>5.5666353686943816E-2</v>
      </c>
      <c r="H456">
        <f>D456-G456*_xlfn.T.INV.2T(G451,C461)</f>
        <v>0.3445798269453027</v>
      </c>
      <c r="I456">
        <f>D456+G456*_xlfn.T.INV.2T(G451,C461)</f>
        <v>0.601313510532963</v>
      </c>
      <c r="K456" t="s">
        <v>540</v>
      </c>
    </row>
    <row r="457" spans="1:22" ht="15" thickTop="1" x14ac:dyDescent="0.35">
      <c r="A457" s="78"/>
      <c r="B457" s="78"/>
      <c r="C457" s="78"/>
      <c r="D457" s="78"/>
      <c r="E457" s="78"/>
      <c r="F457" s="78"/>
      <c r="G457" s="78"/>
      <c r="H457" s="78"/>
      <c r="I457" s="78"/>
      <c r="K457" s="85" t="s">
        <v>535</v>
      </c>
      <c r="L457" s="85" t="s">
        <v>536</v>
      </c>
      <c r="M457" s="85" t="s">
        <v>541</v>
      </c>
      <c r="N457" s="85" t="s">
        <v>542</v>
      </c>
      <c r="O457" s="85" t="s">
        <v>543</v>
      </c>
      <c r="P457" s="85" t="s">
        <v>544</v>
      </c>
      <c r="Q457" s="85" t="s">
        <v>545</v>
      </c>
      <c r="R457" s="85" t="s">
        <v>546</v>
      </c>
      <c r="S457" s="85" t="s">
        <v>547</v>
      </c>
      <c r="U457" s="135" t="s">
        <v>558</v>
      </c>
    </row>
    <row r="458" spans="1:22" ht="15" thickBot="1" x14ac:dyDescent="0.4">
      <c r="A458" t="s">
        <v>513</v>
      </c>
      <c r="K458" s="89" t="str">
        <f>K452</f>
        <v>PWS_ESC</v>
      </c>
      <c r="L458" s="89">
        <f>L$451-L452</f>
        <v>0.53599663108742868</v>
      </c>
      <c r="M458" s="89">
        <f>SQRT(N$455/O$455*(1/M$451+1/M452))</f>
        <v>7.8724112351933481E-2</v>
      </c>
      <c r="N458" s="89">
        <f>ABS(L458/M458)</f>
        <v>6.8085446132599614</v>
      </c>
      <c r="O458" s="89">
        <f>L458-M458*P$455</f>
        <v>0.30927118751386029</v>
      </c>
      <c r="P458" s="89">
        <f>L458+M458*P$455</f>
        <v>0.76272207466099706</v>
      </c>
      <c r="Q458" s="99">
        <f>[1]!DPROB(N458,COUNT(M$451:M$454),O$455)</f>
        <v>0</v>
      </c>
      <c r="R458" s="89">
        <f>M458*P$455</f>
        <v>0.22672544357356841</v>
      </c>
      <c r="S458" s="89">
        <f>ABS(L458)*SQRT(O$455/N$455)</f>
        <v>5.5591533978206451</v>
      </c>
      <c r="U458" t="s">
        <v>561</v>
      </c>
    </row>
    <row r="459" spans="1:22" ht="15" thickTop="1" x14ac:dyDescent="0.35">
      <c r="A459" s="85" t="s">
        <v>528</v>
      </c>
      <c r="B459" s="85" t="s">
        <v>514</v>
      </c>
      <c r="C459" s="85" t="s">
        <v>515</v>
      </c>
      <c r="D459" s="85" t="s">
        <v>516</v>
      </c>
      <c r="E459" s="85" t="s">
        <v>517</v>
      </c>
      <c r="F459" s="85" t="s">
        <v>529</v>
      </c>
      <c r="G459" s="85" t="s">
        <v>530</v>
      </c>
      <c r="H459" s="85" t="s">
        <v>531</v>
      </c>
      <c r="I459" s="85" t="s">
        <v>532</v>
      </c>
      <c r="K459" s="89" t="str">
        <f t="shared" ref="K459:K460" si="152">K453</f>
        <v>AS1_ESC</v>
      </c>
      <c r="L459" s="89">
        <f t="shared" ref="L459:L460" si="153">L$451-L453</f>
        <v>0.47387344920751862</v>
      </c>
      <c r="M459" s="89">
        <f t="shared" ref="M459:M460" si="154">SQRT(N$455/O$455*(1/M$451+1/M453))</f>
        <v>7.8724112351933481E-2</v>
      </c>
      <c r="N459" s="89">
        <f t="shared" ref="N459:N460" si="155">ABS(L459/M459)</f>
        <v>6.0194194008702615</v>
      </c>
      <c r="O459" s="89">
        <f t="shared" ref="O459:O460" si="156">L459-M459*P$455</f>
        <v>0.2471480056339502</v>
      </c>
      <c r="P459" s="89">
        <f t="shared" ref="P459:P460" si="157">L459+M459*P$455</f>
        <v>0.700598892781087</v>
      </c>
      <c r="Q459" s="99">
        <f>[1]!DPROB(N459,COUNT(M$451:M$454),O$455)</f>
        <v>0</v>
      </c>
      <c r="R459" s="89">
        <f t="shared" ref="R459:R460" si="158">M459*P$455</f>
        <v>0.22672544357356841</v>
      </c>
      <c r="S459" s="89">
        <f t="shared" ref="S459:S460" si="159">ABS(L459)*SQRT(O$455/N$455)</f>
        <v>4.9148353599805894</v>
      </c>
      <c r="U459" t="s">
        <v>561</v>
      </c>
    </row>
    <row r="460" spans="1:22" x14ac:dyDescent="0.35">
      <c r="A460" s="42" t="s">
        <v>518</v>
      </c>
      <c r="B460" s="42">
        <f>B462-B461</f>
        <v>0.60211453857784414</v>
      </c>
      <c r="C460" s="42">
        <f>COUNTA(A453:A456)-1</f>
        <v>3</v>
      </c>
      <c r="D460" s="42">
        <f>B460/C460</f>
        <v>0.20070484619261472</v>
      </c>
      <c r="E460" s="42">
        <f>D460/D461</f>
        <v>21.589921090062195</v>
      </c>
      <c r="F460" s="97">
        <f>_xlfn.F.DIST.RT(E460,C460,C461)</f>
        <v>3.4327763664591802E-4</v>
      </c>
      <c r="G460" s="42">
        <f>B460/B462</f>
        <v>0.89006422942044172</v>
      </c>
      <c r="H460" s="42">
        <f>SQRT(DEVSQ(D453:D456)/(D461*C460))</f>
        <v>2.6826554686269461</v>
      </c>
      <c r="I460" s="42">
        <f>(B462-C462*D461)/(B462+D461)</f>
        <v>0.83733172687501767</v>
      </c>
      <c r="K460" s="95" t="str">
        <f t="shared" si="152"/>
        <v>AS2_ESC</v>
      </c>
      <c r="L460" s="95">
        <f t="shared" si="153"/>
        <v>0.53259026711189583</v>
      </c>
      <c r="M460" s="95">
        <f t="shared" si="154"/>
        <v>7.8724112351933481E-2</v>
      </c>
      <c r="N460" s="95">
        <f t="shared" si="155"/>
        <v>6.7652749735807634</v>
      </c>
      <c r="O460" s="95">
        <f t="shared" si="156"/>
        <v>0.30586482353832745</v>
      </c>
      <c r="P460" s="95">
        <f t="shared" si="157"/>
        <v>0.75931571068546422</v>
      </c>
      <c r="Q460" s="96">
        <f>[1]!DPROB(N460,COUNT(M$451:M$454),O$455)</f>
        <v>0</v>
      </c>
      <c r="R460" s="95">
        <f t="shared" si="158"/>
        <v>0.22672544357356841</v>
      </c>
      <c r="S460" s="95">
        <f t="shared" si="159"/>
        <v>5.5238238849646049</v>
      </c>
      <c r="U460" t="s">
        <v>561</v>
      </c>
    </row>
    <row r="461" spans="1:22" x14ac:dyDescent="0.35">
      <c r="A461" t="s">
        <v>519</v>
      </c>
      <c r="B461">
        <f>SUM(F453:F456)</f>
        <v>7.436983038719816E-2</v>
      </c>
      <c r="C461">
        <f>C462-C460</f>
        <v>8</v>
      </c>
      <c r="D461">
        <f>B461/C461</f>
        <v>9.29622879839977E-3</v>
      </c>
    </row>
    <row r="462" spans="1:22" x14ac:dyDescent="0.35">
      <c r="A462" s="91" t="s">
        <v>520</v>
      </c>
      <c r="B462" s="91">
        <f>DEVSQ(B443:E445)</f>
        <v>0.67648436896504227</v>
      </c>
      <c r="C462" s="91">
        <f>COUNT(B443:E445)-1</f>
        <v>11</v>
      </c>
      <c r="D462" s="91">
        <f>B462/C462</f>
        <v>6.1498578996822026E-2</v>
      </c>
      <c r="E462" s="91"/>
      <c r="F462" s="91"/>
      <c r="G462" s="91"/>
      <c r="H462" s="91"/>
      <c r="I462" s="91"/>
    </row>
    <row r="463" spans="1:22" ht="15.5" x14ac:dyDescent="0.35">
      <c r="A463" s="81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P463" s="64"/>
      <c r="Q463" s="64"/>
      <c r="R463" s="64"/>
      <c r="S463" s="64"/>
    </row>
    <row r="464" spans="1:22" ht="15.5" x14ac:dyDescent="0.35">
      <c r="A464" s="83" t="s">
        <v>60</v>
      </c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</row>
    <row r="465" spans="1:21" ht="15.5" x14ac:dyDescent="0.35">
      <c r="A465" s="81"/>
      <c r="B465" s="82" t="s">
        <v>137</v>
      </c>
      <c r="C465" s="82" t="s">
        <v>136</v>
      </c>
      <c r="D465" s="82" t="s">
        <v>138</v>
      </c>
      <c r="E465" s="82" t="s">
        <v>139</v>
      </c>
      <c r="F465" s="84"/>
      <c r="G465" s="106" t="s">
        <v>554</v>
      </c>
      <c r="H465" s="119" t="s">
        <v>137</v>
      </c>
      <c r="I465" s="119"/>
      <c r="J465" s="119" t="s">
        <v>136</v>
      </c>
      <c r="K465" s="119"/>
      <c r="L465" s="119" t="s">
        <v>138</v>
      </c>
      <c r="M465" s="119"/>
      <c r="N465" s="119" t="s">
        <v>139</v>
      </c>
      <c r="O465" s="119"/>
    </row>
    <row r="466" spans="1:21" x14ac:dyDescent="0.35">
      <c r="A466" t="s">
        <v>79</v>
      </c>
      <c r="B466">
        <v>1.1651148888863145</v>
      </c>
      <c r="C466">
        <v>0.63143766400179646</v>
      </c>
      <c r="D466">
        <v>0.60661421986958031</v>
      </c>
      <c r="E466">
        <v>0.60256198197101485</v>
      </c>
      <c r="H466" s="107" t="str" cm="1">
        <f t="array" ref="H466:I469">[1]!GRUBBS(B466:B468,TRUE)</f>
        <v>outlier</v>
      </c>
      <c r="I466" s="74">
        <v>0.82521496472430678</v>
      </c>
      <c r="J466" s="107" t="str" cm="1">
        <f t="array" ref="J466:K469">[1]!GRUBBS(C466:C468,TRUE)</f>
        <v>outlier</v>
      </c>
      <c r="K466" s="74">
        <v>0.63143766400179646</v>
      </c>
      <c r="L466" s="107" t="str" cm="1">
        <f t="array" ref="L466:M469">[1]!GRUBBS(D466:D468,TRUE)</f>
        <v>outlier</v>
      </c>
      <c r="M466" s="74">
        <v>0.39950650212620009</v>
      </c>
      <c r="N466" s="107" t="str" cm="1">
        <f t="array" ref="N466:O469">[1]!GRUBBS(E466:E468,TRUE)</f>
        <v>outlier</v>
      </c>
      <c r="O466" s="74">
        <v>0.92110842228763201</v>
      </c>
    </row>
    <row r="467" spans="1:21" x14ac:dyDescent="0.35">
      <c r="A467" t="s">
        <v>80</v>
      </c>
      <c r="B467">
        <v>1.0400737915616491</v>
      </c>
      <c r="C467">
        <v>0.44136910598112422</v>
      </c>
      <c r="D467">
        <v>0.74964643352305482</v>
      </c>
      <c r="E467">
        <v>0.92110842228763201</v>
      </c>
      <c r="H467" s="108" t="str">
        <v>G</v>
      </c>
      <c r="I467" s="75">
        <v>1.075636490853189</v>
      </c>
      <c r="J467" s="108" t="str">
        <v>G</v>
      </c>
      <c r="K467" s="75">
        <v>1.1292553307001443</v>
      </c>
      <c r="L467" s="108" t="str">
        <v>G</v>
      </c>
      <c r="M467" s="75">
        <v>1.0551270729051152</v>
      </c>
      <c r="N467" s="108" t="str">
        <v>G</v>
      </c>
      <c r="O467" s="75">
        <v>1.1538863972469291</v>
      </c>
    </row>
    <row r="468" spans="1:21" x14ac:dyDescent="0.35">
      <c r="A468" t="s">
        <v>81</v>
      </c>
      <c r="B468">
        <v>0.82521496472430678</v>
      </c>
      <c r="C468">
        <v>0.48308073402728158</v>
      </c>
      <c r="D468">
        <v>0.39950650212620009</v>
      </c>
      <c r="E468">
        <v>0.61608837648589354</v>
      </c>
      <c r="H468" s="108" t="str">
        <v>G-crit</v>
      </c>
      <c r="I468" s="75">
        <v>1.1531180614225278</v>
      </c>
      <c r="J468" s="108" t="str">
        <v>G-crit</v>
      </c>
      <c r="K468" s="75">
        <v>1.1531180614225278</v>
      </c>
      <c r="L468" s="108" t="str">
        <v>G-crit</v>
      </c>
      <c r="M468" s="75">
        <v>1.1531180614225278</v>
      </c>
      <c r="N468" s="108" t="str">
        <v>G-crit</v>
      </c>
      <c r="O468" s="75">
        <v>1.1531180614225278</v>
      </c>
    </row>
    <row r="469" spans="1:21" x14ac:dyDescent="0.35">
      <c r="A469"/>
      <c r="H469" s="109" t="str">
        <v>sig</v>
      </c>
      <c r="I469" s="110" t="str">
        <v>no</v>
      </c>
      <c r="J469" s="109" t="str">
        <v>sig</v>
      </c>
      <c r="K469" s="110" t="str">
        <v>no</v>
      </c>
      <c r="L469" s="109" t="str">
        <v>sig</v>
      </c>
      <c r="M469" s="110" t="str">
        <v>no</v>
      </c>
      <c r="N469" s="109" t="str">
        <v>sig</v>
      </c>
      <c r="O469" s="110" t="str">
        <v>yes</v>
      </c>
    </row>
    <row r="470" spans="1:21" x14ac:dyDescent="0.35">
      <c r="A470"/>
      <c r="G470" s="11" t="s">
        <v>555</v>
      </c>
      <c r="H470" s="6" t="str">
        <f>IF(I467 &lt; 1.153, "NS", IF(I467 &gt; 1.155, "outlier", "straggler"))</f>
        <v>NS</v>
      </c>
      <c r="I470" s="6" t="str">
        <f>IF(H470 = "outlier", "exclude", IF(H470 = "straggler", "keep", "keep"))</f>
        <v>keep</v>
      </c>
      <c r="J470" s="6" t="str">
        <f>IF(K467 &lt; 1.153, "NS", IF(K467 &gt; 1.155, "outlier", "straggler"))</f>
        <v>NS</v>
      </c>
      <c r="K470" s="6" t="str">
        <f>IF(J470 = "outlier", "exclude", IF(J470 = "straggler", "keep", "keep"))</f>
        <v>keep</v>
      </c>
      <c r="L470" s="6" t="str">
        <f>IF(M467 &lt; 1.153, "NS", IF(M467 &gt; 1.155, "outlier", "straggler"))</f>
        <v>NS</v>
      </c>
      <c r="M470" s="6" t="str">
        <f>IF(L470 = "outlier", "exclude", IF(L470 = "straggler", "keep", "keep"))</f>
        <v>keep</v>
      </c>
      <c r="N470" s="6" t="str">
        <f>IF(O467 &lt; 1.153, "NS", IF(O467 &gt; 1.155, "outlier", "straggler"))</f>
        <v>straggler</v>
      </c>
      <c r="O470" s="6" t="str">
        <f>IF(N470 = "outlier", "exclude", IF(N470 = "straggler", "keep", "keep"))</f>
        <v>keep</v>
      </c>
    </row>
    <row r="471" spans="1:21" x14ac:dyDescent="0.35">
      <c r="A471"/>
    </row>
    <row r="472" spans="1:21" ht="15" thickBot="1" x14ac:dyDescent="0.4">
      <c r="A472" t="s">
        <v>521</v>
      </c>
      <c r="K472" t="s">
        <v>533</v>
      </c>
      <c r="N472" s="42" t="s">
        <v>534</v>
      </c>
      <c r="O472">
        <v>0.05</v>
      </c>
    </row>
    <row r="473" spans="1:21" ht="15" thickTop="1" x14ac:dyDescent="0.35">
      <c r="A473"/>
      <c r="K473" s="85" t="s">
        <v>535</v>
      </c>
      <c r="L473" s="85" t="s">
        <v>536</v>
      </c>
      <c r="M473" s="85" t="s">
        <v>537</v>
      </c>
      <c r="N473" s="85" t="s">
        <v>538</v>
      </c>
      <c r="O473" s="85" t="s">
        <v>515</v>
      </c>
      <c r="P473" s="85" t="s">
        <v>539</v>
      </c>
    </row>
    <row r="474" spans="1:21" ht="15" thickBot="1" x14ac:dyDescent="0.4">
      <c r="A474" t="s">
        <v>522</v>
      </c>
      <c r="F474" t="s">
        <v>523</v>
      </c>
      <c r="G474">
        <v>0.05</v>
      </c>
      <c r="K474" s="42" t="str">
        <f>B465</f>
        <v>WT_ESC</v>
      </c>
      <c r="L474" s="42">
        <f>AVERAGE(B466:B468)</f>
        <v>1.0101345483907567</v>
      </c>
      <c r="M474" s="42">
        <f>COUNT(B466:B468)</f>
        <v>3</v>
      </c>
      <c r="N474" s="42">
        <f>DEVSQ(B466:B468)</f>
        <v>5.9110516645138049E-2</v>
      </c>
      <c r="O474" s="42"/>
      <c r="P474" s="42"/>
    </row>
    <row r="475" spans="1:21" ht="15" thickTop="1" x14ac:dyDescent="0.35">
      <c r="A475" s="85" t="s">
        <v>524</v>
      </c>
      <c r="B475" s="85" t="s">
        <v>510</v>
      </c>
      <c r="C475" s="85" t="s">
        <v>511</v>
      </c>
      <c r="D475" s="85" t="s">
        <v>121</v>
      </c>
      <c r="E475" s="85" t="s">
        <v>512</v>
      </c>
      <c r="F475" s="85" t="s">
        <v>514</v>
      </c>
      <c r="G475" s="85" t="s">
        <v>525</v>
      </c>
      <c r="H475" s="85" t="s">
        <v>526</v>
      </c>
      <c r="I475" s="85" t="s">
        <v>527</v>
      </c>
      <c r="K475" t="str">
        <f>C465</f>
        <v>PWS_ESC</v>
      </c>
      <c r="L475">
        <f>AVERAGE(C466:C468)</f>
        <v>0.51862916800340075</v>
      </c>
      <c r="M475">
        <f>COUNT(C466:C468)</f>
        <v>3</v>
      </c>
      <c r="N475">
        <f>DEVSQ(C466:C468)</f>
        <v>1.9958565111260582E-2</v>
      </c>
    </row>
    <row r="476" spans="1:21" x14ac:dyDescent="0.35">
      <c r="A476" s="42" t="str">
        <f>B465</f>
        <v>WT_ESC</v>
      </c>
      <c r="B476" s="42">
        <f>COUNT(B466:B468)</f>
        <v>3</v>
      </c>
      <c r="C476" s="42">
        <f>SUM(B466:B468)</f>
        <v>3.03040364517227</v>
      </c>
      <c r="D476" s="42">
        <f>AVERAGE(B466:B468)</f>
        <v>1.0101345483907567</v>
      </c>
      <c r="E476" s="42">
        <f>_xlfn.VAR.S(B466:B468)</f>
        <v>2.9555258322569333E-2</v>
      </c>
      <c r="F476" s="42">
        <f>DEVSQ(B466:B468)</f>
        <v>5.9110516645138049E-2</v>
      </c>
      <c r="G476" s="42">
        <f>SQRT(D484/B476)</f>
        <v>9.263496640391565E-2</v>
      </c>
      <c r="H476" s="42">
        <f>D476-G476*_xlfn.T.INV.2T(G474,C484)</f>
        <v>0.7965179327988281</v>
      </c>
      <c r="I476" s="42">
        <f>D476+G476*_xlfn.T.INV.2T(G474,C484)</f>
        <v>1.2237511639826852</v>
      </c>
      <c r="K476" t="str">
        <f>D465</f>
        <v>AS1_ESC</v>
      </c>
      <c r="L476">
        <f>AVERAGE(D466:D468)</f>
        <v>0.58525571850627844</v>
      </c>
      <c r="M476">
        <f>COUNT(D466:D468)</f>
        <v>3</v>
      </c>
      <c r="N476">
        <f>DEVSQ(D466:D468)</f>
        <v>6.1983264150026321E-2</v>
      </c>
    </row>
    <row r="477" spans="1:21" x14ac:dyDescent="0.35">
      <c r="A477" t="str">
        <f>C465</f>
        <v>PWS_ESC</v>
      </c>
      <c r="B477">
        <f>COUNT(C466:C468)</f>
        <v>3</v>
      </c>
      <c r="C477">
        <f>SUM(C466:C468)</f>
        <v>1.5558875040102023</v>
      </c>
      <c r="D477">
        <f>AVERAGE(C466:C468)</f>
        <v>0.51862916800340075</v>
      </c>
      <c r="E477">
        <f>_xlfn.VAR.S(C466:C468)</f>
        <v>9.9792825556303533E-3</v>
      </c>
      <c r="F477">
        <f>DEVSQ(C466:C468)</f>
        <v>1.9958565111260582E-2</v>
      </c>
      <c r="G477">
        <f>SQRT(D484/B477)</f>
        <v>9.263496640391565E-2</v>
      </c>
      <c r="H477">
        <f>D477-G477*_xlfn.T.INV.2T(G474,C484)</f>
        <v>0.30501255241147218</v>
      </c>
      <c r="I477">
        <f>D477+G477*_xlfn.T.INV.2T(G474,C484)</f>
        <v>0.73224578359532932</v>
      </c>
      <c r="K477" t="str">
        <f>E465</f>
        <v>AS2_ESC</v>
      </c>
      <c r="L477">
        <f>AVERAGE(E466:E468)</f>
        <v>0.71325292691484687</v>
      </c>
      <c r="M477">
        <f>COUNT(E466:E468)</f>
        <v>3</v>
      </c>
      <c r="N477">
        <f>DEVSQ(E466:E468)</f>
        <v>6.4897342109284967E-2</v>
      </c>
    </row>
    <row r="478" spans="1:21" x14ac:dyDescent="0.35">
      <c r="A478" t="str">
        <f>D465</f>
        <v>AS1_ESC</v>
      </c>
      <c r="B478">
        <f>COUNT(D466:D468)</f>
        <v>3</v>
      </c>
      <c r="C478">
        <f>SUM(D466:D468)</f>
        <v>1.7557671555188352</v>
      </c>
      <c r="D478">
        <f>AVERAGE(D466:D468)</f>
        <v>0.58525571850627844</v>
      </c>
      <c r="E478">
        <f>_xlfn.VAR.S(D466:D468)</f>
        <v>3.0991632075013209E-2</v>
      </c>
      <c r="F478">
        <f>DEVSQ(D466:D468)</f>
        <v>6.1983264150026321E-2</v>
      </c>
      <c r="G478">
        <f>SQRT(D484/B478)</f>
        <v>9.263496640391565E-2</v>
      </c>
      <c r="H478">
        <f>D478-G478*_xlfn.T.INV.2T(G474,C484)</f>
        <v>0.37163910291434987</v>
      </c>
      <c r="I478">
        <f>D478+G478*_xlfn.T.INV.2T(G474,C484)</f>
        <v>0.79887233409820702</v>
      </c>
      <c r="K478" s="78"/>
      <c r="L478" s="78"/>
      <c r="M478" s="78">
        <f>SUM(M474:M477)</f>
        <v>12</v>
      </c>
      <c r="N478" s="78">
        <f>SUM(N474:N477)</f>
        <v>0.20594968801570993</v>
      </c>
      <c r="O478" s="78">
        <f>M478-COUNT(M474:M477)</f>
        <v>8</v>
      </c>
      <c r="P478" s="78">
        <f>[1]!DCRIT(COUNT(M474:M477),O478,O472)</f>
        <v>2.88</v>
      </c>
    </row>
    <row r="479" spans="1:21" ht="15" thickBot="1" x14ac:dyDescent="0.4">
      <c r="A479" t="str">
        <f>E465</f>
        <v>AS2_ESC</v>
      </c>
      <c r="B479">
        <f>COUNT(E466:E468)</f>
        <v>3</v>
      </c>
      <c r="C479">
        <f>SUM(E466:E468)</f>
        <v>2.1397587807445406</v>
      </c>
      <c r="D479">
        <f>AVERAGE(E466:E468)</f>
        <v>0.71325292691484687</v>
      </c>
      <c r="E479">
        <f>_xlfn.VAR.S(E466:E468)</f>
        <v>3.244867105464222E-2</v>
      </c>
      <c r="F479">
        <f>DEVSQ(E466:E468)</f>
        <v>6.4897342109284967E-2</v>
      </c>
      <c r="G479">
        <f>SQRT(D484/B479)</f>
        <v>9.263496640391565E-2</v>
      </c>
      <c r="H479">
        <f>D479-G479*_xlfn.T.INV.2T(G474,C484)</f>
        <v>0.4996363113229183</v>
      </c>
      <c r="I479">
        <f>D479+G479*_xlfn.T.INV.2T(G474,C484)</f>
        <v>0.92686954250677545</v>
      </c>
      <c r="K479" t="s">
        <v>540</v>
      </c>
    </row>
    <row r="480" spans="1:21" ht="15" thickTop="1" x14ac:dyDescent="0.35">
      <c r="A480" s="78"/>
      <c r="B480" s="78"/>
      <c r="C480" s="78"/>
      <c r="D480" s="78"/>
      <c r="E480" s="78"/>
      <c r="F480" s="78"/>
      <c r="G480" s="78"/>
      <c r="H480" s="78"/>
      <c r="I480" s="78"/>
      <c r="K480" s="85" t="s">
        <v>535</v>
      </c>
      <c r="L480" s="85" t="s">
        <v>536</v>
      </c>
      <c r="M480" s="85" t="s">
        <v>541</v>
      </c>
      <c r="N480" s="85" t="s">
        <v>542</v>
      </c>
      <c r="O480" s="85" t="s">
        <v>543</v>
      </c>
      <c r="P480" s="85" t="s">
        <v>544</v>
      </c>
      <c r="Q480" s="85" t="s">
        <v>545</v>
      </c>
      <c r="R480" s="85" t="s">
        <v>546</v>
      </c>
      <c r="S480" s="85" t="s">
        <v>547</v>
      </c>
      <c r="U480" s="135" t="s">
        <v>558</v>
      </c>
    </row>
    <row r="481" spans="1:22" ht="15" thickBot="1" x14ac:dyDescent="0.4">
      <c r="A481" t="s">
        <v>513</v>
      </c>
      <c r="K481" s="89" t="str">
        <f>K475</f>
        <v>PWS_ESC</v>
      </c>
      <c r="L481" s="89">
        <f>L$474-L475</f>
        <v>0.49150538038735592</v>
      </c>
      <c r="M481" s="89">
        <f>SQRT(N$478/O$478*(1/M$474+1/M475))</f>
        <v>0.13100562583839351</v>
      </c>
      <c r="N481" s="89">
        <f>ABS(L481/M481)</f>
        <v>3.7517883468124436</v>
      </c>
      <c r="O481" s="89">
        <f>L481-M481*P$478</f>
        <v>0.11420917797278263</v>
      </c>
      <c r="P481" s="89">
        <f>L481+M481*P$478</f>
        <v>0.86880158280192921</v>
      </c>
      <c r="Q481" s="99">
        <f>[1]!DPROB(N481,COUNT(M$474:M$477),O$478)</f>
        <v>1.4317718935162697E-2</v>
      </c>
      <c r="R481" s="89">
        <f>M481*P$478</f>
        <v>0.37729620241457329</v>
      </c>
      <c r="S481" s="89">
        <f>ABS(L481)*SQRT(O$478/N$478)</f>
        <v>3.0633223575368453</v>
      </c>
      <c r="U481" t="s">
        <v>560</v>
      </c>
    </row>
    <row r="482" spans="1:22" ht="15" thickTop="1" x14ac:dyDescent="0.35">
      <c r="A482" s="85" t="s">
        <v>528</v>
      </c>
      <c r="B482" s="85" t="s">
        <v>514</v>
      </c>
      <c r="C482" s="85" t="s">
        <v>515</v>
      </c>
      <c r="D482" s="85" t="s">
        <v>516</v>
      </c>
      <c r="E482" s="85" t="s">
        <v>517</v>
      </c>
      <c r="F482" s="85" t="s">
        <v>529</v>
      </c>
      <c r="G482" s="85" t="s">
        <v>530</v>
      </c>
      <c r="H482" s="85" t="s">
        <v>531</v>
      </c>
      <c r="I482" s="85" t="s">
        <v>532</v>
      </c>
      <c r="K482" s="89" t="str">
        <f t="shared" ref="K482:K483" si="160">K476</f>
        <v>AS1_ESC</v>
      </c>
      <c r="L482" s="89">
        <f t="shared" ref="L482:L483" si="161">L$474-L476</f>
        <v>0.42487882988447823</v>
      </c>
      <c r="M482" s="89">
        <f t="shared" ref="M482:M483" si="162">SQRT(N$478/O$478*(1/M$474+1/M476))</f>
        <v>0.13100562583839351</v>
      </c>
      <c r="N482" s="89">
        <f t="shared" ref="N482:N483" si="163">ABS(L482/M482)</f>
        <v>3.2432105656943473</v>
      </c>
      <c r="O482" s="89">
        <f t="shared" ref="O482:O483" si="164">L482-M482*P$478</f>
        <v>4.7582627469904937E-2</v>
      </c>
      <c r="P482" s="89">
        <f t="shared" ref="P482:P483" si="165">L482+M482*P$478</f>
        <v>0.80217503229905152</v>
      </c>
      <c r="Q482" s="99">
        <f>[1]!DPROB(N482,COUNT(M$474:M$477),O$478)</f>
        <v>2.9696240675002629E-2</v>
      </c>
      <c r="R482" s="89">
        <f t="shared" ref="R482:R483" si="166">M482*P$478</f>
        <v>0.37729620241457329</v>
      </c>
      <c r="S482" s="89">
        <f t="shared" ref="S482:S483" si="167">ABS(L482)*SQRT(O$478/N$478)</f>
        <v>2.6480703381181105</v>
      </c>
      <c r="U482" t="s">
        <v>560</v>
      </c>
    </row>
    <row r="483" spans="1:22" x14ac:dyDescent="0.35">
      <c r="A483" s="42" t="s">
        <v>518</v>
      </c>
      <c r="B483" s="42">
        <f>B485-B484</f>
        <v>0.42670428474675626</v>
      </c>
      <c r="C483" s="42">
        <f>COUNTA(A476:A479)-1</f>
        <v>3</v>
      </c>
      <c r="D483" s="42">
        <f>B483/C483</f>
        <v>0.14223476158225209</v>
      </c>
      <c r="E483" s="42">
        <f>D483/D484</f>
        <v>5.5250294555980046</v>
      </c>
      <c r="F483" s="97">
        <f>_xlfn.F.DIST.RT(E483,C483,C484)</f>
        <v>2.3751958424578126E-2</v>
      </c>
      <c r="G483" s="42">
        <f>B483/B485</f>
        <v>0.67446709120242099</v>
      </c>
      <c r="H483" s="42">
        <f>SQRT(DEVSQ(D476:D479)/(D484*C483))</f>
        <v>1.3570838165711554</v>
      </c>
      <c r="I483" s="42">
        <f>(B485-C485*D484)/(B485+D484)</f>
        <v>0.53079341005990555</v>
      </c>
      <c r="K483" s="95" t="str">
        <f t="shared" si="160"/>
        <v>AS2_ESC</v>
      </c>
      <c r="L483" s="95">
        <f t="shared" si="161"/>
        <v>0.2968816214759098</v>
      </c>
      <c r="M483" s="95">
        <f t="shared" si="162"/>
        <v>0.13100562583839351</v>
      </c>
      <c r="N483" s="95">
        <f t="shared" si="163"/>
        <v>2.2661745980446546</v>
      </c>
      <c r="O483" s="95">
        <f t="shared" si="164"/>
        <v>-8.0414580938663494E-2</v>
      </c>
      <c r="P483" s="95">
        <f t="shared" si="165"/>
        <v>0.67417782389048309</v>
      </c>
      <c r="Q483" s="95">
        <f>[1]!DPROB(N483,COUNT(M$474:M$477),O$478)</f>
        <v>1</v>
      </c>
      <c r="R483" s="95">
        <f t="shared" si="166"/>
        <v>0.37729620241457329</v>
      </c>
      <c r="S483" s="95">
        <f t="shared" si="167"/>
        <v>1.8503238110887239</v>
      </c>
      <c r="U483" t="s">
        <v>559</v>
      </c>
    </row>
    <row r="484" spans="1:22" x14ac:dyDescent="0.35">
      <c r="A484" t="s">
        <v>519</v>
      </c>
      <c r="B484">
        <f>SUM(F476:F479)</f>
        <v>0.20594968801570993</v>
      </c>
      <c r="C484">
        <f>C485-C483</f>
        <v>8</v>
      </c>
      <c r="D484">
        <f>B484/C484</f>
        <v>2.5743711001963741E-2</v>
      </c>
    </row>
    <row r="485" spans="1:22" x14ac:dyDescent="0.35">
      <c r="A485" s="91" t="s">
        <v>520</v>
      </c>
      <c r="B485" s="91">
        <f>DEVSQ(B466:E468)</f>
        <v>0.63265397276246615</v>
      </c>
      <c r="C485" s="91">
        <f>COUNT(B466:E468)-1</f>
        <v>11</v>
      </c>
      <c r="D485" s="91">
        <f>B485/C485</f>
        <v>5.7513997523860556E-2</v>
      </c>
      <c r="E485" s="91"/>
      <c r="F485" s="91"/>
      <c r="G485" s="91"/>
      <c r="H485" s="91"/>
      <c r="I485" s="91"/>
    </row>
    <row r="486" spans="1:22" ht="15.5" x14ac:dyDescent="0.35">
      <c r="A486" s="81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P486" s="64"/>
      <c r="Q486" s="64"/>
      <c r="R486" s="64"/>
      <c r="S486" s="64"/>
    </row>
    <row r="487" spans="1:22" ht="15.5" x14ac:dyDescent="0.35">
      <c r="A487" s="83" t="s">
        <v>61</v>
      </c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</row>
    <row r="488" spans="1:22" ht="15.5" x14ac:dyDescent="0.35">
      <c r="A488" s="81"/>
      <c r="B488" s="82" t="s">
        <v>137</v>
      </c>
      <c r="C488" s="82" t="s">
        <v>136</v>
      </c>
      <c r="D488" s="82" t="s">
        <v>138</v>
      </c>
      <c r="E488" s="82" t="s">
        <v>139</v>
      </c>
      <c r="F488" s="84"/>
      <c r="G488" s="106" t="s">
        <v>554</v>
      </c>
      <c r="H488" s="119" t="s">
        <v>137</v>
      </c>
      <c r="I488" s="119"/>
      <c r="J488" s="119" t="s">
        <v>136</v>
      </c>
      <c r="K488" s="119"/>
      <c r="L488" s="119" t="s">
        <v>138</v>
      </c>
      <c r="M488" s="119"/>
      <c r="N488" s="119" t="s">
        <v>139</v>
      </c>
      <c r="O488" s="119"/>
    </row>
    <row r="489" spans="1:22" x14ac:dyDescent="0.35">
      <c r="A489" t="s">
        <v>79</v>
      </c>
      <c r="B489">
        <v>1.1100323073680163</v>
      </c>
      <c r="C489">
        <v>0.49680881144566341</v>
      </c>
      <c r="D489">
        <v>0.75826498021627597</v>
      </c>
      <c r="E489">
        <v>0.47764367536856417</v>
      </c>
      <c r="H489" s="107" t="str" cm="1">
        <f t="array" ref="H489:I492">[1]!GRUBBS(B489:B491,TRUE)</f>
        <v>outlier</v>
      </c>
      <c r="I489" s="74">
        <v>0.8757198588770615</v>
      </c>
      <c r="J489" s="107" t="str" cm="1">
        <f t="array" ref="J489:K492">[1]!GRUBBS(C489:C491,TRUE)</f>
        <v>outlier</v>
      </c>
      <c r="K489" s="74">
        <v>0.49680881144566341</v>
      </c>
      <c r="L489" s="107" t="str" cm="1">
        <f t="array" ref="L489:M492">[1]!GRUBBS(D489:D491,TRUE)</f>
        <v>outlier</v>
      </c>
      <c r="M489" s="74">
        <v>0.44614770795968195</v>
      </c>
      <c r="N489" s="107" t="str" cm="1">
        <f t="array" ref="N489:O492">[1]!GRUBBS(E489:E491,TRUE)</f>
        <v>outlier</v>
      </c>
      <c r="O489" s="74">
        <v>0.69905280030502892</v>
      </c>
    </row>
    <row r="490" spans="1:22" x14ac:dyDescent="0.35">
      <c r="A490" t="s">
        <v>80</v>
      </c>
      <c r="B490">
        <v>1.0287247355959537</v>
      </c>
      <c r="C490">
        <v>0.40856022581500151</v>
      </c>
      <c r="D490">
        <v>0.72161821808455429</v>
      </c>
      <c r="E490">
        <v>0.69905280030502892</v>
      </c>
      <c r="H490" s="108" t="str">
        <v>G</v>
      </c>
      <c r="I490" s="75">
        <v>1.0851924060347682</v>
      </c>
      <c r="J490" s="108" t="str">
        <v>G</v>
      </c>
      <c r="K490" s="75">
        <v>1.1447489937597355</v>
      </c>
      <c r="L490" s="108" t="str">
        <v>G</v>
      </c>
      <c r="M490" s="75">
        <v>1.148021628889393</v>
      </c>
      <c r="N490" s="108" t="str">
        <v>G</v>
      </c>
      <c r="O490" s="75">
        <v>1.1320667066060537</v>
      </c>
    </row>
    <row r="491" spans="1:22" x14ac:dyDescent="0.35">
      <c r="A491" t="s">
        <v>81</v>
      </c>
      <c r="B491">
        <v>0.8757198588770615</v>
      </c>
      <c r="C491">
        <v>0.42107126576533982</v>
      </c>
      <c r="D491">
        <v>0.44614770795968195</v>
      </c>
      <c r="E491">
        <v>0.52368081819535928</v>
      </c>
      <c r="H491" s="108" t="str">
        <v>G-crit</v>
      </c>
      <c r="I491" s="75">
        <v>1.1531180614225278</v>
      </c>
      <c r="J491" s="108" t="str">
        <v>G-crit</v>
      </c>
      <c r="K491" s="75">
        <v>1.1531180614225278</v>
      </c>
      <c r="L491" s="108" t="str">
        <v>G-crit</v>
      </c>
      <c r="M491" s="75">
        <v>1.1531180614225278</v>
      </c>
      <c r="N491" s="108" t="str">
        <v>G-crit</v>
      </c>
      <c r="O491" s="75">
        <v>1.1531180614225278</v>
      </c>
    </row>
    <row r="492" spans="1:22" x14ac:dyDescent="0.35">
      <c r="A492"/>
      <c r="H492" s="109" t="str">
        <v>sig</v>
      </c>
      <c r="I492" s="110" t="str">
        <v>no</v>
      </c>
      <c r="J492" s="109" t="str">
        <v>sig</v>
      </c>
      <c r="K492" s="110" t="str">
        <v>no</v>
      </c>
      <c r="L492" s="109" t="str">
        <v>sig</v>
      </c>
      <c r="M492" s="110" t="str">
        <v>no</v>
      </c>
      <c r="N492" s="109" t="str">
        <v>sig</v>
      </c>
      <c r="O492" s="110" t="str">
        <v>no</v>
      </c>
    </row>
    <row r="493" spans="1:22" x14ac:dyDescent="0.35">
      <c r="A493"/>
      <c r="G493" s="11" t="s">
        <v>555</v>
      </c>
      <c r="H493" s="6" t="str">
        <f>IF(I490 &lt; 1.153, "NS", IF(I490 &gt; 1.155, "outlier", "straggler"))</f>
        <v>NS</v>
      </c>
      <c r="I493" s="6" t="str">
        <f>IF(H493 = "outlier", "exclude", IF(H493 = "straggler", "keep", "keep"))</f>
        <v>keep</v>
      </c>
      <c r="J493" s="6" t="str">
        <f>IF(K490 &lt; 1.153, "NS", IF(K490 &gt; 1.155, "outlier", "straggler"))</f>
        <v>NS</v>
      </c>
      <c r="K493" s="6" t="str">
        <f>IF(J493 = "outlier", "exclude", IF(J493 = "straggler", "keep", "keep"))</f>
        <v>keep</v>
      </c>
      <c r="L493" s="6" t="str">
        <f>IF(M490 &lt; 1.153, "NS", IF(M490 &gt; 1.155, "outlier", "straggler"))</f>
        <v>NS</v>
      </c>
      <c r="M493" s="6" t="str">
        <f>IF(L493 = "outlier", "exclude", IF(L493 = "straggler", "keep", "keep"))</f>
        <v>keep</v>
      </c>
      <c r="N493" s="6" t="str">
        <f>IF(O490 &lt; 1.153, "NS", IF(O490 &gt; 1.155, "outlier", "straggler"))</f>
        <v>NS</v>
      </c>
      <c r="O493" s="6" t="str">
        <f>IF(N493 = "outlier", "exclude", IF(N493 = "straggler", "keep", "keep"))</f>
        <v>keep</v>
      </c>
    </row>
    <row r="494" spans="1:22" x14ac:dyDescent="0.35">
      <c r="A494"/>
    </row>
    <row r="495" spans="1:22" ht="15" thickBot="1" x14ac:dyDescent="0.4">
      <c r="A495" t="s">
        <v>521</v>
      </c>
      <c r="K495" t="s">
        <v>533</v>
      </c>
      <c r="N495" s="42" t="s">
        <v>534</v>
      </c>
      <c r="O495">
        <v>0.05</v>
      </c>
    </row>
    <row r="496" spans="1:22" ht="15" thickTop="1" x14ac:dyDescent="0.35">
      <c r="A496"/>
      <c r="K496" s="85" t="s">
        <v>535</v>
      </c>
      <c r="L496" s="85" t="s">
        <v>536</v>
      </c>
      <c r="M496" s="85" t="s">
        <v>537</v>
      </c>
      <c r="N496" s="85" t="s">
        <v>538</v>
      </c>
      <c r="O496" s="85" t="s">
        <v>515</v>
      </c>
      <c r="P496" s="85" t="s">
        <v>539</v>
      </c>
    </row>
    <row r="497" spans="1:22" ht="15" thickBot="1" x14ac:dyDescent="0.4">
      <c r="A497" t="s">
        <v>522</v>
      </c>
      <c r="F497" t="s">
        <v>523</v>
      </c>
      <c r="G497">
        <v>0.05</v>
      </c>
      <c r="K497" s="42" t="str">
        <f>B488</f>
        <v>WT_ESC</v>
      </c>
      <c r="L497" s="42">
        <f>AVERAGE(B489:B491)</f>
        <v>1.0048256339470105</v>
      </c>
      <c r="M497" s="42">
        <f>COUNT(B489:B491)</f>
        <v>3</v>
      </c>
      <c r="N497" s="42">
        <f>DEVSQ(B489:B491)</f>
        <v>2.8307912348352948E-2</v>
      </c>
      <c r="O497" s="42"/>
      <c r="P497" s="42"/>
    </row>
    <row r="498" spans="1:22" ht="15" thickTop="1" x14ac:dyDescent="0.35">
      <c r="A498" s="85" t="s">
        <v>524</v>
      </c>
      <c r="B498" s="85" t="s">
        <v>510</v>
      </c>
      <c r="C498" s="85" t="s">
        <v>511</v>
      </c>
      <c r="D498" s="85" t="s">
        <v>121</v>
      </c>
      <c r="E498" s="85" t="s">
        <v>512</v>
      </c>
      <c r="F498" s="85" t="s">
        <v>514</v>
      </c>
      <c r="G498" s="85" t="s">
        <v>525</v>
      </c>
      <c r="H498" s="85" t="s">
        <v>526</v>
      </c>
      <c r="I498" s="85" t="s">
        <v>527</v>
      </c>
      <c r="K498" t="str">
        <f>C488</f>
        <v>PWS_ESC</v>
      </c>
      <c r="L498">
        <f>AVERAGE(C489:C491)</f>
        <v>0.44214676767533484</v>
      </c>
      <c r="M498">
        <f>COUNT(C489:C491)</f>
        <v>3</v>
      </c>
      <c r="N498">
        <f>DEVSQ(C489:C491)</f>
        <v>4.5601716040434438E-3</v>
      </c>
    </row>
    <row r="499" spans="1:22" x14ac:dyDescent="0.35">
      <c r="A499" s="42" t="str">
        <f>B488</f>
        <v>WT_ESC</v>
      </c>
      <c r="B499" s="42">
        <f>COUNT(B489:B491)</f>
        <v>3</v>
      </c>
      <c r="C499" s="42">
        <f>SUM(B489:B491)</f>
        <v>3.0144769018410318</v>
      </c>
      <c r="D499" s="42">
        <f>AVERAGE(B489:B491)</f>
        <v>1.0048256339470105</v>
      </c>
      <c r="E499" s="42">
        <f>_xlfn.VAR.S(B489:B491)</f>
        <v>1.4153956174176474E-2</v>
      </c>
      <c r="F499" s="42">
        <f>DEVSQ(B489:B491)</f>
        <v>2.8307912348352948E-2</v>
      </c>
      <c r="G499" s="42">
        <f>SQRT(D507/B499)</f>
        <v>7.0232271572335692E-2</v>
      </c>
      <c r="H499" s="42">
        <f>D499-G499*_xlfn.T.INV.2T(G497,C507)</f>
        <v>0.84286972527642234</v>
      </c>
      <c r="I499" s="42">
        <f>D499+G499*_xlfn.T.INV.2T(G497,C507)</f>
        <v>1.1667815426175987</v>
      </c>
      <c r="K499" t="str">
        <f>D488</f>
        <v>AS1_ESC</v>
      </c>
      <c r="L499">
        <f>AVERAGE(D489:D491)</f>
        <v>0.6420103020868374</v>
      </c>
      <c r="M499">
        <f>COUNT(D489:D491)</f>
        <v>3</v>
      </c>
      <c r="N499">
        <f>DEVSQ(D489:D491)</f>
        <v>5.8214726254697743E-2</v>
      </c>
    </row>
    <row r="500" spans="1:22" x14ac:dyDescent="0.35">
      <c r="A500" t="str">
        <f>C488</f>
        <v>PWS_ESC</v>
      </c>
      <c r="B500">
        <f>COUNT(C489:C491)</f>
        <v>3</v>
      </c>
      <c r="C500">
        <f>SUM(C489:C491)</f>
        <v>1.3264403030260046</v>
      </c>
      <c r="D500">
        <f>AVERAGE(C489:C491)</f>
        <v>0.44214676767533484</v>
      </c>
      <c r="E500">
        <f>_xlfn.VAR.S(C489:C491)</f>
        <v>2.2800858020217219E-3</v>
      </c>
      <c r="F500">
        <f>DEVSQ(C489:C491)</f>
        <v>4.5601716040434438E-3</v>
      </c>
      <c r="G500">
        <f>SQRT(D507/B500)</f>
        <v>7.0232271572335692E-2</v>
      </c>
      <c r="H500">
        <f>D500-G500*_xlfn.T.INV.2T(G497,C507)</f>
        <v>0.28019085900474666</v>
      </c>
      <c r="I500">
        <f>D500+G500*_xlfn.T.INV.2T(G497,C507)</f>
        <v>0.60410267634592296</v>
      </c>
      <c r="K500" t="str">
        <f>E488</f>
        <v>AS2_ESC</v>
      </c>
      <c r="L500">
        <f>AVERAGE(E489:E491)</f>
        <v>0.56679243128965073</v>
      </c>
      <c r="M500">
        <f>COUNT(E489:E491)</f>
        <v>3</v>
      </c>
      <c r="N500">
        <f>DEVSQ(E489:E491)</f>
        <v>2.7298917077953358E-2</v>
      </c>
    </row>
    <row r="501" spans="1:22" x14ac:dyDescent="0.35">
      <c r="A501" t="str">
        <f>D488</f>
        <v>AS1_ESC</v>
      </c>
      <c r="B501">
        <f>COUNT(D489:D491)</f>
        <v>3</v>
      </c>
      <c r="C501">
        <f>SUM(D489:D491)</f>
        <v>1.9260309062605123</v>
      </c>
      <c r="D501">
        <f>AVERAGE(D489:D491)</f>
        <v>0.6420103020868374</v>
      </c>
      <c r="E501">
        <f>_xlfn.VAR.S(D489:D491)</f>
        <v>2.910736312734874E-2</v>
      </c>
      <c r="F501">
        <f>DEVSQ(D489:D491)</f>
        <v>5.8214726254697743E-2</v>
      </c>
      <c r="G501">
        <f>SQRT(D507/B501)</f>
        <v>7.0232271572335692E-2</v>
      </c>
      <c r="H501">
        <f>D501-G501*_xlfn.T.INV.2T(G497,C507)</f>
        <v>0.48005439341624923</v>
      </c>
      <c r="I501">
        <f>D501+G501*_xlfn.T.INV.2T(G497,C507)</f>
        <v>0.80396621075742558</v>
      </c>
      <c r="K501" s="78"/>
      <c r="L501" s="78"/>
      <c r="M501" s="78">
        <f>SUM(M497:M500)</f>
        <v>12</v>
      </c>
      <c r="N501" s="78">
        <f>SUM(N497:N500)</f>
        <v>0.11838172728504749</v>
      </c>
      <c r="O501" s="78">
        <f>M501-COUNT(M497:M500)</f>
        <v>8</v>
      </c>
      <c r="P501" s="78">
        <f>[1]!DCRIT(COUNT(M497:M500),O501,O495)</f>
        <v>2.88</v>
      </c>
    </row>
    <row r="502" spans="1:22" ht="15" thickBot="1" x14ac:dyDescent="0.4">
      <c r="A502" t="str">
        <f>E488</f>
        <v>AS2_ESC</v>
      </c>
      <c r="B502">
        <f>COUNT(E489:E491)</f>
        <v>3</v>
      </c>
      <c r="C502">
        <f>SUM(E489:E491)</f>
        <v>1.7003772938689523</v>
      </c>
      <c r="D502">
        <f>AVERAGE(E489:E491)</f>
        <v>0.56679243128965073</v>
      </c>
      <c r="E502">
        <f>_xlfn.VAR.S(E489:E491)</f>
        <v>1.36494585389767E-2</v>
      </c>
      <c r="F502">
        <f>DEVSQ(E489:E491)</f>
        <v>2.7298917077953358E-2</v>
      </c>
      <c r="G502">
        <f>SQRT(D507/B502)</f>
        <v>7.0232271572335692E-2</v>
      </c>
      <c r="H502">
        <f>D502-G502*_xlfn.T.INV.2T(G497,C507)</f>
        <v>0.40483652261906256</v>
      </c>
      <c r="I502">
        <f>D502+G502*_xlfn.T.INV.2T(G497,C507)</f>
        <v>0.72874833996023891</v>
      </c>
      <c r="K502" t="s">
        <v>540</v>
      </c>
    </row>
    <row r="503" spans="1:22" ht="15" thickTop="1" x14ac:dyDescent="0.35">
      <c r="A503" s="78"/>
      <c r="B503" s="78"/>
      <c r="C503" s="78"/>
      <c r="D503" s="78"/>
      <c r="E503" s="78"/>
      <c r="F503" s="78"/>
      <c r="G503" s="78"/>
      <c r="H503" s="78"/>
      <c r="I503" s="78"/>
      <c r="K503" s="85" t="s">
        <v>535</v>
      </c>
      <c r="L503" s="85" t="s">
        <v>536</v>
      </c>
      <c r="M503" s="85" t="s">
        <v>541</v>
      </c>
      <c r="N503" s="85" t="s">
        <v>542</v>
      </c>
      <c r="O503" s="85" t="s">
        <v>543</v>
      </c>
      <c r="P503" s="85" t="s">
        <v>544</v>
      </c>
      <c r="Q503" s="85" t="s">
        <v>545</v>
      </c>
      <c r="R503" s="85" t="s">
        <v>546</v>
      </c>
      <c r="S503" s="85" t="s">
        <v>547</v>
      </c>
      <c r="U503" s="135" t="s">
        <v>558</v>
      </c>
    </row>
    <row r="504" spans="1:22" ht="15" thickBot="1" x14ac:dyDescent="0.4">
      <c r="A504" t="s">
        <v>513</v>
      </c>
      <c r="K504" s="89" t="str">
        <f>K498</f>
        <v>PWS_ESC</v>
      </c>
      <c r="L504" s="89">
        <f>L$497-L498</f>
        <v>0.56267886627167574</v>
      </c>
      <c r="M504" s="89">
        <f>SQRT(N$501/O$501*(1/M$497+1/M498))</f>
        <v>9.9323430973867505E-2</v>
      </c>
      <c r="N504" s="89">
        <f>ABS(L504/M504)</f>
        <v>5.6651170902434833</v>
      </c>
      <c r="O504" s="89">
        <f>L504-M504*P$501</f>
        <v>0.27662738506693735</v>
      </c>
      <c r="P504" s="89">
        <f>L504+M504*P$501</f>
        <v>0.84873034747641407</v>
      </c>
      <c r="Q504" s="99">
        <f>[1]!DPROB(N504,COUNT(M$497:M$500),O$501)</f>
        <v>0</v>
      </c>
      <c r="R504" s="89">
        <f>M504*P$501</f>
        <v>0.28605148120473839</v>
      </c>
      <c r="S504" s="89">
        <f>ABS(L504)*SQRT(O$501/N$501)</f>
        <v>4.6255487347390316</v>
      </c>
      <c r="U504" t="s">
        <v>561</v>
      </c>
    </row>
    <row r="505" spans="1:22" ht="15" thickTop="1" x14ac:dyDescent="0.35">
      <c r="A505" s="85" t="s">
        <v>528</v>
      </c>
      <c r="B505" s="85" t="s">
        <v>514</v>
      </c>
      <c r="C505" s="85" t="s">
        <v>515</v>
      </c>
      <c r="D505" s="85" t="s">
        <v>516</v>
      </c>
      <c r="E505" s="85" t="s">
        <v>517</v>
      </c>
      <c r="F505" s="85" t="s">
        <v>529</v>
      </c>
      <c r="G505" s="85" t="s">
        <v>530</v>
      </c>
      <c r="H505" s="85" t="s">
        <v>531</v>
      </c>
      <c r="I505" s="85" t="s">
        <v>532</v>
      </c>
      <c r="K505" s="89" t="str">
        <f t="shared" ref="K505:K506" si="168">K499</f>
        <v>AS1_ESC</v>
      </c>
      <c r="L505" s="89">
        <f t="shared" ref="L505:L506" si="169">L$497-L499</f>
        <v>0.36281533186017312</v>
      </c>
      <c r="M505" s="89">
        <f t="shared" ref="M505:M506" si="170">SQRT(N$501/O$501*(1/M$497+1/M499))</f>
        <v>9.9323430973867505E-2</v>
      </c>
      <c r="N505" s="89">
        <f t="shared" ref="N505:N506" si="171">ABS(L505/M505)</f>
        <v>3.6528674885952306</v>
      </c>
      <c r="O505" s="89">
        <f t="shared" ref="O505:O506" si="172">L505-M505*P$501</f>
        <v>7.6763850655434729E-2</v>
      </c>
      <c r="P505" s="89">
        <f t="shared" ref="P505:P506" si="173">L505+M505*P$501</f>
        <v>0.64886681306491156</v>
      </c>
      <c r="Q505" s="99">
        <f>[1]!DPROB(N505,COUNT(M$497:M$500),O$501)</f>
        <v>1.650054746907699E-2</v>
      </c>
      <c r="R505" s="89">
        <f t="shared" ref="R505:R506" si="174">M505*P$501</f>
        <v>0.28605148120473839</v>
      </c>
      <c r="S505" s="89">
        <f t="shared" ref="S505:S506" si="175">ABS(L505)*SQRT(O$501/N$501)</f>
        <v>2.9825538150200548</v>
      </c>
      <c r="U505" t="s">
        <v>560</v>
      </c>
    </row>
    <row r="506" spans="1:22" x14ac:dyDescent="0.35">
      <c r="A506" s="42" t="s">
        <v>518</v>
      </c>
      <c r="B506" s="42">
        <f>B508-B507</f>
        <v>0.52594144510831686</v>
      </c>
      <c r="C506" s="42">
        <f>COUNTA(A499:A502)-1</f>
        <v>3</v>
      </c>
      <c r="D506" s="42">
        <f>B506/C506</f>
        <v>0.17531381503610563</v>
      </c>
      <c r="E506" s="42">
        <f>D506/D507</f>
        <v>11.847356449798927</v>
      </c>
      <c r="F506" s="97">
        <f>_xlfn.F.DIST.RT(E506,C506,C507)</f>
        <v>2.5896243571768129E-3</v>
      </c>
      <c r="G506" s="42">
        <f>B506/B508</f>
        <v>0.81626964176173611</v>
      </c>
      <c r="H506" s="42">
        <f>SQRT(DEVSQ(D499:D502)/(D507*C506))</f>
        <v>1.9872389933270842</v>
      </c>
      <c r="I506" s="42">
        <f>(B508-C508*D507)/(B508+D507)</f>
        <v>0.73059177143590626</v>
      </c>
      <c r="K506" s="95" t="str">
        <f t="shared" si="168"/>
        <v>AS2_ESC</v>
      </c>
      <c r="L506" s="95">
        <f t="shared" si="169"/>
        <v>0.43803320265735979</v>
      </c>
      <c r="M506" s="95">
        <f t="shared" si="170"/>
        <v>9.9323430973867505E-2</v>
      </c>
      <c r="N506" s="95">
        <f t="shared" si="171"/>
        <v>4.4101698699132585</v>
      </c>
      <c r="O506" s="95">
        <f t="shared" si="172"/>
        <v>0.1519817214526214</v>
      </c>
      <c r="P506" s="95">
        <f t="shared" si="173"/>
        <v>0.72408468386209823</v>
      </c>
      <c r="Q506" s="96">
        <f>[1]!DPROB(N506,COUNT(M$497:M$500),O$501)</f>
        <v>0</v>
      </c>
      <c r="R506" s="95">
        <f t="shared" si="174"/>
        <v>0.28605148120473839</v>
      </c>
      <c r="S506" s="95">
        <f t="shared" si="175"/>
        <v>3.6008886200946497</v>
      </c>
      <c r="U506" t="s">
        <v>561</v>
      </c>
    </row>
    <row r="507" spans="1:22" x14ac:dyDescent="0.35">
      <c r="A507" t="s">
        <v>519</v>
      </c>
      <c r="B507">
        <f>SUM(F499:F502)</f>
        <v>0.11838172728504749</v>
      </c>
      <c r="C507">
        <f>C508-C506</f>
        <v>8</v>
      </c>
      <c r="D507">
        <f>B507/C507</f>
        <v>1.4797715910630936E-2</v>
      </c>
    </row>
    <row r="508" spans="1:22" x14ac:dyDescent="0.35">
      <c r="A508" s="91" t="s">
        <v>520</v>
      </c>
      <c r="B508" s="91">
        <f>DEVSQ(B489:E491)</f>
        <v>0.64432317239336434</v>
      </c>
      <c r="C508" s="91">
        <f>COUNT(B489:E491)-1</f>
        <v>11</v>
      </c>
      <c r="D508" s="91">
        <f>B508/C508</f>
        <v>5.8574833853942215E-2</v>
      </c>
      <c r="E508" s="91"/>
      <c r="F508" s="91"/>
      <c r="G508" s="91"/>
      <c r="H508" s="91"/>
      <c r="I508" s="91"/>
    </row>
    <row r="509" spans="1:22" ht="15.5" x14ac:dyDescent="0.35">
      <c r="A509" s="81"/>
      <c r="F509" s="64"/>
      <c r="G509" s="64"/>
      <c r="H509" s="64"/>
      <c r="I509" s="64"/>
      <c r="J509" s="64"/>
      <c r="K509" s="64"/>
      <c r="L509" s="64"/>
      <c r="M509" s="64"/>
      <c r="P509" s="64"/>
      <c r="Q509" s="64"/>
      <c r="R509" s="64"/>
      <c r="S509" s="64"/>
    </row>
    <row r="510" spans="1:22" ht="15.5" x14ac:dyDescent="0.35">
      <c r="A510" s="83" t="s">
        <v>62</v>
      </c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</row>
    <row r="511" spans="1:22" ht="15.5" x14ac:dyDescent="0.35">
      <c r="A511" s="81"/>
      <c r="B511" s="82" t="s">
        <v>137</v>
      </c>
      <c r="C511" s="82" t="s">
        <v>136</v>
      </c>
      <c r="D511" s="82" t="s">
        <v>138</v>
      </c>
      <c r="E511" s="82" t="s">
        <v>139</v>
      </c>
      <c r="F511" s="84"/>
      <c r="G511" s="106" t="s">
        <v>554</v>
      </c>
      <c r="H511" s="119" t="s">
        <v>137</v>
      </c>
      <c r="I511" s="119"/>
      <c r="J511" s="119" t="s">
        <v>136</v>
      </c>
      <c r="K511" s="119"/>
      <c r="L511" s="119" t="s">
        <v>138</v>
      </c>
      <c r="M511" s="119"/>
      <c r="N511" s="119" t="s">
        <v>139</v>
      </c>
      <c r="O511" s="119"/>
    </row>
    <row r="512" spans="1:22" x14ac:dyDescent="0.35">
      <c r="A512" t="s">
        <v>79</v>
      </c>
      <c r="B512">
        <v>1.1456895057564678</v>
      </c>
      <c r="C512">
        <v>0.98415976688805806</v>
      </c>
      <c r="D512">
        <v>1.2191394115845582</v>
      </c>
      <c r="E512">
        <v>4.2821255962918219</v>
      </c>
      <c r="H512" s="107" t="str" cm="1">
        <f t="array" ref="H512:I515">[1]!GRUBBS(B512:B514,TRUE)</f>
        <v>outlier</v>
      </c>
      <c r="I512" s="74">
        <v>0.8189205772486351</v>
      </c>
      <c r="J512" s="107" t="str" cm="1">
        <f t="array" ref="J512:K515">[1]!GRUBBS(C512:C514,TRUE)</f>
        <v>outlier</v>
      </c>
      <c r="K512" s="74">
        <v>0.98415976688805806</v>
      </c>
      <c r="L512" s="107" t="str" cm="1">
        <f t="array" ref="L512:M515">[1]!GRUBBS(D512:D514,TRUE)</f>
        <v>outlier</v>
      </c>
      <c r="M512" s="74">
        <v>0.70842798601315315</v>
      </c>
      <c r="N512" s="107" t="str" cm="1">
        <f t="array" ref="N512:O515">[1]!GRUBBS(E512:E514,TRUE)</f>
        <v>outlier</v>
      </c>
      <c r="O512" s="74">
        <v>1.4383476756736613</v>
      </c>
    </row>
    <row r="513" spans="1:21" x14ac:dyDescent="0.35">
      <c r="A513" t="s">
        <v>80</v>
      </c>
      <c r="B513">
        <v>1.0658381989887291</v>
      </c>
      <c r="C513">
        <v>0.7472602973956195</v>
      </c>
      <c r="D513">
        <v>1.1797275992803207</v>
      </c>
      <c r="E513">
        <v>1.4383476756736613</v>
      </c>
      <c r="H513" s="108" t="str">
        <v>G</v>
      </c>
      <c r="I513" s="75">
        <v>1.122539474131321</v>
      </c>
      <c r="J513" s="108" t="str">
        <v>G</v>
      </c>
      <c r="K513" s="75">
        <v>1.1488112291071806</v>
      </c>
      <c r="L513" s="108" t="str">
        <v>G</v>
      </c>
      <c r="M513" s="75">
        <v>1.1519207595737129</v>
      </c>
      <c r="N513" s="108" t="str">
        <v>G</v>
      </c>
      <c r="O513" s="75">
        <v>1.1521364131862559</v>
      </c>
    </row>
    <row r="514" spans="1:21" x14ac:dyDescent="0.35">
      <c r="A514" t="s">
        <v>81</v>
      </c>
      <c r="B514">
        <v>0.8189205772486351</v>
      </c>
      <c r="C514">
        <v>0.71780196504659644</v>
      </c>
      <c r="D514">
        <v>0.70842798601315315</v>
      </c>
      <c r="E514">
        <v>4.5101115329978647</v>
      </c>
      <c r="H514" s="108" t="str">
        <v>G-crit</v>
      </c>
      <c r="I514" s="75">
        <v>1.1531180614225278</v>
      </c>
      <c r="J514" s="108" t="str">
        <v>G-crit</v>
      </c>
      <c r="K514" s="75">
        <v>1.1531180614225278</v>
      </c>
      <c r="L514" s="108" t="str">
        <v>G-crit</v>
      </c>
      <c r="M514" s="75">
        <v>1.1531180614225278</v>
      </c>
      <c r="N514" s="108" t="str">
        <v>G-crit</v>
      </c>
      <c r="O514" s="75">
        <v>1.1531180614225278</v>
      </c>
    </row>
    <row r="515" spans="1:21" x14ac:dyDescent="0.35">
      <c r="A515"/>
      <c r="H515" s="109" t="str">
        <v>sig</v>
      </c>
      <c r="I515" s="110" t="str">
        <v>no</v>
      </c>
      <c r="J515" s="109" t="str">
        <v>sig</v>
      </c>
      <c r="K515" s="110" t="str">
        <v>no</v>
      </c>
      <c r="L515" s="109" t="str">
        <v>sig</v>
      </c>
      <c r="M515" s="110" t="str">
        <v>no</v>
      </c>
      <c r="N515" s="109" t="str">
        <v>sig</v>
      </c>
      <c r="O515" s="110" t="str">
        <v>no</v>
      </c>
    </row>
    <row r="516" spans="1:21" x14ac:dyDescent="0.35">
      <c r="A516"/>
      <c r="G516" s="11" t="s">
        <v>555</v>
      </c>
      <c r="H516" s="6" t="str">
        <f>IF(I513 &lt; 1.153, "NS", IF(I513 &gt; 1.155, "outlier", "straggler"))</f>
        <v>NS</v>
      </c>
      <c r="I516" s="6" t="str">
        <f>IF(H516 = "outlier", "exclude", IF(H516 = "straggler", "keep", "keep"))</f>
        <v>keep</v>
      </c>
      <c r="J516" s="6" t="str">
        <f>IF(K513 &lt; 1.153, "NS", IF(K513 &gt; 1.155, "outlier", "straggler"))</f>
        <v>NS</v>
      </c>
      <c r="K516" s="6" t="str">
        <f>IF(J516 = "outlier", "exclude", IF(J516 = "straggler", "keep", "keep"))</f>
        <v>keep</v>
      </c>
      <c r="L516" s="6" t="str">
        <f>IF(M513 &lt; 1.153, "NS", IF(M513 &gt; 1.155, "outlier", "straggler"))</f>
        <v>NS</v>
      </c>
      <c r="M516" s="6" t="str">
        <f>IF(L516 = "outlier", "exclude", IF(L516 = "straggler", "keep", "keep"))</f>
        <v>keep</v>
      </c>
      <c r="N516" s="6" t="str">
        <f>IF(O513 &lt; 1.153, "NS", IF(O513 &gt; 1.155, "outlier", "straggler"))</f>
        <v>NS</v>
      </c>
      <c r="O516" s="6" t="str">
        <f>IF(N516 = "outlier", "exclude", IF(N516 = "straggler", "keep", "keep"))</f>
        <v>keep</v>
      </c>
    </row>
    <row r="517" spans="1:21" x14ac:dyDescent="0.35">
      <c r="A517"/>
    </row>
    <row r="518" spans="1:21" ht="15" thickBot="1" x14ac:dyDescent="0.4">
      <c r="A518" t="s">
        <v>521</v>
      </c>
      <c r="K518" t="s">
        <v>533</v>
      </c>
      <c r="N518" s="42" t="s">
        <v>534</v>
      </c>
      <c r="O518">
        <v>0.05</v>
      </c>
    </row>
    <row r="519" spans="1:21" ht="15" thickTop="1" x14ac:dyDescent="0.35">
      <c r="A519"/>
      <c r="K519" s="85" t="s">
        <v>535</v>
      </c>
      <c r="L519" s="85" t="s">
        <v>536</v>
      </c>
      <c r="M519" s="85" t="s">
        <v>537</v>
      </c>
      <c r="N519" s="85" t="s">
        <v>538</v>
      </c>
      <c r="O519" s="85" t="s">
        <v>515</v>
      </c>
      <c r="P519" s="85" t="s">
        <v>539</v>
      </c>
    </row>
    <row r="520" spans="1:21" ht="15" thickBot="1" x14ac:dyDescent="0.4">
      <c r="A520" t="s">
        <v>522</v>
      </c>
      <c r="F520" t="s">
        <v>523</v>
      </c>
      <c r="G520">
        <v>0.05</v>
      </c>
      <c r="K520" s="42" t="str">
        <f>B511</f>
        <v>WT_ESC</v>
      </c>
      <c r="L520" s="42">
        <f>AVERAGE(B512:B514)</f>
        <v>1.0101494273312772</v>
      </c>
      <c r="M520" s="42">
        <f>COUNT(B512:B514)</f>
        <v>3</v>
      </c>
      <c r="N520" s="42">
        <f>DEVSQ(B512:B514)</f>
        <v>5.8040825252152248E-2</v>
      </c>
      <c r="O520" s="42"/>
      <c r="P520" s="42"/>
    </row>
    <row r="521" spans="1:21" ht="15" thickTop="1" x14ac:dyDescent="0.35">
      <c r="A521" s="85" t="s">
        <v>524</v>
      </c>
      <c r="B521" s="85" t="s">
        <v>510</v>
      </c>
      <c r="C521" s="85" t="s">
        <v>511</v>
      </c>
      <c r="D521" s="85" t="s">
        <v>121</v>
      </c>
      <c r="E521" s="85" t="s">
        <v>512</v>
      </c>
      <c r="F521" s="85" t="s">
        <v>514</v>
      </c>
      <c r="G521" s="85" t="s">
        <v>525</v>
      </c>
      <c r="H521" s="85" t="s">
        <v>526</v>
      </c>
      <c r="I521" s="85" t="s">
        <v>527</v>
      </c>
      <c r="K521" t="str">
        <f>C511</f>
        <v>PWS_ESC</v>
      </c>
      <c r="L521">
        <f>AVERAGE(C512:C514)</f>
        <v>0.81640734311009133</v>
      </c>
      <c r="M521">
        <f>COUNT(C512:C514)</f>
        <v>3</v>
      </c>
      <c r="N521">
        <f>DEVSQ(C512:C514)</f>
        <v>4.264521019746656E-2</v>
      </c>
    </row>
    <row r="522" spans="1:21" x14ac:dyDescent="0.35">
      <c r="A522" s="42" t="str">
        <f>B511</f>
        <v>WT_ESC</v>
      </c>
      <c r="B522" s="42">
        <f>COUNT(B512:B514)</f>
        <v>3</v>
      </c>
      <c r="C522" s="42">
        <f>SUM(B512:B514)</f>
        <v>3.0304482819938316</v>
      </c>
      <c r="D522" s="42">
        <f>AVERAGE(B512:B514)</f>
        <v>1.0101494273312772</v>
      </c>
      <c r="E522" s="42">
        <f>_xlfn.VAR.S(B512:B514)</f>
        <v>2.9020412626076242E-2</v>
      </c>
      <c r="F522" s="42">
        <f>DEVSQ(B512:B514)</f>
        <v>5.8040825252152248E-2</v>
      </c>
      <c r="G522" s="42">
        <f>SQRT(D530/B522)</f>
        <v>0.50499373658474533</v>
      </c>
      <c r="H522" s="42">
        <f>D522-G522*_xlfn.T.INV.2T(G520,C530)</f>
        <v>-0.15436821748534935</v>
      </c>
      <c r="I522" s="42">
        <f>D522+G522*_xlfn.T.INV.2T(G520,C530)</f>
        <v>2.174667072147904</v>
      </c>
      <c r="K522" t="str">
        <f>D511</f>
        <v>AS1_ESC</v>
      </c>
      <c r="L522">
        <f>AVERAGE(D512:D514)</f>
        <v>1.035764998959344</v>
      </c>
      <c r="M522">
        <f>COUNT(D512:D514)</f>
        <v>3</v>
      </c>
      <c r="N522">
        <f>DEVSQ(D512:D514)</f>
        <v>0.16150092554135428</v>
      </c>
    </row>
    <row r="523" spans="1:21" x14ac:dyDescent="0.35">
      <c r="A523" t="str">
        <f>C511</f>
        <v>PWS_ESC</v>
      </c>
      <c r="B523">
        <f>COUNT(C512:C514)</f>
        <v>3</v>
      </c>
      <c r="C523">
        <f>SUM(C512:C514)</f>
        <v>2.449222029330274</v>
      </c>
      <c r="D523">
        <f>AVERAGE(C512:C514)</f>
        <v>0.81640734311009133</v>
      </c>
      <c r="E523">
        <f>_xlfn.VAR.S(C512:C514)</f>
        <v>2.1322605098733294E-2</v>
      </c>
      <c r="F523">
        <f>DEVSQ(C512:C514)</f>
        <v>4.264521019746656E-2</v>
      </c>
      <c r="G523">
        <f>SQRT(D530/B523)</f>
        <v>0.50499373658474533</v>
      </c>
      <c r="H523">
        <f>D523-G523*_xlfn.T.INV.2T(G520,C530)</f>
        <v>-0.34811030170653523</v>
      </c>
      <c r="I523">
        <f>D523+G523*_xlfn.T.INV.2T(G520,C530)</f>
        <v>1.9809249879267179</v>
      </c>
      <c r="K523" t="str">
        <f>E511</f>
        <v>AS2_ESC</v>
      </c>
      <c r="L523">
        <f>AVERAGE(E512:E514)</f>
        <v>3.4101949349877825</v>
      </c>
      <c r="M523">
        <f>COUNT(E512:E514)</f>
        <v>3</v>
      </c>
      <c r="N523">
        <f>DEVSQ(E512:E514)</f>
        <v>5.8582612147647826</v>
      </c>
    </row>
    <row r="524" spans="1:21" x14ac:dyDescent="0.35">
      <c r="A524" t="str">
        <f>D511</f>
        <v>AS1_ESC</v>
      </c>
      <c r="B524">
        <f>COUNT(D512:D514)</f>
        <v>3</v>
      </c>
      <c r="C524">
        <f>SUM(D512:D514)</f>
        <v>3.1072949968780321</v>
      </c>
      <c r="D524">
        <f>AVERAGE(D512:D514)</f>
        <v>1.035764998959344</v>
      </c>
      <c r="E524">
        <f>_xlfn.VAR.S(D512:D514)</f>
        <v>8.0750462770677212E-2</v>
      </c>
      <c r="F524">
        <f>DEVSQ(D512:D514)</f>
        <v>0.16150092554135428</v>
      </c>
      <c r="G524">
        <f>SQRT(D530/B524)</f>
        <v>0.50499373658474533</v>
      </c>
      <c r="H524">
        <f>D524-G524*_xlfn.T.INV.2T(G520,C530)</f>
        <v>-0.12875264585728252</v>
      </c>
      <c r="I524">
        <f>D524+G524*_xlfn.T.INV.2T(G520,C530)</f>
        <v>2.2002826437759708</v>
      </c>
      <c r="K524" s="78"/>
      <c r="L524" s="78"/>
      <c r="M524" s="78">
        <f>SUM(M520:M523)</f>
        <v>12</v>
      </c>
      <c r="N524" s="78">
        <f>SUM(N520:N523)</f>
        <v>6.1204481757557554</v>
      </c>
      <c r="O524" s="78">
        <f>M524-COUNT(M520:M523)</f>
        <v>8</v>
      </c>
      <c r="P524" s="78">
        <f>[1]!DCRIT(COUNT(M520:M523),O524,O518)</f>
        <v>2.88</v>
      </c>
    </row>
    <row r="525" spans="1:21" ht="15" thickBot="1" x14ac:dyDescent="0.4">
      <c r="A525" t="str">
        <f>E511</f>
        <v>AS2_ESC</v>
      </c>
      <c r="B525">
        <f>COUNT(E512:E514)</f>
        <v>3</v>
      </c>
      <c r="C525">
        <f>SUM(E512:E514)</f>
        <v>10.230584804963348</v>
      </c>
      <c r="D525">
        <f>AVERAGE(E512:E514)</f>
        <v>3.4101949349877825</v>
      </c>
      <c r="E525">
        <f>_xlfn.VAR.S(E512:E514)</f>
        <v>2.9291306073823904</v>
      </c>
      <c r="F525">
        <f>DEVSQ(E512:E514)</f>
        <v>5.8582612147647826</v>
      </c>
      <c r="G525">
        <f>SQRT(D530/B525)</f>
        <v>0.50499373658474533</v>
      </c>
      <c r="H525">
        <f>D525-G525*_xlfn.T.INV.2T(G520,C530)</f>
        <v>2.2456772901711561</v>
      </c>
      <c r="I525">
        <f>D525+G525*_xlfn.T.INV.2T(G520,C530)</f>
        <v>4.5747125798044088</v>
      </c>
      <c r="K525" t="s">
        <v>540</v>
      </c>
    </row>
    <row r="526" spans="1:21" ht="15" thickTop="1" x14ac:dyDescent="0.35">
      <c r="A526" s="78"/>
      <c r="B526" s="78"/>
      <c r="C526" s="78"/>
      <c r="D526" s="78"/>
      <c r="E526" s="78"/>
      <c r="F526" s="78"/>
      <c r="G526" s="78"/>
      <c r="H526" s="78"/>
      <c r="I526" s="78"/>
      <c r="K526" s="85" t="s">
        <v>535</v>
      </c>
      <c r="L526" s="85" t="s">
        <v>536</v>
      </c>
      <c r="M526" s="85" t="s">
        <v>541</v>
      </c>
      <c r="N526" s="85" t="s">
        <v>542</v>
      </c>
      <c r="O526" s="85" t="s">
        <v>543</v>
      </c>
      <c r="P526" s="85" t="s">
        <v>544</v>
      </c>
      <c r="Q526" s="85" t="s">
        <v>545</v>
      </c>
      <c r="R526" s="85" t="s">
        <v>546</v>
      </c>
      <c r="S526" s="85" t="s">
        <v>547</v>
      </c>
      <c r="U526" s="135" t="s">
        <v>558</v>
      </c>
    </row>
    <row r="527" spans="1:21" ht="15" thickBot="1" x14ac:dyDescent="0.4">
      <c r="A527" t="s">
        <v>513</v>
      </c>
      <c r="K527" s="89" t="str">
        <f>K521</f>
        <v>PWS_ESC</v>
      </c>
      <c r="L527" s="89">
        <f>L$520-L521</f>
        <v>0.19374208422118588</v>
      </c>
      <c r="M527" s="89">
        <f>SQRT(N$524/O$524*(1/M$520+1/M521))</f>
        <v>0.71416899119161303</v>
      </c>
      <c r="N527" s="89">
        <f>ABS(L527/M527)</f>
        <v>0.27128324893793165</v>
      </c>
      <c r="O527" s="89">
        <f>L527-M527*P$524</f>
        <v>-1.8630646104106594</v>
      </c>
      <c r="P527" s="89">
        <f>L527+M527*P$524</f>
        <v>2.2505487788530312</v>
      </c>
      <c r="Q527" s="89">
        <f>[1]!DPROB(N527,COUNT(M$520:M$523),O$524)</f>
        <v>1</v>
      </c>
      <c r="R527" s="89">
        <f>M527*P$524</f>
        <v>2.0568066946318453</v>
      </c>
      <c r="S527" s="89">
        <f>ABS(L527)*SQRT(O$524/N$524)</f>
        <v>0.22150184522078636</v>
      </c>
      <c r="U527" t="s">
        <v>559</v>
      </c>
    </row>
    <row r="528" spans="1:21" ht="15" thickTop="1" x14ac:dyDescent="0.35">
      <c r="A528" s="85" t="s">
        <v>528</v>
      </c>
      <c r="B528" s="85" t="s">
        <v>514</v>
      </c>
      <c r="C528" s="85" t="s">
        <v>515</v>
      </c>
      <c r="D528" s="85" t="s">
        <v>516</v>
      </c>
      <c r="E528" s="85" t="s">
        <v>517</v>
      </c>
      <c r="F528" s="85" t="s">
        <v>529</v>
      </c>
      <c r="G528" s="85" t="s">
        <v>530</v>
      </c>
      <c r="H528" s="85" t="s">
        <v>531</v>
      </c>
      <c r="I528" s="85" t="s">
        <v>532</v>
      </c>
      <c r="K528" s="89" t="str">
        <f t="shared" ref="K528:K529" si="176">K522</f>
        <v>AS1_ESC</v>
      </c>
      <c r="L528" s="89">
        <f t="shared" ref="L528:L529" si="177">L$520-L522</f>
        <v>-2.5615571628066824E-2</v>
      </c>
      <c r="M528" s="89">
        <f t="shared" ref="M528:M529" si="178">SQRT(N$524/O$524*(1/M$520+1/M522))</f>
        <v>0.71416899119161303</v>
      </c>
      <c r="N528" s="89">
        <f t="shared" ref="N528:N529" si="179">ABS(L528/M528)</f>
        <v>3.5867661497492986E-2</v>
      </c>
      <c r="O528" s="89">
        <f t="shared" ref="O528:O529" si="180">L528-M528*P$524</f>
        <v>-2.0824222662599121</v>
      </c>
      <c r="P528" s="89">
        <f t="shared" ref="P528:P529" si="181">L528+M528*P$524</f>
        <v>2.0311911230037785</v>
      </c>
      <c r="Q528" s="89">
        <f>[1]!DPROB(N528,COUNT(M$520:M$523),O$524)</f>
        <v>1</v>
      </c>
      <c r="R528" s="89">
        <f t="shared" ref="R528:R529" si="182">M528*P$524</f>
        <v>2.0568066946318453</v>
      </c>
      <c r="S528" s="89">
        <f t="shared" ref="S528:S529" si="183">ABS(L528)*SQRT(O$524/N$524)</f>
        <v>2.9285822978576063E-2</v>
      </c>
      <c r="U528" t="s">
        <v>559</v>
      </c>
    </row>
    <row r="529" spans="1:22" x14ac:dyDescent="0.35">
      <c r="A529" s="42" t="s">
        <v>518</v>
      </c>
      <c r="B529" s="42">
        <f>B531-B530</f>
        <v>13.65913497419756</v>
      </c>
      <c r="C529" s="42">
        <f>COUNTA(A522:A525)-1</f>
        <v>3</v>
      </c>
      <c r="D529" s="42">
        <f>B529/C529</f>
        <v>4.5530449913991866</v>
      </c>
      <c r="E529" s="42">
        <f>D529/D530</f>
        <v>5.9512569807350424</v>
      </c>
      <c r="F529" s="97">
        <f>_xlfn.F.DIST.RT(E529,C529,C530)</f>
        <v>1.9559938967983564E-2</v>
      </c>
      <c r="G529" s="42">
        <f>B529/B531</f>
        <v>0.69056738307600785</v>
      </c>
      <c r="H529" s="42">
        <f>SQRT(DEVSQ(D522:D525)/(D530*C529))</f>
        <v>1.4084574281502724</v>
      </c>
      <c r="I529" s="42">
        <f>(B531-C531*D530)/(B531+D530)</f>
        <v>0.55313538549850272</v>
      </c>
      <c r="K529" s="95" t="str">
        <f t="shared" si="176"/>
        <v>AS2_ESC</v>
      </c>
      <c r="L529" s="95">
        <f t="shared" si="177"/>
        <v>-2.4000455076565053</v>
      </c>
      <c r="M529" s="95">
        <f t="shared" si="178"/>
        <v>0.71416899119161303</v>
      </c>
      <c r="N529" s="95">
        <f t="shared" si="179"/>
        <v>3.3606128763053058</v>
      </c>
      <c r="O529" s="95">
        <f t="shared" si="180"/>
        <v>-4.456852202288351</v>
      </c>
      <c r="P529" s="95">
        <f t="shared" si="181"/>
        <v>-0.34323881302465997</v>
      </c>
      <c r="Q529" s="96">
        <f>[1]!DPROB(N529,COUNT(M$520:M$523),O$524)</f>
        <v>2.5093636422061541E-2</v>
      </c>
      <c r="R529" s="95">
        <f t="shared" si="182"/>
        <v>2.0568066946318453</v>
      </c>
      <c r="S529" s="95">
        <f t="shared" si="183"/>
        <v>2.7439289233249733</v>
      </c>
      <c r="U529" t="s">
        <v>560</v>
      </c>
    </row>
    <row r="530" spans="1:22" x14ac:dyDescent="0.35">
      <c r="A530" t="s">
        <v>519</v>
      </c>
      <c r="B530">
        <f>SUM(F522:F525)</f>
        <v>6.1204481757557554</v>
      </c>
      <c r="C530">
        <f>C531-C529</f>
        <v>8</v>
      </c>
      <c r="D530">
        <f>B530/C530</f>
        <v>0.76505602196946942</v>
      </c>
    </row>
    <row r="531" spans="1:22" x14ac:dyDescent="0.35">
      <c r="A531" s="91" t="s">
        <v>520</v>
      </c>
      <c r="B531" s="91">
        <f>DEVSQ(B512:E514)</f>
        <v>19.779583149953314</v>
      </c>
      <c r="C531" s="91">
        <f>COUNT(B512:E514)-1</f>
        <v>11</v>
      </c>
      <c r="D531" s="91">
        <f>B531/C531</f>
        <v>1.7981439227230285</v>
      </c>
      <c r="E531" s="91"/>
      <c r="F531" s="91"/>
      <c r="G531" s="91"/>
      <c r="H531" s="91"/>
      <c r="I531" s="91"/>
    </row>
    <row r="532" spans="1:22" ht="15.5" x14ac:dyDescent="0.35">
      <c r="A532" s="81"/>
      <c r="F532" s="64"/>
      <c r="G532" s="64"/>
      <c r="H532" s="64"/>
      <c r="I532" s="64"/>
      <c r="J532" s="64"/>
      <c r="K532" s="64"/>
      <c r="L532" s="64"/>
      <c r="M532" s="64"/>
      <c r="P532" s="64"/>
      <c r="Q532" s="64"/>
      <c r="R532" s="64"/>
      <c r="S532" s="64"/>
    </row>
    <row r="533" spans="1:22" ht="15.5" x14ac:dyDescent="0.35">
      <c r="A533" s="83" t="s">
        <v>64</v>
      </c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</row>
    <row r="534" spans="1:22" ht="15.5" x14ac:dyDescent="0.35">
      <c r="A534" s="81"/>
      <c r="B534" s="82" t="s">
        <v>137</v>
      </c>
      <c r="C534" s="82" t="s">
        <v>136</v>
      </c>
      <c r="D534" s="82" t="s">
        <v>138</v>
      </c>
      <c r="E534" s="82" t="s">
        <v>139</v>
      </c>
      <c r="F534" s="84"/>
      <c r="G534" s="106" t="s">
        <v>554</v>
      </c>
      <c r="H534" s="119" t="s">
        <v>137</v>
      </c>
      <c r="I534" s="119"/>
      <c r="J534" s="119" t="s">
        <v>136</v>
      </c>
      <c r="K534" s="119"/>
      <c r="L534" s="119" t="s">
        <v>138</v>
      </c>
      <c r="M534" s="119"/>
      <c r="N534" s="119" t="s">
        <v>139</v>
      </c>
      <c r="O534" s="119"/>
    </row>
    <row r="535" spans="1:22" x14ac:dyDescent="0.35">
      <c r="A535" t="s">
        <v>79</v>
      </c>
      <c r="B535">
        <v>1.1104947370469711</v>
      </c>
      <c r="C535">
        <v>0.61502866410224888</v>
      </c>
      <c r="D535">
        <v>0.65066711919715114</v>
      </c>
      <c r="E535">
        <v>0.48695866544980004</v>
      </c>
      <c r="H535" s="107" t="str" cm="1">
        <f t="array" ref="H535:I538">[1]!GRUBBS(B535:B537,TRUE)</f>
        <v>outlier</v>
      </c>
      <c r="I535" s="74">
        <v>1.1104947370469711</v>
      </c>
      <c r="J535" s="107" t="str" cm="1">
        <f t="array" ref="J535:K538">[1]!GRUBBS(C535:C537,TRUE)</f>
        <v>outlier</v>
      </c>
      <c r="K535" s="74">
        <v>0.61502866410224888</v>
      </c>
      <c r="L535" s="107" t="str" cm="1">
        <f t="array" ref="L535:M538">[1]!GRUBBS(D535:D537,TRUE)</f>
        <v>outlier</v>
      </c>
      <c r="M535" s="74">
        <v>0.39250779816958997</v>
      </c>
      <c r="N535" s="107" t="str" cm="1">
        <f t="array" ref="N535:O538">[1]!GRUBBS(E535:E537,TRUE)</f>
        <v>outlier</v>
      </c>
      <c r="O535" s="74">
        <v>0.92496855252988175</v>
      </c>
    </row>
    <row r="536" spans="1:22" x14ac:dyDescent="0.35">
      <c r="A536" t="s">
        <v>80</v>
      </c>
      <c r="B536">
        <v>0.99752706401126245</v>
      </c>
      <c r="C536">
        <v>0.45171494633920223</v>
      </c>
      <c r="D536">
        <v>0.65166159954049574</v>
      </c>
      <c r="E536">
        <v>0.92496855252988175</v>
      </c>
      <c r="H536" s="108" t="str">
        <v>G</v>
      </c>
      <c r="I536" s="75">
        <v>1.0278461475411462</v>
      </c>
      <c r="J536" s="108" t="str">
        <v>G</v>
      </c>
      <c r="K536" s="75">
        <v>1.0910871707765524</v>
      </c>
      <c r="L536" s="108" t="str">
        <v>G</v>
      </c>
      <c r="M536" s="75">
        <v>1.154694137458758</v>
      </c>
      <c r="N536" s="108" t="str">
        <v>G</v>
      </c>
      <c r="O536" s="75">
        <v>1.153705918555787</v>
      </c>
    </row>
    <row r="537" spans="1:22" x14ac:dyDescent="0.35">
      <c r="A537" t="s">
        <v>81</v>
      </c>
      <c r="B537">
        <v>0.90273193840382293</v>
      </c>
      <c r="C537">
        <v>0.37005609637163661</v>
      </c>
      <c r="D537">
        <v>0.39250779816958997</v>
      </c>
      <c r="E537">
        <v>0.50747273656221636</v>
      </c>
      <c r="H537" s="108" t="str">
        <v>G-crit</v>
      </c>
      <c r="I537" s="75">
        <v>1.1531180614225278</v>
      </c>
      <c r="J537" s="108" t="str">
        <v>G-crit</v>
      </c>
      <c r="K537" s="75">
        <v>1.1531180614225278</v>
      </c>
      <c r="L537" s="108" t="str">
        <v>G-crit</v>
      </c>
      <c r="M537" s="75">
        <v>1.1531180614225278</v>
      </c>
      <c r="N537" s="108" t="str">
        <v>G-crit</v>
      </c>
      <c r="O537" s="75">
        <v>1.1531180614225278</v>
      </c>
    </row>
    <row r="538" spans="1:22" x14ac:dyDescent="0.35">
      <c r="A538"/>
      <c r="H538" s="109" t="str">
        <v>sig</v>
      </c>
      <c r="I538" s="110" t="str">
        <v>no</v>
      </c>
      <c r="J538" s="109" t="str">
        <v>sig</v>
      </c>
      <c r="K538" s="110" t="str">
        <v>no</v>
      </c>
      <c r="L538" s="109" t="str">
        <v>sig</v>
      </c>
      <c r="M538" s="110" t="str">
        <v>yes</v>
      </c>
      <c r="N538" s="109" t="str">
        <v>sig</v>
      </c>
      <c r="O538" s="110" t="str">
        <v>yes</v>
      </c>
    </row>
    <row r="539" spans="1:22" x14ac:dyDescent="0.35">
      <c r="A539"/>
      <c r="G539" s="11" t="s">
        <v>555</v>
      </c>
      <c r="H539" s="6" t="str">
        <f>IF(I536 &lt; 1.153, "NS", IF(I536 &gt; 1.155, "outlier", "straggler"))</f>
        <v>NS</v>
      </c>
      <c r="I539" s="6" t="str">
        <f>IF(H539 = "outlier", "exclude", IF(H539 = "straggler", "keep", "keep"))</f>
        <v>keep</v>
      </c>
      <c r="J539" s="6" t="str">
        <f>IF(K536 &lt; 1.153, "NS", IF(K536 &gt; 1.155, "outlier", "straggler"))</f>
        <v>NS</v>
      </c>
      <c r="K539" s="6" t="str">
        <f>IF(J539 = "outlier", "exclude", IF(J539 = "straggler", "keep", "keep"))</f>
        <v>keep</v>
      </c>
      <c r="L539" s="6" t="str">
        <f>IF(M536 &lt; 1.153, "NS", IF(M536 &gt; 1.155, "outlier", "straggler"))</f>
        <v>straggler</v>
      </c>
      <c r="M539" s="6" t="str">
        <f>IF(L539 = "outlier", "exclude", IF(L539 = "straggler", "keep", "keep"))</f>
        <v>keep</v>
      </c>
      <c r="N539" s="6" t="str">
        <f>IF(O536 &lt; 1.153, "NS", IF(O536 &gt; 1.155, "outlier", "straggler"))</f>
        <v>straggler</v>
      </c>
      <c r="O539" s="6" t="str">
        <f>IF(N539 = "outlier", "exclude", IF(N539 = "straggler", "keep", "keep"))</f>
        <v>keep</v>
      </c>
    </row>
    <row r="540" spans="1:22" x14ac:dyDescent="0.35">
      <c r="A540"/>
    </row>
    <row r="541" spans="1:22" ht="15" thickBot="1" x14ac:dyDescent="0.4">
      <c r="A541" t="s">
        <v>521</v>
      </c>
      <c r="K541" t="s">
        <v>533</v>
      </c>
      <c r="N541" s="42" t="s">
        <v>534</v>
      </c>
      <c r="O541">
        <v>0.05</v>
      </c>
    </row>
    <row r="542" spans="1:22" ht="15" thickTop="1" x14ac:dyDescent="0.35">
      <c r="A542"/>
      <c r="K542" s="85" t="s">
        <v>535</v>
      </c>
      <c r="L542" s="85" t="s">
        <v>536</v>
      </c>
      <c r="M542" s="85" t="s">
        <v>537</v>
      </c>
      <c r="N542" s="85" t="s">
        <v>538</v>
      </c>
      <c r="O542" s="85" t="s">
        <v>515</v>
      </c>
      <c r="P542" s="85" t="s">
        <v>539</v>
      </c>
    </row>
    <row r="543" spans="1:22" ht="15" thickBot="1" x14ac:dyDescent="0.4">
      <c r="A543" t="s">
        <v>522</v>
      </c>
      <c r="F543" t="s">
        <v>523</v>
      </c>
      <c r="G543">
        <v>0.05</v>
      </c>
      <c r="K543" s="42" t="str">
        <f>B534</f>
        <v>WT_ESC</v>
      </c>
      <c r="L543" s="42">
        <f>AVERAGE(B535:B537)</f>
        <v>1.0035845798206855</v>
      </c>
      <c r="M543" s="42">
        <f>COUNT(B535:B537)</f>
        <v>3</v>
      </c>
      <c r="N543" s="42">
        <f>DEVSQ(B535:B537)</f>
        <v>2.1637730496688781E-2</v>
      </c>
      <c r="O543" s="42"/>
      <c r="P543" s="42"/>
    </row>
    <row r="544" spans="1:22" ht="15" thickTop="1" x14ac:dyDescent="0.35">
      <c r="A544" s="85" t="s">
        <v>524</v>
      </c>
      <c r="B544" s="85" t="s">
        <v>510</v>
      </c>
      <c r="C544" s="85" t="s">
        <v>511</v>
      </c>
      <c r="D544" s="85" t="s">
        <v>121</v>
      </c>
      <c r="E544" s="85" t="s">
        <v>512</v>
      </c>
      <c r="F544" s="85" t="s">
        <v>514</v>
      </c>
      <c r="G544" s="85" t="s">
        <v>525</v>
      </c>
      <c r="H544" s="85" t="s">
        <v>526</v>
      </c>
      <c r="I544" s="85" t="s">
        <v>527</v>
      </c>
      <c r="K544" t="str">
        <f>C534</f>
        <v>PWS_ESC</v>
      </c>
      <c r="L544">
        <f>AVERAGE(C535:C537)</f>
        <v>0.47893323560436257</v>
      </c>
      <c r="M544">
        <f>COUNT(C535:C537)</f>
        <v>3</v>
      </c>
      <c r="N544">
        <f>DEVSQ(C535:C537)</f>
        <v>3.1117032376047619E-2</v>
      </c>
    </row>
    <row r="545" spans="1:22" x14ac:dyDescent="0.35">
      <c r="A545" s="42" t="str">
        <f>B534</f>
        <v>WT_ESC</v>
      </c>
      <c r="B545" s="42">
        <f>COUNT(B535:B537)</f>
        <v>3</v>
      </c>
      <c r="C545" s="42">
        <f>SUM(B535:B537)</f>
        <v>3.0107537394620563</v>
      </c>
      <c r="D545" s="42">
        <f>AVERAGE(B535:B537)</f>
        <v>1.0035845798206855</v>
      </c>
      <c r="E545" s="42">
        <f>_xlfn.VAR.S(B535:B537)</f>
        <v>1.0818865248344391E-2</v>
      </c>
      <c r="F545" s="42">
        <f>DEVSQ(B535:B537)</f>
        <v>2.1637730496688781E-2</v>
      </c>
      <c r="G545" s="42">
        <f>SQRT(D553/B545)</f>
        <v>9.5644629434213882E-2</v>
      </c>
      <c r="H545" s="42">
        <f>D545-G545*_xlfn.T.INV.2T(G543,C553)</f>
        <v>0.78302766883531805</v>
      </c>
      <c r="I545" s="42">
        <f>D545+G545*_xlfn.T.INV.2T(G543,C553)</f>
        <v>1.2241414908060528</v>
      </c>
      <c r="K545" t="str">
        <f>D534</f>
        <v>AS1_ESC</v>
      </c>
      <c r="L545">
        <f>AVERAGE(D535:D537)</f>
        <v>0.56494550563574564</v>
      </c>
      <c r="M545">
        <f>COUNT(D535:D537)</f>
        <v>3</v>
      </c>
      <c r="N545">
        <f>DEVSQ(D535:D537)</f>
        <v>4.4602638929851855E-2</v>
      </c>
    </row>
    <row r="546" spans="1:22" x14ac:dyDescent="0.35">
      <c r="A546" t="str">
        <f>C534</f>
        <v>PWS_ESC</v>
      </c>
      <c r="B546">
        <f>COUNT(C535:C537)</f>
        <v>3</v>
      </c>
      <c r="C546">
        <f>SUM(C535:C537)</f>
        <v>1.4367997068130878</v>
      </c>
      <c r="D546">
        <f>AVERAGE(C535:C537)</f>
        <v>0.47893323560436257</v>
      </c>
      <c r="E546">
        <f>_xlfn.VAR.S(C535:C537)</f>
        <v>1.5558516188023785E-2</v>
      </c>
      <c r="F546">
        <f>DEVSQ(C535:C537)</f>
        <v>3.1117032376047619E-2</v>
      </c>
      <c r="G546">
        <f>SQRT(D553/B546)</f>
        <v>9.5644629434213882E-2</v>
      </c>
      <c r="H546">
        <f>D546-G546*_xlfn.T.INV.2T(G543,C553)</f>
        <v>0.25837632461899518</v>
      </c>
      <c r="I546">
        <f>D546+G546*_xlfn.T.INV.2T(G543,C553)</f>
        <v>0.69949014658972997</v>
      </c>
      <c r="K546" t="str">
        <f>E534</f>
        <v>AS2_ESC</v>
      </c>
      <c r="L546">
        <f>AVERAGE(E535:E537)</f>
        <v>0.63979998484729939</v>
      </c>
      <c r="M546">
        <f>COUNT(E535:E537)</f>
        <v>3</v>
      </c>
      <c r="N546">
        <f>DEVSQ(E535:E537)</f>
        <v>0.12219208154800597</v>
      </c>
    </row>
    <row r="547" spans="1:22" x14ac:dyDescent="0.35">
      <c r="A547" t="str">
        <f>D534</f>
        <v>AS1_ESC</v>
      </c>
      <c r="B547">
        <f>COUNT(D535:D537)</f>
        <v>3</v>
      </c>
      <c r="C547">
        <f>SUM(D535:D537)</f>
        <v>1.6948365169072368</v>
      </c>
      <c r="D547">
        <f>AVERAGE(D535:D537)</f>
        <v>0.56494550563574564</v>
      </c>
      <c r="E547">
        <f>_xlfn.VAR.S(D535:D537)</f>
        <v>2.2301319464925917E-2</v>
      </c>
      <c r="F547">
        <f>DEVSQ(D535:D537)</f>
        <v>4.4602638929851855E-2</v>
      </c>
      <c r="G547">
        <f>SQRT(D553/B547)</f>
        <v>9.5644629434213882E-2</v>
      </c>
      <c r="H547">
        <f>D547-G547*_xlfn.T.INV.2T(G543,C553)</f>
        <v>0.34438859465037819</v>
      </c>
      <c r="I547">
        <f>D547+G547*_xlfn.T.INV.2T(G543,C553)</f>
        <v>0.78550241662111309</v>
      </c>
      <c r="K547" s="78"/>
      <c r="L547" s="78"/>
      <c r="M547" s="78">
        <f>SUM(M543:M546)</f>
        <v>12</v>
      </c>
      <c r="N547" s="78">
        <f>SUM(N543:N546)</f>
        <v>0.21954948335059421</v>
      </c>
      <c r="O547" s="78">
        <f>M547-COUNT(M543:M546)</f>
        <v>8</v>
      </c>
      <c r="P547" s="78">
        <f>[1]!DCRIT(COUNT(M543:M546),O547,O541)</f>
        <v>2.88</v>
      </c>
    </row>
    <row r="548" spans="1:22" ht="15" thickBot="1" x14ac:dyDescent="0.4">
      <c r="A548" t="str">
        <f>E534</f>
        <v>AS2_ESC</v>
      </c>
      <c r="B548">
        <f>COUNT(E535:E537)</f>
        <v>3</v>
      </c>
      <c r="C548">
        <f>SUM(E535:E537)</f>
        <v>1.9193999545418983</v>
      </c>
      <c r="D548">
        <f>AVERAGE(E535:E537)</f>
        <v>0.63979998484729939</v>
      </c>
      <c r="E548">
        <f>_xlfn.VAR.S(E535:E537)</f>
        <v>6.1096040774002991E-2</v>
      </c>
      <c r="F548">
        <f>DEVSQ(E535:E537)</f>
        <v>0.12219208154800597</v>
      </c>
      <c r="G548">
        <f>SQRT(D553/B548)</f>
        <v>9.5644629434213882E-2</v>
      </c>
      <c r="H548">
        <f>D548-G548*_xlfn.T.INV.2T(G543,C553)</f>
        <v>0.41924307386193194</v>
      </c>
      <c r="I548">
        <f>D548+G548*_xlfn.T.INV.2T(G543,C553)</f>
        <v>0.86035689583266683</v>
      </c>
      <c r="K548" t="s">
        <v>540</v>
      </c>
    </row>
    <row r="549" spans="1:22" ht="15" thickTop="1" x14ac:dyDescent="0.35">
      <c r="A549" s="78"/>
      <c r="B549" s="78"/>
      <c r="C549" s="78"/>
      <c r="D549" s="78"/>
      <c r="E549" s="78"/>
      <c r="F549" s="78"/>
      <c r="G549" s="78"/>
      <c r="H549" s="78"/>
      <c r="I549" s="78"/>
      <c r="K549" s="85" t="s">
        <v>535</v>
      </c>
      <c r="L549" s="85" t="s">
        <v>536</v>
      </c>
      <c r="M549" s="85" t="s">
        <v>541</v>
      </c>
      <c r="N549" s="85" t="s">
        <v>542</v>
      </c>
      <c r="O549" s="85" t="s">
        <v>543</v>
      </c>
      <c r="P549" s="85" t="s">
        <v>544</v>
      </c>
      <c r="Q549" s="85" t="s">
        <v>545</v>
      </c>
      <c r="R549" s="85" t="s">
        <v>546</v>
      </c>
      <c r="S549" s="85" t="s">
        <v>547</v>
      </c>
      <c r="U549" s="135" t="s">
        <v>558</v>
      </c>
    </row>
    <row r="550" spans="1:22" ht="15" thickBot="1" x14ac:dyDescent="0.4">
      <c r="A550" t="s">
        <v>513</v>
      </c>
      <c r="K550" s="89" t="str">
        <f>K544</f>
        <v>PWS_ESC</v>
      </c>
      <c r="L550" s="89">
        <f>L$543-L544</f>
        <v>0.52465134421632298</v>
      </c>
      <c r="M550" s="89">
        <f>SQRT(N$547/O$547*(1/M$543+1/M544))</f>
        <v>0.13526193211401419</v>
      </c>
      <c r="N550" s="89">
        <f>ABS(L550/M550)</f>
        <v>3.8787804966003812</v>
      </c>
      <c r="O550" s="89">
        <f>L550-M550*P$547</f>
        <v>0.13509697972796214</v>
      </c>
      <c r="P550" s="89">
        <f>L550+M550*P$547</f>
        <v>0.91420570870468376</v>
      </c>
      <c r="Q550" s="99">
        <f>[1]!DPROB(N550,COUNT(M$543:M$546),O$547)</f>
        <v>1.1933334036839369E-2</v>
      </c>
      <c r="R550" s="89">
        <f>M550*P$547</f>
        <v>0.38955436448836084</v>
      </c>
      <c r="S550" s="89">
        <f>ABS(L550)*SQRT(O$547/N$547)</f>
        <v>3.167011013643358</v>
      </c>
      <c r="U550" t="s">
        <v>560</v>
      </c>
    </row>
    <row r="551" spans="1:22" ht="15" thickTop="1" x14ac:dyDescent="0.35">
      <c r="A551" s="85" t="s">
        <v>528</v>
      </c>
      <c r="B551" s="85" t="s">
        <v>514</v>
      </c>
      <c r="C551" s="85" t="s">
        <v>515</v>
      </c>
      <c r="D551" s="85" t="s">
        <v>516</v>
      </c>
      <c r="E551" s="85" t="s">
        <v>517</v>
      </c>
      <c r="F551" s="85" t="s">
        <v>529</v>
      </c>
      <c r="G551" s="85" t="s">
        <v>530</v>
      </c>
      <c r="H551" s="85" t="s">
        <v>531</v>
      </c>
      <c r="I551" s="85" t="s">
        <v>532</v>
      </c>
      <c r="K551" s="89" t="str">
        <f t="shared" ref="K551:K552" si="184">K545</f>
        <v>AS1_ESC</v>
      </c>
      <c r="L551" s="89">
        <f t="shared" ref="L551:L552" si="185">L$543-L545</f>
        <v>0.43863907418493986</v>
      </c>
      <c r="M551" s="89">
        <f t="shared" ref="M551:M552" si="186">SQRT(N$547/O$547*(1/M$543+1/M545))</f>
        <v>0.13526193211401419</v>
      </c>
      <c r="N551" s="89">
        <f t="shared" ref="N551:N552" si="187">ABS(L551/M551)</f>
        <v>3.2428863563415966</v>
      </c>
      <c r="O551" s="89">
        <f t="shared" ref="O551:O552" si="188">L551-M551*P$547</f>
        <v>4.9084709696579021E-2</v>
      </c>
      <c r="P551" s="89">
        <f t="shared" ref="P551:P552" si="189">L551+M551*P$547</f>
        <v>0.82819343867330075</v>
      </c>
      <c r="Q551" s="99">
        <f>[1]!DPROB(N551,COUNT(M$543:M$546),O$547)</f>
        <v>2.9710054354472964E-2</v>
      </c>
      <c r="R551" s="89">
        <f t="shared" ref="R551:R552" si="190">M551*P$547</f>
        <v>0.38955436448836084</v>
      </c>
      <c r="S551" s="89">
        <f t="shared" ref="S551:S552" si="191">ABS(L551)*SQRT(O$547/N$547)</f>
        <v>2.6478056222900848</v>
      </c>
      <c r="U551" t="s">
        <v>560</v>
      </c>
    </row>
    <row r="552" spans="1:22" x14ac:dyDescent="0.35">
      <c r="A552" s="42" t="s">
        <v>518</v>
      </c>
      <c r="B552" s="42">
        <f>B554-B553</f>
        <v>0.47916143744680562</v>
      </c>
      <c r="C552" s="42">
        <f>COUNTA(A545:A548)-1</f>
        <v>3</v>
      </c>
      <c r="D552" s="42">
        <f>B552/C552</f>
        <v>0.1597204791489352</v>
      </c>
      <c r="E552" s="42">
        <f>D552/D553</f>
        <v>5.8199355047037207</v>
      </c>
      <c r="F552" s="97">
        <f>_xlfn.F.DIST.RT(E552,C552,C553)</f>
        <v>2.0745535545373155E-2</v>
      </c>
      <c r="G552" s="42">
        <f>B552/B554</f>
        <v>0.68577923027160559</v>
      </c>
      <c r="H552" s="42">
        <f>SQRT(DEVSQ(D545:D548)/(D553*C552))</f>
        <v>1.3928311102096718</v>
      </c>
      <c r="I552" s="42">
        <f>(B554-C554*D553)/(B554+D553)</f>
        <v>0.54648194446923359</v>
      </c>
      <c r="K552" s="95" t="str">
        <f t="shared" si="184"/>
        <v>AS2_ESC</v>
      </c>
      <c r="L552" s="95">
        <f t="shared" si="185"/>
        <v>0.36378459497338611</v>
      </c>
      <c r="M552" s="95">
        <f t="shared" si="186"/>
        <v>0.13526193211401419</v>
      </c>
      <c r="N552" s="95">
        <f t="shared" si="187"/>
        <v>2.68948246774079</v>
      </c>
      <c r="O552" s="95">
        <f t="shared" si="188"/>
        <v>-2.5769769514974727E-2</v>
      </c>
      <c r="P552" s="95">
        <f t="shared" si="189"/>
        <v>0.753338959461747</v>
      </c>
      <c r="Q552" s="95">
        <f>[1]!DPROB(N552,COUNT(M$543:M$546),O$547)</f>
        <v>6.6340438557790579E-2</v>
      </c>
      <c r="R552" s="95">
        <f t="shared" si="190"/>
        <v>0.38955436448836084</v>
      </c>
      <c r="S552" s="95">
        <f t="shared" si="191"/>
        <v>2.195953239375418</v>
      </c>
      <c r="U552" t="s">
        <v>559</v>
      </c>
    </row>
    <row r="553" spans="1:22" x14ac:dyDescent="0.35">
      <c r="A553" t="s">
        <v>519</v>
      </c>
      <c r="B553">
        <f>SUM(F545:F548)</f>
        <v>0.21954948335059421</v>
      </c>
      <c r="C553">
        <f>C554-C552</f>
        <v>8</v>
      </c>
      <c r="D553">
        <f>B553/C553</f>
        <v>2.7443685418824276E-2</v>
      </c>
    </row>
    <row r="554" spans="1:22" x14ac:dyDescent="0.35">
      <c r="A554" s="91" t="s">
        <v>520</v>
      </c>
      <c r="B554" s="91">
        <f>DEVSQ(B535:E537)</f>
        <v>0.69871092079739983</v>
      </c>
      <c r="C554" s="91">
        <f>COUNT(B535:E537)-1</f>
        <v>11</v>
      </c>
      <c r="D554" s="91">
        <f>B554/C554</f>
        <v>6.3519174617945443E-2</v>
      </c>
      <c r="E554" s="91"/>
      <c r="F554" s="91"/>
      <c r="G554" s="91"/>
      <c r="H554" s="91"/>
      <c r="I554" s="91"/>
    </row>
    <row r="555" spans="1:22" ht="15.5" x14ac:dyDescent="0.35">
      <c r="A555" s="81"/>
    </row>
    <row r="556" spans="1:22" ht="15.5" x14ac:dyDescent="0.35">
      <c r="A556" s="83" t="s">
        <v>67</v>
      </c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</row>
    <row r="557" spans="1:22" ht="15.5" x14ac:dyDescent="0.35">
      <c r="A557" s="81"/>
      <c r="B557" s="82" t="s">
        <v>137</v>
      </c>
      <c r="C557" s="82" t="s">
        <v>136</v>
      </c>
      <c r="D557" s="82" t="s">
        <v>138</v>
      </c>
      <c r="E557" s="82" t="s">
        <v>139</v>
      </c>
      <c r="F557" s="84"/>
      <c r="G557" s="106" t="s">
        <v>554</v>
      </c>
      <c r="H557" s="119" t="s">
        <v>137</v>
      </c>
      <c r="I557" s="119"/>
      <c r="J557" s="119" t="s">
        <v>136</v>
      </c>
      <c r="K557" s="119"/>
      <c r="L557" s="119" t="s">
        <v>138</v>
      </c>
      <c r="M557" s="119"/>
      <c r="N557" s="119" t="s">
        <v>139</v>
      </c>
      <c r="O557" s="119"/>
    </row>
    <row r="558" spans="1:22" x14ac:dyDescent="0.35">
      <c r="A558" t="s">
        <v>79</v>
      </c>
      <c r="B558">
        <v>1.0511129212888024</v>
      </c>
      <c r="C558">
        <v>0.38449533513477413</v>
      </c>
      <c r="D558">
        <v>0.98706545818882085</v>
      </c>
      <c r="E558">
        <v>0.60500990487419648</v>
      </c>
      <c r="H558" s="107" t="str" cm="1">
        <f t="array" ref="H558:I561">[1]!GRUBBS(B558:B560,TRUE)</f>
        <v>outlier</v>
      </c>
      <c r="I558" s="74">
        <v>0.92022825974286493</v>
      </c>
      <c r="J558" s="107" t="str" cm="1">
        <f t="array" ref="J558:K561">[1]!GRUBBS(C558:C560,TRUE)</f>
        <v>outlier</v>
      </c>
      <c r="K558" s="74">
        <v>0.45846028453639109</v>
      </c>
      <c r="L558" s="107" t="str" cm="1">
        <f t="array" ref="L558:M561">[1]!GRUBBS(D558:D560,TRUE)</f>
        <v>outlier</v>
      </c>
      <c r="M558" s="74">
        <v>0.75934092322628943</v>
      </c>
      <c r="N558" s="107" t="str" cm="1">
        <f t="array" ref="N558:O561">[1]!GRUBBS(E558:E560,TRUE)</f>
        <v>outlier</v>
      </c>
      <c r="O558" s="74">
        <v>1.0950076887898446</v>
      </c>
    </row>
    <row r="559" spans="1:22" x14ac:dyDescent="0.35">
      <c r="A559" t="s">
        <v>80</v>
      </c>
      <c r="B559">
        <v>1.0338441128092204</v>
      </c>
      <c r="C559">
        <v>0.45846028453639109</v>
      </c>
      <c r="D559">
        <v>1.0952070713316988</v>
      </c>
      <c r="E559">
        <v>1.0950076887898446</v>
      </c>
      <c r="H559" s="108" t="str">
        <v>G</v>
      </c>
      <c r="I559" s="75">
        <v>1.1461560824071737</v>
      </c>
      <c r="J559" s="108" t="str">
        <v>G</v>
      </c>
      <c r="K559" s="75">
        <v>1.1544354881355379</v>
      </c>
      <c r="L559" s="108" t="str">
        <v>G</v>
      </c>
      <c r="M559" s="75">
        <v>1.0957694474164055</v>
      </c>
      <c r="N559" s="108" t="str">
        <v>G</v>
      </c>
      <c r="O559" s="75">
        <v>1.0682445284290281</v>
      </c>
    </row>
    <row r="560" spans="1:22" x14ac:dyDescent="0.35">
      <c r="A560" t="s">
        <v>81</v>
      </c>
      <c r="B560">
        <v>0.92022825974286493</v>
      </c>
      <c r="C560">
        <v>0.38264213908343231</v>
      </c>
      <c r="D560">
        <v>0.75934092322628943</v>
      </c>
      <c r="E560">
        <v>0.79272863742799837</v>
      </c>
      <c r="H560" s="108" t="str">
        <v>G-crit</v>
      </c>
      <c r="I560" s="75">
        <v>1.1531180614225278</v>
      </c>
      <c r="J560" s="108" t="str">
        <v>G-crit</v>
      </c>
      <c r="K560" s="75">
        <v>1.1531180614225278</v>
      </c>
      <c r="L560" s="108" t="str">
        <v>G-crit</v>
      </c>
      <c r="M560" s="75">
        <v>1.1531180614225278</v>
      </c>
      <c r="N560" s="108" t="str">
        <v>G-crit</v>
      </c>
      <c r="O560" s="75">
        <v>1.1531180614225278</v>
      </c>
    </row>
    <row r="561" spans="1:21" x14ac:dyDescent="0.35">
      <c r="A561"/>
      <c r="H561" s="109" t="str">
        <v>sig</v>
      </c>
      <c r="I561" s="110" t="str">
        <v>no</v>
      </c>
      <c r="J561" s="109" t="str">
        <v>sig</v>
      </c>
      <c r="K561" s="110" t="str">
        <v>yes</v>
      </c>
      <c r="L561" s="109" t="str">
        <v>sig</v>
      </c>
      <c r="M561" s="110" t="str">
        <v>no</v>
      </c>
      <c r="N561" s="109" t="str">
        <v>sig</v>
      </c>
      <c r="O561" s="110" t="str">
        <v>no</v>
      </c>
    </row>
    <row r="562" spans="1:21" x14ac:dyDescent="0.35">
      <c r="A562"/>
      <c r="G562" s="11" t="s">
        <v>555</v>
      </c>
      <c r="H562" s="6" t="str">
        <f>IF(I559 &lt; 1.153, "NS", IF(I559 &gt; 1.155, "outlier", "straggler"))</f>
        <v>NS</v>
      </c>
      <c r="I562" s="6" t="str">
        <f>IF(H562 = "outlier", "exclude", IF(H562 = "straggler", "keep", "keep"))</f>
        <v>keep</v>
      </c>
      <c r="J562" s="6" t="str">
        <f>IF(K559 &lt; 1.153, "NS", IF(K559 &gt; 1.155, "outlier", "straggler"))</f>
        <v>straggler</v>
      </c>
      <c r="K562" s="6" t="str">
        <f>IF(J562 = "outlier", "exclude", IF(J562 = "straggler", "keep", "keep"))</f>
        <v>keep</v>
      </c>
      <c r="L562" s="6" t="str">
        <f>IF(M559 &lt; 1.153, "NS", IF(M559 &gt; 1.155, "outlier", "straggler"))</f>
        <v>NS</v>
      </c>
      <c r="M562" s="6" t="str">
        <f>IF(L562 = "outlier", "exclude", IF(L562 = "straggler", "keep", "keep"))</f>
        <v>keep</v>
      </c>
      <c r="N562" s="6" t="str">
        <f>IF(O559 &lt; 1.153, "NS", IF(O559 &gt; 1.155, "outlier", "straggler"))</f>
        <v>NS</v>
      </c>
      <c r="O562" s="6" t="str">
        <f>IF(N562 = "outlier", "exclude", IF(N562 = "straggler", "keep", "keep"))</f>
        <v>keep</v>
      </c>
    </row>
    <row r="563" spans="1:21" x14ac:dyDescent="0.35">
      <c r="A563"/>
    </row>
    <row r="564" spans="1:21" ht="15" thickBot="1" x14ac:dyDescent="0.4">
      <c r="A564" t="s">
        <v>521</v>
      </c>
      <c r="K564" t="s">
        <v>533</v>
      </c>
      <c r="N564" s="42" t="s">
        <v>534</v>
      </c>
      <c r="O564">
        <v>0.05</v>
      </c>
    </row>
    <row r="565" spans="1:21" ht="15" thickTop="1" x14ac:dyDescent="0.35">
      <c r="A565"/>
      <c r="K565" s="100" t="s">
        <v>535</v>
      </c>
      <c r="L565" s="100" t="s">
        <v>536</v>
      </c>
      <c r="M565" s="100" t="s">
        <v>537</v>
      </c>
      <c r="N565" s="100" t="s">
        <v>538</v>
      </c>
      <c r="O565" s="100" t="s">
        <v>515</v>
      </c>
      <c r="P565" s="100" t="s">
        <v>539</v>
      </c>
    </row>
    <row r="566" spans="1:21" ht="15" thickBot="1" x14ac:dyDescent="0.4">
      <c r="A566" t="s">
        <v>522</v>
      </c>
      <c r="F566" t="s">
        <v>523</v>
      </c>
      <c r="G566">
        <v>0.05</v>
      </c>
      <c r="K566" s="42" t="str">
        <f>B557</f>
        <v>WT_ESC</v>
      </c>
      <c r="L566" s="42">
        <f>AVERAGE(B558:B560)</f>
        <v>1.0017284312802959</v>
      </c>
      <c r="M566" s="42">
        <f>COUNT(B558:B560)</f>
        <v>3</v>
      </c>
      <c r="N566" s="42">
        <f>DEVSQ(B558:B560)</f>
        <v>1.0112522814098255E-2</v>
      </c>
      <c r="O566" s="42"/>
      <c r="P566" s="42"/>
    </row>
    <row r="567" spans="1:21" ht="15" thickTop="1" x14ac:dyDescent="0.35">
      <c r="A567" s="85" t="s">
        <v>524</v>
      </c>
      <c r="B567" s="85" t="s">
        <v>510</v>
      </c>
      <c r="C567" s="85" t="s">
        <v>511</v>
      </c>
      <c r="D567" s="85" t="s">
        <v>121</v>
      </c>
      <c r="E567" s="85" t="s">
        <v>512</v>
      </c>
      <c r="F567" s="85" t="s">
        <v>514</v>
      </c>
      <c r="G567" s="85" t="s">
        <v>525</v>
      </c>
      <c r="H567" s="85" t="s">
        <v>526</v>
      </c>
      <c r="I567" s="85" t="s">
        <v>527</v>
      </c>
      <c r="K567" t="str">
        <f>C557</f>
        <v>PWS_ESC</v>
      </c>
      <c r="L567">
        <f>AVERAGE(C558:C560)</f>
        <v>0.40853258625153249</v>
      </c>
      <c r="M567">
        <f>COUNT(C558:C560)</f>
        <v>3</v>
      </c>
      <c r="N567">
        <f>DEVSQ(C558:C560)</f>
        <v>3.7408797518381606E-3</v>
      </c>
    </row>
    <row r="568" spans="1:21" x14ac:dyDescent="0.35">
      <c r="A568" s="42" t="str">
        <f>B557</f>
        <v>WT_ESC</v>
      </c>
      <c r="B568" s="42">
        <f>COUNT(B558:B560)</f>
        <v>3</v>
      </c>
      <c r="C568" s="42">
        <f>SUM(B558:B560)</f>
        <v>3.0051852938408876</v>
      </c>
      <c r="D568" s="42">
        <f>AVERAGE(B558:B560)</f>
        <v>1.0017284312802959</v>
      </c>
      <c r="E568" s="42">
        <f>_xlfn.VAR.S(B558:B560)</f>
        <v>5.0562614070491273E-3</v>
      </c>
      <c r="F568" s="42">
        <f>DEVSQ(B558:B560)</f>
        <v>1.0112522814098255E-2</v>
      </c>
      <c r="G568" s="42">
        <f>SQRT(D576/B568)</f>
        <v>9.0110127463263953E-2</v>
      </c>
      <c r="H568" s="42">
        <f>D568-G568*_xlfn.T.INV.2T(G566,C576)</f>
        <v>0.7939341047262346</v>
      </c>
      <c r="I568" s="42">
        <f>D568+G568*_xlfn.T.INV.2T(G566,C576)</f>
        <v>1.2095227578343573</v>
      </c>
      <c r="K568" t="str">
        <f>D557</f>
        <v>AS1_ESC</v>
      </c>
      <c r="L568">
        <f>AVERAGE(D558:D560)</f>
        <v>0.94720448424893633</v>
      </c>
      <c r="M568">
        <f>COUNT(D558:D560)</f>
        <v>3</v>
      </c>
      <c r="N568">
        <f>DEVSQ(D558:D560)</f>
        <v>5.8786380586736617E-2</v>
      </c>
    </row>
    <row r="569" spans="1:21" x14ac:dyDescent="0.35">
      <c r="A569" t="str">
        <f>C557</f>
        <v>PWS_ESC</v>
      </c>
      <c r="B569">
        <f>COUNT(C558:C560)</f>
        <v>3</v>
      </c>
      <c r="C569">
        <f>SUM(C558:C560)</f>
        <v>1.2255977587545974</v>
      </c>
      <c r="D569">
        <f>AVERAGE(C558:C560)</f>
        <v>0.40853258625153249</v>
      </c>
      <c r="E569">
        <f>_xlfn.VAR.S(C558:C560)</f>
        <v>1.8704398759190803E-3</v>
      </c>
      <c r="F569">
        <f>DEVSQ(C558:C560)</f>
        <v>3.7408797518381606E-3</v>
      </c>
      <c r="G569">
        <f>SQRT(D576/B569)</f>
        <v>9.0110127463263953E-2</v>
      </c>
      <c r="H569">
        <f>D569-G569*_xlfn.T.INV.2T(G566,C576)</f>
        <v>0.20073825969747122</v>
      </c>
      <c r="I569">
        <f>D569+G569*_xlfn.T.INV.2T(G566,C576)</f>
        <v>0.61632691280559371</v>
      </c>
      <c r="K569" t="str">
        <f>E557</f>
        <v>AS2_ESC</v>
      </c>
      <c r="L569">
        <f>AVERAGE(E558:E560)</f>
        <v>0.83091541036401306</v>
      </c>
      <c r="M569">
        <f>COUNT(E558:E560)</f>
        <v>3</v>
      </c>
      <c r="N569">
        <f>DEVSQ(E558:E560)</f>
        <v>0.12223625856202319</v>
      </c>
    </row>
    <row r="570" spans="1:21" x14ac:dyDescent="0.35">
      <c r="A570" t="str">
        <f>D557</f>
        <v>AS1_ESC</v>
      </c>
      <c r="B570">
        <f>COUNT(D558:D560)</f>
        <v>3</v>
      </c>
      <c r="C570">
        <f>SUM(D558:D560)</f>
        <v>2.8416134527468091</v>
      </c>
      <c r="D570">
        <f>AVERAGE(D558:D560)</f>
        <v>0.94720448424893633</v>
      </c>
      <c r="E570">
        <f>_xlfn.VAR.S(D558:D560)</f>
        <v>2.9393190293368399E-2</v>
      </c>
      <c r="F570">
        <f>DEVSQ(D558:D560)</f>
        <v>5.8786380586736617E-2</v>
      </c>
      <c r="G570">
        <f>SQRT(D576/B570)</f>
        <v>9.0110127463263953E-2</v>
      </c>
      <c r="H570">
        <f>D570-G570*_xlfn.T.INV.2T(G566,C576)</f>
        <v>0.73941015769487506</v>
      </c>
      <c r="I570">
        <f>D570+G570*_xlfn.T.INV.2T(G566,C576)</f>
        <v>1.1549988108029976</v>
      </c>
      <c r="K570" s="78"/>
      <c r="L570" s="78"/>
      <c r="M570" s="78">
        <f>SUM(M566:M569)</f>
        <v>12</v>
      </c>
      <c r="N570" s="78">
        <f>SUM(N566:N569)</f>
        <v>0.19487604171469622</v>
      </c>
      <c r="O570" s="78">
        <f>M570-COUNT(M566:M569)</f>
        <v>8</v>
      </c>
      <c r="P570" s="78">
        <f>[1]!DCRIT(COUNT(M566:M569),O570,O564)</f>
        <v>2.88</v>
      </c>
    </row>
    <row r="571" spans="1:21" ht="15" thickBot="1" x14ac:dyDescent="0.4">
      <c r="A571" t="str">
        <f>E557</f>
        <v>AS2_ESC</v>
      </c>
      <c r="B571">
        <f>COUNT(E558:E560)</f>
        <v>3</v>
      </c>
      <c r="C571">
        <f>SUM(E558:E560)</f>
        <v>2.4927462310920392</v>
      </c>
      <c r="D571">
        <f>AVERAGE(E558:E560)</f>
        <v>0.83091541036401306</v>
      </c>
      <c r="E571">
        <f>_xlfn.VAR.S(E558:E560)</f>
        <v>6.1118129281011901E-2</v>
      </c>
      <c r="F571">
        <f>DEVSQ(E558:E560)</f>
        <v>0.12223625856202319</v>
      </c>
      <c r="G571">
        <f>SQRT(D576/B571)</f>
        <v>9.0110127463263953E-2</v>
      </c>
      <c r="H571">
        <f>D571-G571*_xlfn.T.INV.2T(G566,C576)</f>
        <v>0.62312108380995179</v>
      </c>
      <c r="I571">
        <f>D571+G571*_xlfn.T.INV.2T(G566,C576)</f>
        <v>1.0387097369180744</v>
      </c>
      <c r="K571" t="s">
        <v>540</v>
      </c>
    </row>
    <row r="572" spans="1:21" ht="15" thickTop="1" x14ac:dyDescent="0.35">
      <c r="A572" s="78"/>
      <c r="B572" s="78"/>
      <c r="C572" s="78"/>
      <c r="D572" s="78"/>
      <c r="E572" s="78"/>
      <c r="F572" s="78"/>
      <c r="G572" s="78"/>
      <c r="H572" s="78"/>
      <c r="I572" s="78"/>
      <c r="K572" s="85" t="s">
        <v>535</v>
      </c>
      <c r="L572" s="85" t="s">
        <v>536</v>
      </c>
      <c r="M572" s="85" t="s">
        <v>541</v>
      </c>
      <c r="N572" s="85" t="s">
        <v>542</v>
      </c>
      <c r="O572" s="85" t="s">
        <v>543</v>
      </c>
      <c r="P572" s="85" t="s">
        <v>544</v>
      </c>
      <c r="Q572" s="85" t="s">
        <v>545</v>
      </c>
      <c r="R572" s="85" t="s">
        <v>546</v>
      </c>
      <c r="S572" s="85" t="s">
        <v>547</v>
      </c>
      <c r="U572" s="135" t="s">
        <v>558</v>
      </c>
    </row>
    <row r="573" spans="1:21" ht="15" thickBot="1" x14ac:dyDescent="0.4">
      <c r="A573" t="s">
        <v>513</v>
      </c>
      <c r="K573" s="89" t="str">
        <f>K567</f>
        <v>PWS_ESC</v>
      </c>
      <c r="L573" s="89">
        <f>L$566-L567</f>
        <v>0.59319584502876332</v>
      </c>
      <c r="M573" s="89">
        <f>SQRT(N$570/O$570*(1/M$566+1/M567))</f>
        <v>0.12743496436571616</v>
      </c>
      <c r="N573" s="89">
        <f>ABS(L573/M573)</f>
        <v>4.6548908141598764</v>
      </c>
      <c r="O573" s="89">
        <f>L573-M573*P$570</f>
        <v>0.22618314765550079</v>
      </c>
      <c r="P573" s="89">
        <f>L573+M573*P$570</f>
        <v>0.96020854240202591</v>
      </c>
      <c r="Q573" s="99">
        <f>[1]!DPROB(N573,COUNT(M$566:M$569),O$570)</f>
        <v>0</v>
      </c>
      <c r="R573" s="89">
        <f>M573*P$570</f>
        <v>0.36701269737326253</v>
      </c>
      <c r="S573" s="89">
        <f>ABS(L573)*SQRT(O$570/N$570)</f>
        <v>3.8007024343534175</v>
      </c>
      <c r="U573" t="s">
        <v>561</v>
      </c>
    </row>
    <row r="574" spans="1:21" ht="15" thickTop="1" x14ac:dyDescent="0.35">
      <c r="A574" s="85" t="s">
        <v>528</v>
      </c>
      <c r="B574" s="85" t="s">
        <v>514</v>
      </c>
      <c r="C574" s="85" t="s">
        <v>515</v>
      </c>
      <c r="D574" s="85" t="s">
        <v>516</v>
      </c>
      <c r="E574" s="85" t="s">
        <v>517</v>
      </c>
      <c r="F574" s="85" t="s">
        <v>529</v>
      </c>
      <c r="G574" s="85" t="s">
        <v>530</v>
      </c>
      <c r="H574" s="85" t="s">
        <v>531</v>
      </c>
      <c r="I574" s="85" t="s">
        <v>532</v>
      </c>
      <c r="K574" s="89" t="str">
        <f t="shared" ref="K574:K575" si="192">K568</f>
        <v>AS1_ESC</v>
      </c>
      <c r="L574" s="89">
        <f t="shared" ref="L574:L575" si="193">L$566-L568</f>
        <v>5.4523947031359543E-2</v>
      </c>
      <c r="M574" s="89">
        <f t="shared" ref="M574:M575" si="194">SQRT(N$570/O$570*(1/M$566+1/M568))</f>
        <v>0.12743496436571616</v>
      </c>
      <c r="N574" s="89">
        <f t="shared" ref="N574:N575" si="195">ABS(L574/M574)</f>
        <v>0.42785704302380706</v>
      </c>
      <c r="O574" s="89">
        <f t="shared" ref="O574:O575" si="196">L574-M574*P$570</f>
        <v>-0.31248875034190299</v>
      </c>
      <c r="P574" s="89">
        <f t="shared" ref="P574:P575" si="197">L574+M574*P$570</f>
        <v>0.42153664440462207</v>
      </c>
      <c r="Q574" s="89">
        <f>[1]!DPROB(N574,COUNT(M$566:M$569),O$570)</f>
        <v>1</v>
      </c>
      <c r="R574" s="89">
        <f t="shared" ref="R574:R575" si="198">M574*P$570</f>
        <v>0.36701269737326253</v>
      </c>
      <c r="S574" s="89">
        <f t="shared" ref="S574:S575" si="199">ABS(L574)*SQRT(O$570/N$570)</f>
        <v>0.34934381275478543</v>
      </c>
      <c r="U574" t="s">
        <v>559</v>
      </c>
    </row>
    <row r="575" spans="1:21" x14ac:dyDescent="0.35">
      <c r="A575" s="42" t="s">
        <v>518</v>
      </c>
      <c r="B575" s="42">
        <f>B577-B576</f>
        <v>0.64959680398214026</v>
      </c>
      <c r="C575" s="42">
        <f>COUNTA(A568:A571)-1</f>
        <v>3</v>
      </c>
      <c r="D575" s="42">
        <f>B575/C575</f>
        <v>0.21653226799404676</v>
      </c>
      <c r="E575" s="42">
        <f>D575/D576</f>
        <v>8.8890257042907646</v>
      </c>
      <c r="F575" s="97">
        <f>_xlfn.F.DIST.RT(E575,C575,C576)</f>
        <v>6.3002827967515431E-3</v>
      </c>
      <c r="G575" s="42">
        <f>B575/B577</f>
        <v>0.76923350145866476</v>
      </c>
      <c r="H575" s="42">
        <f>SQRT(DEVSQ(D568:D571)/(D576*C575))</f>
        <v>1.7213391786910914</v>
      </c>
      <c r="I575" s="42">
        <f>(B577-C577*D576)/(B577+D576)</f>
        <v>0.66355527362041145</v>
      </c>
      <c r="K575" s="95" t="str">
        <f t="shared" si="192"/>
        <v>AS2_ESC</v>
      </c>
      <c r="L575" s="95">
        <f t="shared" si="193"/>
        <v>0.17081302091628281</v>
      </c>
      <c r="M575" s="95">
        <f t="shared" si="194"/>
        <v>0.12743496436571616</v>
      </c>
      <c r="N575" s="95">
        <f t="shared" si="195"/>
        <v>1.340393680544997</v>
      </c>
      <c r="O575" s="95">
        <f t="shared" si="196"/>
        <v>-0.19619967645697972</v>
      </c>
      <c r="P575" s="95">
        <f t="shared" si="197"/>
        <v>0.5378257182895454</v>
      </c>
      <c r="Q575" s="95">
        <f>[1]!DPROB(N575,COUNT(M$566:M$569),O$570)</f>
        <v>1</v>
      </c>
      <c r="R575" s="95">
        <f t="shared" si="198"/>
        <v>0.36701269737326253</v>
      </c>
      <c r="S575" s="95">
        <f t="shared" si="199"/>
        <v>1.0944268572621205</v>
      </c>
      <c r="U575" t="s">
        <v>559</v>
      </c>
    </row>
    <row r="576" spans="1:21" x14ac:dyDescent="0.35">
      <c r="A576" t="s">
        <v>519</v>
      </c>
      <c r="B576">
        <f>SUM(F568:F571)</f>
        <v>0.19487604171469622</v>
      </c>
      <c r="C576">
        <f>C577-C575</f>
        <v>8</v>
      </c>
      <c r="D576">
        <f>B576/C576</f>
        <v>2.4359505214337027E-2</v>
      </c>
    </row>
    <row r="577" spans="1:22" x14ac:dyDescent="0.35">
      <c r="A577" s="91" t="s">
        <v>520</v>
      </c>
      <c r="B577" s="91">
        <f>DEVSQ(B558:E560)</f>
        <v>0.84447284569683645</v>
      </c>
      <c r="C577" s="91">
        <f>COUNT(B558:E560)-1</f>
        <v>11</v>
      </c>
      <c r="D577" s="91">
        <f>B577/C577</f>
        <v>7.6770258699712407E-2</v>
      </c>
      <c r="E577" s="91"/>
      <c r="F577" s="91"/>
      <c r="G577" s="91"/>
      <c r="H577" s="91"/>
      <c r="I577" s="91"/>
    </row>
    <row r="578" spans="1:22" ht="15.5" x14ac:dyDescent="0.35">
      <c r="A578" s="81"/>
      <c r="E578" s="64"/>
    </row>
    <row r="579" spans="1:22" x14ac:dyDescent="0.35">
      <c r="A579" s="120" t="s">
        <v>551</v>
      </c>
      <c r="B579" s="120"/>
      <c r="C579" s="120"/>
      <c r="D579" s="120"/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</row>
    <row r="580" spans="1:22" ht="15.5" x14ac:dyDescent="0.35">
      <c r="A580" s="98" t="s">
        <v>69</v>
      </c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</row>
    <row r="581" spans="1:22" ht="15.5" x14ac:dyDescent="0.35">
      <c r="A581" s="81"/>
      <c r="B581" s="82" t="s">
        <v>140</v>
      </c>
      <c r="C581" s="82" t="s">
        <v>141</v>
      </c>
      <c r="D581" s="82" t="s">
        <v>142</v>
      </c>
      <c r="E581" s="82" t="s">
        <v>143</v>
      </c>
      <c r="F581" s="84"/>
      <c r="G581" s="106" t="s">
        <v>554</v>
      </c>
      <c r="H581" s="119" t="s">
        <v>140</v>
      </c>
      <c r="I581" s="119"/>
      <c r="J581" s="119" t="s">
        <v>141</v>
      </c>
      <c r="K581" s="119"/>
      <c r="L581" s="119" t="s">
        <v>142</v>
      </c>
      <c r="M581" s="119"/>
      <c r="N581" s="119" t="s">
        <v>143</v>
      </c>
      <c r="O581" s="119"/>
    </row>
    <row r="582" spans="1:22" x14ac:dyDescent="0.35">
      <c r="A582" t="s">
        <v>79</v>
      </c>
      <c r="B582">
        <v>0.53915093306207085</v>
      </c>
      <c r="C582">
        <v>1.0838477485703302</v>
      </c>
      <c r="D582">
        <v>1.1712397679591158</v>
      </c>
      <c r="E582">
        <v>2.9662484559603506</v>
      </c>
      <c r="H582" s="107" t="str" cm="1">
        <f t="array" ref="H582:I585">[1]!GRUBBS(B582:B584,TRUE)</f>
        <v>outlier</v>
      </c>
      <c r="I582" s="74">
        <v>0.53915093306207085</v>
      </c>
      <c r="J582" s="107" t="str" cm="1">
        <f t="array" ref="J582:K585">[1]!GRUBBS(C582:C584,TRUE)</f>
        <v>outlier</v>
      </c>
      <c r="K582" s="74">
        <v>1.0838477485703302</v>
      </c>
      <c r="L582" s="107" t="str" cm="1">
        <f t="array" ref="L582:M585">[1]!GRUBBS(D582:D584,TRUE)</f>
        <v>outlier</v>
      </c>
      <c r="M582" s="74">
        <v>3.1770837283659921</v>
      </c>
      <c r="N582" s="107" t="str" cm="1">
        <f t="array" ref="N582:O585">[1]!GRUBBS(E582:E584,TRUE)</f>
        <v>outlier</v>
      </c>
      <c r="O582" s="74">
        <v>3.9606341528971258</v>
      </c>
    </row>
    <row r="583" spans="1:22" x14ac:dyDescent="0.35">
      <c r="A583" t="s">
        <v>80</v>
      </c>
      <c r="B583">
        <v>1.1432879257487161</v>
      </c>
      <c r="C583">
        <v>1.6760673367444214</v>
      </c>
      <c r="D583">
        <v>0.88321226457933033</v>
      </c>
      <c r="E583">
        <v>2.082931571105906</v>
      </c>
      <c r="H583" s="108" t="str">
        <v>G</v>
      </c>
      <c r="I583" s="75">
        <v>1.0362012145045265</v>
      </c>
      <c r="J583" s="108" t="str">
        <v>G</v>
      </c>
      <c r="K583" s="75">
        <v>1.0069040513023102</v>
      </c>
      <c r="L583" s="108" t="str">
        <v>G</v>
      </c>
      <c r="M583" s="75">
        <v>1.1470058490298649</v>
      </c>
      <c r="N583" s="108" t="str">
        <v>G</v>
      </c>
      <c r="O583" s="75">
        <v>1.0191230195530652</v>
      </c>
    </row>
    <row r="584" spans="1:22" x14ac:dyDescent="0.35">
      <c r="A584" t="s">
        <v>81</v>
      </c>
      <c r="B584">
        <v>1.6223106601229098</v>
      </c>
      <c r="C584">
        <v>2.2440017138132449</v>
      </c>
      <c r="D584">
        <v>3.1770837283659921</v>
      </c>
      <c r="E584">
        <v>3.9606341528971258</v>
      </c>
      <c r="H584" s="108" t="str">
        <v>G-crit</v>
      </c>
      <c r="I584" s="75">
        <v>1.1531180614225278</v>
      </c>
      <c r="J584" s="108" t="str">
        <v>G-crit</v>
      </c>
      <c r="K584" s="75">
        <v>1.1531180614225278</v>
      </c>
      <c r="L584" s="108" t="str">
        <v>G-crit</v>
      </c>
      <c r="M584" s="75">
        <v>1.1531180614225278</v>
      </c>
      <c r="N584" s="108" t="str">
        <v>G-crit</v>
      </c>
      <c r="O584" s="75">
        <v>1.1531180614225278</v>
      </c>
    </row>
    <row r="585" spans="1:22" x14ac:dyDescent="0.35">
      <c r="A585"/>
      <c r="H585" s="109" t="str">
        <v>sig</v>
      </c>
      <c r="I585" s="110" t="str">
        <v>no</v>
      </c>
      <c r="J585" s="109" t="str">
        <v>sig</v>
      </c>
      <c r="K585" s="110" t="str">
        <v>no</v>
      </c>
      <c r="L585" s="109" t="str">
        <v>sig</v>
      </c>
      <c r="M585" s="110" t="str">
        <v>no</v>
      </c>
      <c r="N585" s="109" t="str">
        <v>sig</v>
      </c>
      <c r="O585" s="110" t="str">
        <v>no</v>
      </c>
    </row>
    <row r="586" spans="1:22" x14ac:dyDescent="0.35">
      <c r="A586"/>
      <c r="G586" s="11" t="s">
        <v>555</v>
      </c>
      <c r="H586" s="6" t="str">
        <f>IF(I583 &lt; 1.153, "NS", IF(I583 &gt; 1.155, "outlier", "straggler"))</f>
        <v>NS</v>
      </c>
      <c r="I586" s="6" t="str">
        <f>IF(H586 = "outlier", "exclude", IF(H586 = "straggler", "keep", "keep"))</f>
        <v>keep</v>
      </c>
      <c r="J586" s="6" t="str">
        <f>IF(K583 &lt; 1.153, "NS", IF(K583 &gt; 1.155, "outlier", "straggler"))</f>
        <v>NS</v>
      </c>
      <c r="K586" s="6" t="str">
        <f>IF(J586 = "outlier", "exclude", IF(J586 = "straggler", "keep", "keep"))</f>
        <v>keep</v>
      </c>
      <c r="L586" s="6" t="str">
        <f>IF(M583 &lt; 1.153, "NS", IF(M583 &gt; 1.155, "outlier", "straggler"))</f>
        <v>NS</v>
      </c>
      <c r="M586" s="6" t="str">
        <f>IF(L586 = "outlier", "exclude", IF(L586 = "straggler", "keep", "keep"))</f>
        <v>keep</v>
      </c>
      <c r="N586" s="6" t="str">
        <f>IF(O583 &lt; 1.153, "NS", IF(O583 &gt; 1.155, "outlier", "straggler"))</f>
        <v>NS</v>
      </c>
      <c r="O586" s="6" t="str">
        <f>IF(N586 = "outlier", "exclude", IF(N586 = "straggler", "keep", "keep"))</f>
        <v>keep</v>
      </c>
    </row>
    <row r="587" spans="1:22" x14ac:dyDescent="0.35">
      <c r="A587"/>
    </row>
    <row r="588" spans="1:22" ht="15" thickBot="1" x14ac:dyDescent="0.4">
      <c r="A588" t="s">
        <v>521</v>
      </c>
      <c r="K588" t="s">
        <v>533</v>
      </c>
      <c r="N588" s="42" t="s">
        <v>534</v>
      </c>
      <c r="O588">
        <v>0.05</v>
      </c>
    </row>
    <row r="589" spans="1:22" ht="15" thickTop="1" x14ac:dyDescent="0.35">
      <c r="A589"/>
      <c r="K589" s="85" t="s">
        <v>535</v>
      </c>
      <c r="L589" s="85" t="s">
        <v>536</v>
      </c>
      <c r="M589" s="85" t="s">
        <v>537</v>
      </c>
      <c r="N589" s="85" t="s">
        <v>538</v>
      </c>
      <c r="O589" s="85" t="s">
        <v>515</v>
      </c>
      <c r="P589" s="85" t="s">
        <v>539</v>
      </c>
    </row>
    <row r="590" spans="1:22" ht="15" thickBot="1" x14ac:dyDescent="0.4">
      <c r="A590" t="s">
        <v>522</v>
      </c>
      <c r="F590" t="s">
        <v>523</v>
      </c>
      <c r="G590">
        <v>0.05</v>
      </c>
      <c r="K590" s="42" t="str">
        <f>B581</f>
        <v>WT_neu</v>
      </c>
      <c r="L590" s="42">
        <f>AVERAGE(B582:B584)</f>
        <v>1.1015831729778989</v>
      </c>
      <c r="M590" s="42">
        <f>COUNT(B582:B584)</f>
        <v>3</v>
      </c>
      <c r="N590" s="42">
        <f>DEVSQ(B582:B584)</f>
        <v>0.58922642676876813</v>
      </c>
      <c r="O590" s="42"/>
      <c r="P590" s="42"/>
    </row>
    <row r="591" spans="1:22" ht="15" thickTop="1" x14ac:dyDescent="0.35">
      <c r="A591" s="85" t="s">
        <v>524</v>
      </c>
      <c r="B591" s="85" t="s">
        <v>510</v>
      </c>
      <c r="C591" s="85" t="s">
        <v>511</v>
      </c>
      <c r="D591" s="85" t="s">
        <v>121</v>
      </c>
      <c r="E591" s="85" t="s">
        <v>512</v>
      </c>
      <c r="F591" s="85" t="s">
        <v>514</v>
      </c>
      <c r="G591" s="85" t="s">
        <v>525</v>
      </c>
      <c r="H591" s="85" t="s">
        <v>526</v>
      </c>
      <c r="I591" s="85" t="s">
        <v>527</v>
      </c>
      <c r="K591" t="str">
        <f>C581</f>
        <v>PWS_neu</v>
      </c>
      <c r="L591">
        <f>AVERAGE(C582:C584)</f>
        <v>1.6679722663759986</v>
      </c>
      <c r="M591">
        <f>COUNT(C582:C584)</f>
        <v>3</v>
      </c>
      <c r="N591">
        <f>DEVSQ(C582:C584)</f>
        <v>0.67307690678083376</v>
      </c>
    </row>
    <row r="592" spans="1:22" x14ac:dyDescent="0.35">
      <c r="A592" s="42" t="str">
        <f>B581</f>
        <v>WT_neu</v>
      </c>
      <c r="B592" s="42">
        <f>COUNT(B582:B584)</f>
        <v>3</v>
      </c>
      <c r="C592" s="42">
        <f>SUM(B582:B584)</f>
        <v>3.3047495189336966</v>
      </c>
      <c r="D592" s="42">
        <f>AVERAGE(B582:B584)</f>
        <v>1.1015831729778989</v>
      </c>
      <c r="E592" s="42">
        <f>_xlfn.VAR.S(B582:B584)</f>
        <v>0.29461321338438418</v>
      </c>
      <c r="F592" s="42">
        <f>DEVSQ(B582:B584)</f>
        <v>0.58922642676876813</v>
      </c>
      <c r="G592" s="42">
        <f>SQRT(D600/B592)</f>
        <v>0.5062106603128439</v>
      </c>
      <c r="H592" s="42">
        <f>D592-G592*_xlfn.T.INV.2T(G590,C600)</f>
        <v>-6.5740702987951094E-2</v>
      </c>
      <c r="I592" s="42">
        <f>D592+G592*_xlfn.T.INV.2T(G590,C600)</f>
        <v>2.2689070489437491</v>
      </c>
      <c r="K592" t="str">
        <f>D581</f>
        <v>AS1_neu</v>
      </c>
      <c r="L592">
        <f>AVERAGE(D582:D584)</f>
        <v>1.7438452536348128</v>
      </c>
      <c r="M592">
        <f>COUNT(D582:D584)</f>
        <v>3</v>
      </c>
      <c r="N592">
        <f>DEVSQ(D582:D584)</f>
        <v>3.1227387095262324</v>
      </c>
    </row>
    <row r="593" spans="1:22" x14ac:dyDescent="0.35">
      <c r="A593" t="str">
        <f>C581</f>
        <v>PWS_neu</v>
      </c>
      <c r="B593">
        <f>COUNT(C582:C584)</f>
        <v>3</v>
      </c>
      <c r="C593">
        <f>SUM(C582:C584)</f>
        <v>5.003916799127996</v>
      </c>
      <c r="D593">
        <f>AVERAGE(C582:C584)</f>
        <v>1.6679722663759986</v>
      </c>
      <c r="E593">
        <f>_xlfn.VAR.S(C582:C584)</f>
        <v>0.33653845339041766</v>
      </c>
      <c r="F593">
        <f>DEVSQ(C582:C584)</f>
        <v>0.67307690678083376</v>
      </c>
      <c r="G593">
        <f>SQRT(D600/B593)</f>
        <v>0.5062106603128439</v>
      </c>
      <c r="H593">
        <f>D593-G593*_xlfn.T.INV.2T(G590,C600)</f>
        <v>0.50064839041014864</v>
      </c>
      <c r="I593">
        <f>D593+G593*_xlfn.T.INV.2T(G590,C600)</f>
        <v>2.8352961423418486</v>
      </c>
      <c r="K593" t="str">
        <f>E581</f>
        <v>AS2_neu</v>
      </c>
      <c r="L593">
        <f>AVERAGE(E582:E584)</f>
        <v>3.003271393321127</v>
      </c>
      <c r="M593">
        <f>COUNT(E582:E584)</f>
        <v>3</v>
      </c>
      <c r="N593">
        <f>DEVSQ(E582:E584)</f>
        <v>1.7649395396689362</v>
      </c>
    </row>
    <row r="594" spans="1:22" x14ac:dyDescent="0.35">
      <c r="A594" t="str">
        <f>D581</f>
        <v>AS1_neu</v>
      </c>
      <c r="B594">
        <f>COUNT(D582:D584)</f>
        <v>3</v>
      </c>
      <c r="C594">
        <f>SUM(D582:D584)</f>
        <v>5.2315357609044382</v>
      </c>
      <c r="D594">
        <f>AVERAGE(D582:D584)</f>
        <v>1.7438452536348128</v>
      </c>
      <c r="E594">
        <f>_xlfn.VAR.S(D582:D584)</f>
        <v>1.5613693547631167</v>
      </c>
      <c r="F594">
        <f>DEVSQ(D582:D584)</f>
        <v>3.1227387095262324</v>
      </c>
      <c r="G594">
        <f>SQRT(D600/B594)</f>
        <v>0.5062106603128439</v>
      </c>
      <c r="H594">
        <f>D594-G594*_xlfn.T.INV.2T(G590,C600)</f>
        <v>0.57652137766896283</v>
      </c>
      <c r="I594">
        <f>D594+G594*_xlfn.T.INV.2T(G590,C600)</f>
        <v>2.9111691296006628</v>
      </c>
      <c r="K594" s="78"/>
      <c r="L594" s="78"/>
      <c r="M594" s="78">
        <f>SUM(M590:M593)</f>
        <v>12</v>
      </c>
      <c r="N594" s="78">
        <f>SUM(N590:N593)</f>
        <v>6.149981582744771</v>
      </c>
      <c r="O594" s="78">
        <f>M594-COUNT(M590:M593)</f>
        <v>8</v>
      </c>
      <c r="P594" s="78">
        <f>[1]!DCRIT(COUNT(M590:M593),O594,O588)</f>
        <v>2.88</v>
      </c>
    </row>
    <row r="595" spans="1:22" ht="15" thickBot="1" x14ac:dyDescent="0.4">
      <c r="A595" t="str">
        <f>E581</f>
        <v>AS2_neu</v>
      </c>
      <c r="B595">
        <f>COUNT(E582:E584)</f>
        <v>3</v>
      </c>
      <c r="C595">
        <f>SUM(E582:E584)</f>
        <v>9.0098141799633815</v>
      </c>
      <c r="D595">
        <f>AVERAGE(E582:E584)</f>
        <v>3.003271393321127</v>
      </c>
      <c r="E595">
        <f>_xlfn.VAR.S(E582:E584)</f>
        <v>0.88246976983447034</v>
      </c>
      <c r="F595">
        <f>DEVSQ(E582:E584)</f>
        <v>1.7649395396689362</v>
      </c>
      <c r="G595">
        <f>SQRT(D600/B595)</f>
        <v>0.5062106603128439</v>
      </c>
      <c r="H595">
        <f>D595-G595*_xlfn.T.INV.2T(G590,C600)</f>
        <v>1.8359475173552771</v>
      </c>
      <c r="I595">
        <f>D595+G595*_xlfn.T.INV.2T(G590,C600)</f>
        <v>4.1705952692869772</v>
      </c>
      <c r="K595" t="s">
        <v>540</v>
      </c>
    </row>
    <row r="596" spans="1:22" ht="15" thickTop="1" x14ac:dyDescent="0.35">
      <c r="A596" s="78"/>
      <c r="B596" s="78"/>
      <c r="C596" s="78"/>
      <c r="D596" s="78"/>
      <c r="E596" s="78"/>
      <c r="F596" s="78"/>
      <c r="G596" s="78"/>
      <c r="H596" s="78"/>
      <c r="I596" s="78"/>
      <c r="K596" s="85" t="s">
        <v>535</v>
      </c>
      <c r="L596" s="85" t="s">
        <v>536</v>
      </c>
      <c r="M596" s="85" t="s">
        <v>541</v>
      </c>
      <c r="N596" s="85" t="s">
        <v>542</v>
      </c>
      <c r="O596" s="85" t="s">
        <v>543</v>
      </c>
      <c r="P596" s="85" t="s">
        <v>544</v>
      </c>
      <c r="Q596" s="85" t="s">
        <v>545</v>
      </c>
      <c r="R596" s="85" t="s">
        <v>546</v>
      </c>
      <c r="S596" s="85" t="s">
        <v>547</v>
      </c>
      <c r="U596" s="135" t="s">
        <v>558</v>
      </c>
    </row>
    <row r="597" spans="1:22" ht="15" thickBot="1" x14ac:dyDescent="0.4">
      <c r="A597" t="s">
        <v>513</v>
      </c>
      <c r="K597" s="89" t="str">
        <f>K591</f>
        <v>PWS_neu</v>
      </c>
      <c r="L597" s="89">
        <f>L$590-L591</f>
        <v>-0.56638909339809973</v>
      </c>
      <c r="M597" s="89">
        <f>SQRT(N$594/O$594*(1/M$590+1/M591))</f>
        <v>0.71588998123226366</v>
      </c>
      <c r="N597" s="89">
        <f>ABS(L597/M597)</f>
        <v>0.79116778869173787</v>
      </c>
      <c r="O597" s="89">
        <f>L597-M597*P$594</f>
        <v>-2.6281522393470187</v>
      </c>
      <c r="P597" s="89">
        <f>L597+M597*P$594</f>
        <v>1.4953740525508195</v>
      </c>
      <c r="Q597" s="89">
        <f>[1]!DPROB(N597,COUNT(M$590:M$593),O$594)</f>
        <v>1</v>
      </c>
      <c r="R597" s="89">
        <f>M597*P$594</f>
        <v>2.0617631459489192</v>
      </c>
      <c r="S597" s="89">
        <f>ABS(L597)*SQRT(O$594/N$594)</f>
        <v>0.64598579440695347</v>
      </c>
      <c r="U597" t="s">
        <v>559</v>
      </c>
    </row>
    <row r="598" spans="1:22" ht="15" thickTop="1" x14ac:dyDescent="0.35">
      <c r="A598" s="85" t="s">
        <v>528</v>
      </c>
      <c r="B598" s="85" t="s">
        <v>514</v>
      </c>
      <c r="C598" s="85" t="s">
        <v>515</v>
      </c>
      <c r="D598" s="85" t="s">
        <v>516</v>
      </c>
      <c r="E598" s="85" t="s">
        <v>517</v>
      </c>
      <c r="F598" s="85" t="s">
        <v>529</v>
      </c>
      <c r="G598" s="85" t="s">
        <v>530</v>
      </c>
      <c r="H598" s="85" t="s">
        <v>531</v>
      </c>
      <c r="I598" s="85" t="s">
        <v>532</v>
      </c>
      <c r="K598" s="89" t="str">
        <f t="shared" ref="K598:K599" si="200">K592</f>
        <v>AS1_neu</v>
      </c>
      <c r="L598" s="89">
        <f t="shared" ref="L598:L599" si="201">L$590-L592</f>
        <v>-0.64226208065691393</v>
      </c>
      <c r="M598" s="89">
        <f t="shared" ref="M598:M599" si="202">SQRT(N$594/O$594*(1/M$590+1/M592))</f>
        <v>0.71588998123226366</v>
      </c>
      <c r="N598" s="89">
        <f t="shared" ref="N598:N599" si="203">ABS(L598/M598)</f>
        <v>0.897151933250115</v>
      </c>
      <c r="O598" s="89">
        <f t="shared" ref="O598:O599" si="204">L598-M598*P$594</f>
        <v>-2.7040252266058333</v>
      </c>
      <c r="P598" s="89">
        <f t="shared" ref="P598:P599" si="205">L598+M598*P$594</f>
        <v>1.4195010652920053</v>
      </c>
      <c r="Q598" s="89">
        <f>[1]!DPROB(N598,COUNT(M$590:M$593),O$594)</f>
        <v>1</v>
      </c>
      <c r="R598" s="89">
        <f t="shared" ref="R598:R599" si="206">M598*P$594</f>
        <v>2.0617631459489192</v>
      </c>
      <c r="S598" s="89">
        <f t="shared" ref="S598:S599" si="207">ABS(L598)*SQRT(O$594/N$594)</f>
        <v>0.73252148607141832</v>
      </c>
      <c r="U598" t="s">
        <v>559</v>
      </c>
    </row>
    <row r="599" spans="1:22" x14ac:dyDescent="0.35">
      <c r="A599" s="42" t="s">
        <v>518</v>
      </c>
      <c r="B599" s="42">
        <f>B601-B600</f>
        <v>5.7934874570275765</v>
      </c>
      <c r="C599" s="42">
        <f>COUNTA(A592:A595)-1</f>
        <v>3</v>
      </c>
      <c r="D599" s="42">
        <f>B599/C599</f>
        <v>1.9311624856758589</v>
      </c>
      <c r="E599" s="42">
        <f>D599/D600</f>
        <v>2.5120888050711465</v>
      </c>
      <c r="F599" s="42">
        <f>_xlfn.F.DIST.RT(E599,C599,C600)</f>
        <v>0.13235352786838753</v>
      </c>
      <c r="G599" s="42">
        <f>B599/B601</f>
        <v>0.48507577134708302</v>
      </c>
      <c r="H599" s="42">
        <f>SQRT(DEVSQ(D592:D595)/(D600*C599))</f>
        <v>0.91507537122562499</v>
      </c>
      <c r="I599" s="42">
        <f>(B601-C601*D600)/(B601+D600)</f>
        <v>0.27432228662209113</v>
      </c>
      <c r="K599" s="95" t="str">
        <f t="shared" si="200"/>
        <v>AS2_neu</v>
      </c>
      <c r="L599" s="95">
        <f t="shared" si="201"/>
        <v>-1.9016882203432282</v>
      </c>
      <c r="M599" s="95">
        <f t="shared" si="202"/>
        <v>0.71588998123226366</v>
      </c>
      <c r="N599" s="95">
        <f t="shared" si="203"/>
        <v>2.6563973099188316</v>
      </c>
      <c r="O599" s="95">
        <f t="shared" si="204"/>
        <v>-3.9634513662921473</v>
      </c>
      <c r="P599" s="95">
        <f t="shared" si="205"/>
        <v>0.16007492560569103</v>
      </c>
      <c r="Q599" s="95">
        <f>[1]!DPROB(N599,COUNT(M$590:M$593),O$594)</f>
        <v>6.9679521258558461E-2</v>
      </c>
      <c r="R599" s="95">
        <f t="shared" si="206"/>
        <v>2.0617631459489192</v>
      </c>
      <c r="S599" s="95">
        <f t="shared" si="207"/>
        <v>2.1689393211343351</v>
      </c>
      <c r="U599" t="s">
        <v>559</v>
      </c>
    </row>
    <row r="600" spans="1:22" x14ac:dyDescent="0.35">
      <c r="A600" t="s">
        <v>519</v>
      </c>
      <c r="B600">
        <f>SUM(F592:F595)</f>
        <v>6.149981582744771</v>
      </c>
      <c r="C600">
        <f>C601-C599</f>
        <v>8</v>
      </c>
      <c r="D600">
        <f>B600/C600</f>
        <v>0.76874769784309638</v>
      </c>
    </row>
    <row r="601" spans="1:22" x14ac:dyDescent="0.35">
      <c r="A601" s="91" t="s">
        <v>520</v>
      </c>
      <c r="B601" s="91">
        <f>DEVSQ(B582:E584)</f>
        <v>11.943469039772348</v>
      </c>
      <c r="C601" s="91">
        <f>COUNT(B582:E584)-1</f>
        <v>11</v>
      </c>
      <c r="D601" s="91">
        <f>B601/C601</f>
        <v>1.085769912706577</v>
      </c>
      <c r="E601" s="91"/>
      <c r="F601" s="91"/>
      <c r="G601" s="91"/>
      <c r="H601" s="91"/>
      <c r="I601" s="91"/>
    </row>
    <row r="602" spans="1:22" x14ac:dyDescent="0.35">
      <c r="A602"/>
    </row>
    <row r="603" spans="1:22" ht="15.5" x14ac:dyDescent="0.35">
      <c r="A603" s="83" t="s">
        <v>76</v>
      </c>
      <c r="B603" s="93"/>
      <c r="C603" s="93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</row>
    <row r="604" spans="1:22" ht="15.5" x14ac:dyDescent="0.35">
      <c r="A604" s="81"/>
      <c r="B604" s="82" t="s">
        <v>140</v>
      </c>
      <c r="C604" s="82" t="s">
        <v>141</v>
      </c>
      <c r="D604" s="82" t="s">
        <v>142</v>
      </c>
      <c r="E604" s="82" t="s">
        <v>143</v>
      </c>
      <c r="F604" s="84"/>
      <c r="G604" s="106" t="s">
        <v>554</v>
      </c>
      <c r="H604" s="119" t="s">
        <v>140</v>
      </c>
      <c r="I604" s="119"/>
      <c r="J604" s="119" t="s">
        <v>141</v>
      </c>
      <c r="K604" s="119"/>
      <c r="L604" s="119" t="s">
        <v>142</v>
      </c>
      <c r="M604" s="119"/>
      <c r="N604" s="119" t="s">
        <v>143</v>
      </c>
      <c r="O604" s="119"/>
    </row>
    <row r="605" spans="1:22" x14ac:dyDescent="0.35">
      <c r="A605" t="s">
        <v>79</v>
      </c>
      <c r="B605">
        <v>1.0843213165337295</v>
      </c>
      <c r="C605">
        <v>0.79625034633906644</v>
      </c>
      <c r="D605">
        <v>1.2150395992393486</v>
      </c>
      <c r="E605">
        <v>2.86474388962487</v>
      </c>
      <c r="H605" s="107" t="str" cm="1">
        <f t="array" ref="H605:I608">[1]!GRUBBS(B605:B607,TRUE)</f>
        <v>outlier</v>
      </c>
      <c r="I605" s="74">
        <v>0.68253361211906594</v>
      </c>
      <c r="J605" s="107" t="str" cm="1">
        <f t="array" ref="J605:K608">[1]!GRUBBS(C605:C607,TRUE)</f>
        <v>outlier</v>
      </c>
      <c r="K605" s="74">
        <v>1.3170048574819109</v>
      </c>
      <c r="L605" s="107" t="str" cm="1">
        <f t="array" ref="L605:M608">[1]!GRUBBS(D605:D607,TRUE)</f>
        <v>outlier</v>
      </c>
      <c r="M605" s="74">
        <v>1.3454517612441981</v>
      </c>
      <c r="N605" s="107" t="str" cm="1">
        <f t="array" ref="N605:O608">[1]!GRUBBS(E605:E607,TRUE)</f>
        <v>outlier</v>
      </c>
      <c r="O605" s="74">
        <v>1.2065219535349403</v>
      </c>
    </row>
    <row r="606" spans="1:22" x14ac:dyDescent="0.35">
      <c r="A606" t="s">
        <v>80</v>
      </c>
      <c r="B606">
        <v>1.3511947864550107</v>
      </c>
      <c r="C606">
        <v>1.3170048574819109</v>
      </c>
      <c r="D606">
        <v>1.0898611410922836</v>
      </c>
      <c r="E606">
        <v>1.2065219535349403</v>
      </c>
      <c r="H606" s="108" t="str">
        <v>G</v>
      </c>
      <c r="I606" s="75">
        <v>1.0600874108759344</v>
      </c>
      <c r="J606" s="108" t="str">
        <v>G</v>
      </c>
      <c r="K606" s="75">
        <v>1.1499986602045587</v>
      </c>
      <c r="L606" s="108" t="str">
        <v>G</v>
      </c>
      <c r="M606" s="75">
        <v>1.0067552801684263</v>
      </c>
      <c r="N606" s="108" t="str">
        <v>G</v>
      </c>
      <c r="O606" s="75">
        <v>1.0301610302726163</v>
      </c>
    </row>
    <row r="607" spans="1:22" x14ac:dyDescent="0.35">
      <c r="A607" t="s">
        <v>81</v>
      </c>
      <c r="B607">
        <v>0.68253361211906594</v>
      </c>
      <c r="C607">
        <v>0.84797815222953643</v>
      </c>
      <c r="D607">
        <v>1.3454517612441981</v>
      </c>
      <c r="E607">
        <v>2.1145162781190585</v>
      </c>
      <c r="H607" s="108" t="str">
        <v>G-crit</v>
      </c>
      <c r="I607" s="75">
        <v>1.1531180614225278</v>
      </c>
      <c r="J607" s="108" t="str">
        <v>G-crit</v>
      </c>
      <c r="K607" s="75">
        <v>1.1531180614225278</v>
      </c>
      <c r="L607" s="108" t="str">
        <v>G-crit</v>
      </c>
      <c r="M607" s="75">
        <v>1.1531180614225278</v>
      </c>
      <c r="N607" s="108" t="str">
        <v>G-crit</v>
      </c>
      <c r="O607" s="75">
        <v>1.1531180614225278</v>
      </c>
    </row>
    <row r="608" spans="1:22" x14ac:dyDescent="0.35">
      <c r="A608"/>
      <c r="H608" s="109" t="str">
        <v>sig</v>
      </c>
      <c r="I608" s="110" t="str">
        <v>no</v>
      </c>
      <c r="J608" s="109" t="str">
        <v>sig</v>
      </c>
      <c r="K608" s="110" t="str">
        <v>no</v>
      </c>
      <c r="L608" s="109" t="str">
        <v>sig</v>
      </c>
      <c r="M608" s="110" t="str">
        <v>no</v>
      </c>
      <c r="N608" s="109" t="str">
        <v>sig</v>
      </c>
      <c r="O608" s="110" t="str">
        <v>no</v>
      </c>
    </row>
    <row r="609" spans="1:21" x14ac:dyDescent="0.35">
      <c r="A609"/>
      <c r="G609" s="11" t="s">
        <v>555</v>
      </c>
      <c r="H609" s="6" t="str">
        <f>IF(I606 &lt; 1.153, "NS", IF(I606 &gt; 1.155, "outlier", "straggler"))</f>
        <v>NS</v>
      </c>
      <c r="I609" s="6" t="str">
        <f>IF(H609 = "outlier", "exclude", IF(H609 = "straggler", "keep", "keep"))</f>
        <v>keep</v>
      </c>
      <c r="J609" s="6" t="str">
        <f>IF(K606 &lt; 1.153, "NS", IF(K606 &gt; 1.155, "outlier", "straggler"))</f>
        <v>NS</v>
      </c>
      <c r="K609" s="6" t="str">
        <f>IF(J609 = "outlier", "exclude", IF(J609 = "straggler", "keep", "keep"))</f>
        <v>keep</v>
      </c>
      <c r="L609" s="6" t="str">
        <f>IF(M606 &lt; 1.153, "NS", IF(M606 &gt; 1.155, "outlier", "straggler"))</f>
        <v>NS</v>
      </c>
      <c r="M609" s="6" t="str">
        <f>IF(L609 = "outlier", "exclude", IF(L609 = "straggler", "keep", "keep"))</f>
        <v>keep</v>
      </c>
      <c r="N609" s="6" t="str">
        <f>IF(O606 &lt; 1.153, "NS", IF(O606 &gt; 1.155, "outlier", "straggler"))</f>
        <v>NS</v>
      </c>
      <c r="O609" s="6" t="str">
        <f>IF(N609 = "outlier", "exclude", IF(N609 = "straggler", "keep", "keep"))</f>
        <v>keep</v>
      </c>
    </row>
    <row r="610" spans="1:21" x14ac:dyDescent="0.35">
      <c r="A610"/>
    </row>
    <row r="611" spans="1:21" ht="15" thickBot="1" x14ac:dyDescent="0.4">
      <c r="A611" t="s">
        <v>521</v>
      </c>
      <c r="K611" t="s">
        <v>533</v>
      </c>
      <c r="N611" s="42" t="s">
        <v>534</v>
      </c>
      <c r="O611">
        <v>0.05</v>
      </c>
    </row>
    <row r="612" spans="1:21" ht="15" thickTop="1" x14ac:dyDescent="0.35">
      <c r="A612"/>
      <c r="K612" s="85" t="s">
        <v>535</v>
      </c>
      <c r="L612" s="85" t="s">
        <v>536</v>
      </c>
      <c r="M612" s="85" t="s">
        <v>537</v>
      </c>
      <c r="N612" s="85" t="s">
        <v>538</v>
      </c>
      <c r="O612" s="85" t="s">
        <v>515</v>
      </c>
      <c r="P612" s="85" t="s">
        <v>539</v>
      </c>
    </row>
    <row r="613" spans="1:21" ht="15" thickBot="1" x14ac:dyDescent="0.4">
      <c r="A613" t="s">
        <v>522</v>
      </c>
      <c r="F613" t="s">
        <v>523</v>
      </c>
      <c r="G613">
        <v>0.05</v>
      </c>
      <c r="K613" s="42" t="str">
        <f>B604</f>
        <v>WT_neu</v>
      </c>
      <c r="L613" s="42">
        <f>AVERAGE(B605:B607)</f>
        <v>1.0393499050359354</v>
      </c>
      <c r="M613" s="42">
        <f>COUNT(B605:B607)</f>
        <v>3</v>
      </c>
      <c r="N613" s="42">
        <f>DEVSQ(B605:B607)</f>
        <v>0.22658752481031824</v>
      </c>
      <c r="O613" s="42"/>
      <c r="P613" s="42"/>
    </row>
    <row r="614" spans="1:21" ht="15" thickTop="1" x14ac:dyDescent="0.35">
      <c r="A614" s="85" t="s">
        <v>524</v>
      </c>
      <c r="B614" s="85" t="s">
        <v>510</v>
      </c>
      <c r="C614" s="85" t="s">
        <v>511</v>
      </c>
      <c r="D614" s="85" t="s">
        <v>121</v>
      </c>
      <c r="E614" s="85" t="s">
        <v>512</v>
      </c>
      <c r="F614" s="85" t="s">
        <v>514</v>
      </c>
      <c r="G614" s="85" t="s">
        <v>525</v>
      </c>
      <c r="H614" s="85" t="s">
        <v>526</v>
      </c>
      <c r="I614" s="85" t="s">
        <v>527</v>
      </c>
      <c r="K614" t="str">
        <f>C604</f>
        <v>PWS_neu</v>
      </c>
      <c r="L614">
        <f>AVERAGE(C605:C607)</f>
        <v>0.98707778535017132</v>
      </c>
      <c r="M614">
        <f>COUNT(C605:C607)</f>
        <v>3</v>
      </c>
      <c r="N614">
        <f>DEVSQ(C605:C607)</f>
        <v>0.16461569233925424</v>
      </c>
    </row>
    <row r="615" spans="1:21" x14ac:dyDescent="0.35">
      <c r="A615" s="42" t="str">
        <f>B604</f>
        <v>WT_neu</v>
      </c>
      <c r="B615" s="42">
        <f>COUNT(B605:B607)</f>
        <v>3</v>
      </c>
      <c r="C615" s="42">
        <f>SUM(B605:B607)</f>
        <v>3.1180497151078059</v>
      </c>
      <c r="D615" s="42">
        <f>AVERAGE(B605:B607)</f>
        <v>1.0393499050359354</v>
      </c>
      <c r="E615" s="42">
        <f>_xlfn.VAR.S(B605:B607)</f>
        <v>0.11329376240515954</v>
      </c>
      <c r="F615" s="42">
        <f>DEVSQ(B605:B607)</f>
        <v>0.22658752481031824</v>
      </c>
      <c r="G615" s="42">
        <f>SQRT(D623/B615)</f>
        <v>0.27407947820370088</v>
      </c>
      <c r="H615" s="42">
        <f>D615-G615*_xlfn.T.INV.2T(G613,C623)</f>
        <v>0.40732149492360081</v>
      </c>
      <c r="I615" s="42">
        <f>D615+G615*_xlfn.T.INV.2T(G613,C623)</f>
        <v>1.67137831514827</v>
      </c>
      <c r="K615" t="str">
        <f>D604</f>
        <v>AS1_neu</v>
      </c>
      <c r="L615">
        <f>AVERAGE(D605:D607)</f>
        <v>1.2167841671919435</v>
      </c>
      <c r="M615">
        <f>COUNT(D605:D607)</f>
        <v>3</v>
      </c>
      <c r="N615">
        <f>DEVSQ(D605:D607)</f>
        <v>3.2667847830831945E-2</v>
      </c>
    </row>
    <row r="616" spans="1:21" x14ac:dyDescent="0.35">
      <c r="A616" t="str">
        <f>C604</f>
        <v>PWS_neu</v>
      </c>
      <c r="B616">
        <f>COUNT(C605:C607)</f>
        <v>3</v>
      </c>
      <c r="C616">
        <f>SUM(C605:C607)</f>
        <v>2.961233356050514</v>
      </c>
      <c r="D616">
        <f>AVERAGE(C605:C607)</f>
        <v>0.98707778535017132</v>
      </c>
      <c r="E616">
        <f>_xlfn.VAR.S(C605:C607)</f>
        <v>8.2307846169626941E-2</v>
      </c>
      <c r="F616">
        <f>DEVSQ(C605:C607)</f>
        <v>0.16461569233925424</v>
      </c>
      <c r="G616">
        <f>SQRT(D623/B616)</f>
        <v>0.27407947820370088</v>
      </c>
      <c r="H616">
        <f>D616-G616*_xlfn.T.INV.2T(G613,C623)</f>
        <v>0.35504937523783675</v>
      </c>
      <c r="I616">
        <f>D616+G616*_xlfn.T.INV.2T(G613,C623)</f>
        <v>1.6191061954625059</v>
      </c>
      <c r="K616" t="str">
        <f>E604</f>
        <v>AS2_neu</v>
      </c>
      <c r="L616">
        <f>AVERAGE(E605:E607)</f>
        <v>2.0619273737596231</v>
      </c>
      <c r="M616">
        <f>COUNT(E605:E607)</f>
        <v>3</v>
      </c>
      <c r="N616">
        <f>DEVSQ(E605:E607)</f>
        <v>1.3789983839575062</v>
      </c>
    </row>
    <row r="617" spans="1:21" x14ac:dyDescent="0.35">
      <c r="A617" t="str">
        <f>D604</f>
        <v>AS1_neu</v>
      </c>
      <c r="B617">
        <f>COUNT(D605:D607)</f>
        <v>3</v>
      </c>
      <c r="C617">
        <f>SUM(D605:D607)</f>
        <v>3.6503525015758305</v>
      </c>
      <c r="D617">
        <f>AVERAGE(D605:D607)</f>
        <v>1.2167841671919435</v>
      </c>
      <c r="E617">
        <f>_xlfn.VAR.S(D605:D607)</f>
        <v>1.6333923915415972E-2</v>
      </c>
      <c r="F617">
        <f>DEVSQ(D605:D607)</f>
        <v>3.2667847830831945E-2</v>
      </c>
      <c r="G617">
        <f>SQRT(D623/B617)</f>
        <v>0.27407947820370088</v>
      </c>
      <c r="H617">
        <f>D617-G617*_xlfn.T.INV.2T(G613,C623)</f>
        <v>0.58475575707960892</v>
      </c>
      <c r="I617">
        <f>D617+G617*_xlfn.T.INV.2T(G613,C623)</f>
        <v>1.8488125773042781</v>
      </c>
      <c r="K617" s="78"/>
      <c r="L617" s="78"/>
      <c r="M617" s="78">
        <f>SUM(M613:M616)</f>
        <v>12</v>
      </c>
      <c r="N617" s="78">
        <f>SUM(N613:N616)</f>
        <v>1.8028694489379107</v>
      </c>
      <c r="O617" s="78">
        <f>M617-COUNT(M613:M616)</f>
        <v>8</v>
      </c>
      <c r="P617" s="78">
        <f>[1]!DCRIT(COUNT(M613:M616),O617,O611)</f>
        <v>2.88</v>
      </c>
    </row>
    <row r="618" spans="1:21" ht="15" thickBot="1" x14ac:dyDescent="0.4">
      <c r="A618" t="str">
        <f>E604</f>
        <v>AS2_neu</v>
      </c>
      <c r="B618">
        <f>COUNT(E605:E607)</f>
        <v>3</v>
      </c>
      <c r="C618">
        <f>SUM(E605:E607)</f>
        <v>6.1857821212788693</v>
      </c>
      <c r="D618">
        <f>AVERAGE(E605:E607)</f>
        <v>2.0619273737596231</v>
      </c>
      <c r="E618">
        <f>_xlfn.VAR.S(E605:E607)</f>
        <v>0.68949919197875253</v>
      </c>
      <c r="F618">
        <f>DEVSQ(E605:E607)</f>
        <v>1.3789983839575062</v>
      </c>
      <c r="G618">
        <f>SQRT(D623/B618)</f>
        <v>0.27407947820370088</v>
      </c>
      <c r="H618">
        <f>D618-G618*_xlfn.T.INV.2T(G613,C623)</f>
        <v>1.4298989636472885</v>
      </c>
      <c r="I618">
        <f>D618+G618*_xlfn.T.INV.2T(G613,C623)</f>
        <v>2.6939557838719574</v>
      </c>
      <c r="K618" t="s">
        <v>540</v>
      </c>
    </row>
    <row r="619" spans="1:21" ht="15" thickTop="1" x14ac:dyDescent="0.35">
      <c r="A619" s="78"/>
      <c r="B619" s="78"/>
      <c r="C619" s="78"/>
      <c r="D619" s="78"/>
      <c r="E619" s="78"/>
      <c r="F619" s="78"/>
      <c r="G619" s="78"/>
      <c r="H619" s="78"/>
      <c r="I619" s="78"/>
      <c r="K619" s="85" t="s">
        <v>535</v>
      </c>
      <c r="L619" s="85" t="s">
        <v>536</v>
      </c>
      <c r="M619" s="85" t="s">
        <v>541</v>
      </c>
      <c r="N619" s="85" t="s">
        <v>542</v>
      </c>
      <c r="O619" s="85" t="s">
        <v>543</v>
      </c>
      <c r="P619" s="85" t="s">
        <v>544</v>
      </c>
      <c r="Q619" s="85" t="s">
        <v>545</v>
      </c>
      <c r="R619" s="85" t="s">
        <v>546</v>
      </c>
      <c r="S619" s="85" t="s">
        <v>547</v>
      </c>
      <c r="U619" s="135" t="s">
        <v>558</v>
      </c>
    </row>
    <row r="620" spans="1:21" ht="15" thickBot="1" x14ac:dyDescent="0.4">
      <c r="A620" t="s">
        <v>513</v>
      </c>
      <c r="K620" s="89" t="str">
        <f>K614</f>
        <v>PWS_neu</v>
      </c>
      <c r="L620" s="89">
        <f>L$613-L614</f>
        <v>5.2272119685764062E-2</v>
      </c>
      <c r="M620" s="89">
        <f>SQRT(N$617/O$617*(1/M$613+1/M614))</f>
        <v>0.38760691524381485</v>
      </c>
      <c r="N620" s="89">
        <f>ABS(L620/M620)</f>
        <v>0.13485858386423147</v>
      </c>
      <c r="O620" s="89">
        <f>L620-M620*P$617</f>
        <v>-1.0640357962164226</v>
      </c>
      <c r="P620" s="89">
        <f>L620+M620*P$617</f>
        <v>1.1685800355879508</v>
      </c>
      <c r="Q620" s="89">
        <f>[1]!DPROB(N620,COUNT(M$613:M$616),O$617)</f>
        <v>1</v>
      </c>
      <c r="R620" s="89">
        <f>M620*P$617</f>
        <v>1.1163079159021867</v>
      </c>
      <c r="S620" s="89">
        <f>ABS(L620)*SQRT(O$617/N$617)</f>
        <v>0.11011157263389999</v>
      </c>
      <c r="U620" t="s">
        <v>559</v>
      </c>
    </row>
    <row r="621" spans="1:21" ht="15" thickTop="1" x14ac:dyDescent="0.35">
      <c r="A621" s="85" t="s">
        <v>528</v>
      </c>
      <c r="B621" s="85" t="s">
        <v>514</v>
      </c>
      <c r="C621" s="85" t="s">
        <v>515</v>
      </c>
      <c r="D621" s="85" t="s">
        <v>516</v>
      </c>
      <c r="E621" s="85" t="s">
        <v>517</v>
      </c>
      <c r="F621" s="85" t="s">
        <v>529</v>
      </c>
      <c r="G621" s="85" t="s">
        <v>530</v>
      </c>
      <c r="H621" s="85" t="s">
        <v>531</v>
      </c>
      <c r="I621" s="85" t="s">
        <v>532</v>
      </c>
      <c r="K621" s="89" t="str">
        <f t="shared" ref="K621:K622" si="208">K615</f>
        <v>AS1_neu</v>
      </c>
      <c r="L621" s="89">
        <f t="shared" ref="L621:L622" si="209">L$613-L615</f>
        <v>-0.1774342621560081</v>
      </c>
      <c r="M621" s="89">
        <f t="shared" ref="M621:M622" si="210">SQRT(N$617/O$617*(1/M$613+1/M615))</f>
        <v>0.38760691524381485</v>
      </c>
      <c r="N621" s="89">
        <f t="shared" ref="N621:N622" si="211">ABS(L621/M621)</f>
        <v>0.45776856701433544</v>
      </c>
      <c r="O621" s="89">
        <f t="shared" ref="O621:O622" si="212">L621-M621*P$617</f>
        <v>-1.2937421780581948</v>
      </c>
      <c r="P621" s="89">
        <f t="shared" ref="P621:P622" si="213">L621+M621*P$617</f>
        <v>0.93887365374617859</v>
      </c>
      <c r="Q621" s="89">
        <f>[1]!DPROB(N621,COUNT(M$613:M$616),O$617)</f>
        <v>1</v>
      </c>
      <c r="R621" s="89">
        <f t="shared" ref="R621:R622" si="214">M621*P$617</f>
        <v>1.1163079159021867</v>
      </c>
      <c r="S621" s="89">
        <f t="shared" ref="S621:S622" si="215">ABS(L621)*SQRT(O$617/N$617)</f>
        <v>0.37376646982338951</v>
      </c>
      <c r="U621" t="s">
        <v>559</v>
      </c>
    </row>
    <row r="622" spans="1:21" x14ac:dyDescent="0.35">
      <c r="A622" s="42" t="s">
        <v>518</v>
      </c>
      <c r="B622" s="42">
        <f>B624-B623</f>
        <v>2.2516602529462051</v>
      </c>
      <c r="C622" s="42">
        <f>COUNTA(A615:A618)-1</f>
        <v>3</v>
      </c>
      <c r="D622" s="42">
        <f>B622/C622</f>
        <v>0.75055341764873507</v>
      </c>
      <c r="E622" s="42">
        <f>D622/D623</f>
        <v>3.330483715682881</v>
      </c>
      <c r="F622" s="42">
        <f>_xlfn.F.DIST.RT(E622,C622,C623)</f>
        <v>7.7103430523459346E-2</v>
      </c>
      <c r="G622" s="42">
        <f>B622/B624</f>
        <v>0.55534437246812418</v>
      </c>
      <c r="H622" s="42">
        <f>SQRT(DEVSQ(D615:D618)/(D623*C622))</f>
        <v>1.0536418929413163</v>
      </c>
      <c r="I622" s="42">
        <f>(B624-C624*D623)/(B624+D623)</f>
        <v>0.36813675231632548</v>
      </c>
      <c r="K622" s="95" t="str">
        <f t="shared" si="208"/>
        <v>AS2_neu</v>
      </c>
      <c r="L622" s="95">
        <f t="shared" si="209"/>
        <v>-1.0225774687236877</v>
      </c>
      <c r="M622" s="95">
        <f t="shared" si="210"/>
        <v>0.38760691524381485</v>
      </c>
      <c r="N622" s="95">
        <f t="shared" si="211"/>
        <v>2.6381816951858554</v>
      </c>
      <c r="O622" s="95">
        <f t="shared" si="212"/>
        <v>-2.1388853846258744</v>
      </c>
      <c r="P622" s="95">
        <f t="shared" si="213"/>
        <v>9.3730447178498988E-2</v>
      </c>
      <c r="Q622" s="95">
        <f>[1]!DPROB(N622,COUNT(M$613:M$616),O$617)</f>
        <v>7.1589118268229876E-2</v>
      </c>
      <c r="R622" s="95">
        <f t="shared" si="214"/>
        <v>1.1163079159021867</v>
      </c>
      <c r="S622" s="95">
        <f t="shared" si="215"/>
        <v>2.1540663339853632</v>
      </c>
      <c r="U622" t="s">
        <v>559</v>
      </c>
    </row>
    <row r="623" spans="1:21" x14ac:dyDescent="0.35">
      <c r="A623" t="s">
        <v>519</v>
      </c>
      <c r="B623">
        <f>SUM(F615:F618)</f>
        <v>1.8028694489379107</v>
      </c>
      <c r="C623">
        <f>C624-C622</f>
        <v>8</v>
      </c>
      <c r="D623">
        <f>B623/C623</f>
        <v>0.22535868111723883</v>
      </c>
    </row>
    <row r="624" spans="1:21" x14ac:dyDescent="0.35">
      <c r="A624" s="91" t="s">
        <v>520</v>
      </c>
      <c r="B624" s="91">
        <f>DEVSQ(B605:E607)</f>
        <v>4.0545297018841158</v>
      </c>
      <c r="C624" s="91">
        <f>COUNT(B605:E607)-1</f>
        <v>11</v>
      </c>
      <c r="D624" s="91">
        <f>B624/C624</f>
        <v>0.36859360926219237</v>
      </c>
      <c r="E624" s="91"/>
      <c r="F624" s="91"/>
      <c r="G624" s="91"/>
      <c r="H624" s="91"/>
      <c r="I624" s="91"/>
    </row>
    <row r="626" spans="1:22" ht="15.5" x14ac:dyDescent="0.35">
      <c r="A626" s="83" t="s">
        <v>77</v>
      </c>
      <c r="B626" s="93"/>
      <c r="C626" s="93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</row>
    <row r="627" spans="1:22" ht="15.5" x14ac:dyDescent="0.35">
      <c r="A627" s="81"/>
      <c r="B627" s="82" t="s">
        <v>140</v>
      </c>
      <c r="C627" s="82" t="s">
        <v>141</v>
      </c>
      <c r="D627" s="82" t="s">
        <v>142</v>
      </c>
      <c r="E627" s="82" t="s">
        <v>143</v>
      </c>
      <c r="F627" s="84"/>
      <c r="G627" s="106" t="s">
        <v>554</v>
      </c>
      <c r="H627" s="119" t="s">
        <v>140</v>
      </c>
      <c r="I627" s="119"/>
      <c r="J627" s="119" t="s">
        <v>141</v>
      </c>
      <c r="K627" s="119"/>
      <c r="L627" s="119" t="s">
        <v>142</v>
      </c>
      <c r="M627" s="119"/>
      <c r="N627" s="119" t="s">
        <v>143</v>
      </c>
      <c r="O627" s="119"/>
    </row>
    <row r="628" spans="1:22" x14ac:dyDescent="0.35">
      <c r="A628" t="s">
        <v>79</v>
      </c>
      <c r="B628">
        <v>1.5364557546647462</v>
      </c>
      <c r="C628">
        <v>0.82984505259086905</v>
      </c>
      <c r="D628">
        <v>1.3572155728321174</v>
      </c>
      <c r="E628">
        <v>2.6916790360597367</v>
      </c>
      <c r="H628" s="107" t="str" cm="1">
        <f t="array" ref="H628:I631">[1]!GRUBBS(B628:B630,TRUE)</f>
        <v>outlier</v>
      </c>
      <c r="I628" s="74">
        <v>0.50031509612926484</v>
      </c>
      <c r="J628" s="107" t="str" cm="1">
        <f t="array" ref="J628:K631">[1]!GRUBBS(C628:C630,TRUE)</f>
        <v>outlier</v>
      </c>
      <c r="K628" s="74">
        <v>1.3391001745325064</v>
      </c>
      <c r="L628" s="107" t="str" cm="1">
        <f t="array" ref="L628:M631">[1]!GRUBBS(D628:D630,TRUE)</f>
        <v>outlier</v>
      </c>
      <c r="M628" s="74">
        <v>1.3572155728321174</v>
      </c>
      <c r="N628" s="107" t="str" cm="1">
        <f t="array" ref="N628:O631">[1]!GRUBBS(E628:E630,TRUE)</f>
        <v>outlier</v>
      </c>
      <c r="O628" s="74">
        <v>1.1365777584753123</v>
      </c>
    </row>
    <row r="629" spans="1:22" x14ac:dyDescent="0.35">
      <c r="A629" t="s">
        <v>80</v>
      </c>
      <c r="B629">
        <v>1.3008772971164364</v>
      </c>
      <c r="C629">
        <v>1.3391001745325064</v>
      </c>
      <c r="D629">
        <v>1.0145199408661683</v>
      </c>
      <c r="E629">
        <v>1.1365777584753123</v>
      </c>
      <c r="H629" s="108" t="str">
        <v>G</v>
      </c>
      <c r="I629" s="75">
        <v>1.1272196206212688</v>
      </c>
      <c r="J629" s="108" t="str">
        <v>G</v>
      </c>
      <c r="K629" s="75">
        <v>1.1469896317644646</v>
      </c>
      <c r="L629" s="108" t="str">
        <v>G</v>
      </c>
      <c r="M629" s="75">
        <v>1.0684520310105734</v>
      </c>
      <c r="N629" s="108" t="str">
        <v>G</v>
      </c>
      <c r="O629" s="75">
        <v>1.0927014576340761</v>
      </c>
    </row>
    <row r="630" spans="1:22" x14ac:dyDescent="0.35">
      <c r="A630" t="s">
        <v>81</v>
      </c>
      <c r="B630">
        <v>0.50031509612926484</v>
      </c>
      <c r="C630">
        <v>0.75663559637834532</v>
      </c>
      <c r="D630">
        <v>1.145663917362147</v>
      </c>
      <c r="E630">
        <v>2.1793106933594344</v>
      </c>
      <c r="H630" s="108" t="str">
        <v>G-crit</v>
      </c>
      <c r="I630" s="75">
        <v>1.1531180614225278</v>
      </c>
      <c r="J630" s="108" t="str">
        <v>G-crit</v>
      </c>
      <c r="K630" s="75">
        <v>1.1531180614225278</v>
      </c>
      <c r="L630" s="108" t="str">
        <v>G-crit</v>
      </c>
      <c r="M630" s="75">
        <v>1.1531180614225278</v>
      </c>
      <c r="N630" s="108" t="str">
        <v>G-crit</v>
      </c>
      <c r="O630" s="75">
        <v>1.1531180614225278</v>
      </c>
    </row>
    <row r="631" spans="1:22" x14ac:dyDescent="0.35">
      <c r="A631"/>
      <c r="H631" s="109" t="str">
        <v>sig</v>
      </c>
      <c r="I631" s="110" t="str">
        <v>no</v>
      </c>
      <c r="J631" s="109" t="str">
        <v>sig</v>
      </c>
      <c r="K631" s="110" t="str">
        <v>no</v>
      </c>
      <c r="L631" s="109" t="str">
        <v>sig</v>
      </c>
      <c r="M631" s="110" t="str">
        <v>no</v>
      </c>
      <c r="N631" s="109" t="str">
        <v>sig</v>
      </c>
      <c r="O631" s="110" t="str">
        <v>no</v>
      </c>
    </row>
    <row r="632" spans="1:22" x14ac:dyDescent="0.35">
      <c r="A632"/>
      <c r="G632" s="11" t="s">
        <v>555</v>
      </c>
      <c r="H632" s="6" t="str">
        <f>IF(I629 &lt; 1.153, "NS", IF(I629 &gt; 1.155, "outlier", "straggler"))</f>
        <v>NS</v>
      </c>
      <c r="I632" s="6" t="str">
        <f>IF(H632 = "outlier", "exclude", IF(H632 = "straggler", "keep", "keep"))</f>
        <v>keep</v>
      </c>
      <c r="J632" s="6" t="str">
        <f>IF(K629 &lt; 1.153, "NS", IF(K629 &gt; 1.155, "outlier", "straggler"))</f>
        <v>NS</v>
      </c>
      <c r="K632" s="6" t="str">
        <f>IF(J632 = "outlier", "exclude", IF(J632 = "straggler", "keep", "keep"))</f>
        <v>keep</v>
      </c>
      <c r="L632" s="6" t="str">
        <f>IF(M629 &lt; 1.153, "NS", IF(M629 &gt; 1.155, "outlier", "straggler"))</f>
        <v>NS</v>
      </c>
      <c r="M632" s="6" t="str">
        <f>IF(L632 = "outlier", "exclude", IF(L632 = "straggler", "keep", "keep"))</f>
        <v>keep</v>
      </c>
      <c r="N632" s="6" t="str">
        <f>IF(O629 &lt; 1.153, "NS", IF(O629 &gt; 1.155, "outlier", "straggler"))</f>
        <v>NS</v>
      </c>
      <c r="O632" s="6" t="str">
        <f>IF(N632 = "outlier", "exclude", IF(N632 = "straggler", "keep", "keep"))</f>
        <v>keep</v>
      </c>
    </row>
    <row r="633" spans="1:22" x14ac:dyDescent="0.35">
      <c r="A633"/>
    </row>
    <row r="634" spans="1:22" ht="15" thickBot="1" x14ac:dyDescent="0.4">
      <c r="A634" t="s">
        <v>521</v>
      </c>
      <c r="K634" t="s">
        <v>533</v>
      </c>
      <c r="N634" s="42" t="s">
        <v>534</v>
      </c>
      <c r="O634">
        <v>0.05</v>
      </c>
    </row>
    <row r="635" spans="1:22" ht="15" thickTop="1" x14ac:dyDescent="0.35">
      <c r="A635"/>
      <c r="K635" s="85" t="s">
        <v>535</v>
      </c>
      <c r="L635" s="85" t="s">
        <v>536</v>
      </c>
      <c r="M635" s="85" t="s">
        <v>537</v>
      </c>
      <c r="N635" s="85" t="s">
        <v>538</v>
      </c>
      <c r="O635" s="85" t="s">
        <v>515</v>
      </c>
      <c r="P635" s="85" t="s">
        <v>539</v>
      </c>
    </row>
    <row r="636" spans="1:22" ht="15" thickBot="1" x14ac:dyDescent="0.4">
      <c r="A636" t="s">
        <v>522</v>
      </c>
      <c r="F636" t="s">
        <v>523</v>
      </c>
      <c r="G636">
        <v>0.05</v>
      </c>
      <c r="K636" s="42" t="str">
        <f>B627</f>
        <v>WT_neu</v>
      </c>
      <c r="L636" s="42">
        <f>AVERAGE(B628:B630)</f>
        <v>1.1125493826368158</v>
      </c>
      <c r="M636" s="42">
        <f>COUNT(B628:B630)</f>
        <v>3</v>
      </c>
      <c r="N636" s="42">
        <f>DEVSQ(B628:B630)</f>
        <v>0.5899948371935354</v>
      </c>
      <c r="O636" s="42"/>
      <c r="P636" s="42"/>
    </row>
    <row r="637" spans="1:22" ht="15" thickTop="1" x14ac:dyDescent="0.35">
      <c r="A637" s="85" t="s">
        <v>524</v>
      </c>
      <c r="B637" s="85" t="s">
        <v>510</v>
      </c>
      <c r="C637" s="85" t="s">
        <v>511</v>
      </c>
      <c r="D637" s="85" t="s">
        <v>121</v>
      </c>
      <c r="E637" s="85" t="s">
        <v>512</v>
      </c>
      <c r="F637" s="85" t="s">
        <v>514</v>
      </c>
      <c r="G637" s="85" t="s">
        <v>525</v>
      </c>
      <c r="H637" s="85" t="s">
        <v>526</v>
      </c>
      <c r="I637" s="85" t="s">
        <v>527</v>
      </c>
      <c r="K637" t="str">
        <f>C627</f>
        <v>PWS_neu</v>
      </c>
      <c r="L637">
        <f>AVERAGE(C628:C630)</f>
        <v>0.97519360783390707</v>
      </c>
      <c r="M637">
        <f>COUNT(C628:C630)</f>
        <v>3</v>
      </c>
      <c r="N637">
        <f>DEVSQ(C628:C630)</f>
        <v>0.20132179616901008</v>
      </c>
    </row>
    <row r="638" spans="1:22" x14ac:dyDescent="0.35">
      <c r="A638" s="42" t="str">
        <f>B627</f>
        <v>WT_neu</v>
      </c>
      <c r="B638" s="42">
        <f>COUNT(B628:B630)</f>
        <v>3</v>
      </c>
      <c r="C638" s="42">
        <f>SUM(B628:B630)</f>
        <v>3.3376481479104472</v>
      </c>
      <c r="D638" s="42">
        <f>AVERAGE(B628:B630)</f>
        <v>1.1125493826368158</v>
      </c>
      <c r="E638" s="42">
        <f>_xlfn.VAR.S(B628:B630)</f>
        <v>0.29499741859676765</v>
      </c>
      <c r="F638" s="42">
        <f>DEVSQ(B628:B630)</f>
        <v>0.5899948371935354</v>
      </c>
      <c r="G638" s="42">
        <f>SQRT(D646/B638)</f>
        <v>0.29630821784732259</v>
      </c>
      <c r="H638" s="42">
        <f>D638-G638*_xlfn.T.INV.2T(G636,C646)</f>
        <v>0.42926140698591275</v>
      </c>
      <c r="I638" s="42">
        <f>D638+G638*_xlfn.T.INV.2T(G636,C646)</f>
        <v>1.7958373582877187</v>
      </c>
      <c r="K638" t="str">
        <f>D627</f>
        <v>AS1_neu</v>
      </c>
      <c r="L638">
        <f>AVERAGE(D628:D630)</f>
        <v>1.1724664770201443</v>
      </c>
      <c r="M638">
        <f>COUNT(D628:D630)</f>
        <v>3</v>
      </c>
      <c r="N638">
        <f>DEVSQ(D628:D630)</f>
        <v>5.9797713890601359E-2</v>
      </c>
    </row>
    <row r="639" spans="1:22" x14ac:dyDescent="0.35">
      <c r="A639" t="str">
        <f>C627</f>
        <v>PWS_neu</v>
      </c>
      <c r="B639">
        <f>COUNT(C628:C630)</f>
        <v>3</v>
      </c>
      <c r="C639">
        <f>SUM(C628:C630)</f>
        <v>2.9255808235017211</v>
      </c>
      <c r="D639">
        <f>AVERAGE(C628:C630)</f>
        <v>0.97519360783390707</v>
      </c>
      <c r="E639">
        <f>_xlfn.VAR.S(C628:C630)</f>
        <v>0.10066089808450451</v>
      </c>
      <c r="F639">
        <f>DEVSQ(C628:C630)</f>
        <v>0.20132179616901008</v>
      </c>
      <c r="G639">
        <f>SQRT(D646/B639)</f>
        <v>0.29630821784732259</v>
      </c>
      <c r="H639">
        <f>D639-G639*_xlfn.T.INV.2T(G636,C646)</f>
        <v>0.29190563218300403</v>
      </c>
      <c r="I639">
        <f>D639+G639*_xlfn.T.INV.2T(G636,C646)</f>
        <v>1.6584815834848101</v>
      </c>
      <c r="K639" t="str">
        <f>E627</f>
        <v>AS2_neu</v>
      </c>
      <c r="L639">
        <f>AVERAGE(E628:E630)</f>
        <v>2.0025224959648278</v>
      </c>
      <c r="M639">
        <f>COUNT(E628:E630)</f>
        <v>3</v>
      </c>
      <c r="N639">
        <f>DEVSQ(E628:E630)</f>
        <v>1.2560510918794061</v>
      </c>
    </row>
    <row r="640" spans="1:22" x14ac:dyDescent="0.35">
      <c r="A640" t="str">
        <f>D627</f>
        <v>AS1_neu</v>
      </c>
      <c r="B640">
        <f>COUNT(D628:D630)</f>
        <v>3</v>
      </c>
      <c r="C640">
        <f>SUM(D628:D630)</f>
        <v>3.5173994310604328</v>
      </c>
      <c r="D640">
        <f>AVERAGE(D628:D630)</f>
        <v>1.1724664770201443</v>
      </c>
      <c r="E640">
        <f>_xlfn.VAR.S(D628:D630)</f>
        <v>2.98988569453007E-2</v>
      </c>
      <c r="F640">
        <f>DEVSQ(D628:D630)</f>
        <v>5.9797713890601359E-2</v>
      </c>
      <c r="G640">
        <f>SQRT(D646/B640)</f>
        <v>0.29630821784732259</v>
      </c>
      <c r="H640">
        <f>D640-G640*_xlfn.T.INV.2T(G636,C646)</f>
        <v>0.48917850136924124</v>
      </c>
      <c r="I640">
        <f>D640+G640*_xlfn.T.INV.2T(G636,C646)</f>
        <v>1.8557544526710474</v>
      </c>
      <c r="K640" s="78"/>
      <c r="L640" s="78"/>
      <c r="M640" s="78">
        <f>SUM(M636:M639)</f>
        <v>12</v>
      </c>
      <c r="N640" s="78">
        <f>SUM(N636:N639)</f>
        <v>2.1071654391325527</v>
      </c>
      <c r="O640" s="78">
        <f>M640-COUNT(M636:M639)</f>
        <v>8</v>
      </c>
      <c r="P640" s="78">
        <f>[1]!DCRIT(COUNT(M636:M639),O640,O634)</f>
        <v>2.88</v>
      </c>
    </row>
    <row r="641" spans="1:22" ht="15" thickBot="1" x14ac:dyDescent="0.4">
      <c r="A641" t="str">
        <f>E627</f>
        <v>AS2_neu</v>
      </c>
      <c r="B641">
        <f>COUNT(E628:E630)</f>
        <v>3</v>
      </c>
      <c r="C641">
        <f>SUM(E628:E630)</f>
        <v>6.0075674878944838</v>
      </c>
      <c r="D641">
        <f>AVERAGE(E628:E630)</f>
        <v>2.0025224959648278</v>
      </c>
      <c r="E641">
        <f>_xlfn.VAR.S(E628:E630)</f>
        <v>0.6280255459397015</v>
      </c>
      <c r="F641">
        <f>DEVSQ(E628:E630)</f>
        <v>1.2560510918794061</v>
      </c>
      <c r="G641">
        <f>SQRT(D646/B641)</f>
        <v>0.29630821784732259</v>
      </c>
      <c r="H641">
        <f>D641-G641*_xlfn.T.INV.2T(G636,C646)</f>
        <v>1.3192345203139246</v>
      </c>
      <c r="I641">
        <f>D641+G641*_xlfn.T.INV.2T(G636,C646)</f>
        <v>2.6858104716157309</v>
      </c>
      <c r="K641" t="s">
        <v>540</v>
      </c>
    </row>
    <row r="642" spans="1:22" ht="15" thickTop="1" x14ac:dyDescent="0.35">
      <c r="A642" s="78"/>
      <c r="B642" s="78"/>
      <c r="C642" s="78"/>
      <c r="D642" s="78"/>
      <c r="E642" s="78"/>
      <c r="F642" s="78"/>
      <c r="G642" s="78"/>
      <c r="H642" s="78"/>
      <c r="I642" s="78"/>
      <c r="K642" s="85" t="s">
        <v>535</v>
      </c>
      <c r="L642" s="85" t="s">
        <v>536</v>
      </c>
      <c r="M642" s="85" t="s">
        <v>541</v>
      </c>
      <c r="N642" s="85" t="s">
        <v>542</v>
      </c>
      <c r="O642" s="85" t="s">
        <v>543</v>
      </c>
      <c r="P642" s="85" t="s">
        <v>544</v>
      </c>
      <c r="Q642" s="85" t="s">
        <v>545</v>
      </c>
      <c r="R642" s="85" t="s">
        <v>546</v>
      </c>
      <c r="S642" s="85" t="s">
        <v>547</v>
      </c>
      <c r="U642" s="135" t="s">
        <v>558</v>
      </c>
    </row>
    <row r="643" spans="1:22" ht="15" thickBot="1" x14ac:dyDescent="0.4">
      <c r="A643" t="s">
        <v>513</v>
      </c>
      <c r="K643" s="89" t="str">
        <f>K637</f>
        <v>PWS_neu</v>
      </c>
      <c r="L643" s="89">
        <f>L$636-L637</f>
        <v>0.13735577480290873</v>
      </c>
      <c r="M643" s="89">
        <f>SQRT(N$640/O$640*(1/M$636+1/M637))</f>
        <v>0.41904310032228509</v>
      </c>
      <c r="N643" s="89">
        <f>ABS(L643/M643)</f>
        <v>0.32778436083846441</v>
      </c>
      <c r="O643" s="89">
        <f>L643-M643*P$640</f>
        <v>-1.0694883541252724</v>
      </c>
      <c r="P643" s="89">
        <f>L643+M643*P$640</f>
        <v>1.3441999037310897</v>
      </c>
      <c r="Q643" s="89">
        <f>[1]!DPROB(N643,COUNT(M$636:M$639),O$640)</f>
        <v>1</v>
      </c>
      <c r="R643" s="89">
        <f>M643*P$640</f>
        <v>1.206844128928181</v>
      </c>
      <c r="S643" s="89">
        <f>ABS(L643)*SQRT(O$640/N$640)</f>
        <v>0.26763480990618616</v>
      </c>
      <c r="U643" t="s">
        <v>559</v>
      </c>
    </row>
    <row r="644" spans="1:22" ht="15" thickTop="1" x14ac:dyDescent="0.35">
      <c r="A644" s="85" t="s">
        <v>528</v>
      </c>
      <c r="B644" s="85" t="s">
        <v>514</v>
      </c>
      <c r="C644" s="85" t="s">
        <v>515</v>
      </c>
      <c r="D644" s="85" t="s">
        <v>516</v>
      </c>
      <c r="E644" s="85" t="s">
        <v>517</v>
      </c>
      <c r="F644" s="85" t="s">
        <v>529</v>
      </c>
      <c r="G644" s="85" t="s">
        <v>530</v>
      </c>
      <c r="H644" s="85" t="s">
        <v>531</v>
      </c>
      <c r="I644" s="85" t="s">
        <v>532</v>
      </c>
      <c r="K644" s="89" t="str">
        <f t="shared" ref="K644:K645" si="216">K638</f>
        <v>AS1_neu</v>
      </c>
      <c r="L644" s="89">
        <f t="shared" ref="L644:L645" si="217">L$636-L638</f>
        <v>-5.9917094383328484E-2</v>
      </c>
      <c r="M644" s="89">
        <f t="shared" ref="M644:M645" si="218">SQRT(N$640/O$640*(1/M$636+1/M638))</f>
        <v>0.41904310032228509</v>
      </c>
      <c r="N644" s="89">
        <f t="shared" ref="N644:N645" si="219">ABS(L644/M644)</f>
        <v>0.14298551709178933</v>
      </c>
      <c r="O644" s="89">
        <f t="shared" ref="O644:O645" si="220">L644-M644*P$640</f>
        <v>-1.2667612233115095</v>
      </c>
      <c r="P644" s="89">
        <f t="shared" ref="P644:P645" si="221">L644+M644*P$640</f>
        <v>1.1469270345448526</v>
      </c>
      <c r="Q644" s="89">
        <f>[1]!DPROB(N644,COUNT(M$636:M$639),O$640)</f>
        <v>1</v>
      </c>
      <c r="R644" s="89">
        <f t="shared" ref="R644:R645" si="222">M644*P$640</f>
        <v>1.206844128928181</v>
      </c>
      <c r="S644" s="89">
        <f t="shared" ref="S644:S645" si="223">ABS(L644)*SQRT(O$640/N$640)</f>
        <v>0.1167471858276289</v>
      </c>
      <c r="U644" t="s">
        <v>559</v>
      </c>
    </row>
    <row r="645" spans="1:22" x14ac:dyDescent="0.35">
      <c r="A645" s="42" t="s">
        <v>518</v>
      </c>
      <c r="B645" s="42">
        <f>B647-B646</f>
        <v>1.9483672750570378</v>
      </c>
      <c r="C645" s="42">
        <f>COUNTA(A638:A641)-1</f>
        <v>3</v>
      </c>
      <c r="D645" s="42">
        <f>B645/C645</f>
        <v>0.64945575835234592</v>
      </c>
      <c r="E645" s="42">
        <f>D645/D646</f>
        <v>2.4657039121511199</v>
      </c>
      <c r="F645" s="42">
        <f>_xlfn.F.DIST.RT(E645,C645,C646)</f>
        <v>0.13675837685403985</v>
      </c>
      <c r="G645" s="42">
        <f>B645/B647</f>
        <v>0.48042203388966531</v>
      </c>
      <c r="H645" s="42">
        <f>SQRT(DEVSQ(D638:D641)/(D646*C645))</f>
        <v>0.90658772551274547</v>
      </c>
      <c r="I645" s="42">
        <f>(B647-C647*D646)/(B647+D646)</f>
        <v>0.26816379659582895</v>
      </c>
      <c r="K645" s="95" t="str">
        <f t="shared" si="216"/>
        <v>AS2_neu</v>
      </c>
      <c r="L645" s="95">
        <f t="shared" si="217"/>
        <v>-0.88997311332801199</v>
      </c>
      <c r="M645" s="95">
        <f t="shared" si="218"/>
        <v>0.41904310032228509</v>
      </c>
      <c r="N645" s="95">
        <f t="shared" si="219"/>
        <v>2.1238223768474787</v>
      </c>
      <c r="O645" s="95">
        <f t="shared" si="220"/>
        <v>-2.096817242256193</v>
      </c>
      <c r="P645" s="95">
        <f t="shared" si="221"/>
        <v>0.31687101560016906</v>
      </c>
      <c r="Q645" s="95">
        <f>[1]!DPROB(N645,COUNT(M$636:M$639),O$640)</f>
        <v>1</v>
      </c>
      <c r="R645" s="95">
        <f t="shared" si="222"/>
        <v>1.206844128928181</v>
      </c>
      <c r="S645" s="95">
        <f t="shared" si="223"/>
        <v>1.7340937091937627</v>
      </c>
      <c r="U645" t="s">
        <v>559</v>
      </c>
    </row>
    <row r="646" spans="1:22" x14ac:dyDescent="0.35">
      <c r="A646" t="s">
        <v>519</v>
      </c>
      <c r="B646">
        <f>SUM(F638:F641)</f>
        <v>2.1071654391325527</v>
      </c>
      <c r="C646">
        <f>C647-C645</f>
        <v>8</v>
      </c>
      <c r="D646">
        <f>B646/C646</f>
        <v>0.26339567989156909</v>
      </c>
    </row>
    <row r="647" spans="1:22" x14ac:dyDescent="0.35">
      <c r="A647" s="91" t="s">
        <v>520</v>
      </c>
      <c r="B647" s="91">
        <f>DEVSQ(B628:E630)</f>
        <v>4.0555327141895905</v>
      </c>
      <c r="C647" s="91">
        <f>COUNT(B628:E630)-1</f>
        <v>11</v>
      </c>
      <c r="D647" s="91">
        <f>B647/C647</f>
        <v>0.3686847921990537</v>
      </c>
      <c r="E647" s="91"/>
      <c r="F647" s="91"/>
      <c r="G647" s="91"/>
      <c r="H647" s="91"/>
      <c r="I647" s="91"/>
    </row>
    <row r="649" spans="1:22" x14ac:dyDescent="0.35">
      <c r="A649" s="120" t="s">
        <v>552</v>
      </c>
      <c r="B649" s="120"/>
      <c r="C649" s="120"/>
      <c r="D649" s="120"/>
      <c r="E649" s="120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</row>
    <row r="650" spans="1:22" ht="15.5" x14ac:dyDescent="0.35">
      <c r="A650" s="98" t="s">
        <v>50</v>
      </c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</row>
    <row r="651" spans="1:22" ht="15.5" x14ac:dyDescent="0.35">
      <c r="A651" s="81"/>
      <c r="B651" s="82" t="s">
        <v>140</v>
      </c>
      <c r="C651" s="82" t="s">
        <v>141</v>
      </c>
      <c r="D651" s="82" t="s">
        <v>142</v>
      </c>
      <c r="E651" s="82" t="s">
        <v>143</v>
      </c>
      <c r="F651" s="84"/>
      <c r="G651" s="106" t="s">
        <v>554</v>
      </c>
      <c r="H651" s="119" t="s">
        <v>140</v>
      </c>
      <c r="I651" s="119"/>
      <c r="J651" s="119" t="s">
        <v>141</v>
      </c>
      <c r="K651" s="119"/>
      <c r="L651" s="119" t="s">
        <v>142</v>
      </c>
      <c r="M651" s="119"/>
      <c r="N651" s="119" t="s">
        <v>143</v>
      </c>
      <c r="O651" s="119"/>
    </row>
    <row r="652" spans="1:22" x14ac:dyDescent="0.35">
      <c r="A652" t="s">
        <v>79</v>
      </c>
      <c r="B652">
        <v>1.198093729532371</v>
      </c>
      <c r="C652">
        <v>0.10794184156173256</v>
      </c>
      <c r="D652">
        <v>0.6730378026859809</v>
      </c>
      <c r="E652">
        <v>0.8543392353245306</v>
      </c>
      <c r="H652" s="107" t="str" cm="1">
        <f t="array" ref="H652:I655">[1]!GRUBBS(B652:B654,TRUE)</f>
        <v>outlier</v>
      </c>
      <c r="I652" s="74">
        <v>0.70045912860255188</v>
      </c>
      <c r="J652" s="107" t="str" cm="1">
        <f t="array" ref="J652:K655">[1]!GRUBBS(C652:C654,TRUE)</f>
        <v>outlier</v>
      </c>
      <c r="K652" s="74">
        <v>5.5428666543274233E-2</v>
      </c>
      <c r="L652" s="107" t="str" cm="1">
        <f t="array" ref="L652:M655">[1]!GRUBBS(D652:D654,TRUE)</f>
        <v>outlier</v>
      </c>
      <c r="M652" s="74">
        <v>0.6730378026859809</v>
      </c>
      <c r="N652" s="107" t="str" cm="1">
        <f t="array" ref="N652:O655">[1]!GRUBBS(E652:E654,TRUE)</f>
        <v>outlier</v>
      </c>
      <c r="O652" s="74">
        <v>0.8543392353245306</v>
      </c>
    </row>
    <row r="653" spans="1:22" x14ac:dyDescent="0.35">
      <c r="A653" t="s">
        <v>80</v>
      </c>
      <c r="B653">
        <v>1.1915887800800942</v>
      </c>
      <c r="C653">
        <v>8.9120127760070056E-2</v>
      </c>
      <c r="D653">
        <v>0.31413213595473666</v>
      </c>
      <c r="E653">
        <v>0.39974265885833299</v>
      </c>
      <c r="H653" s="108" t="str">
        <v>G</v>
      </c>
      <c r="I653" s="75">
        <v>1.1546255799157363</v>
      </c>
      <c r="J653" s="108" t="str">
        <v>G</v>
      </c>
      <c r="K653" s="75">
        <v>1.0800493674076823</v>
      </c>
      <c r="L653" s="108" t="str">
        <v>G</v>
      </c>
      <c r="M653" s="75">
        <v>1.0933701319708047</v>
      </c>
      <c r="N653" s="108" t="str">
        <v>G</v>
      </c>
      <c r="O653" s="75">
        <v>1.1215678778309102</v>
      </c>
    </row>
    <row r="654" spans="1:22" x14ac:dyDescent="0.35">
      <c r="A654" t="s">
        <v>81</v>
      </c>
      <c r="B654">
        <v>0.70045912860255188</v>
      </c>
      <c r="C654">
        <v>5.5428666543274233E-2</v>
      </c>
      <c r="D654">
        <v>0.43180278230205638</v>
      </c>
      <c r="E654">
        <v>0.51235444466016933</v>
      </c>
      <c r="H654" s="108" t="str">
        <v>G-crit</v>
      </c>
      <c r="I654" s="75">
        <v>1.1531180614225278</v>
      </c>
      <c r="J654" s="108" t="str">
        <v>G-crit</v>
      </c>
      <c r="K654" s="75">
        <v>1.1531180614225278</v>
      </c>
      <c r="L654" s="108" t="str">
        <v>G-crit</v>
      </c>
      <c r="M654" s="75">
        <v>1.1531180614225278</v>
      </c>
      <c r="N654" s="108" t="str">
        <v>G-crit</v>
      </c>
      <c r="O654" s="75">
        <v>1.1531180614225278</v>
      </c>
    </row>
    <row r="655" spans="1:22" x14ac:dyDescent="0.35">
      <c r="A655"/>
      <c r="H655" s="109" t="str">
        <v>sig</v>
      </c>
      <c r="I655" s="110" t="str">
        <v>yes</v>
      </c>
      <c r="J655" s="109" t="str">
        <v>sig</v>
      </c>
      <c r="K655" s="110" t="str">
        <v>no</v>
      </c>
      <c r="L655" s="109" t="str">
        <v>sig</v>
      </c>
      <c r="M655" s="110" t="str">
        <v>no</v>
      </c>
      <c r="N655" s="109" t="str">
        <v>sig</v>
      </c>
      <c r="O655" s="110" t="str">
        <v>no</v>
      </c>
    </row>
    <row r="656" spans="1:22" x14ac:dyDescent="0.35">
      <c r="A656"/>
      <c r="G656" s="11" t="s">
        <v>555</v>
      </c>
      <c r="H656" s="6" t="str">
        <f>IF(I653 &lt; 1.153, "NS", IF(I653 &gt; 1.155, "outlier", "straggler"))</f>
        <v>straggler</v>
      </c>
      <c r="I656" s="6" t="str">
        <f>IF(H656 = "outlier", "exclude", IF(H656 = "straggler", "keep", "keep"))</f>
        <v>keep</v>
      </c>
      <c r="J656" s="6" t="str">
        <f>IF(K653 &lt; 1.153, "NS", IF(K653 &gt; 1.155, "outlier", "straggler"))</f>
        <v>NS</v>
      </c>
      <c r="K656" s="6" t="str">
        <f>IF(J656 = "outlier", "exclude", IF(J656 = "straggler", "keep", "keep"))</f>
        <v>keep</v>
      </c>
      <c r="L656" s="6" t="str">
        <f>IF(M653 &lt; 1.153, "NS", IF(M653 &gt; 1.155, "outlier", "straggler"))</f>
        <v>NS</v>
      </c>
      <c r="M656" s="6" t="str">
        <f>IF(L656 = "outlier", "exclude", IF(L656 = "straggler", "keep", "keep"))</f>
        <v>keep</v>
      </c>
      <c r="N656" s="6" t="str">
        <f>IF(O653 &lt; 1.153, "NS", IF(O653 &gt; 1.155, "outlier", "straggler"))</f>
        <v>NS</v>
      </c>
      <c r="O656" s="6" t="str">
        <f>IF(N656 = "outlier", "exclude", IF(N656 = "straggler", "keep", "keep"))</f>
        <v>keep</v>
      </c>
    </row>
    <row r="657" spans="1:21" x14ac:dyDescent="0.35">
      <c r="A657"/>
    </row>
    <row r="658" spans="1:21" ht="15" thickBot="1" x14ac:dyDescent="0.4">
      <c r="A658" t="s">
        <v>521</v>
      </c>
      <c r="K658" t="s">
        <v>533</v>
      </c>
      <c r="N658" s="42" t="s">
        <v>534</v>
      </c>
      <c r="O658">
        <v>0.05</v>
      </c>
    </row>
    <row r="659" spans="1:21" ht="15" thickTop="1" x14ac:dyDescent="0.35">
      <c r="A659"/>
      <c r="K659" s="85" t="s">
        <v>535</v>
      </c>
      <c r="L659" s="85" t="s">
        <v>536</v>
      </c>
      <c r="M659" s="85" t="s">
        <v>537</v>
      </c>
      <c r="N659" s="85" t="s">
        <v>538</v>
      </c>
      <c r="O659" s="85" t="s">
        <v>515</v>
      </c>
      <c r="P659" s="85" t="s">
        <v>539</v>
      </c>
    </row>
    <row r="660" spans="1:21" ht="15" thickBot="1" x14ac:dyDescent="0.4">
      <c r="A660" t="s">
        <v>522</v>
      </c>
      <c r="F660" t="s">
        <v>523</v>
      </c>
      <c r="G660">
        <v>0.05</v>
      </c>
      <c r="K660" s="42" t="str">
        <f>B651</f>
        <v>WT_neu</v>
      </c>
      <c r="L660" s="42">
        <f>AVERAGE(B652:B654)</f>
        <v>1.0300472127383389</v>
      </c>
      <c r="M660" s="42">
        <f>COUNT(B652:B654)</f>
        <v>3</v>
      </c>
      <c r="N660" s="42">
        <f>DEVSQ(B652:B654)</f>
        <v>0.1629636149901364</v>
      </c>
      <c r="O660" s="42"/>
      <c r="P660" s="42"/>
    </row>
    <row r="661" spans="1:21" ht="15" thickTop="1" x14ac:dyDescent="0.35">
      <c r="A661" s="85" t="s">
        <v>524</v>
      </c>
      <c r="B661" s="85" t="s">
        <v>510</v>
      </c>
      <c r="C661" s="85" t="s">
        <v>511</v>
      </c>
      <c r="D661" s="85" t="s">
        <v>121</v>
      </c>
      <c r="E661" s="85" t="s">
        <v>512</v>
      </c>
      <c r="F661" s="85" t="s">
        <v>514</v>
      </c>
      <c r="G661" s="85" t="s">
        <v>525</v>
      </c>
      <c r="H661" s="85" t="s">
        <v>526</v>
      </c>
      <c r="I661" s="85" t="s">
        <v>527</v>
      </c>
      <c r="K661" t="str">
        <f>C651</f>
        <v>PWS_neu</v>
      </c>
      <c r="L661">
        <f>AVERAGE(C652:C654)</f>
        <v>8.4163545288358954E-2</v>
      </c>
      <c r="M661">
        <f>COUNT(C652:C654)</f>
        <v>3</v>
      </c>
      <c r="N661">
        <f>DEVSQ(C652:C654)</f>
        <v>1.4156683399579285E-3</v>
      </c>
    </row>
    <row r="662" spans="1:21" x14ac:dyDescent="0.35">
      <c r="A662" s="42" t="str">
        <f>B651</f>
        <v>WT_neu</v>
      </c>
      <c r="B662" s="42">
        <f>COUNT(B652:B654)</f>
        <v>3</v>
      </c>
      <c r="C662" s="42">
        <f>SUM(B652:B654)</f>
        <v>3.0901416382150169</v>
      </c>
      <c r="D662" s="42">
        <f>AVERAGE(B652:B654)</f>
        <v>1.0300472127383389</v>
      </c>
      <c r="E662" s="42">
        <f>_xlfn.VAR.S(B652:B654)</f>
        <v>8.1481807495068503E-2</v>
      </c>
      <c r="F662" s="42">
        <f>DEVSQ(B652:B654)</f>
        <v>0.1629636149901364</v>
      </c>
      <c r="G662" s="42">
        <f>SQRT(D670/B662)</f>
        <v>0.11962237471608564</v>
      </c>
      <c r="H662" s="42">
        <f>D662-G662*_xlfn.T.INV.2T(G660,C670)</f>
        <v>0.75419752198010293</v>
      </c>
      <c r="I662" s="42">
        <f>D662+G662*_xlfn.T.INV.2T(G660,C670)</f>
        <v>1.3058969034965748</v>
      </c>
      <c r="K662" t="str">
        <f>D651</f>
        <v>AS1_neu</v>
      </c>
      <c r="L662">
        <f>AVERAGE(D652:D654)</f>
        <v>0.47299090698092466</v>
      </c>
      <c r="M662">
        <f>COUNT(D652:D654)</f>
        <v>3</v>
      </c>
      <c r="N662">
        <f>DEVSQ(D652:D654)</f>
        <v>6.6951331227742467E-2</v>
      </c>
    </row>
    <row r="663" spans="1:21" x14ac:dyDescent="0.35">
      <c r="A663" t="str">
        <f>C651</f>
        <v>PWS_neu</v>
      </c>
      <c r="B663">
        <f>COUNT(C652:C654)</f>
        <v>3</v>
      </c>
      <c r="C663">
        <f>SUM(C652:C654)</f>
        <v>0.25249063586507686</v>
      </c>
      <c r="D663">
        <f>AVERAGE(C652:C654)</f>
        <v>8.4163545288358954E-2</v>
      </c>
      <c r="E663">
        <f>_xlfn.VAR.S(C652:C654)</f>
        <v>7.078341699789624E-4</v>
      </c>
      <c r="F663">
        <f>DEVSQ(C652:C654)</f>
        <v>1.4156683399579285E-3</v>
      </c>
      <c r="G663">
        <f>SQRT(D670/B663)</f>
        <v>0.11962237471608564</v>
      </c>
      <c r="H663">
        <f>D663-G663*_xlfn.T.INV.2T(G660,C670)</f>
        <v>-0.19168614546987695</v>
      </c>
      <c r="I663">
        <f>D663+G663*_xlfn.T.INV.2T(G660,C670)</f>
        <v>0.36001323604659485</v>
      </c>
      <c r="K663" t="str">
        <f>E651</f>
        <v>AS2_neu</v>
      </c>
      <c r="L663">
        <f>AVERAGE(E652:E654)</f>
        <v>0.58881211294767766</v>
      </c>
      <c r="M663">
        <f>COUNT(E652:E654)</f>
        <v>3</v>
      </c>
      <c r="N663">
        <f>DEVSQ(E652:E654)</f>
        <v>0.11209768622733771</v>
      </c>
    </row>
    <row r="664" spans="1:21" x14ac:dyDescent="0.35">
      <c r="A664" t="str">
        <f>D651</f>
        <v>AS1_neu</v>
      </c>
      <c r="B664">
        <f>COUNT(D652:D654)</f>
        <v>3</v>
      </c>
      <c r="C664">
        <f>SUM(D652:D654)</f>
        <v>1.418972720942774</v>
      </c>
      <c r="D664">
        <f>AVERAGE(D652:D654)</f>
        <v>0.47299090698092466</v>
      </c>
      <c r="E664">
        <f>_xlfn.VAR.S(D652:D654)</f>
        <v>3.3475665613871219E-2</v>
      </c>
      <c r="F664">
        <f>DEVSQ(D652:D654)</f>
        <v>6.6951331227742467E-2</v>
      </c>
      <c r="G664">
        <f>SQRT(D670/B664)</f>
        <v>0.11962237471608564</v>
      </c>
      <c r="H664">
        <f>D664-G664*_xlfn.T.INV.2T(G660,C670)</f>
        <v>0.19714121622268876</v>
      </c>
      <c r="I664">
        <f>D664+G664*_xlfn.T.INV.2T(G660,C670)</f>
        <v>0.74884059773916056</v>
      </c>
      <c r="K664" s="78"/>
      <c r="L664" s="78"/>
      <c r="M664" s="78">
        <f>SUM(M660:M663)</f>
        <v>12</v>
      </c>
      <c r="N664" s="78">
        <f>SUM(N660:N663)</f>
        <v>0.3434283007851745</v>
      </c>
      <c r="O664" s="78">
        <f>M664-COUNT(M660:M663)</f>
        <v>8</v>
      </c>
      <c r="P664" s="78">
        <f>[1]!DCRIT(COUNT(M660:M663),O664,O658)</f>
        <v>2.88</v>
      </c>
    </row>
    <row r="665" spans="1:21" ht="15" thickBot="1" x14ac:dyDescent="0.4">
      <c r="A665" t="str">
        <f>E651</f>
        <v>AS2_neu</v>
      </c>
      <c r="B665">
        <f>COUNT(E652:E654)</f>
        <v>3</v>
      </c>
      <c r="C665">
        <f>SUM(E652:E654)</f>
        <v>1.7664363388430329</v>
      </c>
      <c r="D665">
        <f>AVERAGE(E652:E654)</f>
        <v>0.58881211294767766</v>
      </c>
      <c r="E665">
        <f>_xlfn.VAR.S(E652:E654)</f>
        <v>5.6048843113668756E-2</v>
      </c>
      <c r="F665">
        <f>DEVSQ(E652:E654)</f>
        <v>0.11209768622733771</v>
      </c>
      <c r="G665">
        <f>SQRT(D670/B665)</f>
        <v>0.11962237471608564</v>
      </c>
      <c r="H665">
        <f>D665-G665*_xlfn.T.INV.2T(G660,C670)</f>
        <v>0.31296242218944176</v>
      </c>
      <c r="I665">
        <f>D665+G665*_xlfn.T.INV.2T(G660,C670)</f>
        <v>0.8646618037059135</v>
      </c>
      <c r="K665" t="s">
        <v>540</v>
      </c>
    </row>
    <row r="666" spans="1:21" ht="15" thickTop="1" x14ac:dyDescent="0.35">
      <c r="A666" s="78"/>
      <c r="B666" s="78"/>
      <c r="C666" s="78"/>
      <c r="D666" s="78"/>
      <c r="E666" s="78"/>
      <c r="F666" s="78"/>
      <c r="G666" s="78"/>
      <c r="H666" s="78"/>
      <c r="I666" s="78"/>
      <c r="K666" s="85" t="s">
        <v>535</v>
      </c>
      <c r="L666" s="85" t="s">
        <v>536</v>
      </c>
      <c r="M666" s="85" t="s">
        <v>541</v>
      </c>
      <c r="N666" s="85" t="s">
        <v>542</v>
      </c>
      <c r="O666" s="85" t="s">
        <v>543</v>
      </c>
      <c r="P666" s="85" t="s">
        <v>544</v>
      </c>
      <c r="Q666" s="85" t="s">
        <v>545</v>
      </c>
      <c r="R666" s="85" t="s">
        <v>546</v>
      </c>
      <c r="S666" s="85" t="s">
        <v>547</v>
      </c>
      <c r="U666" s="135" t="s">
        <v>558</v>
      </c>
    </row>
    <row r="667" spans="1:21" ht="15" thickBot="1" x14ac:dyDescent="0.4">
      <c r="A667" t="s">
        <v>513</v>
      </c>
      <c r="K667" s="89" t="str">
        <f>K661</f>
        <v>PWS_neu</v>
      </c>
      <c r="L667" s="89">
        <f>L$660-L661</f>
        <v>0.94588366744997998</v>
      </c>
      <c r="M667" s="89">
        <f>SQRT(N$664/O$664*(1/M$660+1/M661))</f>
        <v>0.16917158468676471</v>
      </c>
      <c r="N667" s="89">
        <f>ABS(L667/M667)</f>
        <v>5.5912679969355512</v>
      </c>
      <c r="O667" s="89">
        <f>L667-M667*P$664</f>
        <v>0.45866950355209762</v>
      </c>
      <c r="P667" s="89">
        <f>L667+M667*P$664</f>
        <v>1.4330978313478624</v>
      </c>
      <c r="Q667" s="99">
        <f>[1]!DPROB(N667,COUNT(M$660:M$663),O$664)</f>
        <v>0</v>
      </c>
      <c r="R667" s="89">
        <f>M667*P$664</f>
        <v>0.48721416389788236</v>
      </c>
      <c r="S667" s="89">
        <f>ABS(L667)*SQRT(O$664/N$664)</f>
        <v>4.5652512025484935</v>
      </c>
      <c r="U667" t="s">
        <v>561</v>
      </c>
    </row>
    <row r="668" spans="1:21" ht="15" thickTop="1" x14ac:dyDescent="0.35">
      <c r="A668" s="85" t="s">
        <v>528</v>
      </c>
      <c r="B668" s="85" t="s">
        <v>514</v>
      </c>
      <c r="C668" s="85" t="s">
        <v>515</v>
      </c>
      <c r="D668" s="85" t="s">
        <v>516</v>
      </c>
      <c r="E668" s="85" t="s">
        <v>517</v>
      </c>
      <c r="F668" s="85" t="s">
        <v>529</v>
      </c>
      <c r="G668" s="85" t="s">
        <v>530</v>
      </c>
      <c r="H668" s="85" t="s">
        <v>531</v>
      </c>
      <c r="I668" s="85" t="s">
        <v>532</v>
      </c>
      <c r="K668" s="89" t="str">
        <f t="shared" ref="K668:K669" si="224">K662</f>
        <v>AS1_neu</v>
      </c>
      <c r="L668" s="89">
        <f t="shared" ref="L668:L669" si="225">L$660-L662</f>
        <v>0.55705630575741427</v>
      </c>
      <c r="M668" s="89">
        <f t="shared" ref="M668:M669" si="226">SQRT(N$664/O$664*(1/M$660+1/M662))</f>
        <v>0.16917158468676471</v>
      </c>
      <c r="N668" s="89">
        <f t="shared" ref="N668:N669" si="227">ABS(L668/M668)</f>
        <v>3.2928479495469078</v>
      </c>
      <c r="O668" s="89">
        <f t="shared" ref="O668:O669" si="228">L668-M668*P$664</f>
        <v>6.9842141859531914E-2</v>
      </c>
      <c r="P668" s="89">
        <f t="shared" ref="P668:P669" si="229">L668+M668*P$664</f>
        <v>1.0442704696552967</v>
      </c>
      <c r="Q668" s="99">
        <f>[1]!DPROB(N668,COUNT(M$660:M$663),O$664)</f>
        <v>2.7655338375807338E-2</v>
      </c>
      <c r="R668" s="89">
        <f t="shared" ref="R668:R669" si="230">M668*P$664</f>
        <v>0.48721416389788236</v>
      </c>
      <c r="S668" s="89">
        <f t="shared" ref="S668:S669" si="231">ABS(L668)*SQRT(O$664/N$664)</f>
        <v>2.6885990923199237</v>
      </c>
      <c r="U668" t="s">
        <v>560</v>
      </c>
    </row>
    <row r="669" spans="1:21" x14ac:dyDescent="0.35">
      <c r="A669" s="42" t="s">
        <v>518</v>
      </c>
      <c r="B669" s="42">
        <f>B671-B670</f>
        <v>1.3642256244097455</v>
      </c>
      <c r="C669" s="42">
        <f>COUNTA(A662:A665)-1</f>
        <v>3</v>
      </c>
      <c r="D669" s="42">
        <f>B669/C669</f>
        <v>0.45474187480324851</v>
      </c>
      <c r="E669" s="42">
        <f>D669/D670</f>
        <v>10.592997112086094</v>
      </c>
      <c r="F669" s="97">
        <f>_xlfn.F.DIST.RT(E669,C669,C670)</f>
        <v>3.6870038603951895E-3</v>
      </c>
      <c r="G669" s="42">
        <f>B669/B671</f>
        <v>0.79888881715540006</v>
      </c>
      <c r="H669" s="42">
        <f>SQRT(DEVSQ(D662:D665)/(D670*C669))</f>
        <v>1.8790952709647346</v>
      </c>
      <c r="I669" s="42">
        <f>(B671-C671*D670)/(B671+D670)</f>
        <v>0.70573082838048751</v>
      </c>
      <c r="K669" s="95" t="str">
        <f t="shared" si="224"/>
        <v>AS2_neu</v>
      </c>
      <c r="L669" s="95">
        <f t="shared" si="225"/>
        <v>0.44123509979066122</v>
      </c>
      <c r="M669" s="95">
        <f t="shared" si="226"/>
        <v>0.16917158468676471</v>
      </c>
      <c r="N669" s="95">
        <f t="shared" si="227"/>
        <v>2.6082104781819284</v>
      </c>
      <c r="O669" s="95">
        <f t="shared" si="228"/>
        <v>-4.5979064107221135E-2</v>
      </c>
      <c r="P669" s="95">
        <f t="shared" si="229"/>
        <v>0.92844926368854352</v>
      </c>
      <c r="Q669" s="95">
        <f>[1]!DPROB(N669,COUNT(M$660:M$663),O$664)</f>
        <v>7.4845651856549011E-2</v>
      </c>
      <c r="R669" s="95">
        <f t="shared" si="230"/>
        <v>0.48721416389788236</v>
      </c>
      <c r="S669" s="95">
        <f t="shared" si="231"/>
        <v>2.1295949377754142</v>
      </c>
      <c r="U669" t="s">
        <v>559</v>
      </c>
    </row>
    <row r="670" spans="1:21" x14ac:dyDescent="0.35">
      <c r="A670" t="s">
        <v>519</v>
      </c>
      <c r="B670">
        <f>SUM(F662:F665)</f>
        <v>0.3434283007851745</v>
      </c>
      <c r="C670">
        <f>C671-C669</f>
        <v>8</v>
      </c>
      <c r="D670">
        <f>B670/C670</f>
        <v>4.2928537598146813E-2</v>
      </c>
    </row>
    <row r="671" spans="1:21" x14ac:dyDescent="0.35">
      <c r="A671" s="91" t="s">
        <v>520</v>
      </c>
      <c r="B671" s="91">
        <f>DEVSQ(B652:E654)</f>
        <v>1.7076539251949199</v>
      </c>
      <c r="C671" s="91">
        <f>COUNT(B652:E654)-1</f>
        <v>11</v>
      </c>
      <c r="D671" s="91">
        <f>B671/C671</f>
        <v>0.1552412659268109</v>
      </c>
      <c r="E671" s="91"/>
      <c r="F671" s="91"/>
      <c r="G671" s="91"/>
      <c r="H671" s="91"/>
      <c r="I671" s="91"/>
    </row>
    <row r="672" spans="1:21" x14ac:dyDescent="0.35">
      <c r="A672"/>
    </row>
    <row r="673" spans="1:22" ht="15.5" x14ac:dyDescent="0.35">
      <c r="A673" s="83" t="s">
        <v>49</v>
      </c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</row>
    <row r="674" spans="1:22" ht="15.5" x14ac:dyDescent="0.35">
      <c r="A674" s="81"/>
      <c r="B674" s="82" t="s">
        <v>140</v>
      </c>
      <c r="C674" s="82" t="s">
        <v>141</v>
      </c>
      <c r="D674" s="82" t="s">
        <v>142</v>
      </c>
      <c r="E674" s="82" t="s">
        <v>143</v>
      </c>
      <c r="F674" s="84"/>
      <c r="G674" s="106" t="s">
        <v>554</v>
      </c>
      <c r="H674" s="119" t="s">
        <v>140</v>
      </c>
      <c r="I674" s="119"/>
      <c r="J674" s="119" t="s">
        <v>141</v>
      </c>
      <c r="K674" s="119"/>
      <c r="L674" s="119" t="s">
        <v>142</v>
      </c>
      <c r="M674" s="119"/>
      <c r="N674" s="119" t="s">
        <v>143</v>
      </c>
      <c r="O674" s="119"/>
    </row>
    <row r="675" spans="1:22" x14ac:dyDescent="0.35">
      <c r="A675" t="s">
        <v>79</v>
      </c>
      <c r="B675">
        <v>1.9140522619663467</v>
      </c>
      <c r="C675">
        <v>1.261891099573526E-2</v>
      </c>
      <c r="D675">
        <v>1.7358226514762853</v>
      </c>
      <c r="E675">
        <v>1.1218901248619542</v>
      </c>
      <c r="H675" s="107" t="str" cm="1">
        <f t="array" ref="H675:I678">[1]!GRUBBS(B675:B677,TRUE)</f>
        <v>outlier</v>
      </c>
      <c r="I675" s="74">
        <v>0.43290145527779378</v>
      </c>
      <c r="J675" s="107" t="str" cm="1">
        <f t="array" ref="J675:K678">[1]!GRUBBS(C675:C677,TRUE)</f>
        <v>outlier</v>
      </c>
      <c r="K675" s="74">
        <v>1.261891099573526E-2</v>
      </c>
      <c r="L675" s="107" t="str" cm="1">
        <f t="array" ref="L675:M678">[1]!GRUBBS(D675:D677,TRUE)</f>
        <v>outlier</v>
      </c>
      <c r="M675" s="74">
        <v>1.7358226514762853</v>
      </c>
      <c r="N675" s="107" t="str" cm="1">
        <f t="array" ref="N675:O678">[1]!GRUBBS(E675:E677,TRUE)</f>
        <v>outlier</v>
      </c>
      <c r="O675" s="74">
        <v>0.73416660074785056</v>
      </c>
    </row>
    <row r="676" spans="1:22" x14ac:dyDescent="0.35">
      <c r="A676" t="s">
        <v>80</v>
      </c>
      <c r="B676">
        <v>1.2068607479567679</v>
      </c>
      <c r="C676">
        <v>7.6766037094962306E-3</v>
      </c>
      <c r="D676">
        <v>1.3579388887862733</v>
      </c>
      <c r="E676">
        <v>0.73416660074785056</v>
      </c>
      <c r="H676" s="108" t="str">
        <v>G</v>
      </c>
      <c r="I676" s="75">
        <v>1.0146825139645799</v>
      </c>
      <c r="J676" s="108" t="str">
        <v>G</v>
      </c>
      <c r="K676" s="75">
        <v>1.0666999557813028</v>
      </c>
      <c r="L676" s="108" t="str">
        <v>G</v>
      </c>
      <c r="M676" s="75">
        <v>1.1171239139082971</v>
      </c>
      <c r="N676" s="108" t="str">
        <v>G</v>
      </c>
      <c r="O676" s="75">
        <v>1.051462535999748</v>
      </c>
    </row>
    <row r="677" spans="1:22" x14ac:dyDescent="0.35">
      <c r="A677" t="s">
        <v>81</v>
      </c>
      <c r="B677">
        <v>0.43290145527779378</v>
      </c>
      <c r="C677">
        <v>4.5670149327065113E-3</v>
      </c>
      <c r="D677">
        <v>1.2235181946513878</v>
      </c>
      <c r="E677">
        <v>1.3972555339110795</v>
      </c>
      <c r="H677" s="108" t="str">
        <v>G-crit</v>
      </c>
      <c r="I677" s="75">
        <v>1.1531180614225278</v>
      </c>
      <c r="J677" s="108" t="str">
        <v>G-crit</v>
      </c>
      <c r="K677" s="75">
        <v>1.1531180614225278</v>
      </c>
      <c r="L677" s="108" t="str">
        <v>G-crit</v>
      </c>
      <c r="M677" s="75">
        <v>1.1531180614225278</v>
      </c>
      <c r="N677" s="108" t="str">
        <v>G-crit</v>
      </c>
      <c r="O677" s="75">
        <v>1.1531180614225278</v>
      </c>
    </row>
    <row r="678" spans="1:22" x14ac:dyDescent="0.35">
      <c r="A678"/>
      <c r="H678" s="109" t="str">
        <v>sig</v>
      </c>
      <c r="I678" s="110" t="str">
        <v>no</v>
      </c>
      <c r="J678" s="109" t="str">
        <v>sig</v>
      </c>
      <c r="K678" s="110" t="str">
        <v>no</v>
      </c>
      <c r="L678" s="109" t="str">
        <v>sig</v>
      </c>
      <c r="M678" s="110" t="str">
        <v>no</v>
      </c>
      <c r="N678" s="109" t="str">
        <v>sig</v>
      </c>
      <c r="O678" s="110" t="str">
        <v>no</v>
      </c>
    </row>
    <row r="679" spans="1:22" x14ac:dyDescent="0.35">
      <c r="A679"/>
      <c r="G679" s="11" t="s">
        <v>555</v>
      </c>
      <c r="H679" s="6" t="str">
        <f>IF(I676 &lt; 1.153, "NS", IF(I676 &gt; 1.155, "outlier", "straggler"))</f>
        <v>NS</v>
      </c>
      <c r="I679" s="6" t="str">
        <f>IF(H679 = "outlier", "exclude", IF(H679 = "straggler", "keep", "keep"))</f>
        <v>keep</v>
      </c>
      <c r="J679" s="6" t="str">
        <f>IF(K676 &lt; 1.153, "NS", IF(K676 &gt; 1.155, "outlier", "straggler"))</f>
        <v>NS</v>
      </c>
      <c r="K679" s="6" t="str">
        <f>IF(J679 = "outlier", "exclude", IF(J679 = "straggler", "keep", "keep"))</f>
        <v>keep</v>
      </c>
      <c r="L679" s="6" t="str">
        <f>IF(M676 &lt; 1.153, "NS", IF(M676 &gt; 1.155, "outlier", "straggler"))</f>
        <v>NS</v>
      </c>
      <c r="M679" s="6" t="str">
        <f>IF(L679 = "outlier", "exclude", IF(L679 = "straggler", "keep", "keep"))</f>
        <v>keep</v>
      </c>
      <c r="N679" s="6" t="str">
        <f>IF(O676 &lt; 1.153, "NS", IF(O676 &gt; 1.155, "outlier", "straggler"))</f>
        <v>NS</v>
      </c>
      <c r="O679" s="6" t="str">
        <f>IF(N679 = "outlier", "exclude", IF(N679 = "straggler", "keep", "keep"))</f>
        <v>keep</v>
      </c>
    </row>
    <row r="680" spans="1:22" x14ac:dyDescent="0.35">
      <c r="A680"/>
    </row>
    <row r="681" spans="1:22" ht="15" thickBot="1" x14ac:dyDescent="0.4">
      <c r="A681" t="s">
        <v>521</v>
      </c>
      <c r="K681" t="s">
        <v>533</v>
      </c>
      <c r="N681" s="42" t="s">
        <v>534</v>
      </c>
      <c r="O681">
        <v>0.05</v>
      </c>
    </row>
    <row r="682" spans="1:22" ht="15" thickTop="1" x14ac:dyDescent="0.35">
      <c r="A682"/>
      <c r="K682" s="85" t="s">
        <v>535</v>
      </c>
      <c r="L682" s="85" t="s">
        <v>536</v>
      </c>
      <c r="M682" s="85" t="s">
        <v>537</v>
      </c>
      <c r="N682" s="85" t="s">
        <v>538</v>
      </c>
      <c r="O682" s="85" t="s">
        <v>515</v>
      </c>
      <c r="P682" s="85" t="s">
        <v>539</v>
      </c>
    </row>
    <row r="683" spans="1:22" ht="15" thickBot="1" x14ac:dyDescent="0.4">
      <c r="A683" t="s">
        <v>522</v>
      </c>
      <c r="F683" t="s">
        <v>523</v>
      </c>
      <c r="G683">
        <v>0.05</v>
      </c>
      <c r="K683" s="42" t="str">
        <f>B674</f>
        <v>WT_neu</v>
      </c>
      <c r="L683" s="42">
        <f>AVERAGE(B675:B677)</f>
        <v>1.1846048217336362</v>
      </c>
      <c r="M683" s="42">
        <f>COUNT(B675:B677)</f>
        <v>3</v>
      </c>
      <c r="N683" s="42">
        <f>DEVSQ(B675:B677)</f>
        <v>1.0976468454551498</v>
      </c>
      <c r="O683" s="42"/>
      <c r="P683" s="42"/>
    </row>
    <row r="684" spans="1:22" ht="15" thickTop="1" x14ac:dyDescent="0.35">
      <c r="A684" s="85" t="s">
        <v>524</v>
      </c>
      <c r="B684" s="85" t="s">
        <v>510</v>
      </c>
      <c r="C684" s="85" t="s">
        <v>511</v>
      </c>
      <c r="D684" s="85" t="s">
        <v>121</v>
      </c>
      <c r="E684" s="85" t="s">
        <v>512</v>
      </c>
      <c r="F684" s="85" t="s">
        <v>514</v>
      </c>
      <c r="G684" s="85" t="s">
        <v>525</v>
      </c>
      <c r="H684" s="85" t="s">
        <v>526</v>
      </c>
      <c r="I684" s="85" t="s">
        <v>527</v>
      </c>
      <c r="K684" t="str">
        <f>C674</f>
        <v>PWS_neu</v>
      </c>
      <c r="L684">
        <f>AVERAGE(C675:C677)</f>
        <v>8.287509879312668E-3</v>
      </c>
      <c r="M684">
        <f>COUNT(C675:C677)</f>
        <v>3</v>
      </c>
      <c r="N684">
        <f>DEVSQ(C675:C677)</f>
        <v>3.2976324627388621E-5</v>
      </c>
    </row>
    <row r="685" spans="1:22" x14ac:dyDescent="0.35">
      <c r="A685" s="42" t="str">
        <f>B674</f>
        <v>WT_neu</v>
      </c>
      <c r="B685" s="42">
        <f>COUNT(B675:B677)</f>
        <v>3</v>
      </c>
      <c r="C685" s="42">
        <f>SUM(B675:B677)</f>
        <v>3.5538144652009085</v>
      </c>
      <c r="D685" s="42">
        <f>AVERAGE(B675:B677)</f>
        <v>1.1846048217336362</v>
      </c>
      <c r="E685" s="42">
        <f>_xlfn.VAR.S(B675:B677)</f>
        <v>0.54882342272757478</v>
      </c>
      <c r="F685" s="42">
        <f>DEVSQ(B675:B677)</f>
        <v>1.0976468454551498</v>
      </c>
      <c r="G685" s="42">
        <f>SQRT(D693/B685)</f>
        <v>0.24670616113647817</v>
      </c>
      <c r="H685" s="42">
        <f>D685-G685*_xlfn.T.INV.2T(G683,C693)</f>
        <v>0.61569939397257201</v>
      </c>
      <c r="I685" s="42">
        <f>D685+G685*_xlfn.T.INV.2T(G683,C693)</f>
        <v>1.7535102494947004</v>
      </c>
      <c r="K685" t="str">
        <f>D674</f>
        <v>AS1_neu</v>
      </c>
      <c r="L685">
        <f>AVERAGE(D675:D677)</f>
        <v>1.4390932449713156</v>
      </c>
      <c r="M685">
        <f>COUNT(D675:D677)</f>
        <v>3</v>
      </c>
      <c r="N685">
        <f>DEVSQ(D675:D677)</f>
        <v>0.14110697253303969</v>
      </c>
    </row>
    <row r="686" spans="1:22" x14ac:dyDescent="0.35">
      <c r="A686" t="str">
        <f>C674</f>
        <v>PWS_neu</v>
      </c>
      <c r="B686">
        <f>COUNT(C675:C677)</f>
        <v>3</v>
      </c>
      <c r="C686">
        <f>SUM(C675:C677)</f>
        <v>2.4862529637938002E-2</v>
      </c>
      <c r="D686">
        <f>AVERAGE(C675:C677)</f>
        <v>8.287509879312668E-3</v>
      </c>
      <c r="E686">
        <f>_xlfn.VAR.S(C675:C677)</f>
        <v>1.6488162313694314E-5</v>
      </c>
      <c r="F686">
        <f>DEVSQ(C675:C677)</f>
        <v>3.2976324627388621E-5</v>
      </c>
      <c r="G686">
        <f>SQRT(D693/B686)</f>
        <v>0.24670616113647817</v>
      </c>
      <c r="H686">
        <f>D686-G686*_xlfn.T.INV.2T(G683,C693)</f>
        <v>-0.56061791788175153</v>
      </c>
      <c r="I686">
        <f>D686+G686*_xlfn.T.INV.2T(G683,C693)</f>
        <v>0.57719293764037694</v>
      </c>
      <c r="K686" t="str">
        <f>E674</f>
        <v>AS2_neu</v>
      </c>
      <c r="L686">
        <f>AVERAGE(E675:E677)</f>
        <v>1.0844374198402946</v>
      </c>
      <c r="M686">
        <f>COUNT(E675:E677)</f>
        <v>3</v>
      </c>
      <c r="N686">
        <f>DEVSQ(E675:E677)</f>
        <v>0.22194752431193371</v>
      </c>
    </row>
    <row r="687" spans="1:22" x14ac:dyDescent="0.35">
      <c r="A687" t="str">
        <f>D674</f>
        <v>AS1_neu</v>
      </c>
      <c r="B687">
        <f>COUNT(D675:D677)</f>
        <v>3</v>
      </c>
      <c r="C687">
        <f>SUM(D675:D677)</f>
        <v>4.3172797349139467</v>
      </c>
      <c r="D687">
        <f>AVERAGE(D675:D677)</f>
        <v>1.4390932449713156</v>
      </c>
      <c r="E687">
        <f>_xlfn.VAR.S(D675:D677)</f>
        <v>7.0553486266519361E-2</v>
      </c>
      <c r="F687">
        <f>DEVSQ(D675:D677)</f>
        <v>0.14110697253303969</v>
      </c>
      <c r="G687">
        <f>SQRT(D693/B687)</f>
        <v>0.24670616113647817</v>
      </c>
      <c r="H687">
        <f>D687-G687*_xlfn.T.INV.2T(G683,C693)</f>
        <v>0.8701878172102514</v>
      </c>
      <c r="I687">
        <f>D687+G687*_xlfn.T.INV.2T(G683,C693)</f>
        <v>2.0079986727323798</v>
      </c>
      <c r="K687" s="78"/>
      <c r="L687" s="78"/>
      <c r="M687" s="78">
        <f>SUM(M683:M686)</f>
        <v>12</v>
      </c>
      <c r="N687" s="78">
        <f>SUM(N683:N686)</f>
        <v>1.4607343186247506</v>
      </c>
      <c r="O687" s="78">
        <f>M687-COUNT(M683:M686)</f>
        <v>8</v>
      </c>
      <c r="P687" s="78">
        <f>[1]!DCRIT(COUNT(M683:M686),O687,O681)</f>
        <v>2.88</v>
      </c>
    </row>
    <row r="688" spans="1:22" ht="15" thickBot="1" x14ac:dyDescent="0.4">
      <c r="A688" t="str">
        <f>E674</f>
        <v>AS2_neu</v>
      </c>
      <c r="B688">
        <f>COUNT(E675:E677)</f>
        <v>3</v>
      </c>
      <c r="C688">
        <f>SUM(E675:E677)</f>
        <v>3.2533122595208841</v>
      </c>
      <c r="D688">
        <f>AVERAGE(E675:E677)</f>
        <v>1.0844374198402946</v>
      </c>
      <c r="E688">
        <f>_xlfn.VAR.S(E675:E677)</f>
        <v>0.11097376215596677</v>
      </c>
      <c r="F688">
        <f>DEVSQ(E675:E677)</f>
        <v>0.22194752431193371</v>
      </c>
      <c r="G688">
        <f>SQRT(D693/B688)</f>
        <v>0.24670616113647817</v>
      </c>
      <c r="H688">
        <f>D688-G688*_xlfn.T.INV.2T(G683,C693)</f>
        <v>0.51553199207923039</v>
      </c>
      <c r="I688">
        <f>D688+G688*_xlfn.T.INV.2T(G683,C693)</f>
        <v>1.6533428476013587</v>
      </c>
      <c r="K688" t="s">
        <v>540</v>
      </c>
    </row>
    <row r="689" spans="1:22" ht="15" thickTop="1" x14ac:dyDescent="0.35">
      <c r="A689" s="78"/>
      <c r="B689" s="78"/>
      <c r="C689" s="78"/>
      <c r="D689" s="78"/>
      <c r="E689" s="78"/>
      <c r="F689" s="78"/>
      <c r="G689" s="78"/>
      <c r="H689" s="78"/>
      <c r="I689" s="78"/>
      <c r="K689" s="85" t="s">
        <v>535</v>
      </c>
      <c r="L689" s="85" t="s">
        <v>536</v>
      </c>
      <c r="M689" s="85" t="s">
        <v>541</v>
      </c>
      <c r="N689" s="85" t="s">
        <v>542</v>
      </c>
      <c r="O689" s="85" t="s">
        <v>543</v>
      </c>
      <c r="P689" s="85" t="s">
        <v>544</v>
      </c>
      <c r="Q689" s="85" t="s">
        <v>545</v>
      </c>
      <c r="R689" s="85" t="s">
        <v>546</v>
      </c>
      <c r="S689" s="85" t="s">
        <v>547</v>
      </c>
      <c r="U689" s="135" t="s">
        <v>558</v>
      </c>
    </row>
    <row r="690" spans="1:22" ht="15" thickBot="1" x14ac:dyDescent="0.4">
      <c r="A690" t="s">
        <v>513</v>
      </c>
      <c r="K690" s="89" t="str">
        <f>K684</f>
        <v>PWS_neu</v>
      </c>
      <c r="L690" s="89">
        <f>L$683-L684</f>
        <v>1.1763173118543235</v>
      </c>
      <c r="M690" s="89">
        <f>SQRT(N$687/O$687*(1/M$683+1/M684))</f>
        <v>0.3488951990002096</v>
      </c>
      <c r="N690" s="89">
        <f>ABS(L690/M690)</f>
        <v>3.3715491506480055</v>
      </c>
      <c r="O690" s="89">
        <f>L690-M690*P$687</f>
        <v>0.17149913873371991</v>
      </c>
      <c r="P690" s="89">
        <f>L690+M690*P$687</f>
        <v>2.1811354849749272</v>
      </c>
      <c r="Q690" s="99">
        <f>[1]!DPROB(N690,COUNT(M$683:M$686),O$687)</f>
        <v>2.4703054312012682E-2</v>
      </c>
      <c r="R690" s="89">
        <f>M690*P$687</f>
        <v>1.0048181731206036</v>
      </c>
      <c r="S690" s="89">
        <f>ABS(L690)*SQRT(O$687/N$687)</f>
        <v>2.7528583539338749</v>
      </c>
      <c r="U690" t="s">
        <v>560</v>
      </c>
    </row>
    <row r="691" spans="1:22" ht="15" thickTop="1" x14ac:dyDescent="0.35">
      <c r="A691" s="85" t="s">
        <v>528</v>
      </c>
      <c r="B691" s="85" t="s">
        <v>514</v>
      </c>
      <c r="C691" s="85" t="s">
        <v>515</v>
      </c>
      <c r="D691" s="85" t="s">
        <v>516</v>
      </c>
      <c r="E691" s="85" t="s">
        <v>517</v>
      </c>
      <c r="F691" s="85" t="s">
        <v>529</v>
      </c>
      <c r="G691" s="85" t="s">
        <v>530</v>
      </c>
      <c r="H691" s="85" t="s">
        <v>531</v>
      </c>
      <c r="I691" s="85" t="s">
        <v>532</v>
      </c>
      <c r="K691" s="89" t="str">
        <f t="shared" ref="K691:K692" si="232">K685</f>
        <v>AS1_neu</v>
      </c>
      <c r="L691" s="89">
        <f t="shared" ref="L691:L692" si="233">L$683-L685</f>
        <v>-0.2544884232376794</v>
      </c>
      <c r="M691" s="89">
        <f t="shared" ref="M691:M692" si="234">SQRT(N$687/O$687*(1/M$683+1/M685))</f>
        <v>0.3488951990002096</v>
      </c>
      <c r="N691" s="89">
        <f t="shared" ref="N691:N692" si="235">ABS(L691/M691)</f>
        <v>0.72941222455034849</v>
      </c>
      <c r="O691" s="89">
        <f t="shared" ref="O691:O692" si="236">L691-M691*P$687</f>
        <v>-1.259306596358283</v>
      </c>
      <c r="P691" s="89">
        <f t="shared" ref="P691:P692" si="237">L691+M691*P$687</f>
        <v>0.75032974988292422</v>
      </c>
      <c r="Q691" s="89">
        <f>[1]!DPROB(N691,COUNT(M$683:M$686),O$687)</f>
        <v>1</v>
      </c>
      <c r="R691" s="89">
        <f t="shared" ref="R691:R692" si="238">M691*P$687</f>
        <v>1.0048181731206036</v>
      </c>
      <c r="S691" s="89">
        <f t="shared" ref="S691:S692" si="239">ABS(L691)*SQRT(O$687/N$687)</f>
        <v>0.59556258743224622</v>
      </c>
      <c r="U691" t="s">
        <v>559</v>
      </c>
    </row>
    <row r="692" spans="1:22" x14ac:dyDescent="0.35">
      <c r="A692" s="42" t="s">
        <v>518</v>
      </c>
      <c r="B692" s="42">
        <f>B694-B693</f>
        <v>3.5922035390346037</v>
      </c>
      <c r="C692" s="42">
        <f>COUNTA(A685:A688)-1</f>
        <v>3</v>
      </c>
      <c r="D692" s="42">
        <f>B692/C692</f>
        <v>1.1974011796782011</v>
      </c>
      <c r="E692" s="42">
        <f>D692/D693</f>
        <v>6.5578040546375505</v>
      </c>
      <c r="F692" s="97">
        <f>_xlfn.F.DIST.RT(E692,C692,C693)</f>
        <v>1.5062530024090904E-2</v>
      </c>
      <c r="G692" s="42">
        <f>B692/B694</f>
        <v>0.71091385649824734</v>
      </c>
      <c r="H692" s="42">
        <f>SQRT(DEVSQ(D685:D688)/(D693*C692))</f>
        <v>1.4784906779818343</v>
      </c>
      <c r="I692" s="42">
        <f>(B694-C694*D693)/(B694+D693)</f>
        <v>0.58149382670602501</v>
      </c>
      <c r="K692" s="95" t="str">
        <f t="shared" si="232"/>
        <v>AS2_neu</v>
      </c>
      <c r="L692" s="95">
        <f t="shared" si="233"/>
        <v>0.10016740189334161</v>
      </c>
      <c r="M692" s="95">
        <f t="shared" si="234"/>
        <v>0.3488951990002096</v>
      </c>
      <c r="N692" s="95">
        <f t="shared" si="235"/>
        <v>0.28709882560832095</v>
      </c>
      <c r="O692" s="95">
        <f t="shared" si="236"/>
        <v>-0.90465077122726201</v>
      </c>
      <c r="P692" s="95">
        <f t="shared" si="237"/>
        <v>1.1049855750139452</v>
      </c>
      <c r="Q692" s="95">
        <f>[1]!DPROB(N692,COUNT(M$683:M$686),O$687)</f>
        <v>1</v>
      </c>
      <c r="R692" s="95">
        <f t="shared" si="238"/>
        <v>1.0048181731206036</v>
      </c>
      <c r="S692" s="95">
        <f t="shared" si="239"/>
        <v>0.23441520949755951</v>
      </c>
      <c r="U692" t="s">
        <v>559</v>
      </c>
    </row>
    <row r="693" spans="1:22" x14ac:dyDescent="0.35">
      <c r="A693" t="s">
        <v>519</v>
      </c>
      <c r="B693">
        <f>SUM(F685:F688)</f>
        <v>1.4607343186247506</v>
      </c>
      <c r="C693">
        <f>C694-C692</f>
        <v>8</v>
      </c>
      <c r="D693">
        <f>B693/C693</f>
        <v>0.18259178982809382</v>
      </c>
    </row>
    <row r="694" spans="1:22" x14ac:dyDescent="0.35">
      <c r="A694" s="91" t="s">
        <v>520</v>
      </c>
      <c r="B694" s="91">
        <f>DEVSQ(B675:E677)</f>
        <v>5.0529378576593542</v>
      </c>
      <c r="C694" s="91">
        <f>COUNT(B675:E677)-1</f>
        <v>11</v>
      </c>
      <c r="D694" s="91">
        <f>B694/C694</f>
        <v>0.4593579870599413</v>
      </c>
      <c r="E694" s="91"/>
      <c r="F694" s="91"/>
      <c r="G694" s="91"/>
      <c r="H694" s="91"/>
      <c r="I694" s="91"/>
    </row>
    <row r="695" spans="1:22" x14ac:dyDescent="0.35">
      <c r="A695"/>
    </row>
    <row r="696" spans="1:22" ht="15.5" x14ac:dyDescent="0.35">
      <c r="A696" s="83" t="s">
        <v>48</v>
      </c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</row>
    <row r="697" spans="1:22" ht="15.5" x14ac:dyDescent="0.35">
      <c r="A697" s="81"/>
      <c r="B697" s="82" t="s">
        <v>140</v>
      </c>
      <c r="C697" s="82" t="s">
        <v>141</v>
      </c>
      <c r="D697" s="82" t="s">
        <v>142</v>
      </c>
      <c r="E697" s="82" t="s">
        <v>143</v>
      </c>
      <c r="F697" s="84"/>
      <c r="G697" s="106" t="s">
        <v>554</v>
      </c>
      <c r="H697" s="119" t="s">
        <v>140</v>
      </c>
      <c r="I697" s="119"/>
      <c r="J697" s="119" t="s">
        <v>141</v>
      </c>
      <c r="K697" s="119"/>
      <c r="L697" s="119" t="s">
        <v>142</v>
      </c>
      <c r="M697" s="119"/>
      <c r="N697" s="119" t="s">
        <v>143</v>
      </c>
      <c r="O697" s="119"/>
    </row>
    <row r="698" spans="1:22" x14ac:dyDescent="0.35">
      <c r="A698" t="s">
        <v>79</v>
      </c>
      <c r="B698">
        <v>1.5128555280289444</v>
      </c>
      <c r="C698">
        <v>1.1298079846849513E-4</v>
      </c>
      <c r="D698">
        <v>1.2865687531647412</v>
      </c>
      <c r="E698">
        <v>1.292836996660949</v>
      </c>
      <c r="H698" s="107" t="str" cm="1">
        <f t="array" ref="H698:I701">[1]!GRUBBS(B698:B700,TRUE)</f>
        <v>outlier</v>
      </c>
      <c r="I698" s="74">
        <v>0.53935406245690887</v>
      </c>
      <c r="J698" s="107" t="str" cm="1">
        <f t="array" ref="J698:K701">[1]!GRUBBS(C698:C700,TRUE)</f>
        <v>outlier</v>
      </c>
      <c r="K698" s="74">
        <v>2.3638976982851345E-4</v>
      </c>
      <c r="L698" s="107" t="str" cm="1">
        <f t="array" ref="L698:M701">[1]!GRUBBS(D698:D700,TRUE)</f>
        <v>outlier</v>
      </c>
      <c r="M698" s="74">
        <v>1.2865687531647412</v>
      </c>
      <c r="N698" s="107" t="str" cm="1">
        <f t="array" ref="N698:O701">[1]!GRUBBS(E698:E700,TRUE)</f>
        <v>outlier</v>
      </c>
      <c r="O698" s="74">
        <v>0.72173012985039764</v>
      </c>
    </row>
    <row r="699" spans="1:22" x14ac:dyDescent="0.35">
      <c r="A699" t="s">
        <v>80</v>
      </c>
      <c r="B699">
        <v>1.2255431002617021</v>
      </c>
      <c r="C699">
        <v>2.3638976982851345E-4</v>
      </c>
      <c r="D699">
        <v>0.66262730335138409</v>
      </c>
      <c r="E699">
        <v>0.72173012985039764</v>
      </c>
      <c r="H699" s="108" t="str">
        <v>G</v>
      </c>
      <c r="I699" s="75">
        <v>1.1060515664496011</v>
      </c>
      <c r="J699" s="108" t="str">
        <v>G</v>
      </c>
      <c r="K699" s="75">
        <v>1.1133226634739226</v>
      </c>
      <c r="L699" s="108" t="str">
        <v>G</v>
      </c>
      <c r="M699" s="75">
        <v>1.1410880537140673</v>
      </c>
      <c r="N699" s="108" t="str">
        <v>G</v>
      </c>
      <c r="O699" s="75">
        <v>1.1104358434282613</v>
      </c>
      <c r="P699" s="64"/>
      <c r="T699" s="64"/>
    </row>
    <row r="700" spans="1:22" x14ac:dyDescent="0.35">
      <c r="A700" t="s">
        <v>81</v>
      </c>
      <c r="B700">
        <v>0.53935406245690887</v>
      </c>
      <c r="C700">
        <v>6.6364606494306535E-5</v>
      </c>
      <c r="D700">
        <v>0.76508002145438525</v>
      </c>
      <c r="E700">
        <v>1.1313716213824876</v>
      </c>
      <c r="H700" s="108" t="str">
        <v>G-crit</v>
      </c>
      <c r="I700" s="75">
        <v>1.1531180614225278</v>
      </c>
      <c r="J700" s="108" t="str">
        <v>G-crit</v>
      </c>
      <c r="K700" s="75">
        <v>1.1531180614225278</v>
      </c>
      <c r="L700" s="108" t="str">
        <v>G-crit</v>
      </c>
      <c r="M700" s="75">
        <v>1.1531180614225278</v>
      </c>
      <c r="N700" s="108" t="str">
        <v>G-crit</v>
      </c>
      <c r="O700" s="75">
        <v>1.1531180614225278</v>
      </c>
    </row>
    <row r="701" spans="1:22" x14ac:dyDescent="0.35">
      <c r="A701"/>
      <c r="F701" s="42"/>
      <c r="H701" s="109" t="str">
        <v>sig</v>
      </c>
      <c r="I701" s="110" t="str">
        <v>no</v>
      </c>
      <c r="J701" s="109" t="str">
        <v>sig</v>
      </c>
      <c r="K701" s="110" t="str">
        <v>no</v>
      </c>
      <c r="L701" s="109" t="str">
        <v>sig</v>
      </c>
      <c r="M701" s="110" t="str">
        <v>no</v>
      </c>
      <c r="N701" s="109" t="str">
        <v>sig</v>
      </c>
      <c r="O701" s="110" t="str">
        <v>no</v>
      </c>
      <c r="T701" s="42"/>
    </row>
    <row r="702" spans="1:22" x14ac:dyDescent="0.35">
      <c r="A702"/>
      <c r="F702" s="42"/>
      <c r="G702" s="11" t="s">
        <v>555</v>
      </c>
      <c r="H702" s="6" t="str">
        <f>IF(I699 &lt; 1.153, "NS", IF(I699 &gt; 1.155, "outlier", "straggler"))</f>
        <v>NS</v>
      </c>
      <c r="I702" s="6" t="str">
        <f>IF(H702 = "outlier", "exclude", IF(H702 = "straggler", "keep", "keep"))</f>
        <v>keep</v>
      </c>
      <c r="J702" s="6" t="str">
        <f>IF(K699 &lt; 1.153, "NS", IF(K699 &gt; 1.155, "outlier", "straggler"))</f>
        <v>NS</v>
      </c>
      <c r="K702" s="6" t="str">
        <f>IF(J702 = "outlier", "exclude", IF(J702 = "straggler", "keep", "keep"))</f>
        <v>keep</v>
      </c>
      <c r="L702" s="6" t="str">
        <f>IF(M699 &lt; 1.153, "NS", IF(M699 &gt; 1.155, "outlier", "straggler"))</f>
        <v>NS</v>
      </c>
      <c r="M702" s="6" t="str">
        <f>IF(L702 = "outlier", "exclude", IF(L702 = "straggler", "keep", "keep"))</f>
        <v>keep</v>
      </c>
      <c r="N702" s="6" t="str">
        <f>IF(O699 &lt; 1.153, "NS", IF(O699 &gt; 1.155, "outlier", "straggler"))</f>
        <v>NS</v>
      </c>
      <c r="O702" s="6" t="str">
        <f>IF(N702 = "outlier", "exclude", IF(N702 = "straggler", "keep", "keep"))</f>
        <v>keep</v>
      </c>
      <c r="T702" s="42"/>
    </row>
    <row r="703" spans="1:22" x14ac:dyDescent="0.35">
      <c r="A703"/>
      <c r="F703" s="42"/>
      <c r="T703" s="42"/>
    </row>
    <row r="704" spans="1:22" ht="15" thickBot="1" x14ac:dyDescent="0.4">
      <c r="A704" t="s">
        <v>521</v>
      </c>
      <c r="K704" t="s">
        <v>533</v>
      </c>
      <c r="N704" s="42" t="s">
        <v>534</v>
      </c>
      <c r="O704">
        <v>0.05</v>
      </c>
    </row>
    <row r="705" spans="1:22" ht="15" thickTop="1" x14ac:dyDescent="0.35">
      <c r="A705"/>
      <c r="K705" s="85" t="s">
        <v>535</v>
      </c>
      <c r="L705" s="85" t="s">
        <v>536</v>
      </c>
      <c r="M705" s="85" t="s">
        <v>537</v>
      </c>
      <c r="N705" s="85" t="s">
        <v>538</v>
      </c>
      <c r="O705" s="85" t="s">
        <v>515</v>
      </c>
      <c r="P705" s="85" t="s">
        <v>539</v>
      </c>
    </row>
    <row r="706" spans="1:22" ht="15" thickBot="1" x14ac:dyDescent="0.4">
      <c r="A706" t="s">
        <v>522</v>
      </c>
      <c r="F706" t="s">
        <v>523</v>
      </c>
      <c r="G706">
        <v>0.05</v>
      </c>
      <c r="K706" s="42" t="str">
        <f>B697</f>
        <v>WT_neu</v>
      </c>
      <c r="L706" s="42">
        <f>AVERAGE(B698:B700)</f>
        <v>1.0925842302491851</v>
      </c>
      <c r="M706" s="42">
        <f>COUNT(B698:B700)</f>
        <v>3</v>
      </c>
      <c r="N706">
        <f>DEVSQ(B698:B700)</f>
        <v>0.50036964340795864</v>
      </c>
    </row>
    <row r="707" spans="1:22" ht="15" thickTop="1" x14ac:dyDescent="0.35">
      <c r="A707" s="85" t="s">
        <v>524</v>
      </c>
      <c r="B707" s="85" t="s">
        <v>510</v>
      </c>
      <c r="C707" s="85" t="s">
        <v>511</v>
      </c>
      <c r="D707" s="85" t="s">
        <v>121</v>
      </c>
      <c r="E707" s="85" t="s">
        <v>512</v>
      </c>
      <c r="F707" s="85" t="s">
        <v>514</v>
      </c>
      <c r="G707" s="85" t="s">
        <v>525</v>
      </c>
      <c r="H707" s="85" t="s">
        <v>526</v>
      </c>
      <c r="I707" s="85" t="s">
        <v>527</v>
      </c>
      <c r="K707" t="str">
        <f>C697</f>
        <v>PWS_neu</v>
      </c>
      <c r="L707">
        <f>AVERAGE(C698:C700)</f>
        <v>1.3857839159710502E-4</v>
      </c>
      <c r="M707">
        <f>COUNT(C698:C700)</f>
        <v>3</v>
      </c>
      <c r="N707">
        <f>DEVSQ(C698:C700)</f>
        <v>1.5437133244378657E-8</v>
      </c>
    </row>
    <row r="708" spans="1:22" x14ac:dyDescent="0.35">
      <c r="A708" s="42" t="str">
        <f>B697</f>
        <v>WT_neu</v>
      </c>
      <c r="B708" s="42">
        <f>COUNT(B698:B700)</f>
        <v>3</v>
      </c>
      <c r="C708" s="42">
        <f>SUM(B698:B700)</f>
        <v>3.2777526907475552</v>
      </c>
      <c r="D708" s="42">
        <f>AVERAGE(B698:B700)</f>
        <v>1.0925842302491851</v>
      </c>
      <c r="E708" s="42">
        <f>_xlfn.VAR.S(B698:B700)</f>
        <v>0.25018482170397971</v>
      </c>
      <c r="F708">
        <f>DEVSQ(B698:B700)</f>
        <v>0.50036964340795864</v>
      </c>
      <c r="G708">
        <f>SQRT(D716/B708)</f>
        <v>0.19339435956365647</v>
      </c>
      <c r="H708">
        <f>D708-G708*_xlfn.T.INV.2T(G706,C716)</f>
        <v>0.64661603737023166</v>
      </c>
      <c r="I708">
        <f>D708+G708*_xlfn.T.INV.2T(G706,C716)</f>
        <v>1.5385524231281384</v>
      </c>
      <c r="K708" s="42" t="str">
        <f>D697</f>
        <v>AS1_neu</v>
      </c>
      <c r="L708" s="42">
        <f>AVERAGE(D698:D700)</f>
        <v>0.90475869265683684</v>
      </c>
      <c r="M708" s="92">
        <f>COUNT(D698:D700)</f>
        <v>3</v>
      </c>
      <c r="N708" s="42">
        <f>DEVSQ(D698:D700)</f>
        <v>0.22391666318092088</v>
      </c>
      <c r="O708" s="42"/>
      <c r="P708" s="42"/>
      <c r="Q708" s="42"/>
      <c r="R708" s="42"/>
      <c r="S708" s="42"/>
      <c r="T708" s="42"/>
    </row>
    <row r="709" spans="1:22" x14ac:dyDescent="0.35">
      <c r="A709" t="str">
        <f>C697</f>
        <v>PWS_neu</v>
      </c>
      <c r="B709">
        <f>COUNT(C698:C700)</f>
        <v>3</v>
      </c>
      <c r="C709">
        <f>SUM(C698:C700)</f>
        <v>4.1573517479131508E-4</v>
      </c>
      <c r="D709">
        <f>AVERAGE(C698:C700)</f>
        <v>1.3857839159710502E-4</v>
      </c>
      <c r="E709">
        <f>_xlfn.VAR.S(C698:C700)</f>
        <v>7.7185666221893287E-9</v>
      </c>
      <c r="F709">
        <f>DEVSQ(C698:C700)</f>
        <v>1.5437133244378657E-8</v>
      </c>
      <c r="G709">
        <f>SQRT(D716/B709)</f>
        <v>0.19339435956365647</v>
      </c>
      <c r="H709">
        <f>D709-G709*_xlfn.T.INV.2T(G706,C716)</f>
        <v>-0.44582961448735631</v>
      </c>
      <c r="I709">
        <f>D709+G709*_xlfn.T.INV.2T(G706,C716)</f>
        <v>0.44610677127055048</v>
      </c>
      <c r="K709" t="str">
        <f>E697</f>
        <v>AS2_neu</v>
      </c>
      <c r="L709">
        <f>AVERAGE(E698:E700)</f>
        <v>1.0486462492979447</v>
      </c>
      <c r="M709">
        <f>COUNT(E698:E700)</f>
        <v>3</v>
      </c>
      <c r="N709">
        <f>DEVSQ(E698:E700)</f>
        <v>0.17334675743887151</v>
      </c>
      <c r="T709" s="42"/>
    </row>
    <row r="710" spans="1:22" x14ac:dyDescent="0.35">
      <c r="A710" t="str">
        <f>D697</f>
        <v>AS1_neu</v>
      </c>
      <c r="B710">
        <f>COUNT(D698:D700)</f>
        <v>3</v>
      </c>
      <c r="C710">
        <f>SUM(D698:D700)</f>
        <v>2.7142760779705104</v>
      </c>
      <c r="D710">
        <f>AVERAGE(D698:D700)</f>
        <v>0.90475869265683684</v>
      </c>
      <c r="E710">
        <f>_xlfn.VAR.S(D698:D700)</f>
        <v>0.11195833159046042</v>
      </c>
      <c r="F710" s="42">
        <f>DEVSQ(D698:D700)</f>
        <v>0.22391666318092088</v>
      </c>
      <c r="G710" s="42">
        <f>SQRT(D716/B710)</f>
        <v>0.19339435956365647</v>
      </c>
      <c r="H710" s="42">
        <f>D710-G710*_xlfn.T.INV.2T(G706,C716)</f>
        <v>0.45879049977788344</v>
      </c>
      <c r="I710" s="42">
        <f>D710+G710*_xlfn.T.INV.2T(G706,C716)</f>
        <v>1.3507268855357903</v>
      </c>
      <c r="K710" s="78"/>
      <c r="L710" s="78"/>
      <c r="M710" s="78">
        <f>SUM(M706:M709)</f>
        <v>12</v>
      </c>
      <c r="N710" s="78">
        <f>SUM(N706:N709)</f>
        <v>0.89763307946488424</v>
      </c>
      <c r="O710" s="78">
        <f>M710-COUNT(M706:M709)</f>
        <v>8</v>
      </c>
      <c r="P710" s="78">
        <f>[1]!DCRIT(COUNT(M706:M709),O710,O704)</f>
        <v>2.88</v>
      </c>
      <c r="T710" s="42"/>
    </row>
    <row r="711" spans="1:22" ht="15" thickBot="1" x14ac:dyDescent="0.4">
      <c r="A711" t="str">
        <f>E697</f>
        <v>AS2_neu</v>
      </c>
      <c r="B711">
        <f>COUNT(E698:E700)</f>
        <v>3</v>
      </c>
      <c r="C711">
        <f>SUM(E698:E700)</f>
        <v>3.1459387478938341</v>
      </c>
      <c r="D711">
        <f>AVERAGE(E698:E700)</f>
        <v>1.0486462492979447</v>
      </c>
      <c r="E711">
        <f>_xlfn.VAR.S(E698:E700)</f>
        <v>8.6673378719436034E-2</v>
      </c>
      <c r="F711">
        <f>DEVSQ(E698:E700)</f>
        <v>0.17334675743887151</v>
      </c>
      <c r="G711">
        <f>SQRT(D716/B711)</f>
        <v>0.19339435956365647</v>
      </c>
      <c r="H711">
        <f>D711-G711*_xlfn.T.INV.2T(G706,C716)</f>
        <v>0.6026780564189913</v>
      </c>
      <c r="I711">
        <f>D711+G711*_xlfn.T.INV.2T(G706,C716)</f>
        <v>1.4946144421768981</v>
      </c>
      <c r="K711" t="s">
        <v>540</v>
      </c>
      <c r="T711" s="42"/>
    </row>
    <row r="712" spans="1:22" ht="15" thickTop="1" x14ac:dyDescent="0.35">
      <c r="A712" s="78"/>
      <c r="B712" s="78"/>
      <c r="C712" s="78"/>
      <c r="D712" s="78"/>
      <c r="E712" s="78"/>
      <c r="F712" s="78"/>
      <c r="G712" s="78"/>
      <c r="H712" s="78"/>
      <c r="I712" s="78"/>
      <c r="K712" s="85" t="s">
        <v>535</v>
      </c>
      <c r="L712" s="85" t="s">
        <v>536</v>
      </c>
      <c r="M712" s="85" t="s">
        <v>541</v>
      </c>
      <c r="N712" s="85" t="s">
        <v>542</v>
      </c>
      <c r="O712" s="85" t="s">
        <v>543</v>
      </c>
      <c r="P712" s="85" t="s">
        <v>544</v>
      </c>
      <c r="Q712" s="85" t="s">
        <v>545</v>
      </c>
      <c r="R712" s="85" t="s">
        <v>546</v>
      </c>
      <c r="S712" s="85" t="s">
        <v>547</v>
      </c>
      <c r="U712" s="135" t="s">
        <v>558</v>
      </c>
    </row>
    <row r="713" spans="1:22" ht="15" thickBot="1" x14ac:dyDescent="0.4">
      <c r="A713" t="s">
        <v>513</v>
      </c>
      <c r="K713" s="78" t="str">
        <f>K707</f>
        <v>PWS_neu</v>
      </c>
      <c r="L713" s="78">
        <f>L$706-L707</f>
        <v>1.092445651857588</v>
      </c>
      <c r="M713" s="78">
        <f>SQRT(N$710/O$710*(1/M$706+1/M707))</f>
        <v>0.27350092618138183</v>
      </c>
      <c r="N713" s="78">
        <f>ABS(L713/M713)</f>
        <v>3.9943032994816772</v>
      </c>
      <c r="O713" s="78">
        <f>L713-M713*P$710</f>
        <v>0.30476298445520833</v>
      </c>
      <c r="P713" s="78">
        <f>L713+M713*P$710</f>
        <v>1.8801283192599678</v>
      </c>
      <c r="Q713" s="101">
        <f>[1]!DPROB(N713,COUNT(M$706:M$709),O$710)</f>
        <v>1.011101599691756E-2</v>
      </c>
      <c r="R713" s="78">
        <f>M713*P$710</f>
        <v>0.78768266740237969</v>
      </c>
      <c r="S713" s="78">
        <f>ABS(L713)*SQRT(O$710/N$710)</f>
        <v>3.2613349872151236</v>
      </c>
      <c r="U713" t="s">
        <v>560</v>
      </c>
    </row>
    <row r="714" spans="1:22" ht="15" thickTop="1" x14ac:dyDescent="0.35">
      <c r="A714" s="85" t="s">
        <v>528</v>
      </c>
      <c r="B714" s="85" t="s">
        <v>514</v>
      </c>
      <c r="C714" s="85" t="s">
        <v>515</v>
      </c>
      <c r="D714" s="85" t="s">
        <v>516</v>
      </c>
      <c r="E714" s="85" t="s">
        <v>517</v>
      </c>
      <c r="F714" s="85" t="s">
        <v>529</v>
      </c>
      <c r="G714" s="85" t="s">
        <v>530</v>
      </c>
      <c r="H714" s="85" t="s">
        <v>531</v>
      </c>
      <c r="I714" s="85" t="s">
        <v>532</v>
      </c>
      <c r="K714" s="78" t="str">
        <f t="shared" ref="K714:K715" si="240">K708</f>
        <v>AS1_neu</v>
      </c>
      <c r="L714" s="78">
        <f t="shared" ref="L714:L715" si="241">L$706-L708</f>
        <v>0.18782553759234821</v>
      </c>
      <c r="M714" s="78">
        <f t="shared" ref="M714:M715" si="242">SQRT(N$710/O$710*(1/M$706+1/M708))</f>
        <v>0.27350092618138183</v>
      </c>
      <c r="N714" s="78">
        <f t="shared" ref="N714:N715" si="243">ABS(L714/M714)</f>
        <v>0.6867455266596979</v>
      </c>
      <c r="O714" s="78">
        <f t="shared" ref="O714:O715" si="244">L714-M714*P$710</f>
        <v>-0.59985712981003148</v>
      </c>
      <c r="P714" s="78">
        <f t="shared" ref="P714:P715" si="245">L714+M714*P$710</f>
        <v>0.9755082049947279</v>
      </c>
      <c r="Q714" s="78">
        <f>[1]!DPROB(N714,COUNT(M$706:M$709),O$710)</f>
        <v>1</v>
      </c>
      <c r="R714" s="78">
        <f t="shared" ref="R714:R715" si="246">M714*P$710</f>
        <v>0.78768266740237969</v>
      </c>
      <c r="S714" s="78">
        <f t="shared" ref="S714:S715" si="247">ABS(L714)*SQRT(O$710/N$710)</f>
        <v>0.56072537448505377</v>
      </c>
      <c r="U714" t="s">
        <v>559</v>
      </c>
    </row>
    <row r="715" spans="1:22" x14ac:dyDescent="0.35">
      <c r="A715" s="42" t="s">
        <v>518</v>
      </c>
      <c r="B715" s="42">
        <f>B717-B716</f>
        <v>2.3767919977825001</v>
      </c>
      <c r="C715" s="42">
        <f>COUNTA(A708:A711)-1</f>
        <v>3</v>
      </c>
      <c r="D715" s="42">
        <f>B715/C715</f>
        <v>0.79226399926083335</v>
      </c>
      <c r="E715" s="42">
        <f>D715/D716</f>
        <v>7.0609162463855215</v>
      </c>
      <c r="F715" s="102">
        <f>_xlfn.F.DIST.RT(E715,C715,C716)</f>
        <v>1.2275012156712249E-2</v>
      </c>
      <c r="G715">
        <f>B715/B717</f>
        <v>0.725865439492825</v>
      </c>
      <c r="H715">
        <f>SQRT(DEVSQ(D708:D711)/(D716*C715))</f>
        <v>1.5341573416032572</v>
      </c>
      <c r="I715">
        <f>(B717-C717*D716)/(B717+D716)</f>
        <v>0.6024218965705993</v>
      </c>
      <c r="K715" s="105" t="str">
        <f t="shared" si="240"/>
        <v>AS2_neu</v>
      </c>
      <c r="L715" s="105">
        <f t="shared" si="241"/>
        <v>4.3937980951240352E-2</v>
      </c>
      <c r="M715" s="105">
        <f t="shared" si="242"/>
        <v>0.27350092618138183</v>
      </c>
      <c r="N715" s="105">
        <f t="shared" si="243"/>
        <v>0.16065020899454405</v>
      </c>
      <c r="O715" s="105">
        <f t="shared" si="244"/>
        <v>-0.74374468645113934</v>
      </c>
      <c r="P715" s="105">
        <f t="shared" si="245"/>
        <v>0.83162064835362004</v>
      </c>
      <c r="Q715" s="105">
        <f>[1]!DPROB(N715,COUNT(M$706:M$709),O$710)</f>
        <v>1</v>
      </c>
      <c r="R715" s="105">
        <f t="shared" si="246"/>
        <v>0.78768266740237969</v>
      </c>
      <c r="S715" s="105">
        <f t="shared" si="247"/>
        <v>0.13117034636936981</v>
      </c>
      <c r="U715" t="s">
        <v>559</v>
      </c>
    </row>
    <row r="716" spans="1:22" x14ac:dyDescent="0.35">
      <c r="A716" t="s">
        <v>519</v>
      </c>
      <c r="B716">
        <f>SUM(F708:F711)</f>
        <v>0.89763307946488424</v>
      </c>
      <c r="C716">
        <f>C717-C715</f>
        <v>8</v>
      </c>
      <c r="D716">
        <f>B716/C716</f>
        <v>0.11220413493311053</v>
      </c>
    </row>
    <row r="717" spans="1:22" x14ac:dyDescent="0.35">
      <c r="A717" s="91" t="s">
        <v>520</v>
      </c>
      <c r="B717" s="91">
        <f>DEVSQ(B698:E700)</f>
        <v>3.2744250772473844</v>
      </c>
      <c r="C717" s="91">
        <f>COUNT(B698:E700)-1</f>
        <v>11</v>
      </c>
      <c r="D717" s="91">
        <f>B717/C717</f>
        <v>0.2976750070224895</v>
      </c>
      <c r="E717" s="91"/>
      <c r="F717" s="91"/>
      <c r="G717" s="91"/>
      <c r="H717" s="91"/>
      <c r="I717" s="91"/>
    </row>
    <row r="718" spans="1:22" x14ac:dyDescent="0.35">
      <c r="A718"/>
    </row>
    <row r="719" spans="1:22" ht="15.5" x14ac:dyDescent="0.35">
      <c r="A719" s="83" t="s">
        <v>52</v>
      </c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</row>
    <row r="720" spans="1:22" ht="15.5" x14ac:dyDescent="0.35">
      <c r="A720" s="81"/>
      <c r="B720" s="82" t="s">
        <v>140</v>
      </c>
      <c r="C720" s="82" t="s">
        <v>141</v>
      </c>
      <c r="D720" s="82" t="s">
        <v>142</v>
      </c>
      <c r="E720" s="82" t="s">
        <v>143</v>
      </c>
      <c r="F720" s="84"/>
      <c r="G720" s="106" t="s">
        <v>554</v>
      </c>
      <c r="H720" s="119" t="s">
        <v>140</v>
      </c>
      <c r="I720" s="119"/>
      <c r="J720" s="119" t="s">
        <v>141</v>
      </c>
      <c r="K720" s="119"/>
      <c r="L720" s="119" t="s">
        <v>142</v>
      </c>
      <c r="M720" s="119"/>
      <c r="N720" s="119" t="s">
        <v>143</v>
      </c>
      <c r="O720" s="119"/>
    </row>
    <row r="721" spans="1:21" x14ac:dyDescent="0.35">
      <c r="A721" t="s">
        <v>79</v>
      </c>
      <c r="B721">
        <v>1.1050365671349127</v>
      </c>
      <c r="C721">
        <v>1.3560768763534511E-2</v>
      </c>
      <c r="D721">
        <v>1.319962653492172</v>
      </c>
      <c r="E721">
        <v>2.1435000405457596</v>
      </c>
      <c r="H721" s="107" t="str" cm="1">
        <f t="array" ref="H721:I724">[1]!GRUBBS(B721:B723,TRUE)</f>
        <v>outlier</v>
      </c>
      <c r="I721" s="74">
        <v>0.64777907800619483</v>
      </c>
      <c r="J721" s="107" t="str" cm="1">
        <f t="array" ref="J721:K724">[1]!GRUBBS(C721:C723,TRUE)</f>
        <v>outlier</v>
      </c>
      <c r="K721" s="74">
        <v>3.4216186300724649E-2</v>
      </c>
      <c r="L721" s="107" t="str" cm="1">
        <f t="array" ref="L721:M724">[1]!GRUBBS(D721:D723,TRUE)</f>
        <v>outlier</v>
      </c>
      <c r="M721" s="74">
        <v>1.4031495459163847</v>
      </c>
      <c r="N721" s="107" t="str" cm="1">
        <f t="array" ref="N721:O724">[1]!GRUBBS(E721:E723,TRUE)</f>
        <v>outlier</v>
      </c>
      <c r="O721" s="74">
        <v>2.1435000405457596</v>
      </c>
    </row>
    <row r="722" spans="1:21" x14ac:dyDescent="0.35">
      <c r="A722" t="s">
        <v>80</v>
      </c>
      <c r="B722">
        <v>1.3970000875016135</v>
      </c>
      <c r="C722">
        <v>3.4216186300724649E-2</v>
      </c>
      <c r="D722">
        <v>1.2973485321687033</v>
      </c>
      <c r="E722">
        <v>1.4244188614995816</v>
      </c>
      <c r="H722" s="108" t="str">
        <v>G</v>
      </c>
      <c r="I722" s="75">
        <v>1.0649360705811102</v>
      </c>
      <c r="J722" s="108" t="str">
        <v>G</v>
      </c>
      <c r="K722" s="75">
        <v>1.0805155762064795</v>
      </c>
      <c r="L722" s="108" t="str">
        <v>G</v>
      </c>
      <c r="M722" s="75">
        <v>1.1306719153068718</v>
      </c>
      <c r="N722" s="108" t="str">
        <v>G</v>
      </c>
      <c r="O722" s="75">
        <v>1.1347709132678128</v>
      </c>
    </row>
    <row r="723" spans="1:21" x14ac:dyDescent="0.35">
      <c r="A723" t="s">
        <v>81</v>
      </c>
      <c r="B723">
        <v>0.64777907800619483</v>
      </c>
      <c r="C723">
        <v>2.0725674624027077E-3</v>
      </c>
      <c r="D723">
        <v>1.4031495459163847</v>
      </c>
      <c r="E723">
        <v>1.5653964856509079</v>
      </c>
      <c r="H723" s="108" t="str">
        <v>G-crit</v>
      </c>
      <c r="I723" s="75">
        <v>1.1531180614225278</v>
      </c>
      <c r="J723" s="108" t="str">
        <v>G-crit</v>
      </c>
      <c r="K723" s="75">
        <v>1.1531180614225278</v>
      </c>
      <c r="L723" s="108" t="str">
        <v>G-crit</v>
      </c>
      <c r="M723" s="75">
        <v>1.1531180614225278</v>
      </c>
      <c r="N723" s="108" t="str">
        <v>G-crit</v>
      </c>
      <c r="O723" s="75">
        <v>1.1531180614225278</v>
      </c>
    </row>
    <row r="724" spans="1:21" x14ac:dyDescent="0.35">
      <c r="A724"/>
      <c r="H724" s="109" t="str">
        <v>sig</v>
      </c>
      <c r="I724" s="110" t="str">
        <v>no</v>
      </c>
      <c r="J724" s="109" t="str">
        <v>sig</v>
      </c>
      <c r="K724" s="110" t="str">
        <v>no</v>
      </c>
      <c r="L724" s="109" t="str">
        <v>sig</v>
      </c>
      <c r="M724" s="110" t="str">
        <v>no</v>
      </c>
      <c r="N724" s="109" t="str">
        <v>sig</v>
      </c>
      <c r="O724" s="110" t="str">
        <v>no</v>
      </c>
    </row>
    <row r="725" spans="1:21" x14ac:dyDescent="0.35">
      <c r="A725"/>
      <c r="G725" s="11" t="s">
        <v>555</v>
      </c>
      <c r="H725" s="6" t="str">
        <f>IF(I722 &lt; 1.153, "NS", IF(I722 &gt; 1.155, "outlier", "straggler"))</f>
        <v>NS</v>
      </c>
      <c r="I725" s="6" t="str">
        <f>IF(H725 = "outlier", "exclude", IF(H725 = "straggler", "keep", "keep"))</f>
        <v>keep</v>
      </c>
      <c r="J725" s="6" t="str">
        <f>IF(K722 &lt; 1.153, "NS", IF(K722 &gt; 1.155, "outlier", "straggler"))</f>
        <v>NS</v>
      </c>
      <c r="K725" s="6" t="str">
        <f>IF(J725 = "outlier", "exclude", IF(J725 = "straggler", "keep", "keep"))</f>
        <v>keep</v>
      </c>
      <c r="L725" s="6" t="str">
        <f>IF(M722 &lt; 1.153, "NS", IF(M722 &gt; 1.155, "outlier", "straggler"))</f>
        <v>NS</v>
      </c>
      <c r="M725" s="6" t="str">
        <f>IF(L725 = "outlier", "exclude", IF(L725 = "straggler", "keep", "keep"))</f>
        <v>keep</v>
      </c>
      <c r="N725" s="6" t="str">
        <f>IF(O722 &lt; 1.153, "NS", IF(O722 &gt; 1.155, "outlier", "straggler"))</f>
        <v>NS</v>
      </c>
      <c r="O725" s="6" t="str">
        <f>IF(N725 = "outlier", "exclude", IF(N725 = "straggler", "keep", "keep"))</f>
        <v>keep</v>
      </c>
    </row>
    <row r="726" spans="1:21" x14ac:dyDescent="0.35">
      <c r="A726"/>
    </row>
    <row r="727" spans="1:21" ht="15" thickBot="1" x14ac:dyDescent="0.4">
      <c r="A727" t="s">
        <v>521</v>
      </c>
      <c r="K727" t="s">
        <v>533</v>
      </c>
      <c r="N727" s="42" t="s">
        <v>534</v>
      </c>
      <c r="O727">
        <v>0.05</v>
      </c>
    </row>
    <row r="728" spans="1:21" ht="15" thickTop="1" x14ac:dyDescent="0.35">
      <c r="A728"/>
      <c r="K728" s="85" t="s">
        <v>535</v>
      </c>
      <c r="L728" s="85" t="s">
        <v>536</v>
      </c>
      <c r="M728" s="85" t="s">
        <v>537</v>
      </c>
      <c r="N728" s="85" t="s">
        <v>538</v>
      </c>
      <c r="O728" s="85" t="s">
        <v>515</v>
      </c>
      <c r="P728" s="85" t="s">
        <v>539</v>
      </c>
    </row>
    <row r="729" spans="1:21" ht="15" thickBot="1" x14ac:dyDescent="0.4">
      <c r="A729" t="s">
        <v>522</v>
      </c>
      <c r="F729" t="s">
        <v>523</v>
      </c>
      <c r="G729">
        <v>0.05</v>
      </c>
      <c r="K729" s="42" t="str">
        <f>B720</f>
        <v>WT_neu</v>
      </c>
      <c r="L729" s="42">
        <f>AVERAGE(B721:B723)</f>
        <v>1.0499385775475736</v>
      </c>
      <c r="M729" s="42">
        <f>COUNT(B721:B723)</f>
        <v>3</v>
      </c>
      <c r="N729" s="42">
        <f>DEVSQ(B721:B723)</f>
        <v>0.28521974321951693</v>
      </c>
      <c r="O729" s="42"/>
      <c r="P729" s="42"/>
      <c r="R729" s="64"/>
      <c r="S729" s="64"/>
      <c r="T729" s="64"/>
    </row>
    <row r="730" spans="1:21" ht="15" thickTop="1" x14ac:dyDescent="0.35">
      <c r="A730" s="85" t="s">
        <v>524</v>
      </c>
      <c r="B730" s="85" t="s">
        <v>510</v>
      </c>
      <c r="C730" s="85" t="s">
        <v>511</v>
      </c>
      <c r="D730" s="85" t="s">
        <v>121</v>
      </c>
      <c r="E730" s="85" t="s">
        <v>512</v>
      </c>
      <c r="F730" s="85" t="s">
        <v>514</v>
      </c>
      <c r="G730" s="85" t="s">
        <v>525</v>
      </c>
      <c r="H730" s="85" t="s">
        <v>526</v>
      </c>
      <c r="I730" s="85" t="s">
        <v>527</v>
      </c>
      <c r="K730" t="str">
        <f>C720</f>
        <v>PWS_neu</v>
      </c>
      <c r="L730">
        <f>AVERAGE(C721:C723)</f>
        <v>1.6616507508887293E-2</v>
      </c>
      <c r="M730">
        <f>COUNT(C721:C723)</f>
        <v>3</v>
      </c>
      <c r="N730">
        <f>DEVSQ(C721:C723)</f>
        <v>5.3061242493143788E-4</v>
      </c>
    </row>
    <row r="731" spans="1:21" x14ac:dyDescent="0.35">
      <c r="A731" s="42" t="str">
        <f>B720</f>
        <v>WT_neu</v>
      </c>
      <c r="B731" s="42">
        <f>COUNT(B721:B723)</f>
        <v>3</v>
      </c>
      <c r="C731" s="42">
        <f>SUM(B721:B723)</f>
        <v>3.149815732642721</v>
      </c>
      <c r="D731" s="42">
        <f>AVERAGE(B721:B723)</f>
        <v>1.0499385775475736</v>
      </c>
      <c r="E731" s="42">
        <f>_xlfn.VAR.S(B721:B723)</f>
        <v>0.14260987160975858</v>
      </c>
      <c r="F731" s="42">
        <f>DEVSQ(B721:B723)</f>
        <v>0.28521974321951693</v>
      </c>
      <c r="G731" s="42">
        <f>SQRT(D739/B731)</f>
        <v>0.15577015349143569</v>
      </c>
      <c r="H731" s="64">
        <f>D731-G731*_xlfn.T.INV.2T(G729,C739)</f>
        <v>0.69073195945493504</v>
      </c>
      <c r="I731" s="64">
        <f>D731+G731*_xlfn.T.INV.2T(G729,C739)</f>
        <v>1.4091451956402121</v>
      </c>
      <c r="J731" s="64"/>
      <c r="K731" s="64" t="str">
        <f>D720</f>
        <v>AS1_neu</v>
      </c>
      <c r="L731" s="64">
        <f>AVERAGE(D721:D723)</f>
        <v>1.34015357719242</v>
      </c>
      <c r="M731" s="64">
        <f>COUNT(D721:D723)</f>
        <v>3</v>
      </c>
      <c r="N731" s="64">
        <f>DEVSQ(D721:D723)</f>
        <v>6.2084373548223961E-3</v>
      </c>
      <c r="O731" s="64"/>
      <c r="P731" s="64"/>
    </row>
    <row r="732" spans="1:21" x14ac:dyDescent="0.35">
      <c r="A732" t="str">
        <f>C720</f>
        <v>PWS_neu</v>
      </c>
      <c r="B732">
        <f>COUNT(C721:C723)</f>
        <v>3</v>
      </c>
      <c r="C732">
        <f>SUM(C721:C723)</f>
        <v>4.9849522526661874E-2</v>
      </c>
      <c r="D732">
        <f>AVERAGE(C721:C723)</f>
        <v>1.6616507508887293E-2</v>
      </c>
      <c r="E732">
        <f>_xlfn.VAR.S(C721:C723)</f>
        <v>2.6530621246571883E-4</v>
      </c>
      <c r="F732">
        <f>DEVSQ(C721:C723)</f>
        <v>5.3061242493143788E-4</v>
      </c>
      <c r="G732">
        <f>SQRT(D739/B732)</f>
        <v>0.15577015349143569</v>
      </c>
      <c r="H732">
        <f>D732-G732*_xlfn.T.INV.2T(G729,C739)</f>
        <v>-0.34259011058375127</v>
      </c>
      <c r="I732">
        <f>D732+G732*_xlfn.T.INV.2T(G729,C739)</f>
        <v>0.37582312560152581</v>
      </c>
      <c r="K732" t="str">
        <f>E720</f>
        <v>AS2_neu</v>
      </c>
      <c r="L732">
        <f>AVERAGE(E721:E723)</f>
        <v>1.7111051292320829</v>
      </c>
      <c r="M732">
        <f>COUNT(E721:E723)</f>
        <v>3</v>
      </c>
      <c r="N732">
        <f>DEVSQ(E721:E723)</f>
        <v>0.2903853842506196</v>
      </c>
    </row>
    <row r="733" spans="1:21" x14ac:dyDescent="0.35">
      <c r="A733" t="str">
        <f>D720</f>
        <v>AS1_neu</v>
      </c>
      <c r="B733">
        <f>COUNT(D721:D723)</f>
        <v>3</v>
      </c>
      <c r="C733">
        <f>SUM(D721:D723)</f>
        <v>4.02046073157726</v>
      </c>
      <c r="D733">
        <f>AVERAGE(D721:D723)</f>
        <v>1.34015357719242</v>
      </c>
      <c r="E733">
        <f>_xlfn.VAR.S(D721:D723)</f>
        <v>3.1042186774111981E-3</v>
      </c>
      <c r="F733">
        <f>DEVSQ(D721:D723)</f>
        <v>6.2084373548223961E-3</v>
      </c>
      <c r="G733">
        <f>SQRT(D739/B733)</f>
        <v>0.15577015349143569</v>
      </c>
      <c r="H733">
        <f>D733-G733*_xlfn.T.INV.2T(G729,C739)</f>
        <v>0.98094695909978147</v>
      </c>
      <c r="I733">
        <f>D733+G733*_xlfn.T.INV.2T(G729,C739)</f>
        <v>1.6993601952850586</v>
      </c>
      <c r="K733" s="78"/>
      <c r="L733" s="78"/>
      <c r="M733" s="78">
        <f>SUM(M729:M732)</f>
        <v>12</v>
      </c>
      <c r="N733" s="78">
        <f>SUM(N729:N732)</f>
        <v>0.5823441772498904</v>
      </c>
      <c r="O733" s="78">
        <f>M733-COUNT(M729:M732)</f>
        <v>8</v>
      </c>
      <c r="P733" s="78">
        <f>[1]!DCRIT(COUNT(M729:M732),O733,O727)</f>
        <v>2.88</v>
      </c>
    </row>
    <row r="734" spans="1:21" ht="15" thickBot="1" x14ac:dyDescent="0.4">
      <c r="A734" t="str">
        <f>E720</f>
        <v>AS2_neu</v>
      </c>
      <c r="B734">
        <f>COUNT(E721:E723)</f>
        <v>3</v>
      </c>
      <c r="C734">
        <f>SUM(E721:E723)</f>
        <v>5.133315387696249</v>
      </c>
      <c r="D734">
        <f>AVERAGE(E721:E723)</f>
        <v>1.7111051292320829</v>
      </c>
      <c r="E734">
        <f>_xlfn.VAR.S(E721:E723)</f>
        <v>0.14519269212531061</v>
      </c>
      <c r="F734">
        <f>DEVSQ(E721:E723)</f>
        <v>0.2903853842506196</v>
      </c>
      <c r="G734">
        <f>SQRT(D739/B734)</f>
        <v>0.15577015349143569</v>
      </c>
      <c r="H734">
        <f>D734-G734*_xlfn.T.INV.2T(G729,C739)</f>
        <v>1.3518985111394444</v>
      </c>
      <c r="I734">
        <f>D734+G734*_xlfn.T.INV.2T(G729,C739)</f>
        <v>2.0703117473247215</v>
      </c>
      <c r="K734" t="s">
        <v>540</v>
      </c>
    </row>
    <row r="735" spans="1:21" ht="15" thickTop="1" x14ac:dyDescent="0.35">
      <c r="A735" s="78"/>
      <c r="B735" s="78"/>
      <c r="C735" s="78"/>
      <c r="D735" s="78"/>
      <c r="E735" s="78"/>
      <c r="F735" s="78"/>
      <c r="G735" s="78"/>
      <c r="H735" s="78"/>
      <c r="I735" s="78"/>
      <c r="K735" s="85" t="s">
        <v>535</v>
      </c>
      <c r="L735" s="85" t="s">
        <v>536</v>
      </c>
      <c r="M735" s="85" t="s">
        <v>541</v>
      </c>
      <c r="N735" s="85" t="s">
        <v>542</v>
      </c>
      <c r="O735" s="85" t="s">
        <v>543</v>
      </c>
      <c r="P735" s="85" t="s">
        <v>544</v>
      </c>
      <c r="Q735" s="85" t="s">
        <v>545</v>
      </c>
      <c r="R735" s="85" t="s">
        <v>546</v>
      </c>
      <c r="S735" s="85" t="s">
        <v>547</v>
      </c>
      <c r="U735" s="135" t="s">
        <v>558</v>
      </c>
    </row>
    <row r="736" spans="1:21" ht="15" thickBot="1" x14ac:dyDescent="0.4">
      <c r="A736" t="s">
        <v>513</v>
      </c>
      <c r="K736" s="89" t="str">
        <f>K730</f>
        <v>PWS_neu</v>
      </c>
      <c r="L736" s="89">
        <f>L$729-L730</f>
        <v>1.0333220700386863</v>
      </c>
      <c r="M736" s="89">
        <f>SQRT(N$733/O$733*(1/M$729+1/M730))</f>
        <v>0.22029226368052707</v>
      </c>
      <c r="N736" s="89">
        <f>ABS(L736/M736)</f>
        <v>4.6906870571598187</v>
      </c>
      <c r="O736" s="89">
        <f>L736-M736*P$733</f>
        <v>0.39888035063876837</v>
      </c>
      <c r="P736" s="89">
        <f>L736+M736*P$733</f>
        <v>1.6677637894386041</v>
      </c>
      <c r="Q736" s="99">
        <f>[1]!DPROB(N736,COUNT(M$729:M$732),O$733)</f>
        <v>0</v>
      </c>
      <c r="R736" s="86">
        <f>M736*P$733</f>
        <v>0.63444171939991789</v>
      </c>
      <c r="S736" s="86">
        <f>ABS(L736)*SQRT(O$733/N$733)</f>
        <v>3.8299299443729287</v>
      </c>
      <c r="T736" s="64"/>
      <c r="U736" t="s">
        <v>561</v>
      </c>
    </row>
    <row r="737" spans="1:22" ht="15" thickTop="1" x14ac:dyDescent="0.35">
      <c r="A737" s="85" t="s">
        <v>528</v>
      </c>
      <c r="B737" s="85" t="s">
        <v>514</v>
      </c>
      <c r="C737" s="85" t="s">
        <v>515</v>
      </c>
      <c r="D737" s="85" t="s">
        <v>516</v>
      </c>
      <c r="E737" s="85" t="s">
        <v>517</v>
      </c>
      <c r="F737" s="85" t="s">
        <v>529</v>
      </c>
      <c r="G737" s="85" t="s">
        <v>530</v>
      </c>
      <c r="H737" s="85" t="s">
        <v>531</v>
      </c>
      <c r="I737" s="85" t="s">
        <v>532</v>
      </c>
      <c r="K737" s="89" t="str">
        <f t="shared" ref="K737:K738" si="248">K731</f>
        <v>AS1_neu</v>
      </c>
      <c r="L737" s="89">
        <f t="shared" ref="L737:L738" si="249">L$729-L731</f>
        <v>-0.29021499964484643</v>
      </c>
      <c r="M737" s="89">
        <f t="shared" ref="M737:M738" si="250">SQRT(N$733/O$733*(1/M$729+1/M731))</f>
        <v>0.22029226368052707</v>
      </c>
      <c r="N737" s="89">
        <f t="shared" ref="N737:N738" si="251">ABS(L737/M737)</f>
        <v>1.3174089493479577</v>
      </c>
      <c r="O737" s="89">
        <f t="shared" ref="O737:O738" si="252">L737-M737*P$733</f>
        <v>-0.92465671904476432</v>
      </c>
      <c r="P737" s="89">
        <f t="shared" ref="P737:P738" si="253">L737+M737*P$733</f>
        <v>0.34422671975507146</v>
      </c>
      <c r="Q737" s="89">
        <f>[1]!DPROB(N737,COUNT(M$729:M$732),O$733)</f>
        <v>1</v>
      </c>
      <c r="R737" s="86">
        <f t="shared" ref="R737:R738" si="254">M737*P$733</f>
        <v>0.63444171939991789</v>
      </c>
      <c r="S737" s="86">
        <f t="shared" ref="S737:S738" si="255">ABS(L737)*SQRT(O$733/N$733)</f>
        <v>1.0756599028261953</v>
      </c>
      <c r="U737" t="s">
        <v>559</v>
      </c>
    </row>
    <row r="738" spans="1:22" x14ac:dyDescent="0.35">
      <c r="A738" s="42" t="s">
        <v>518</v>
      </c>
      <c r="B738" s="42">
        <f>B740-B739</f>
        <v>4.7623256800880718</v>
      </c>
      <c r="C738" s="42">
        <f>COUNTA(A731:A734)-1</f>
        <v>3</v>
      </c>
      <c r="D738" s="42">
        <f>B738/C738</f>
        <v>1.5874418933626906</v>
      </c>
      <c r="E738" s="42">
        <f>D738/D739</f>
        <v>21.807610761860527</v>
      </c>
      <c r="F738" s="97">
        <f>_xlfn.F.DIST.RT(E738,C738,C739)</f>
        <v>3.3136863337941474E-4</v>
      </c>
      <c r="G738" s="42">
        <f>B738/B740</f>
        <v>0.89104206755626614</v>
      </c>
      <c r="H738" s="64">
        <f>SQRT(DEVSQ(D731:D734)/(D739*C738))</f>
        <v>2.6961460619348578</v>
      </c>
      <c r="I738" s="64">
        <f>(B740-C740*D739)/(B740+D739)</f>
        <v>0.83875915990468364</v>
      </c>
      <c r="J738" s="64"/>
      <c r="K738" s="95" t="str">
        <f t="shared" si="248"/>
        <v>AS2_neu</v>
      </c>
      <c r="L738" s="95">
        <f t="shared" si="249"/>
        <v>-0.66116655168450933</v>
      </c>
      <c r="M738" s="95">
        <f t="shared" si="250"/>
        <v>0.22029226368052707</v>
      </c>
      <c r="N738" s="95">
        <f t="shared" si="251"/>
        <v>3.0013153464315403</v>
      </c>
      <c r="O738" s="95">
        <f t="shared" si="252"/>
        <v>-1.2956082710844272</v>
      </c>
      <c r="P738" s="95">
        <f t="shared" si="253"/>
        <v>-2.6724832284591438E-2</v>
      </c>
      <c r="Q738" s="96">
        <f>[1]!DPROB(N738,COUNT(M$729:M$732),O$733)</f>
        <v>4.2014039122768736E-2</v>
      </c>
      <c r="R738" s="104">
        <f t="shared" si="254"/>
        <v>0.63444171939991789</v>
      </c>
      <c r="S738" s="104">
        <f t="shared" si="255"/>
        <v>2.4505637186472664</v>
      </c>
      <c r="U738" t="s">
        <v>560</v>
      </c>
    </row>
    <row r="739" spans="1:22" x14ac:dyDescent="0.35">
      <c r="A739" t="s">
        <v>519</v>
      </c>
      <c r="B739">
        <f>SUM(F731:F734)</f>
        <v>0.5823441772498904</v>
      </c>
      <c r="C739">
        <f>C740-C738</f>
        <v>8</v>
      </c>
      <c r="D739">
        <f>B739/C739</f>
        <v>7.2793022156236301E-2</v>
      </c>
      <c r="R739" s="42"/>
      <c r="S739" s="42"/>
    </row>
    <row r="740" spans="1:22" x14ac:dyDescent="0.35">
      <c r="A740" s="91" t="s">
        <v>520</v>
      </c>
      <c r="B740" s="91">
        <f>DEVSQ(B721:E723)</f>
        <v>5.3446698573379621</v>
      </c>
      <c r="C740" s="91">
        <f>COUNT(B721:E723)-1</f>
        <v>11</v>
      </c>
      <c r="D740" s="91">
        <f>B740/C740</f>
        <v>0.48587907793981472</v>
      </c>
      <c r="E740" s="91"/>
      <c r="F740" s="91"/>
      <c r="G740" s="91"/>
      <c r="H740" s="91"/>
      <c r="I740" s="91"/>
    </row>
    <row r="741" spans="1:22" x14ac:dyDescent="0.35">
      <c r="A741"/>
    </row>
    <row r="742" spans="1:22" ht="15.5" x14ac:dyDescent="0.35">
      <c r="A742" s="83" t="s">
        <v>51</v>
      </c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</row>
    <row r="743" spans="1:22" ht="15.5" x14ac:dyDescent="0.35">
      <c r="A743" s="103"/>
      <c r="B743" s="82" t="s">
        <v>140</v>
      </c>
      <c r="C743" s="82" t="s">
        <v>141</v>
      </c>
      <c r="D743" s="82" t="s">
        <v>142</v>
      </c>
      <c r="E743" s="82" t="s">
        <v>143</v>
      </c>
      <c r="F743" s="84"/>
      <c r="G743" s="106" t="s">
        <v>554</v>
      </c>
      <c r="H743" s="119" t="s">
        <v>140</v>
      </c>
      <c r="I743" s="119"/>
      <c r="J743" s="119" t="s">
        <v>141</v>
      </c>
      <c r="K743" s="119"/>
      <c r="L743" s="119" t="s">
        <v>142</v>
      </c>
      <c r="M743" s="119"/>
      <c r="N743" s="119" t="s">
        <v>143</v>
      </c>
      <c r="O743" s="119"/>
    </row>
    <row r="744" spans="1:22" x14ac:dyDescent="0.35">
      <c r="A744" t="s">
        <v>79</v>
      </c>
      <c r="B744">
        <v>1.2829106243313642</v>
      </c>
      <c r="C744">
        <v>1.5065140638831433E-5</v>
      </c>
      <c r="D744">
        <v>0.97629113313734384</v>
      </c>
      <c r="E744">
        <v>1.5972350837540414</v>
      </c>
      <c r="H744" s="107" t="str" cm="1">
        <f t="array" ref="H744:I747">[1]!GRUBBS(B744:B746,TRUE)</f>
        <v>outlier</v>
      </c>
      <c r="I744" s="74">
        <v>0.65979480937369483</v>
      </c>
      <c r="J744" s="107" t="str" cm="1">
        <f t="array" ref="J744:K747">[1]!GRUBBS(C744:C746,TRUE)</f>
        <v>outlier</v>
      </c>
      <c r="K744" s="74">
        <v>5.3794430270129158E-5</v>
      </c>
      <c r="L744" s="107" t="str" cm="1">
        <f t="array" ref="L744:M747">[1]!GRUBBS(D744:D746,TRUE)</f>
        <v>outlier</v>
      </c>
      <c r="M744" s="74">
        <v>1.3291215066080302</v>
      </c>
      <c r="N744" s="107" t="str" cm="1">
        <f t="array" ref="N744:O747">[1]!GRUBBS(E744:E746,TRUE)</f>
        <v>outlier</v>
      </c>
      <c r="O744" s="74">
        <v>1.2158014686821161</v>
      </c>
    </row>
    <row r="745" spans="1:22" x14ac:dyDescent="0.35">
      <c r="A745" t="s">
        <v>80</v>
      </c>
      <c r="B745">
        <v>1.1813938444044232</v>
      </c>
      <c r="C745">
        <v>5.3794430270129158E-5</v>
      </c>
      <c r="D745">
        <v>1.0193112614988487</v>
      </c>
      <c r="E745">
        <v>1.2158014686821161</v>
      </c>
      <c r="H745" s="108" t="str">
        <v>G</v>
      </c>
      <c r="I745" s="75">
        <v>1.1413149190658087</v>
      </c>
      <c r="J745" s="108" t="str">
        <v>G</v>
      </c>
      <c r="K745" s="75">
        <v>1.0858667506490234</v>
      </c>
      <c r="L745" s="108" t="str">
        <v>G</v>
      </c>
      <c r="M745" s="75">
        <v>1.1474686292574416</v>
      </c>
      <c r="N745" s="108" t="str">
        <v>G</v>
      </c>
      <c r="O745" s="75">
        <v>1.1347668275837597</v>
      </c>
    </row>
    <row r="746" spans="1:22" x14ac:dyDescent="0.35">
      <c r="A746" t="s">
        <v>81</v>
      </c>
      <c r="B746">
        <v>0.65979480937369483</v>
      </c>
      <c r="C746">
        <v>2.8445126056289338E-5</v>
      </c>
      <c r="D746">
        <v>1.3291215066080302</v>
      </c>
      <c r="E746">
        <v>1.5224469943425252</v>
      </c>
      <c r="H746" s="108" t="str">
        <v>G-crit</v>
      </c>
      <c r="I746" s="75">
        <v>1.1531180614225278</v>
      </c>
      <c r="J746" s="108" t="str">
        <v>G-crit</v>
      </c>
      <c r="K746" s="75">
        <v>1.1531180614225278</v>
      </c>
      <c r="L746" s="108" t="str">
        <v>G-crit</v>
      </c>
      <c r="M746" s="75">
        <v>1.1531180614225278</v>
      </c>
      <c r="N746" s="108" t="str">
        <v>G-crit</v>
      </c>
      <c r="O746" s="75">
        <v>1.1531180614225278</v>
      </c>
    </row>
    <row r="747" spans="1:22" x14ac:dyDescent="0.35">
      <c r="A747"/>
      <c r="H747" s="109" t="str">
        <v>sig</v>
      </c>
      <c r="I747" s="110" t="str">
        <v>no</v>
      </c>
      <c r="J747" s="109" t="str">
        <v>sig</v>
      </c>
      <c r="K747" s="110" t="str">
        <v>no</v>
      </c>
      <c r="L747" s="109" t="str">
        <v>sig</v>
      </c>
      <c r="M747" s="110" t="str">
        <v>no</v>
      </c>
      <c r="N747" s="109" t="str">
        <v>sig</v>
      </c>
      <c r="O747" s="110" t="str">
        <v>no</v>
      </c>
    </row>
    <row r="748" spans="1:22" x14ac:dyDescent="0.35">
      <c r="A748"/>
      <c r="G748" s="11" t="s">
        <v>555</v>
      </c>
      <c r="H748" s="6" t="str">
        <f>IF(I745 &lt; 1.153, "NS", IF(I745 &gt; 1.155, "outlier", "straggler"))</f>
        <v>NS</v>
      </c>
      <c r="I748" s="6" t="str">
        <f>IF(H748 = "outlier", "exclude", IF(H748 = "straggler", "keep", "keep"))</f>
        <v>keep</v>
      </c>
      <c r="J748" s="6" t="str">
        <f>IF(K745 &lt; 1.153, "NS", IF(K745 &gt; 1.155, "outlier", "straggler"))</f>
        <v>NS</v>
      </c>
      <c r="K748" s="6" t="str">
        <f>IF(J748 = "outlier", "exclude", IF(J748 = "straggler", "keep", "keep"))</f>
        <v>keep</v>
      </c>
      <c r="L748" s="6" t="str">
        <f>IF(M745 &lt; 1.153, "NS", IF(M745 &gt; 1.155, "outlier", "straggler"))</f>
        <v>NS</v>
      </c>
      <c r="M748" s="6" t="str">
        <f>IF(L748 = "outlier", "exclude", IF(L748 = "straggler", "keep", "keep"))</f>
        <v>keep</v>
      </c>
      <c r="N748" s="6" t="str">
        <f>IF(O745 &lt; 1.153, "NS", IF(O745 &gt; 1.155, "outlier", "straggler"))</f>
        <v>NS</v>
      </c>
      <c r="O748" s="6" t="str">
        <f>IF(N748 = "outlier", "exclude", IF(N748 = "straggler", "keep", "keep"))</f>
        <v>keep</v>
      </c>
    </row>
    <row r="749" spans="1:22" x14ac:dyDescent="0.35">
      <c r="A749"/>
    </row>
    <row r="750" spans="1:22" ht="15" thickBot="1" x14ac:dyDescent="0.4">
      <c r="A750" t="s">
        <v>521</v>
      </c>
      <c r="K750" t="s">
        <v>533</v>
      </c>
      <c r="N750" s="42" t="s">
        <v>534</v>
      </c>
      <c r="O750">
        <v>0.05</v>
      </c>
    </row>
    <row r="751" spans="1:22" ht="15" thickTop="1" x14ac:dyDescent="0.35">
      <c r="A751"/>
      <c r="K751" s="85" t="s">
        <v>535</v>
      </c>
      <c r="L751" s="85" t="s">
        <v>536</v>
      </c>
      <c r="M751" s="85" t="s">
        <v>537</v>
      </c>
      <c r="N751" s="85" t="s">
        <v>538</v>
      </c>
      <c r="O751" s="85" t="s">
        <v>515</v>
      </c>
      <c r="P751" s="85" t="s">
        <v>539</v>
      </c>
    </row>
    <row r="752" spans="1:22" ht="15" thickBot="1" x14ac:dyDescent="0.4">
      <c r="A752" t="s">
        <v>522</v>
      </c>
      <c r="F752" t="s">
        <v>523</v>
      </c>
      <c r="G752">
        <v>0.05</v>
      </c>
      <c r="K752" s="42" t="str">
        <f>B743</f>
        <v>WT_neu</v>
      </c>
      <c r="L752" s="42">
        <f>AVERAGE(B744:B746)</f>
        <v>1.0413664260364941</v>
      </c>
      <c r="M752" s="42">
        <f>COUNT(B744:B746)</f>
        <v>3</v>
      </c>
      <c r="N752" s="42">
        <f>DEVSQ(B744:B746)</f>
        <v>0.22354817626736079</v>
      </c>
      <c r="O752" s="42"/>
      <c r="P752" s="42"/>
      <c r="R752" s="42"/>
      <c r="S752" s="42"/>
      <c r="T752" s="42"/>
    </row>
    <row r="753" spans="1:22" ht="15" thickTop="1" x14ac:dyDescent="0.35">
      <c r="A753" s="85" t="s">
        <v>524</v>
      </c>
      <c r="B753" s="85" t="s">
        <v>510</v>
      </c>
      <c r="C753" s="85" t="s">
        <v>511</v>
      </c>
      <c r="D753" s="85" t="s">
        <v>121</v>
      </c>
      <c r="E753" s="85" t="s">
        <v>512</v>
      </c>
      <c r="F753" s="85" t="s">
        <v>514</v>
      </c>
      <c r="G753" s="85" t="s">
        <v>525</v>
      </c>
      <c r="H753" s="85" t="s">
        <v>526</v>
      </c>
      <c r="I753" s="85" t="s">
        <v>527</v>
      </c>
      <c r="K753" t="str">
        <f>C743</f>
        <v>PWS_neu</v>
      </c>
      <c r="L753">
        <f>AVERAGE(C744:C746)</f>
        <v>3.2434898988416642E-5</v>
      </c>
      <c r="M753">
        <f>COUNT(C744:C746)</f>
        <v>3</v>
      </c>
      <c r="N753">
        <f>DEVSQ(C744:C746)</f>
        <v>7.7385636974737637E-10</v>
      </c>
    </row>
    <row r="754" spans="1:22" x14ac:dyDescent="0.35">
      <c r="A754" s="42" t="str">
        <f>B743</f>
        <v>WT_neu</v>
      </c>
      <c r="B754" s="42">
        <f>COUNT(B744:B746)</f>
        <v>3</v>
      </c>
      <c r="C754" s="42">
        <f>SUM(B744:B746)</f>
        <v>3.1240992781094823</v>
      </c>
      <c r="D754" s="42">
        <f>AVERAGE(B744:B746)</f>
        <v>1.0413664260364941</v>
      </c>
      <c r="E754" s="42">
        <f>_xlfn.VAR.S(B744:B746)</f>
        <v>0.11177408813368039</v>
      </c>
      <c r="F754" s="42">
        <f>DEVSQ(B744:B746)</f>
        <v>0.22354817626736079</v>
      </c>
      <c r="G754" s="42">
        <f>SQRT(D762/B754)</f>
        <v>0.12572474687996096</v>
      </c>
      <c r="H754" s="42">
        <f>D754-G754*_xlfn.T.INV.2T(G752,C762)</f>
        <v>0.75144463983380683</v>
      </c>
      <c r="I754" s="42">
        <f>D754+G754*_xlfn.T.INV.2T(G752,C762)</f>
        <v>1.3312882122391814</v>
      </c>
      <c r="J754" s="42"/>
      <c r="K754" s="92" t="str">
        <f>D743</f>
        <v>AS1_neu</v>
      </c>
      <c r="L754" s="92">
        <f>AVERAGE(D744:D746)</f>
        <v>1.1082413004147409</v>
      </c>
      <c r="M754" s="92">
        <f>COUNT(D744:D746)</f>
        <v>3</v>
      </c>
      <c r="N754" s="42">
        <f>DEVSQ(D744:D746)</f>
        <v>7.4107463954105168E-2</v>
      </c>
      <c r="O754" s="42"/>
      <c r="P754" s="42"/>
    </row>
    <row r="755" spans="1:22" x14ac:dyDescent="0.35">
      <c r="A755" t="str">
        <f>C743</f>
        <v>PWS_neu</v>
      </c>
      <c r="B755">
        <f>COUNT(C744:C746)</f>
        <v>3</v>
      </c>
      <c r="C755">
        <f>SUM(C744:C746)</f>
        <v>9.7304696965249933E-5</v>
      </c>
      <c r="D755">
        <f>AVERAGE(C744:C746)</f>
        <v>3.2434898988416642E-5</v>
      </c>
      <c r="E755">
        <f>_xlfn.VAR.S(C744:C746)</f>
        <v>3.8692818487368818E-10</v>
      </c>
      <c r="F755">
        <f>DEVSQ(C744:C746)</f>
        <v>7.7385636974737637E-10</v>
      </c>
      <c r="G755">
        <f>SQRT(D762/B755)</f>
        <v>0.12572474687996096</v>
      </c>
      <c r="H755">
        <f>D755-G755*_xlfn.T.INV.2T(G752,C762)</f>
        <v>-0.28988935130369881</v>
      </c>
      <c r="I755">
        <f>D755+G755*_xlfn.T.INV.2T(G752,C762)</f>
        <v>0.28995422110167562</v>
      </c>
      <c r="K755" t="str">
        <f>E743</f>
        <v>AS2_neu</v>
      </c>
      <c r="L755">
        <f>AVERAGE(E744:E746)</f>
        <v>1.4451611822595609</v>
      </c>
      <c r="M755">
        <f>COUNT(E744:E746)</f>
        <v>3</v>
      </c>
      <c r="N755">
        <f>DEVSQ(E744:E746)</f>
        <v>8.1705446477403743E-2</v>
      </c>
    </row>
    <row r="756" spans="1:22" x14ac:dyDescent="0.35">
      <c r="A756" t="str">
        <f>D743</f>
        <v>AS1_neu</v>
      </c>
      <c r="B756">
        <f>COUNT(D744:D746)</f>
        <v>3</v>
      </c>
      <c r="C756">
        <f>SUM(D744:D746)</f>
        <v>3.3247239012442229</v>
      </c>
      <c r="D756">
        <f>AVERAGE(D744:D746)</f>
        <v>1.1082413004147409</v>
      </c>
      <c r="E756">
        <f>_xlfn.VAR.S(D744:D746)</f>
        <v>3.7053731977052307E-2</v>
      </c>
      <c r="F756">
        <f>DEVSQ(D744:D746)</f>
        <v>7.4107463954105168E-2</v>
      </c>
      <c r="G756">
        <f>SQRT(D762/B756)</f>
        <v>0.12572474687996096</v>
      </c>
      <c r="H756">
        <f>D756-G756*_xlfn.T.INV.2T(G752,C762)</f>
        <v>0.81831951421205362</v>
      </c>
      <c r="I756">
        <f>D756+G756*_xlfn.T.INV.2T(G752,C762)</f>
        <v>1.3981630866174282</v>
      </c>
      <c r="K756" s="78"/>
      <c r="L756" s="78"/>
      <c r="M756" s="78">
        <f>SUM(M752:M755)</f>
        <v>12</v>
      </c>
      <c r="N756" s="78">
        <f>SUM(N752:N755)</f>
        <v>0.37936108747272607</v>
      </c>
      <c r="O756" s="78">
        <f>M756-COUNT(M752:M755)</f>
        <v>8</v>
      </c>
      <c r="P756" s="78">
        <f>[1]!DCRIT(COUNT(M752:M755),O756,O750)</f>
        <v>2.88</v>
      </c>
    </row>
    <row r="757" spans="1:22" ht="15" thickBot="1" x14ac:dyDescent="0.4">
      <c r="A757" t="str">
        <f>E743</f>
        <v>AS2_neu</v>
      </c>
      <c r="B757">
        <f>COUNT(E744:E746)</f>
        <v>3</v>
      </c>
      <c r="C757">
        <f>SUM(E744:E746)</f>
        <v>4.3354835467786828</v>
      </c>
      <c r="D757">
        <f>AVERAGE(E744:E746)</f>
        <v>1.4451611822595609</v>
      </c>
      <c r="E757">
        <f>_xlfn.VAR.S(E744:E746)</f>
        <v>4.0852723238701483E-2</v>
      </c>
      <c r="F757">
        <f>DEVSQ(E744:E746)</f>
        <v>8.1705446477403743E-2</v>
      </c>
      <c r="G757">
        <f>SQRT(D762/B757)</f>
        <v>0.12572474687996096</v>
      </c>
      <c r="H757">
        <f>D757-G757*_xlfn.T.INV.2T(G752,C762)</f>
        <v>1.1552393960568736</v>
      </c>
      <c r="I757">
        <f>D757+G757*_xlfn.T.INV.2T(G752,C762)</f>
        <v>1.7350829684622482</v>
      </c>
      <c r="K757" t="s">
        <v>540</v>
      </c>
    </row>
    <row r="758" spans="1:22" ht="15" thickTop="1" x14ac:dyDescent="0.35">
      <c r="A758" s="78"/>
      <c r="B758" s="78"/>
      <c r="C758" s="78"/>
      <c r="D758" s="78"/>
      <c r="E758" s="78"/>
      <c r="F758" s="78"/>
      <c r="G758" s="78"/>
      <c r="H758" s="78"/>
      <c r="I758" s="78"/>
      <c r="K758" s="85" t="s">
        <v>535</v>
      </c>
      <c r="L758" s="85" t="s">
        <v>536</v>
      </c>
      <c r="M758" s="85" t="s">
        <v>541</v>
      </c>
      <c r="N758" s="85" t="s">
        <v>542</v>
      </c>
      <c r="O758" s="85" t="s">
        <v>543</v>
      </c>
      <c r="P758" s="85" t="s">
        <v>544</v>
      </c>
      <c r="Q758" s="85" t="s">
        <v>545</v>
      </c>
      <c r="R758" s="85" t="s">
        <v>546</v>
      </c>
      <c r="S758" s="85" t="s">
        <v>547</v>
      </c>
      <c r="U758" s="135" t="s">
        <v>558</v>
      </c>
    </row>
    <row r="759" spans="1:22" ht="15" thickBot="1" x14ac:dyDescent="0.4">
      <c r="A759" t="s">
        <v>513</v>
      </c>
      <c r="K759" s="89" t="str">
        <f>K753</f>
        <v>PWS_neu</v>
      </c>
      <c r="L759" s="89">
        <f>L$752-L753</f>
        <v>1.0413339911375057</v>
      </c>
      <c r="M759" s="89">
        <f>SQRT(N$756/O$756*(1/M$752+1/M753))</f>
        <v>0.17780164216356525</v>
      </c>
      <c r="N759" s="89">
        <f>ABS(L759/M759)</f>
        <v>5.8567175109639891</v>
      </c>
      <c r="O759" s="89">
        <f>L759-M759*P$756</f>
        <v>0.52926526170643773</v>
      </c>
      <c r="P759" s="89">
        <f>L759+M759*P$756</f>
        <v>1.5534027205685736</v>
      </c>
      <c r="Q759" s="99">
        <f>[1]!DPROB(N759,COUNT(M$752:M$755),O$756)</f>
        <v>0</v>
      </c>
      <c r="R759" s="89">
        <f>M759*P$756</f>
        <v>0.51206872943106796</v>
      </c>
      <c r="S759" s="89">
        <f>ABS(L759)*SQRT(O$756/N$756)</f>
        <v>4.7819898231616387</v>
      </c>
      <c r="T759" s="42"/>
      <c r="U759" t="s">
        <v>561</v>
      </c>
    </row>
    <row r="760" spans="1:22" ht="15" thickTop="1" x14ac:dyDescent="0.35">
      <c r="A760" s="85" t="s">
        <v>528</v>
      </c>
      <c r="B760" s="85" t="s">
        <v>514</v>
      </c>
      <c r="C760" s="85" t="s">
        <v>515</v>
      </c>
      <c r="D760" s="85" t="s">
        <v>516</v>
      </c>
      <c r="E760" s="85" t="s">
        <v>517</v>
      </c>
      <c r="F760" s="85" t="s">
        <v>529</v>
      </c>
      <c r="G760" s="85" t="s">
        <v>530</v>
      </c>
      <c r="H760" s="85" t="s">
        <v>531</v>
      </c>
      <c r="I760" s="85" t="s">
        <v>532</v>
      </c>
      <c r="K760" s="89" t="str">
        <f t="shared" ref="K760:K761" si="256">K754</f>
        <v>AS1_neu</v>
      </c>
      <c r="L760" s="89">
        <f t="shared" ref="L760:L761" si="257">L$752-L754</f>
        <v>-6.6874874378246796E-2</v>
      </c>
      <c r="M760" s="89">
        <f t="shared" ref="M760:M761" si="258">SQRT(N$756/O$756*(1/M$752+1/M754))</f>
        <v>0.17780164216356525</v>
      </c>
      <c r="N760" s="89">
        <f t="shared" ref="N760:N761" si="259">ABS(L760/M760)</f>
        <v>0.37612067900209001</v>
      </c>
      <c r="O760" s="89">
        <f t="shared" ref="O760:O761" si="260">L760-M760*P$756</f>
        <v>-0.57894360380931476</v>
      </c>
      <c r="P760" s="89">
        <f t="shared" ref="P760:P761" si="261">L760+M760*P$756</f>
        <v>0.44519385505282116</v>
      </c>
      <c r="Q760" s="89">
        <f>[1]!DPROB(N760,COUNT(M$752:M$755),O$756)</f>
        <v>1</v>
      </c>
      <c r="R760" s="89">
        <f t="shared" ref="R760:R761" si="262">M760*P$756</f>
        <v>0.51206872943106796</v>
      </c>
      <c r="S760" s="89">
        <f t="shared" ref="S760:S761" si="263">ABS(L760)*SQRT(O$756/N$756)</f>
        <v>0.30710124842142122</v>
      </c>
      <c r="U760" t="s">
        <v>559</v>
      </c>
    </row>
    <row r="761" spans="1:22" x14ac:dyDescent="0.35">
      <c r="A761" s="42" t="s">
        <v>518</v>
      </c>
      <c r="B761" s="42">
        <f>B763-B762</f>
        <v>3.5114534459345212</v>
      </c>
      <c r="C761" s="42">
        <f>COUNTA(A754:A757)-1</f>
        <v>3</v>
      </c>
      <c r="D761" s="42">
        <f>B761/C761</f>
        <v>1.1704844819781737</v>
      </c>
      <c r="E761" s="42">
        <f>D761/D762</f>
        <v>24.683279769695936</v>
      </c>
      <c r="F761" s="97">
        <f>_xlfn.F.DIST.RT(E761,C761,C762)</f>
        <v>2.1354956052545729E-4</v>
      </c>
      <c r="G761" s="42">
        <f>B761/B763</f>
        <v>0.9024982855863567</v>
      </c>
      <c r="H761" s="42">
        <f>SQRT(DEVSQ(D754:D757)/(D762*C761))</f>
        <v>2.8684072101485136</v>
      </c>
      <c r="I761" s="42">
        <f>(B763-C763*D762)/(B763+D762)</f>
        <v>0.85550845010862175</v>
      </c>
      <c r="J761" s="42"/>
      <c r="K761" s="95" t="str">
        <f t="shared" si="256"/>
        <v>AS2_neu</v>
      </c>
      <c r="L761" s="95">
        <f t="shared" si="257"/>
        <v>-0.40379475622306682</v>
      </c>
      <c r="M761" s="95">
        <f t="shared" si="258"/>
        <v>0.17780164216356525</v>
      </c>
      <c r="N761" s="95">
        <f t="shared" si="259"/>
        <v>2.2710406456853951</v>
      </c>
      <c r="O761" s="95">
        <f t="shared" si="260"/>
        <v>-0.91586348565413478</v>
      </c>
      <c r="P761" s="95">
        <f t="shared" si="261"/>
        <v>0.10827397320800114</v>
      </c>
      <c r="Q761" s="95">
        <f>[1]!DPROB(N761,COUNT(M$752:M$755),O$756)</f>
        <v>1</v>
      </c>
      <c r="R761" s="95">
        <f t="shared" si="262"/>
        <v>0.51206872943106796</v>
      </c>
      <c r="S761" s="95">
        <f t="shared" si="263"/>
        <v>1.8542969223500203</v>
      </c>
      <c r="U761" t="s">
        <v>559</v>
      </c>
    </row>
    <row r="762" spans="1:22" x14ac:dyDescent="0.35">
      <c r="A762" t="s">
        <v>519</v>
      </c>
      <c r="B762">
        <f>SUM(F754:F757)</f>
        <v>0.37936108747272607</v>
      </c>
      <c r="C762">
        <f>C763-C761</f>
        <v>8</v>
      </c>
      <c r="D762">
        <f>B762/C762</f>
        <v>4.7420135934090758E-2</v>
      </c>
      <c r="R762" s="42"/>
      <c r="S762" s="42"/>
    </row>
    <row r="763" spans="1:22" x14ac:dyDescent="0.35">
      <c r="A763" s="91" t="s">
        <v>520</v>
      </c>
      <c r="B763" s="91">
        <f>DEVSQ(B744:E746)</f>
        <v>3.8908145334072475</v>
      </c>
      <c r="C763" s="91">
        <f>COUNT(B744:E746)-1</f>
        <v>11</v>
      </c>
      <c r="D763" s="91">
        <f>B763/C763</f>
        <v>0.35371041212793158</v>
      </c>
      <c r="E763" s="91"/>
      <c r="F763" s="91"/>
      <c r="G763" s="91"/>
      <c r="H763" s="91"/>
      <c r="I763" s="91"/>
    </row>
    <row r="764" spans="1:22" x14ac:dyDescent="0.35">
      <c r="A764"/>
    </row>
    <row r="765" spans="1:22" ht="15.5" x14ac:dyDescent="0.35">
      <c r="A765" s="83" t="s">
        <v>63</v>
      </c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</row>
    <row r="766" spans="1:22" ht="15.5" x14ac:dyDescent="0.35">
      <c r="A766" s="103"/>
      <c r="B766" s="82" t="s">
        <v>140</v>
      </c>
      <c r="C766" s="82" t="s">
        <v>141</v>
      </c>
      <c r="D766" s="82" t="s">
        <v>142</v>
      </c>
      <c r="E766" s="82" t="s">
        <v>143</v>
      </c>
      <c r="F766" s="84"/>
      <c r="G766" s="106" t="s">
        <v>554</v>
      </c>
      <c r="H766" s="119" t="s">
        <v>140</v>
      </c>
      <c r="I766" s="119"/>
      <c r="J766" s="119" t="s">
        <v>141</v>
      </c>
      <c r="K766" s="119"/>
      <c r="L766" s="119" t="s">
        <v>142</v>
      </c>
      <c r="M766" s="119"/>
      <c r="N766" s="119" t="s">
        <v>143</v>
      </c>
      <c r="O766" s="119"/>
    </row>
    <row r="767" spans="1:22" x14ac:dyDescent="0.35">
      <c r="A767" t="s">
        <v>79</v>
      </c>
      <c r="B767">
        <v>0.85187749880921926</v>
      </c>
      <c r="C767">
        <v>4.0232215147048729E-3</v>
      </c>
      <c r="D767">
        <v>0.8172342399526249</v>
      </c>
      <c r="E767">
        <v>3.8836913663260288</v>
      </c>
      <c r="H767" s="107" t="str" cm="1">
        <f t="array" ref="H767:I770">[1]!GRUBBS(B767:B769,TRUE)</f>
        <v>outlier</v>
      </c>
      <c r="I767" s="74">
        <v>1.3849845560536622</v>
      </c>
      <c r="J767" s="107" t="str" cm="1">
        <f t="array" ref="J767:K770">[1]!GRUBBS(C767:C769,TRUE)</f>
        <v>outlier</v>
      </c>
      <c r="K767" s="74">
        <v>1.6839263945050555E-2</v>
      </c>
      <c r="L767" s="107" t="str" cm="1">
        <f t="array" ref="L767:M770">[1]!GRUBBS(D767:D769,TRUE)</f>
        <v>outlier</v>
      </c>
      <c r="M767" s="74">
        <v>1.7462686887077612</v>
      </c>
      <c r="N767" s="107" t="str" cm="1">
        <f t="array" ref="N767:O770">[1]!GRUBBS(E767:E769,TRUE)</f>
        <v>outlier</v>
      </c>
      <c r="O767" s="74">
        <v>3.8836913663260288</v>
      </c>
    </row>
    <row r="768" spans="1:22" x14ac:dyDescent="0.35">
      <c r="A768" t="s">
        <v>80</v>
      </c>
      <c r="B768">
        <v>1.3849845560536622</v>
      </c>
      <c r="C768">
        <v>1.6839263945050555E-2</v>
      </c>
      <c r="D768">
        <v>1.1564569452025242</v>
      </c>
      <c r="E768">
        <v>2.6585314908782838</v>
      </c>
      <c r="H768" s="108" t="str">
        <v>G</v>
      </c>
      <c r="I768" s="75">
        <v>1.1546725560217519</v>
      </c>
      <c r="J768" s="108" t="str">
        <v>G</v>
      </c>
      <c r="K768" s="75">
        <v>1.0145952142921375</v>
      </c>
      <c r="L768" s="108" t="str">
        <v>G</v>
      </c>
      <c r="M768" s="75">
        <v>1.0769298326392596</v>
      </c>
      <c r="N768" s="108" t="str">
        <v>G</v>
      </c>
      <c r="O768" s="75">
        <v>1.151568556477405</v>
      </c>
    </row>
    <row r="769" spans="1:21" x14ac:dyDescent="0.35">
      <c r="A769" t="s">
        <v>81</v>
      </c>
      <c r="B769">
        <v>0.84757457840365469</v>
      </c>
      <c r="C769">
        <v>1.0144138949036107E-2</v>
      </c>
      <c r="D769">
        <v>1.7462686887077612</v>
      </c>
      <c r="E769">
        <v>2.758673189209691</v>
      </c>
      <c r="H769" s="108" t="str">
        <v>G-crit</v>
      </c>
      <c r="I769" s="75">
        <v>1.1531180614225278</v>
      </c>
      <c r="J769" s="108" t="str">
        <v>G-crit</v>
      </c>
      <c r="K769" s="75">
        <v>1.1531180614225278</v>
      </c>
      <c r="L769" s="108" t="str">
        <v>G-crit</v>
      </c>
      <c r="M769" s="75">
        <v>1.1531180614225278</v>
      </c>
      <c r="N769" s="108" t="str">
        <v>G-crit</v>
      </c>
      <c r="O769" s="75">
        <v>1.1531180614225278</v>
      </c>
    </row>
    <row r="770" spans="1:21" x14ac:dyDescent="0.35">
      <c r="A770"/>
      <c r="H770" s="109" t="str">
        <v>sig</v>
      </c>
      <c r="I770" s="110" t="str">
        <v>yes</v>
      </c>
      <c r="J770" s="109" t="str">
        <v>sig</v>
      </c>
      <c r="K770" s="110" t="str">
        <v>no</v>
      </c>
      <c r="L770" s="109" t="str">
        <v>sig</v>
      </c>
      <c r="M770" s="110" t="str">
        <v>no</v>
      </c>
      <c r="N770" s="109" t="str">
        <v>sig</v>
      </c>
      <c r="O770" s="110" t="str">
        <v>no</v>
      </c>
    </row>
    <row r="771" spans="1:21" x14ac:dyDescent="0.35">
      <c r="A771"/>
      <c r="G771" s="11" t="s">
        <v>555</v>
      </c>
      <c r="H771" s="6" t="str">
        <f>IF(I768 &lt; 1.153, "NS", IF(I768 &gt; 1.155, "outlier", "straggler"))</f>
        <v>straggler</v>
      </c>
      <c r="I771" s="6" t="str">
        <f>IF(H771 = "outlier", "exclude", IF(H771 = "straggler", "keep", "keep"))</f>
        <v>keep</v>
      </c>
      <c r="J771" s="6" t="str">
        <f>IF(K768 &lt; 1.153, "NS", IF(K768 &gt; 1.155, "outlier", "straggler"))</f>
        <v>NS</v>
      </c>
      <c r="K771" s="6" t="str">
        <f>IF(J771 = "outlier", "exclude", IF(J771 = "straggler", "keep", "keep"))</f>
        <v>keep</v>
      </c>
      <c r="L771" s="6" t="str">
        <f>IF(M768 &lt; 1.153, "NS", IF(M768 &gt; 1.155, "outlier", "straggler"))</f>
        <v>NS</v>
      </c>
      <c r="M771" s="6" t="str">
        <f>IF(L771 = "outlier", "exclude", IF(L771 = "straggler", "keep", "keep"))</f>
        <v>keep</v>
      </c>
      <c r="N771" s="6" t="str">
        <f>IF(O768 &lt; 1.153, "NS", IF(O768 &gt; 1.155, "outlier", "straggler"))</f>
        <v>NS</v>
      </c>
      <c r="O771" s="6" t="str">
        <f>IF(N771 = "outlier", "exclude", IF(N771 = "straggler", "keep", "keep"))</f>
        <v>keep</v>
      </c>
    </row>
    <row r="772" spans="1:21" x14ac:dyDescent="0.35">
      <c r="A772"/>
    </row>
    <row r="773" spans="1:21" ht="15" thickBot="1" x14ac:dyDescent="0.4">
      <c r="A773" t="s">
        <v>521</v>
      </c>
      <c r="K773" t="s">
        <v>533</v>
      </c>
      <c r="N773" s="42" t="s">
        <v>534</v>
      </c>
      <c r="O773">
        <v>0.05</v>
      </c>
    </row>
    <row r="774" spans="1:21" ht="15" thickTop="1" x14ac:dyDescent="0.35">
      <c r="A774"/>
      <c r="K774" s="85" t="s">
        <v>535</v>
      </c>
      <c r="L774" s="85" t="s">
        <v>536</v>
      </c>
      <c r="M774" s="85" t="s">
        <v>537</v>
      </c>
      <c r="N774" s="85" t="s">
        <v>538</v>
      </c>
      <c r="O774" s="85" t="s">
        <v>515</v>
      </c>
      <c r="P774" s="85" t="s">
        <v>539</v>
      </c>
    </row>
    <row r="775" spans="1:21" ht="15" thickBot="1" x14ac:dyDescent="0.4">
      <c r="A775" t="s">
        <v>522</v>
      </c>
      <c r="F775" t="s">
        <v>523</v>
      </c>
      <c r="G775">
        <v>0.05</v>
      </c>
      <c r="K775" s="42" t="str">
        <f>B766</f>
        <v>WT_neu</v>
      </c>
      <c r="L775" s="42">
        <f>AVERAGE(B767:B769)</f>
        <v>1.0281455444221788</v>
      </c>
      <c r="M775" s="42">
        <f>COUNT(B767:B769)</f>
        <v>3</v>
      </c>
      <c r="N775" s="42">
        <f>DEVSQ(B767:B769)</f>
        <v>0.19101037789520936</v>
      </c>
      <c r="O775" s="42"/>
      <c r="P775" s="42"/>
      <c r="R775" s="42"/>
      <c r="S775" s="42"/>
      <c r="T775" s="42"/>
    </row>
    <row r="776" spans="1:21" ht="15" thickTop="1" x14ac:dyDescent="0.35">
      <c r="A776" s="85" t="s">
        <v>524</v>
      </c>
      <c r="B776" s="85" t="s">
        <v>510</v>
      </c>
      <c r="C776" s="85" t="s">
        <v>511</v>
      </c>
      <c r="D776" s="85" t="s">
        <v>121</v>
      </c>
      <c r="E776" s="85" t="s">
        <v>512</v>
      </c>
      <c r="F776" s="85" t="s">
        <v>514</v>
      </c>
      <c r="G776" s="85" t="s">
        <v>525</v>
      </c>
      <c r="H776" s="85" t="s">
        <v>526</v>
      </c>
      <c r="I776" s="85" t="s">
        <v>527</v>
      </c>
      <c r="K776" t="str">
        <f>C766</f>
        <v>PWS_neu</v>
      </c>
      <c r="L776">
        <f>AVERAGE(C767:C769)</f>
        <v>1.0335541469597179E-2</v>
      </c>
      <c r="M776">
        <f>COUNT(C767:C769)</f>
        <v>3</v>
      </c>
      <c r="N776">
        <f>DEVSQ(C767:C769)</f>
        <v>8.2180424175526127E-5</v>
      </c>
    </row>
    <row r="777" spans="1:21" x14ac:dyDescent="0.35">
      <c r="A777" s="42" t="str">
        <f>B766</f>
        <v>WT_neu</v>
      </c>
      <c r="B777" s="42">
        <f>COUNT(B767:B769)</f>
        <v>3</v>
      </c>
      <c r="C777" s="42">
        <f>SUM(B767:B769)</f>
        <v>3.0844366332665363</v>
      </c>
      <c r="D777" s="42">
        <f>AVERAGE(B767:B769)</f>
        <v>1.0281455444221788</v>
      </c>
      <c r="E777" s="42">
        <f>_xlfn.VAR.S(B767:B769)</f>
        <v>9.5505188947604625E-2</v>
      </c>
      <c r="F777" s="42">
        <f>DEVSQ(B767:B769)</f>
        <v>0.19101037789520936</v>
      </c>
      <c r="G777" s="42">
        <f>SQRT(D785/B777)</f>
        <v>0.2548431870086339</v>
      </c>
      <c r="H777" s="42">
        <f>D777-G777*_xlfn.T.INV.2T(G775,C785)</f>
        <v>0.44047610135166015</v>
      </c>
      <c r="I777" s="42">
        <f>D777+G777*_xlfn.T.INV.2T(G775,C785)</f>
        <v>1.6158149874926973</v>
      </c>
      <c r="J777" s="42"/>
      <c r="K777" s="92" t="str">
        <f>D766</f>
        <v>AS1_neu</v>
      </c>
      <c r="L777" s="92">
        <f>AVERAGE(D767:D769)</f>
        <v>1.2399866246209701</v>
      </c>
      <c r="M777" s="92">
        <f>COUNT(D767:D769)</f>
        <v>3</v>
      </c>
      <c r="N777" s="42">
        <f>DEVSQ(D767:D769)</f>
        <v>0.44201831450250251</v>
      </c>
      <c r="O777" s="42"/>
      <c r="P777" s="42"/>
    </row>
    <row r="778" spans="1:21" x14ac:dyDescent="0.35">
      <c r="A778" t="str">
        <f>C766</f>
        <v>PWS_neu</v>
      </c>
      <c r="B778">
        <f>COUNT(C767:C769)</f>
        <v>3</v>
      </c>
      <c r="C778">
        <f>SUM(C767:C769)</f>
        <v>3.1006624408791535E-2</v>
      </c>
      <c r="D778">
        <f>AVERAGE(C767:C769)</f>
        <v>1.0335541469597179E-2</v>
      </c>
      <c r="E778">
        <f>_xlfn.VAR.S(C767:C769)</f>
        <v>4.1090212087763043E-5</v>
      </c>
      <c r="F778">
        <f>DEVSQ(C767:C769)</f>
        <v>8.2180424175526127E-5</v>
      </c>
      <c r="G778">
        <f>SQRT(D785/B778)</f>
        <v>0.2548431870086339</v>
      </c>
      <c r="H778">
        <f>D778-G778*_xlfn.T.INV.2T(G775,C785)</f>
        <v>-0.57733390160092146</v>
      </c>
      <c r="I778">
        <f>D778+G778*_xlfn.T.INV.2T(G775,C785)</f>
        <v>0.59800498454011575</v>
      </c>
      <c r="K778" t="str">
        <f>E766</f>
        <v>AS2_neu</v>
      </c>
      <c r="L778">
        <f>AVERAGE(E767:E769)</f>
        <v>3.1002986821380012</v>
      </c>
      <c r="M778">
        <f>COUNT(E767:E769)</f>
        <v>3</v>
      </c>
      <c r="N778">
        <f>DEVSQ(E767:E769)</f>
        <v>0.92557032633133351</v>
      </c>
    </row>
    <row r="779" spans="1:21" x14ac:dyDescent="0.35">
      <c r="A779" t="str">
        <f>D766</f>
        <v>AS1_neu</v>
      </c>
      <c r="B779">
        <f>COUNT(D767:D769)</f>
        <v>3</v>
      </c>
      <c r="C779">
        <f>SUM(D767:D769)</f>
        <v>3.7199598738629103</v>
      </c>
      <c r="D779">
        <f>AVERAGE(D767:D769)</f>
        <v>1.2399866246209701</v>
      </c>
      <c r="E779">
        <f>_xlfn.VAR.S(D767:D769)</f>
        <v>0.22100915725125114</v>
      </c>
      <c r="F779">
        <f>DEVSQ(D767:D769)</f>
        <v>0.44201831450250251</v>
      </c>
      <c r="G779">
        <f>SQRT(D785/B779)</f>
        <v>0.2548431870086339</v>
      </c>
      <c r="H779">
        <f>D779-G779*_xlfn.T.INV.2T(G775,C785)</f>
        <v>0.65231718155045149</v>
      </c>
      <c r="I779">
        <f>D779+G779*_xlfn.T.INV.2T(G775,C785)</f>
        <v>1.8276560676914886</v>
      </c>
      <c r="K779" s="78"/>
      <c r="L779" s="78"/>
      <c r="M779" s="78">
        <f>SUM(M775:M778)</f>
        <v>12</v>
      </c>
      <c r="N779" s="78">
        <f>SUM(N775:N778)</f>
        <v>1.558681199153221</v>
      </c>
      <c r="O779" s="78">
        <f>M779-COUNT(M775:M778)</f>
        <v>8</v>
      </c>
      <c r="P779" s="78">
        <f>[1]!DCRIT(COUNT(M775:M778),O779,O773)</f>
        <v>2.88</v>
      </c>
    </row>
    <row r="780" spans="1:21" ht="15" thickBot="1" x14ac:dyDescent="0.4">
      <c r="A780" t="str">
        <f>E766</f>
        <v>AS2_neu</v>
      </c>
      <c r="B780">
        <f>COUNT(E767:E769)</f>
        <v>3</v>
      </c>
      <c r="C780">
        <f>SUM(E767:E769)</f>
        <v>9.3008960464140031</v>
      </c>
      <c r="D780">
        <f>AVERAGE(E767:E769)</f>
        <v>3.1002986821380012</v>
      </c>
      <c r="E780">
        <f>_xlfn.VAR.S(E767:E769)</f>
        <v>0.46278516316566964</v>
      </c>
      <c r="F780">
        <f>DEVSQ(E767:E769)</f>
        <v>0.92557032633133351</v>
      </c>
      <c r="G780">
        <f>SQRT(D785/B780)</f>
        <v>0.2548431870086339</v>
      </c>
      <c r="H780">
        <f>D780-G780*_xlfn.T.INV.2T(G775,C785)</f>
        <v>2.5126292390674827</v>
      </c>
      <c r="I780">
        <f>D780+G780*_xlfn.T.INV.2T(G775,C785)</f>
        <v>3.6879681252085197</v>
      </c>
      <c r="K780" t="s">
        <v>540</v>
      </c>
    </row>
    <row r="781" spans="1:21" ht="15" thickTop="1" x14ac:dyDescent="0.35">
      <c r="A781" s="78"/>
      <c r="B781" s="78"/>
      <c r="C781" s="78"/>
      <c r="D781" s="78"/>
      <c r="E781" s="78"/>
      <c r="F781" s="78"/>
      <c r="G781" s="78"/>
      <c r="H781" s="78"/>
      <c r="I781" s="78"/>
      <c r="K781" s="85" t="s">
        <v>535</v>
      </c>
      <c r="L781" s="85" t="s">
        <v>536</v>
      </c>
      <c r="M781" s="85" t="s">
        <v>541</v>
      </c>
      <c r="N781" s="85" t="s">
        <v>542</v>
      </c>
      <c r="O781" s="85" t="s">
        <v>543</v>
      </c>
      <c r="P781" s="85" t="s">
        <v>544</v>
      </c>
      <c r="Q781" s="85" t="s">
        <v>545</v>
      </c>
      <c r="R781" s="85" t="s">
        <v>546</v>
      </c>
      <c r="S781" s="85" t="s">
        <v>547</v>
      </c>
      <c r="U781" s="135" t="s">
        <v>558</v>
      </c>
    </row>
    <row r="782" spans="1:21" ht="15" thickBot="1" x14ac:dyDescent="0.4">
      <c r="A782" t="s">
        <v>513</v>
      </c>
      <c r="K782" s="89" t="str">
        <f>K776</f>
        <v>PWS_neu</v>
      </c>
      <c r="L782" s="89">
        <f>L$775-L776</f>
        <v>1.0178100029525816</v>
      </c>
      <c r="M782" s="89">
        <f>SQRT(N$779/O$779*(1/M$775+1/M776))</f>
        <v>0.36040269134599295</v>
      </c>
      <c r="N782" s="89">
        <f>ABS(L782/M782)</f>
        <v>2.8240910164998354</v>
      </c>
      <c r="O782" s="89">
        <f>L782-M782*P$779</f>
        <v>-2.0149748123878153E-2</v>
      </c>
      <c r="P782" s="89">
        <f>L782+M782*P$779</f>
        <v>2.0557697540290416</v>
      </c>
      <c r="Q782" s="89">
        <f>[1]!DPROB(N782,COUNT(M$775:M$778),O$779)</f>
        <v>5.4326177726170502E-2</v>
      </c>
      <c r="R782" s="89">
        <f>M782*P$779</f>
        <v>1.0379597510764598</v>
      </c>
      <c r="S782" s="89">
        <f>ABS(L782)*SQRT(O$779/N$779)</f>
        <v>2.3058606592008215</v>
      </c>
      <c r="T782" s="42"/>
      <c r="U782" t="s">
        <v>559</v>
      </c>
    </row>
    <row r="783" spans="1:21" ht="15" thickTop="1" x14ac:dyDescent="0.35">
      <c r="A783" s="85" t="s">
        <v>528</v>
      </c>
      <c r="B783" s="85" t="s">
        <v>514</v>
      </c>
      <c r="C783" s="85" t="s">
        <v>515</v>
      </c>
      <c r="D783" s="85" t="s">
        <v>516</v>
      </c>
      <c r="E783" s="85" t="s">
        <v>517</v>
      </c>
      <c r="F783" s="85" t="s">
        <v>529</v>
      </c>
      <c r="G783" s="85" t="s">
        <v>530</v>
      </c>
      <c r="H783" s="85" t="s">
        <v>531</v>
      </c>
      <c r="I783" s="85" t="s">
        <v>532</v>
      </c>
      <c r="K783" s="89" t="str">
        <f t="shared" ref="K783:K784" si="264">K777</f>
        <v>AS1_neu</v>
      </c>
      <c r="L783" s="89">
        <f t="shared" ref="L783:L784" si="265">L$775-L777</f>
        <v>-0.21184108019879133</v>
      </c>
      <c r="M783" s="89">
        <f t="shared" ref="M783:M784" si="266">SQRT(N$779/O$779*(1/M$775+1/M777))</f>
        <v>0.36040269134599295</v>
      </c>
      <c r="N783" s="89">
        <f t="shared" ref="N783:N784" si="267">ABS(L783/M783)</f>
        <v>0.58778995075655571</v>
      </c>
      <c r="O783" s="89">
        <f t="shared" ref="O783:O784" si="268">L783-M783*P$779</f>
        <v>-1.2498008312752511</v>
      </c>
      <c r="P783" s="89">
        <f t="shared" ref="P783:P784" si="269">L783+M783*P$779</f>
        <v>0.82611867087766844</v>
      </c>
      <c r="Q783" s="89">
        <f>[1]!DPROB(N783,COUNT(M$775:M$778),O$779)</f>
        <v>1</v>
      </c>
      <c r="R783" s="89">
        <f t="shared" ref="R783:R784" si="270">M783*P$779</f>
        <v>1.0379597510764598</v>
      </c>
      <c r="S783" s="89">
        <f t="shared" ref="S783:S784" si="271">ABS(L783)*SQRT(O$779/N$779)</f>
        <v>0.47992848509640412</v>
      </c>
      <c r="U783" t="s">
        <v>559</v>
      </c>
    </row>
    <row r="784" spans="1:21" x14ac:dyDescent="0.35">
      <c r="A784" s="42" t="s">
        <v>518</v>
      </c>
      <c r="B784" s="42">
        <f>B786-B785</f>
        <v>14.9214805648827</v>
      </c>
      <c r="C784" s="42">
        <f>COUNTA(A777:A780)-1</f>
        <v>3</v>
      </c>
      <c r="D784" s="42">
        <f>B784/C784</f>
        <v>4.9738268549609002</v>
      </c>
      <c r="E784" s="42">
        <f>D784/D785</f>
        <v>25.528385702800612</v>
      </c>
      <c r="F784" s="97">
        <f>_xlfn.F.DIST.RT(E784,C784,C785)</f>
        <v>1.8931452621337246E-4</v>
      </c>
      <c r="G784" s="42">
        <f>B784/B786</f>
        <v>0.90542075851739057</v>
      </c>
      <c r="H784" s="42">
        <f>SQRT(DEVSQ(D777:D780)/(D785*C784))</f>
        <v>2.9170981987128122</v>
      </c>
      <c r="I784" s="42">
        <f>(B786-C786*D785)/(B786+D785)</f>
        <v>0.85978877172824664</v>
      </c>
      <c r="J784" s="42"/>
      <c r="K784" s="95" t="str">
        <f t="shared" si="264"/>
        <v>AS2_neu</v>
      </c>
      <c r="L784" s="95">
        <f t="shared" si="265"/>
        <v>-2.0721531377158224</v>
      </c>
      <c r="M784" s="95">
        <f t="shared" si="266"/>
        <v>0.36040269134599295</v>
      </c>
      <c r="N784" s="95">
        <f t="shared" si="267"/>
        <v>5.7495495662836733</v>
      </c>
      <c r="O784" s="95">
        <f t="shared" si="268"/>
        <v>-3.1101128887922824</v>
      </c>
      <c r="P784" s="95">
        <f t="shared" si="269"/>
        <v>-1.0341933866393627</v>
      </c>
      <c r="Q784" s="96">
        <f>[1]!DPROB(N784,COUNT(M$775:M$778),O$779)</f>
        <v>0</v>
      </c>
      <c r="R784" s="95">
        <f t="shared" si="270"/>
        <v>1.0379597510764598</v>
      </c>
      <c r="S784" s="95">
        <f t="shared" si="271"/>
        <v>4.6944875627451088</v>
      </c>
      <c r="U784" t="s">
        <v>561</v>
      </c>
    </row>
    <row r="785" spans="1:22" x14ac:dyDescent="0.35">
      <c r="A785" t="s">
        <v>519</v>
      </c>
      <c r="B785">
        <f>SUM(F777:F780)</f>
        <v>1.558681199153221</v>
      </c>
      <c r="C785">
        <f>C786-C784</f>
        <v>8</v>
      </c>
      <c r="D785">
        <f>B785/C785</f>
        <v>0.19483514989415263</v>
      </c>
      <c r="R785" s="42"/>
      <c r="S785" s="42"/>
    </row>
    <row r="786" spans="1:22" x14ac:dyDescent="0.35">
      <c r="A786" s="91" t="s">
        <v>520</v>
      </c>
      <c r="B786" s="91">
        <f>DEVSQ(B767:E769)</f>
        <v>16.48016176403592</v>
      </c>
      <c r="C786" s="91">
        <f>COUNT(B767:E769)-1</f>
        <v>11</v>
      </c>
      <c r="D786" s="91">
        <f>B786/C786</f>
        <v>1.4981965240032655</v>
      </c>
      <c r="E786" s="91"/>
      <c r="F786" s="91"/>
      <c r="G786" s="91"/>
      <c r="H786" s="91"/>
      <c r="I786" s="91"/>
    </row>
    <row r="787" spans="1:22" x14ac:dyDescent="0.35">
      <c r="A787"/>
      <c r="N787" s="42"/>
    </row>
    <row r="788" spans="1:22" ht="15.5" x14ac:dyDescent="0.35">
      <c r="A788" s="83" t="s">
        <v>53</v>
      </c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</row>
    <row r="789" spans="1:22" ht="15.5" x14ac:dyDescent="0.35">
      <c r="A789" s="103"/>
      <c r="B789" s="82" t="s">
        <v>140</v>
      </c>
      <c r="C789" s="82" t="s">
        <v>141</v>
      </c>
      <c r="D789" s="82" t="s">
        <v>142</v>
      </c>
      <c r="E789" s="82" t="s">
        <v>143</v>
      </c>
      <c r="F789" s="84"/>
      <c r="G789" s="106" t="s">
        <v>554</v>
      </c>
      <c r="H789" s="119" t="s">
        <v>140</v>
      </c>
      <c r="I789" s="119"/>
      <c r="J789" s="119" t="s">
        <v>141</v>
      </c>
      <c r="K789" s="119"/>
      <c r="L789" s="119" t="s">
        <v>142</v>
      </c>
      <c r="M789" s="119"/>
      <c r="N789" s="119" t="s">
        <v>143</v>
      </c>
      <c r="O789" s="119"/>
    </row>
    <row r="790" spans="1:22" x14ac:dyDescent="0.35">
      <c r="A790" t="s">
        <v>79</v>
      </c>
      <c r="B790">
        <v>0.814040230232152</v>
      </c>
      <c r="C790">
        <v>5.5265569167848522E-3</v>
      </c>
      <c r="D790">
        <v>0.92456180345597261</v>
      </c>
      <c r="E790">
        <v>4.9851197705379029</v>
      </c>
      <c r="H790" s="107" t="str" cm="1">
        <f t="array" ref="H790:I793">[1]!GRUBBS(B790:B792,TRUE)</f>
        <v>outlier</v>
      </c>
      <c r="I790" s="74">
        <v>1.3976385758257834</v>
      </c>
      <c r="J790" s="107" t="str" cm="1">
        <f t="array" ref="J790:K793">[1]!GRUBBS(C790:C792,TRUE)</f>
        <v>outlier</v>
      </c>
      <c r="K790" s="74">
        <v>5.5265569167848522E-3</v>
      </c>
      <c r="L790" s="107" t="str" cm="1">
        <f t="array" ref="L790:M793">[1]!GRUBBS(D790:D792,TRUE)</f>
        <v>outlier</v>
      </c>
      <c r="M790" s="74">
        <v>1.3114013938134441</v>
      </c>
      <c r="N790" s="107" t="str" cm="1">
        <f t="array" ref="N790:O793">[1]!GRUBBS(E790:E792,TRUE)</f>
        <v>outlier</v>
      </c>
      <c r="O790" s="74">
        <v>4.9851197705379029</v>
      </c>
    </row>
    <row r="791" spans="1:22" x14ac:dyDescent="0.35">
      <c r="A791" t="s">
        <v>80</v>
      </c>
      <c r="B791">
        <v>1.3976385758257834</v>
      </c>
      <c r="C791">
        <v>1.5242696978328788E-2</v>
      </c>
      <c r="D791">
        <v>0.98013293067012297</v>
      </c>
      <c r="E791">
        <v>2.1094101926554094</v>
      </c>
      <c r="H791" s="108" t="str">
        <v>G</v>
      </c>
      <c r="I791" s="75">
        <v>1.1487428315000985</v>
      </c>
      <c r="J791" s="108" t="str">
        <v>G</v>
      </c>
      <c r="K791" s="75">
        <v>1.0303646014739289</v>
      </c>
      <c r="L791" s="108" t="str">
        <v>G</v>
      </c>
      <c r="M791" s="75">
        <v>1.1444658331892155</v>
      </c>
      <c r="N791" s="108" t="str">
        <v>G</v>
      </c>
      <c r="O791" s="75">
        <v>1.1543723663857031</v>
      </c>
    </row>
    <row r="792" spans="1:22" x14ac:dyDescent="0.35">
      <c r="A792" t="s">
        <v>81</v>
      </c>
      <c r="B792">
        <v>0.87894004692551797</v>
      </c>
      <c r="C792">
        <v>1.0850128958088314E-2</v>
      </c>
      <c r="D792">
        <v>1.3114013938134441</v>
      </c>
      <c r="E792">
        <v>2.0291206745443935</v>
      </c>
      <c r="H792" s="108" t="str">
        <v>G-crit</v>
      </c>
      <c r="I792" s="75">
        <v>1.1531180614225278</v>
      </c>
      <c r="J792" s="108" t="str">
        <v>G-crit</v>
      </c>
      <c r="K792" s="75">
        <v>1.1531180614225278</v>
      </c>
      <c r="L792" s="108" t="str">
        <v>G-crit</v>
      </c>
      <c r="M792" s="75">
        <v>1.1531180614225278</v>
      </c>
      <c r="N792" s="108" t="str">
        <v>G-crit</v>
      </c>
      <c r="O792" s="75">
        <v>1.1531180614225278</v>
      </c>
    </row>
    <row r="793" spans="1:22" x14ac:dyDescent="0.35">
      <c r="A793"/>
      <c r="H793" s="109" t="str">
        <v>sig</v>
      </c>
      <c r="I793" s="110" t="str">
        <v>no</v>
      </c>
      <c r="J793" s="109" t="str">
        <v>sig</v>
      </c>
      <c r="K793" s="110" t="str">
        <v>no</v>
      </c>
      <c r="L793" s="109" t="str">
        <v>sig</v>
      </c>
      <c r="M793" s="110" t="str">
        <v>no</v>
      </c>
      <c r="N793" s="109" t="str">
        <v>sig</v>
      </c>
      <c r="O793" s="110" t="str">
        <v>yes</v>
      </c>
    </row>
    <row r="794" spans="1:22" x14ac:dyDescent="0.35">
      <c r="A794"/>
      <c r="G794" s="11" t="s">
        <v>555</v>
      </c>
      <c r="H794" s="6" t="str">
        <f>IF(I791 &lt; 1.153, "NS", IF(I791 &gt; 1.155, "outlier", "straggler"))</f>
        <v>NS</v>
      </c>
      <c r="I794" s="6" t="str">
        <f>IF(H794 = "outlier", "exclude", IF(H794 = "straggler", "keep", "keep"))</f>
        <v>keep</v>
      </c>
      <c r="J794" s="6" t="str">
        <f>IF(K791 &lt; 1.153, "NS", IF(K791 &gt; 1.155, "outlier", "straggler"))</f>
        <v>NS</v>
      </c>
      <c r="K794" s="6" t="str">
        <f>IF(J794 = "outlier", "exclude", IF(J794 = "straggler", "keep", "keep"))</f>
        <v>keep</v>
      </c>
      <c r="L794" s="6" t="str">
        <f>IF(M791 &lt; 1.153, "NS", IF(M791 &gt; 1.155, "outlier", "straggler"))</f>
        <v>NS</v>
      </c>
      <c r="M794" s="6" t="str">
        <f>IF(L794 = "outlier", "exclude", IF(L794 = "straggler", "keep", "keep"))</f>
        <v>keep</v>
      </c>
      <c r="N794" s="6" t="str">
        <f>IF(O791 &lt; 1.153, "NS", IF(O791 &gt; 1.155, "outlier", "straggler"))</f>
        <v>straggler</v>
      </c>
      <c r="O794" s="6" t="str">
        <f>IF(N794 = "outlier", "exclude", IF(N794 = "straggler", "keep", "keep"))</f>
        <v>keep</v>
      </c>
    </row>
    <row r="795" spans="1:22" x14ac:dyDescent="0.35">
      <c r="A795"/>
    </row>
    <row r="796" spans="1:22" ht="15" thickBot="1" x14ac:dyDescent="0.4">
      <c r="A796" t="s">
        <v>521</v>
      </c>
      <c r="K796" t="s">
        <v>533</v>
      </c>
      <c r="N796" s="42" t="s">
        <v>534</v>
      </c>
      <c r="O796">
        <v>0.05</v>
      </c>
    </row>
    <row r="797" spans="1:22" ht="15" thickTop="1" x14ac:dyDescent="0.35">
      <c r="A797"/>
      <c r="K797" s="85" t="s">
        <v>535</v>
      </c>
      <c r="L797" s="85" t="s">
        <v>536</v>
      </c>
      <c r="M797" s="85" t="s">
        <v>537</v>
      </c>
      <c r="N797" s="85" t="s">
        <v>538</v>
      </c>
      <c r="O797" s="85" t="s">
        <v>515</v>
      </c>
      <c r="P797" s="85" t="s">
        <v>539</v>
      </c>
    </row>
    <row r="798" spans="1:22" ht="15" thickBot="1" x14ac:dyDescent="0.4">
      <c r="A798" t="s">
        <v>522</v>
      </c>
      <c r="F798" t="s">
        <v>523</v>
      </c>
      <c r="G798">
        <v>0.05</v>
      </c>
      <c r="K798" s="42" t="str">
        <f>B789</f>
        <v>WT_neu</v>
      </c>
      <c r="L798" s="42">
        <f>AVERAGE(B790:B792)</f>
        <v>1.0302062843278179</v>
      </c>
      <c r="M798" s="42">
        <f>COUNT(B790:B792)</f>
        <v>3</v>
      </c>
      <c r="N798" s="42">
        <f>DEVSQ(B790:B792)</f>
        <v>0.20461572635658526</v>
      </c>
      <c r="O798" s="42"/>
      <c r="P798" s="42"/>
      <c r="R798" s="42"/>
      <c r="S798" s="42"/>
      <c r="T798" s="42"/>
    </row>
    <row r="799" spans="1:22" ht="15" thickTop="1" x14ac:dyDescent="0.35">
      <c r="A799" s="85" t="s">
        <v>524</v>
      </c>
      <c r="B799" s="85" t="s">
        <v>510</v>
      </c>
      <c r="C799" s="85" t="s">
        <v>511</v>
      </c>
      <c r="D799" s="85" t="s">
        <v>121</v>
      </c>
      <c r="E799" s="85" t="s">
        <v>512</v>
      </c>
      <c r="F799" s="85" t="s">
        <v>514</v>
      </c>
      <c r="G799" s="85" t="s">
        <v>525</v>
      </c>
      <c r="H799" s="85" t="s">
        <v>526</v>
      </c>
      <c r="I799" s="85" t="s">
        <v>527</v>
      </c>
      <c r="K799" t="str">
        <f>C789</f>
        <v>PWS_neu</v>
      </c>
      <c r="L799">
        <f>AVERAGE(C790:C792)</f>
        <v>1.0539794284400652E-2</v>
      </c>
      <c r="M799">
        <f>COUNT(C790:C792)</f>
        <v>3</v>
      </c>
      <c r="N799">
        <f>DEVSQ(C790:C792)</f>
        <v>4.734615026230873E-5</v>
      </c>
    </row>
    <row r="800" spans="1:22" x14ac:dyDescent="0.35">
      <c r="A800" s="42" t="str">
        <f>B789</f>
        <v>WT_neu</v>
      </c>
      <c r="B800" s="42">
        <f>COUNT(B790:B792)</f>
        <v>3</v>
      </c>
      <c r="C800" s="42">
        <f>SUM(B790:B792)</f>
        <v>3.0906188529834537</v>
      </c>
      <c r="D800" s="42">
        <f>AVERAGE(B790:B792)</f>
        <v>1.0302062843278179</v>
      </c>
      <c r="E800" s="42">
        <f>_xlfn.VAR.S(B790:B792)</f>
        <v>0.10230786317829232</v>
      </c>
      <c r="F800" s="42">
        <f>DEVSQ(B790:B792)</f>
        <v>0.20461572635658526</v>
      </c>
      <c r="G800" s="42">
        <f>SQRT(D808/B800)</f>
        <v>0.49847745504574731</v>
      </c>
      <c r="H800" s="42">
        <f>D800-G800*_xlfn.T.INV.2T(G798,C808)</f>
        <v>-0.11928478831372469</v>
      </c>
      <c r="I800" s="42">
        <f>D800+G800*_xlfn.T.INV.2T(G798,C808)</f>
        <v>2.1796973569693607</v>
      </c>
      <c r="J800" s="42"/>
      <c r="K800" s="92" t="str">
        <f>D789</f>
        <v>AS1_neu</v>
      </c>
      <c r="L800" s="92">
        <f>AVERAGE(D790:D792)</f>
        <v>1.0720320426465133</v>
      </c>
      <c r="M800" s="92">
        <f>COUNT(D790:D792)</f>
        <v>3</v>
      </c>
      <c r="N800" s="42">
        <f>DEVSQ(D790:D792)</f>
        <v>8.7490604507041853E-2</v>
      </c>
      <c r="O800" s="42"/>
      <c r="P800" s="42"/>
    </row>
    <row r="801" spans="1:22" x14ac:dyDescent="0.35">
      <c r="A801" t="str">
        <f>C789</f>
        <v>PWS_neu</v>
      </c>
      <c r="B801">
        <f>COUNT(C790:C792)</f>
        <v>3</v>
      </c>
      <c r="C801">
        <f>SUM(C790:C792)</f>
        <v>3.1619382853201955E-2</v>
      </c>
      <c r="D801">
        <f>AVERAGE(C790:C792)</f>
        <v>1.0539794284400652E-2</v>
      </c>
      <c r="E801">
        <f>_xlfn.VAR.S(C790:C792)</f>
        <v>2.3673075131154352E-5</v>
      </c>
      <c r="F801">
        <f>DEVSQ(C790:C792)</f>
        <v>4.734615026230873E-5</v>
      </c>
      <c r="G801">
        <f>SQRT(D808/B801)</f>
        <v>0.49847745504574731</v>
      </c>
      <c r="H801">
        <f>D801-G801*_xlfn.T.INV.2T(G798,C808)</f>
        <v>-1.138951278357142</v>
      </c>
      <c r="I801">
        <f>D801+G801*_xlfn.T.INV.2T(G798,C808)</f>
        <v>1.1600308669259431</v>
      </c>
      <c r="K801" t="str">
        <f>E789</f>
        <v>AS2_neu</v>
      </c>
      <c r="L801">
        <f>AVERAGE(E790:E792)</f>
        <v>3.0412168792459018</v>
      </c>
      <c r="M801">
        <f>COUNT(E790:E792)</f>
        <v>3</v>
      </c>
      <c r="N801">
        <f>DEVSQ(E790:E792)</f>
        <v>5.6713608795193506</v>
      </c>
    </row>
    <row r="802" spans="1:22" x14ac:dyDescent="0.35">
      <c r="A802" t="str">
        <f>D789</f>
        <v>AS1_neu</v>
      </c>
      <c r="B802">
        <f>COUNT(D790:D792)</f>
        <v>3</v>
      </c>
      <c r="C802">
        <f>SUM(D790:D792)</f>
        <v>3.2160961279395397</v>
      </c>
      <c r="D802">
        <f>AVERAGE(D790:D792)</f>
        <v>1.0720320426465133</v>
      </c>
      <c r="E802">
        <f>_xlfn.VAR.S(D790:D792)</f>
        <v>4.3745302253520801E-2</v>
      </c>
      <c r="F802">
        <f>DEVSQ(D790:D792)</f>
        <v>8.7490604507041853E-2</v>
      </c>
      <c r="G802">
        <f>SQRT(D808/B802)</f>
        <v>0.49847745504574731</v>
      </c>
      <c r="H802">
        <f>D802-G802*_xlfn.T.INV.2T(G798,C808)</f>
        <v>-7.7459029995029294E-2</v>
      </c>
      <c r="I802">
        <f>D802+G802*_xlfn.T.INV.2T(G798,C808)</f>
        <v>2.2215231152880559</v>
      </c>
      <c r="K802" s="78"/>
      <c r="L802" s="78"/>
      <c r="M802" s="78">
        <f>SUM(M798:M801)</f>
        <v>12</v>
      </c>
      <c r="N802" s="78">
        <f>SUM(N798:N801)</f>
        <v>5.9635145565332399</v>
      </c>
      <c r="O802" s="78">
        <f>M802-COUNT(M798:M801)</f>
        <v>8</v>
      </c>
      <c r="P802" s="78">
        <f>[1]!DCRIT(COUNT(M798:M801),O802,O796)</f>
        <v>2.88</v>
      </c>
    </row>
    <row r="803" spans="1:22" ht="15" thickBot="1" x14ac:dyDescent="0.4">
      <c r="A803" t="str">
        <f>E789</f>
        <v>AS2_neu</v>
      </c>
      <c r="B803">
        <f>COUNT(E790:E792)</f>
        <v>3</v>
      </c>
      <c r="C803">
        <f>SUM(E790:E792)</f>
        <v>9.1236506377377058</v>
      </c>
      <c r="D803">
        <f>AVERAGE(E790:E792)</f>
        <v>3.0412168792459018</v>
      </c>
      <c r="E803">
        <f>_xlfn.VAR.S(E790:E792)</f>
        <v>2.835680439759674</v>
      </c>
      <c r="F803">
        <f>DEVSQ(E790:E792)</f>
        <v>5.6713608795193506</v>
      </c>
      <c r="G803">
        <f>SQRT(D808/B803)</f>
        <v>0.49847745504574731</v>
      </c>
      <c r="H803">
        <f>D803-G803*_xlfn.T.INV.2T(G798,C808)</f>
        <v>1.8917258066043592</v>
      </c>
      <c r="I803">
        <f>D803+G803*_xlfn.T.INV.2T(G798,C808)</f>
        <v>4.1907079518874442</v>
      </c>
      <c r="K803" t="s">
        <v>540</v>
      </c>
    </row>
    <row r="804" spans="1:22" ht="15" thickTop="1" x14ac:dyDescent="0.35">
      <c r="A804" s="78"/>
      <c r="B804" s="78"/>
      <c r="C804" s="78"/>
      <c r="D804" s="78"/>
      <c r="E804" s="78"/>
      <c r="F804" s="78"/>
      <c r="G804" s="78"/>
      <c r="H804" s="78"/>
      <c r="I804" s="78"/>
      <c r="K804" s="85" t="s">
        <v>535</v>
      </c>
      <c r="L804" s="85" t="s">
        <v>536</v>
      </c>
      <c r="M804" s="85" t="s">
        <v>541</v>
      </c>
      <c r="N804" s="85" t="s">
        <v>542</v>
      </c>
      <c r="O804" s="85" t="s">
        <v>543</v>
      </c>
      <c r="P804" s="85" t="s">
        <v>544</v>
      </c>
      <c r="Q804" s="85" t="s">
        <v>545</v>
      </c>
      <c r="R804" s="85" t="s">
        <v>546</v>
      </c>
      <c r="S804" s="85" t="s">
        <v>547</v>
      </c>
      <c r="U804" s="135" t="s">
        <v>558</v>
      </c>
    </row>
    <row r="805" spans="1:22" ht="15" thickBot="1" x14ac:dyDescent="0.4">
      <c r="A805" t="s">
        <v>513</v>
      </c>
      <c r="K805" s="89" t="str">
        <f>K799</f>
        <v>PWS_neu</v>
      </c>
      <c r="L805" s="89">
        <f>L$798-L799</f>
        <v>1.0196664900434174</v>
      </c>
      <c r="M805" s="89">
        <f>SQRT(N$802/O$802*(1/M$798+1/M799))</f>
        <v>0.70495357746292053</v>
      </c>
      <c r="N805" s="89">
        <f>ABS(L805/M805)</f>
        <v>1.4464306908167301</v>
      </c>
      <c r="O805" s="89">
        <f>L805-M805*P$802</f>
        <v>-1.0105998130497937</v>
      </c>
      <c r="P805" s="89">
        <f>L805+M805*P$802</f>
        <v>3.0499327931366285</v>
      </c>
      <c r="Q805" s="89">
        <f>[1]!DPROB(N805,COUNT(M$798:M$801),O$802)</f>
        <v>1</v>
      </c>
      <c r="R805" s="89">
        <f>M805*P$802</f>
        <v>2.0302663030932111</v>
      </c>
      <c r="S805" s="89">
        <f>ABS(L805)*SQRT(O$802/N$802)</f>
        <v>1.1810057136007888</v>
      </c>
      <c r="T805" s="42"/>
      <c r="U805" t="s">
        <v>559</v>
      </c>
    </row>
    <row r="806" spans="1:22" ht="15" thickTop="1" x14ac:dyDescent="0.35">
      <c r="A806" s="85" t="s">
        <v>528</v>
      </c>
      <c r="B806" s="85" t="s">
        <v>514</v>
      </c>
      <c r="C806" s="85" t="s">
        <v>515</v>
      </c>
      <c r="D806" s="85" t="s">
        <v>516</v>
      </c>
      <c r="E806" s="85" t="s">
        <v>517</v>
      </c>
      <c r="F806" s="85" t="s">
        <v>529</v>
      </c>
      <c r="G806" s="85" t="s">
        <v>530</v>
      </c>
      <c r="H806" s="85" t="s">
        <v>531</v>
      </c>
      <c r="I806" s="85" t="s">
        <v>532</v>
      </c>
      <c r="K806" s="89" t="str">
        <f t="shared" ref="K806:K807" si="272">K800</f>
        <v>AS1_neu</v>
      </c>
      <c r="L806" s="89">
        <f t="shared" ref="L806:L807" si="273">L$798-L800</f>
        <v>-4.1825758318695394E-2</v>
      </c>
      <c r="M806" s="89">
        <f t="shared" ref="M806:M807" si="274">SQRT(N$802/O$802*(1/M$798+1/M800))</f>
        <v>0.70495357746292053</v>
      </c>
      <c r="N806" s="89">
        <f t="shared" ref="N806:N807" si="275">ABS(L806/M806)</f>
        <v>5.9331223581024189E-2</v>
      </c>
      <c r="O806" s="89">
        <f t="shared" ref="O806:O807" si="276">L806-M806*P$802</f>
        <v>-2.0720920614119063</v>
      </c>
      <c r="P806" s="89">
        <f t="shared" ref="P806:P807" si="277">L806+M806*P$802</f>
        <v>1.9884405447745157</v>
      </c>
      <c r="Q806" s="89">
        <f>[1]!DPROB(N806,COUNT(M$798:M$801),O$802)</f>
        <v>1</v>
      </c>
      <c r="R806" s="89">
        <f t="shared" ref="R806:R807" si="278">M806*P$802</f>
        <v>2.0302663030932111</v>
      </c>
      <c r="S806" s="89">
        <f t="shared" ref="S806:S807" si="279">ABS(L806)*SQRT(O$802/N$802)</f>
        <v>4.8443741196164715E-2</v>
      </c>
      <c r="U806" t="s">
        <v>559</v>
      </c>
    </row>
    <row r="807" spans="1:22" x14ac:dyDescent="0.35">
      <c r="A807" s="42" t="s">
        <v>518</v>
      </c>
      <c r="B807" s="42">
        <f>B809-B808</f>
        <v>14.4563182988893</v>
      </c>
      <c r="C807" s="42">
        <f>COUNTA(A800:A803)-1</f>
        <v>3</v>
      </c>
      <c r="D807" s="42">
        <f>B807/C807</f>
        <v>4.8187727662964335</v>
      </c>
      <c r="E807" s="42">
        <f>D807/D808</f>
        <v>6.4643394033705155</v>
      </c>
      <c r="F807" s="97">
        <f>_xlfn.F.DIST.RT(E807,C807,C808)</f>
        <v>1.5664416433036673E-2</v>
      </c>
      <c r="G807" s="42">
        <f>B807/B809</f>
        <v>0.7079547810818827</v>
      </c>
      <c r="H807" s="42">
        <f>SQRT(DEVSQ(D800:D803)/(D808*C807))</f>
        <v>1.4679168236393729</v>
      </c>
      <c r="I807" s="42">
        <f>(B809-C809*D808)/(B809+D808)</f>
        <v>0.57736088811697861</v>
      </c>
      <c r="J807" s="42"/>
      <c r="K807" s="95" t="str">
        <f t="shared" si="272"/>
        <v>AS2_neu</v>
      </c>
      <c r="L807" s="95">
        <f t="shared" si="273"/>
        <v>-2.0110105949180839</v>
      </c>
      <c r="M807" s="95">
        <f t="shared" si="274"/>
        <v>0.70495357746292053</v>
      </c>
      <c r="N807" s="95">
        <f t="shared" si="275"/>
        <v>2.8526851401415292</v>
      </c>
      <c r="O807" s="95">
        <f t="shared" si="276"/>
        <v>-4.0412768980112954</v>
      </c>
      <c r="P807" s="95">
        <f t="shared" si="277"/>
        <v>1.9255708175127229E-2</v>
      </c>
      <c r="Q807" s="95">
        <f>[1]!DPROB(N807,COUNT(M$798:M$801),O$802)</f>
        <v>5.206876393335734E-2</v>
      </c>
      <c r="R807" s="95">
        <f t="shared" si="278"/>
        <v>2.0302663030932111</v>
      </c>
      <c r="S807" s="95">
        <f t="shared" si="279"/>
        <v>2.3292076633888894</v>
      </c>
      <c r="U807" t="s">
        <v>559</v>
      </c>
    </row>
    <row r="808" spans="1:22" x14ac:dyDescent="0.35">
      <c r="A808" t="s">
        <v>519</v>
      </c>
      <c r="B808">
        <f>SUM(F800:F803)</f>
        <v>5.9635145565332399</v>
      </c>
      <c r="C808">
        <f>C809-C807</f>
        <v>8</v>
      </c>
      <c r="D808">
        <f>B808/C808</f>
        <v>0.74543931956665499</v>
      </c>
      <c r="R808" s="42"/>
      <c r="S808" s="42"/>
    </row>
    <row r="809" spans="1:22" x14ac:dyDescent="0.35">
      <c r="A809" s="91" t="s">
        <v>520</v>
      </c>
      <c r="B809" s="91">
        <f>DEVSQ(B790:E792)</f>
        <v>20.419832855422541</v>
      </c>
      <c r="C809" s="91">
        <f>COUNT(B790:E792)-1</f>
        <v>11</v>
      </c>
      <c r="D809" s="91">
        <f>B809/C809</f>
        <v>1.8563484414020492</v>
      </c>
      <c r="E809" s="91"/>
      <c r="F809" s="91"/>
      <c r="G809" s="91"/>
      <c r="H809" s="91"/>
      <c r="I809" s="91"/>
    </row>
    <row r="810" spans="1:22" x14ac:dyDescent="0.35">
      <c r="A810"/>
      <c r="N810" s="42"/>
    </row>
    <row r="811" spans="1:22" ht="15.5" x14ac:dyDescent="0.35">
      <c r="A811" s="83" t="s">
        <v>54</v>
      </c>
      <c r="B811" s="93"/>
      <c r="C811" s="93"/>
      <c r="D811" s="93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</row>
    <row r="812" spans="1:22" ht="15.5" x14ac:dyDescent="0.35">
      <c r="A812" s="103"/>
      <c r="B812" s="82" t="s">
        <v>137</v>
      </c>
      <c r="C812" s="82" t="s">
        <v>136</v>
      </c>
      <c r="D812" s="82" t="s">
        <v>138</v>
      </c>
      <c r="E812" s="82" t="s">
        <v>139</v>
      </c>
      <c r="F812" s="84"/>
      <c r="G812" s="106" t="s">
        <v>554</v>
      </c>
      <c r="H812" s="119" t="s">
        <v>137</v>
      </c>
      <c r="I812" s="119"/>
      <c r="J812" s="119" t="s">
        <v>136</v>
      </c>
      <c r="K812" s="119"/>
      <c r="L812" s="119" t="s">
        <v>138</v>
      </c>
      <c r="M812" s="119"/>
      <c r="N812" s="119" t="s">
        <v>139</v>
      </c>
      <c r="O812" s="119"/>
    </row>
    <row r="813" spans="1:22" x14ac:dyDescent="0.35">
      <c r="A813" t="s">
        <v>79</v>
      </c>
      <c r="B813">
        <v>0.80064719001538875</v>
      </c>
      <c r="C813">
        <v>4.0573089798160138E-3</v>
      </c>
      <c r="D813">
        <v>0.80403129192542266</v>
      </c>
      <c r="E813">
        <v>3.9968900569834425</v>
      </c>
      <c r="H813" s="107" t="str" cm="1">
        <f t="array" ref="H813:I816">[1]!GRUBBS(B813:B815,TRUE)</f>
        <v>outlier</v>
      </c>
      <c r="I813" s="74">
        <v>1.3237908666363893</v>
      </c>
      <c r="J813" s="107" t="str" cm="1">
        <f t="array" ref="J813:K816">[1]!GRUBBS(C813:C815,TRUE)</f>
        <v>outlier</v>
      </c>
      <c r="K813" s="74">
        <v>1.557223561574685E-2</v>
      </c>
      <c r="L813" s="107" t="str" cm="1">
        <f t="array" ref="L813:M816">[1]!GRUBBS(D813:D815,TRUE)</f>
        <v>outlier</v>
      </c>
      <c r="M813" s="74">
        <v>1.327848502597097</v>
      </c>
      <c r="N813" s="107" t="str" cm="1">
        <f t="array" ref="N813:O816">[1]!GRUBBS(E813:E815,TRUE)</f>
        <v>outlier</v>
      </c>
      <c r="O813" s="74">
        <v>3.9968900569834425</v>
      </c>
    </row>
    <row r="814" spans="1:22" x14ac:dyDescent="0.35">
      <c r="A814" t="s">
        <v>80</v>
      </c>
      <c r="B814">
        <v>1.3237908666363893</v>
      </c>
      <c r="C814">
        <v>1.557223561574685E-2</v>
      </c>
      <c r="D814">
        <v>0.89597490010914671</v>
      </c>
      <c r="E814">
        <v>1.8078586573810307</v>
      </c>
      <c r="H814" s="108" t="str">
        <v>G</v>
      </c>
      <c r="I814" s="75">
        <v>1.113691518817044</v>
      </c>
      <c r="J814" s="108" t="str">
        <v>G</v>
      </c>
      <c r="K814" s="75">
        <v>1.1351696454910154</v>
      </c>
      <c r="L814" s="108" t="str">
        <v>G</v>
      </c>
      <c r="M814" s="75">
        <v>1.1389955471859565</v>
      </c>
      <c r="N814" s="108" t="str">
        <v>G</v>
      </c>
      <c r="O814" s="75">
        <v>1.1533010238011283</v>
      </c>
    </row>
    <row r="815" spans="1:22" x14ac:dyDescent="0.35">
      <c r="A815" t="s">
        <v>81</v>
      </c>
      <c r="B815">
        <v>0.94349463687510804</v>
      </c>
      <c r="C815">
        <v>1.281711154213262E-3</v>
      </c>
      <c r="D815">
        <v>1.327848502597097</v>
      </c>
      <c r="E815">
        <v>1.9289747010376421</v>
      </c>
      <c r="H815" s="108" t="str">
        <v>G-crit</v>
      </c>
      <c r="I815" s="75">
        <v>1.1531180614225278</v>
      </c>
      <c r="J815" s="108" t="str">
        <v>G-crit</v>
      </c>
      <c r="K815" s="75">
        <v>1.1531180614225278</v>
      </c>
      <c r="L815" s="108" t="str">
        <v>G-crit</v>
      </c>
      <c r="M815" s="75">
        <v>1.1531180614225278</v>
      </c>
      <c r="N815" s="108" t="str">
        <v>G-crit</v>
      </c>
      <c r="O815" s="75">
        <v>1.1531180614225278</v>
      </c>
    </row>
    <row r="816" spans="1:22" x14ac:dyDescent="0.35">
      <c r="A816"/>
      <c r="H816" s="109" t="str">
        <v>sig</v>
      </c>
      <c r="I816" s="110" t="str">
        <v>no</v>
      </c>
      <c r="J816" s="109" t="str">
        <v>sig</v>
      </c>
      <c r="K816" s="110" t="str">
        <v>no</v>
      </c>
      <c r="L816" s="109" t="str">
        <v>sig</v>
      </c>
      <c r="M816" s="110" t="str">
        <v>no</v>
      </c>
      <c r="N816" s="109" t="str">
        <v>sig</v>
      </c>
      <c r="O816" s="110" t="str">
        <v>yes</v>
      </c>
    </row>
    <row r="817" spans="1:21" x14ac:dyDescent="0.35">
      <c r="A817"/>
      <c r="G817" s="11" t="s">
        <v>555</v>
      </c>
      <c r="H817" s="6" t="str">
        <f>IF(I814 &lt; 1.153, "NS", IF(I814 &gt; 1.155, "outlier", "straggler"))</f>
        <v>NS</v>
      </c>
      <c r="I817" s="6" t="str">
        <f>IF(H817 = "outlier", "exclude", IF(H817 = "straggler", "keep", "keep"))</f>
        <v>keep</v>
      </c>
      <c r="J817" s="6" t="str">
        <f>IF(K814 &lt; 1.153, "NS", IF(K814 &gt; 1.155, "outlier", "straggler"))</f>
        <v>NS</v>
      </c>
      <c r="K817" s="6" t="str">
        <f>IF(J817 = "outlier", "exclude", IF(J817 = "straggler", "keep", "keep"))</f>
        <v>keep</v>
      </c>
      <c r="L817" s="6" t="str">
        <f>IF(M814 &lt; 1.153, "NS", IF(M814 &gt; 1.155, "outlier", "straggler"))</f>
        <v>NS</v>
      </c>
      <c r="M817" s="6" t="str">
        <f>IF(L817 = "outlier", "exclude", IF(L817 = "straggler", "keep", "keep"))</f>
        <v>keep</v>
      </c>
      <c r="N817" s="6" t="str">
        <f>IF(O814 &lt; 1.153, "NS", IF(O814 &gt; 1.155, "outlier", "straggler"))</f>
        <v>straggler</v>
      </c>
      <c r="O817" s="6" t="str">
        <f>IF(N817 = "outlier", "exclude", IF(N817 = "straggler", "keep", "keep"))</f>
        <v>keep</v>
      </c>
    </row>
    <row r="818" spans="1:21" x14ac:dyDescent="0.35">
      <c r="A818"/>
    </row>
    <row r="819" spans="1:21" ht="15" thickBot="1" x14ac:dyDescent="0.4">
      <c r="A819" t="s">
        <v>521</v>
      </c>
      <c r="K819" t="s">
        <v>533</v>
      </c>
      <c r="N819" s="42" t="s">
        <v>534</v>
      </c>
      <c r="O819">
        <v>0.05</v>
      </c>
    </row>
    <row r="820" spans="1:21" ht="15" thickTop="1" x14ac:dyDescent="0.35">
      <c r="A820"/>
      <c r="K820" s="85" t="s">
        <v>535</v>
      </c>
      <c r="L820" s="85" t="s">
        <v>536</v>
      </c>
      <c r="M820" s="85" t="s">
        <v>537</v>
      </c>
      <c r="N820" s="85" t="s">
        <v>538</v>
      </c>
      <c r="O820" s="85" t="s">
        <v>515</v>
      </c>
      <c r="P820" s="85" t="s">
        <v>539</v>
      </c>
    </row>
    <row r="821" spans="1:21" ht="15" thickBot="1" x14ac:dyDescent="0.4">
      <c r="A821" t="s">
        <v>522</v>
      </c>
      <c r="F821" t="s">
        <v>523</v>
      </c>
      <c r="G821">
        <v>0.05</v>
      </c>
      <c r="K821" s="42" t="str">
        <f>B812</f>
        <v>WT_ESC</v>
      </c>
      <c r="L821" s="42">
        <f>AVERAGE(B813:B815)</f>
        <v>1.0226442311756287</v>
      </c>
      <c r="M821" s="42">
        <f>COUNT(B813:B815)</f>
        <v>3</v>
      </c>
      <c r="N821" s="42">
        <f>DEVSQ(B813:B815)</f>
        <v>0.14623664061117453</v>
      </c>
      <c r="O821" s="42"/>
      <c r="P821" s="42"/>
      <c r="R821" s="42"/>
      <c r="S821" s="42"/>
      <c r="T821" s="42"/>
    </row>
    <row r="822" spans="1:21" ht="15" thickTop="1" x14ac:dyDescent="0.35">
      <c r="A822" s="85" t="s">
        <v>524</v>
      </c>
      <c r="B822" s="85" t="s">
        <v>510</v>
      </c>
      <c r="C822" s="85" t="s">
        <v>511</v>
      </c>
      <c r="D822" s="85" t="s">
        <v>121</v>
      </c>
      <c r="E822" s="85" t="s">
        <v>512</v>
      </c>
      <c r="F822" s="85" t="s">
        <v>514</v>
      </c>
      <c r="G822" s="85" t="s">
        <v>525</v>
      </c>
      <c r="H822" s="85" t="s">
        <v>526</v>
      </c>
      <c r="I822" s="85" t="s">
        <v>527</v>
      </c>
      <c r="K822" t="str">
        <f>C812</f>
        <v>PWS_ESC</v>
      </c>
      <c r="L822">
        <f>AVERAGE(C813:C815)</f>
        <v>6.9704185832587078E-3</v>
      </c>
      <c r="M822">
        <f>COUNT(C813:C815)</f>
        <v>3</v>
      </c>
      <c r="N822">
        <f>DEVSQ(C813:C815)</f>
        <v>1.1483885603535E-4</v>
      </c>
    </row>
    <row r="823" spans="1:21" x14ac:dyDescent="0.35">
      <c r="A823" s="42" t="str">
        <f>B812</f>
        <v>WT_ESC</v>
      </c>
      <c r="B823" s="42">
        <f>COUNT(B813:B815)</f>
        <v>3</v>
      </c>
      <c r="C823" s="42">
        <f>SUM(B813:B815)</f>
        <v>3.067932693526886</v>
      </c>
      <c r="D823" s="42">
        <f>AVERAGE(B813:B815)</f>
        <v>1.0226442311756287</v>
      </c>
      <c r="E823" s="42">
        <f>_xlfn.VAR.S(B813:B815)</f>
        <v>7.3118320305587181E-2</v>
      </c>
      <c r="F823" s="42">
        <f>DEVSQ(B813:B815)</f>
        <v>0.14623664061117453</v>
      </c>
      <c r="G823" s="42">
        <f>SQRT(D831/B823)</f>
        <v>0.37251414641374536</v>
      </c>
      <c r="H823" s="42">
        <f>D823-G823*_xlfn.T.INV.2T(G821,C831)</f>
        <v>0.1636250691234814</v>
      </c>
      <c r="I823" s="42">
        <f>D823+G823*_xlfn.T.INV.2T(G821,C831)</f>
        <v>1.8816633932277762</v>
      </c>
      <c r="J823" s="42"/>
      <c r="K823" s="92" t="str">
        <f>D812</f>
        <v>AS1_ESC</v>
      </c>
      <c r="L823" s="92">
        <f>AVERAGE(D813:D815)</f>
        <v>1.0092848982105556</v>
      </c>
      <c r="M823" s="92">
        <f>COUNT(D813:D815)</f>
        <v>3</v>
      </c>
      <c r="N823" s="42">
        <f>DEVSQ(D813:D815)</f>
        <v>0.15645096860253849</v>
      </c>
      <c r="O823" s="42"/>
      <c r="P823" s="42"/>
    </row>
    <row r="824" spans="1:21" x14ac:dyDescent="0.35">
      <c r="A824" t="str">
        <f>C812</f>
        <v>PWS_ESC</v>
      </c>
      <c r="B824">
        <f>COUNT(C813:C815)</f>
        <v>3</v>
      </c>
      <c r="C824">
        <f>SUM(C813:C815)</f>
        <v>2.0911255749776123E-2</v>
      </c>
      <c r="D824">
        <f>AVERAGE(C813:C815)</f>
        <v>6.9704185832587078E-3</v>
      </c>
      <c r="E824">
        <f>_xlfn.VAR.S(C813:C815)</f>
        <v>5.7419428017675027E-5</v>
      </c>
      <c r="F824">
        <f>DEVSQ(C813:C815)</f>
        <v>1.1483885603535E-4</v>
      </c>
      <c r="G824">
        <f>SQRT(D831/B824)</f>
        <v>0.37251414641374536</v>
      </c>
      <c r="H824">
        <f>D824-G824*_xlfn.T.INV.2T(G821,C831)</f>
        <v>-0.85204874346888859</v>
      </c>
      <c r="I824">
        <f>D824+G824*_xlfn.T.INV.2T(G821,C831)</f>
        <v>0.8659895806354061</v>
      </c>
      <c r="K824" t="str">
        <f>E812</f>
        <v>AS2_ESC</v>
      </c>
      <c r="L824">
        <f>AVERAGE(E813:E815)</f>
        <v>2.5779078051340387</v>
      </c>
      <c r="M824">
        <f>COUNT(E813:E815)</f>
        <v>3</v>
      </c>
      <c r="N824">
        <f>DEVSQ(E813:E815)</f>
        <v>3.0276004946109234</v>
      </c>
    </row>
    <row r="825" spans="1:21" x14ac:dyDescent="0.35">
      <c r="A825" t="str">
        <f>D812</f>
        <v>AS1_ESC</v>
      </c>
      <c r="B825">
        <f>COUNT(D813:D815)</f>
        <v>3</v>
      </c>
      <c r="C825">
        <f>SUM(D813:D815)</f>
        <v>3.0278546946316665</v>
      </c>
      <c r="D825">
        <f>AVERAGE(D813:D815)</f>
        <v>1.0092848982105556</v>
      </c>
      <c r="E825">
        <f>_xlfn.VAR.S(D813:D815)</f>
        <v>7.8225484301269077E-2</v>
      </c>
      <c r="F825">
        <f>DEVSQ(D813:D815)</f>
        <v>0.15645096860253849</v>
      </c>
      <c r="G825">
        <f>SQRT(D831/B825)</f>
        <v>0.37251414641374536</v>
      </c>
      <c r="H825">
        <f>D825-G825*_xlfn.T.INV.2T(G821,C831)</f>
        <v>0.15026573615840821</v>
      </c>
      <c r="I825">
        <f>D825+G825*_xlfn.T.INV.2T(G821,C831)</f>
        <v>1.868304060262703</v>
      </c>
      <c r="K825" s="78"/>
      <c r="L825" s="78"/>
      <c r="M825" s="78">
        <f>SUM(M821:M824)</f>
        <v>12</v>
      </c>
      <c r="N825" s="78">
        <f>SUM(N821:N824)</f>
        <v>3.3304029426806716</v>
      </c>
      <c r="O825" s="78">
        <f>M825-COUNT(M821:M824)</f>
        <v>8</v>
      </c>
      <c r="P825" s="78">
        <f>[1]!DCRIT(COUNT(M821:M824),O825,O819)</f>
        <v>2.88</v>
      </c>
    </row>
    <row r="826" spans="1:21" ht="15" thickBot="1" x14ac:dyDescent="0.4">
      <c r="A826" t="str">
        <f>E812</f>
        <v>AS2_ESC</v>
      </c>
      <c r="B826">
        <f>COUNT(E813:E815)</f>
        <v>3</v>
      </c>
      <c r="C826">
        <f>SUM(E813:E815)</f>
        <v>7.7337234154021157</v>
      </c>
      <c r="D826">
        <f>AVERAGE(E813:E815)</f>
        <v>2.5779078051340387</v>
      </c>
      <c r="E826">
        <f>_xlfn.VAR.S(E813:E815)</f>
        <v>1.5138002473054613</v>
      </c>
      <c r="F826">
        <f>DEVSQ(E813:E815)</f>
        <v>3.0276004946109234</v>
      </c>
      <c r="G826">
        <f>SQRT(D831/B826)</f>
        <v>0.37251414641374536</v>
      </c>
      <c r="H826">
        <f>D826-G826*_xlfn.T.INV.2T(G821,C831)</f>
        <v>1.7188886430818915</v>
      </c>
      <c r="I826">
        <f>D826+G826*_xlfn.T.INV.2T(G821,C831)</f>
        <v>3.436926967186186</v>
      </c>
      <c r="K826" t="s">
        <v>540</v>
      </c>
    </row>
    <row r="827" spans="1:21" ht="15" thickTop="1" x14ac:dyDescent="0.35">
      <c r="A827" s="78"/>
      <c r="B827" s="78"/>
      <c r="C827" s="78"/>
      <c r="D827" s="78"/>
      <c r="E827" s="78"/>
      <c r="F827" s="78"/>
      <c r="G827" s="78"/>
      <c r="H827" s="78"/>
      <c r="I827" s="78"/>
      <c r="K827" s="85" t="s">
        <v>535</v>
      </c>
      <c r="L827" s="85" t="s">
        <v>536</v>
      </c>
      <c r="M827" s="85" t="s">
        <v>541</v>
      </c>
      <c r="N827" s="85" t="s">
        <v>542</v>
      </c>
      <c r="O827" s="85" t="s">
        <v>543</v>
      </c>
      <c r="P827" s="85" t="s">
        <v>544</v>
      </c>
      <c r="Q827" s="85" t="s">
        <v>545</v>
      </c>
      <c r="R827" s="85" t="s">
        <v>546</v>
      </c>
      <c r="S827" s="85" t="s">
        <v>547</v>
      </c>
      <c r="U827" s="135" t="s">
        <v>558</v>
      </c>
    </row>
    <row r="828" spans="1:21" ht="15" thickBot="1" x14ac:dyDescent="0.4">
      <c r="A828" t="s">
        <v>513</v>
      </c>
      <c r="K828" s="89" t="str">
        <f>K822</f>
        <v>PWS_ESC</v>
      </c>
      <c r="L828" s="89">
        <f>L$821-L822</f>
        <v>1.0156738125923701</v>
      </c>
      <c r="M828" s="89">
        <f>SQRT(N$825/O$825*(1/M$821+1/M822))</f>
        <v>0.52681455803415556</v>
      </c>
      <c r="N828" s="89">
        <f>ABS(L828/M828)</f>
        <v>1.9279531992859615</v>
      </c>
      <c r="O828" s="89">
        <f>L828-M828*P$825</f>
        <v>-0.5015521145459978</v>
      </c>
      <c r="P828" s="89">
        <f>L828+M828*P$825</f>
        <v>2.532899739730738</v>
      </c>
      <c r="Q828" s="89">
        <f>[1]!DPROB(N828,COUNT(M$821:M$824),O$825)</f>
        <v>1</v>
      </c>
      <c r="R828" s="89">
        <f>M828*P$825</f>
        <v>1.5172259271383679</v>
      </c>
      <c r="S828" s="89">
        <f>ABS(L828)*SQRT(O$825/N$825)</f>
        <v>1.5741671954056586</v>
      </c>
      <c r="T828" s="42"/>
      <c r="U828" t="s">
        <v>559</v>
      </c>
    </row>
    <row r="829" spans="1:21" ht="15" thickTop="1" x14ac:dyDescent="0.35">
      <c r="A829" s="85" t="s">
        <v>528</v>
      </c>
      <c r="B829" s="85" t="s">
        <v>514</v>
      </c>
      <c r="C829" s="85" t="s">
        <v>515</v>
      </c>
      <c r="D829" s="85" t="s">
        <v>516</v>
      </c>
      <c r="E829" s="85" t="s">
        <v>517</v>
      </c>
      <c r="F829" s="85" t="s">
        <v>529</v>
      </c>
      <c r="G829" s="85" t="s">
        <v>530</v>
      </c>
      <c r="H829" s="85" t="s">
        <v>531</v>
      </c>
      <c r="I829" s="85" t="s">
        <v>532</v>
      </c>
      <c r="K829" s="89" t="str">
        <f t="shared" ref="K829:K830" si="280">K823</f>
        <v>AS1_ESC</v>
      </c>
      <c r="L829" s="89">
        <f t="shared" ref="L829:L830" si="281">L$821-L823</f>
        <v>1.335933296507319E-2</v>
      </c>
      <c r="M829" s="89">
        <f t="shared" ref="M829:M830" si="282">SQRT(N$825/O$825*(1/M$821+1/M823))</f>
        <v>0.52681455803415556</v>
      </c>
      <c r="N829" s="89">
        <f t="shared" ref="N829:N830" si="283">ABS(L829/M829)</f>
        <v>2.5358701200142327E-2</v>
      </c>
      <c r="O829" s="89">
        <f t="shared" ref="O829:O830" si="284">L829-M829*P$825</f>
        <v>-1.5038665941732947</v>
      </c>
      <c r="P829" s="89">
        <f t="shared" ref="P829:P830" si="285">L829+M829*P$825</f>
        <v>1.5305852601034411</v>
      </c>
      <c r="Q829" s="89">
        <f>[1]!DPROB(N829,COUNT(M$821:M$824),O$825)</f>
        <v>1</v>
      </c>
      <c r="R829" s="89">
        <f t="shared" ref="R829:R830" si="286">M829*P$825</f>
        <v>1.5172259271383679</v>
      </c>
      <c r="S829" s="89">
        <f t="shared" ref="S829:S830" si="287">ABS(L829)*SQRT(O$825/N$825)</f>
        <v>2.0705292826684034E-2</v>
      </c>
      <c r="U829" t="s">
        <v>559</v>
      </c>
    </row>
    <row r="830" spans="1:21" x14ac:dyDescent="0.35">
      <c r="A830" s="42" t="s">
        <v>518</v>
      </c>
      <c r="B830" s="42">
        <f>B832-B831</f>
        <v>10.144160801703936</v>
      </c>
      <c r="C830" s="42">
        <f>COUNTA(A823:A826)-1</f>
        <v>3</v>
      </c>
      <c r="D830" s="42">
        <f>B830/C830</f>
        <v>3.3813869339013123</v>
      </c>
      <c r="E830" s="42">
        <f>D830/D831</f>
        <v>8.1224692437476733</v>
      </c>
      <c r="F830" s="97">
        <f>_xlfn.F.DIST.RT(E830,C830,C831)</f>
        <v>8.2234684999996713E-3</v>
      </c>
      <c r="G830" s="42">
        <f>B830/B832</f>
        <v>0.75283779082876912</v>
      </c>
      <c r="H830" s="42">
        <f>SQRT(DEVSQ(D823:D826)/(D831*C830))</f>
        <v>1.645445151901421</v>
      </c>
      <c r="I830" s="42">
        <f>(B832-C832*D831)/(B832+D831)</f>
        <v>0.64036762769665201</v>
      </c>
      <c r="J830" s="42"/>
      <c r="K830" s="95" t="str">
        <f t="shared" si="280"/>
        <v>AS2_ESC</v>
      </c>
      <c r="L830" s="95">
        <f t="shared" si="281"/>
        <v>-1.55526357395841</v>
      </c>
      <c r="M830" s="95">
        <f t="shared" si="282"/>
        <v>0.52681455803415556</v>
      </c>
      <c r="N830" s="95">
        <f t="shared" si="283"/>
        <v>2.9522031049445219</v>
      </c>
      <c r="O830" s="95">
        <f t="shared" si="284"/>
        <v>-3.0724895010967779</v>
      </c>
      <c r="P830" s="95">
        <f t="shared" si="285"/>
        <v>-3.803764682004207E-2</v>
      </c>
      <c r="Q830" s="96">
        <f>[1]!DPROB(N830,COUNT(M$821:M$824),O$825)</f>
        <v>4.5080610245386198E-2</v>
      </c>
      <c r="R830" s="95">
        <f t="shared" si="286"/>
        <v>1.5172259271383679</v>
      </c>
      <c r="S830" s="95">
        <f t="shared" si="287"/>
        <v>2.4104637413914189</v>
      </c>
      <c r="U830" t="s">
        <v>560</v>
      </c>
    </row>
    <row r="831" spans="1:21" x14ac:dyDescent="0.35">
      <c r="A831" t="s">
        <v>519</v>
      </c>
      <c r="B831">
        <f>SUM(F823:F826)</f>
        <v>3.3304029426806716</v>
      </c>
      <c r="C831">
        <f>C832-C830</f>
        <v>8</v>
      </c>
      <c r="D831">
        <f>B831/C831</f>
        <v>0.41630036783508395</v>
      </c>
      <c r="R831" s="42"/>
      <c r="S831" s="42"/>
    </row>
    <row r="832" spans="1:21" x14ac:dyDescent="0.35">
      <c r="A832" s="91" t="s">
        <v>520</v>
      </c>
      <c r="B832" s="91">
        <f>DEVSQ(B813:E815)</f>
        <v>13.474563744384609</v>
      </c>
      <c r="C832" s="91">
        <f>COUNT(B813:E815)-1</f>
        <v>11</v>
      </c>
      <c r="D832" s="91">
        <f>B832/C832</f>
        <v>1.2249603403986009</v>
      </c>
      <c r="E832" s="91"/>
      <c r="F832" s="91"/>
      <c r="G832" s="91"/>
      <c r="H832" s="91"/>
      <c r="I832" s="91"/>
    </row>
    <row r="833" spans="1:22" x14ac:dyDescent="0.35">
      <c r="A833"/>
      <c r="K833" s="64"/>
      <c r="L833" s="64"/>
      <c r="M833" s="64"/>
      <c r="N833" s="64"/>
      <c r="O833" s="64"/>
      <c r="P833" s="64"/>
      <c r="S833" s="42"/>
    </row>
    <row r="834" spans="1:22" ht="15.5" x14ac:dyDescent="0.35">
      <c r="A834" s="83" t="s">
        <v>55</v>
      </c>
      <c r="B834" s="93"/>
      <c r="C834" s="93"/>
      <c r="D834" s="93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</row>
    <row r="835" spans="1:22" ht="15.5" x14ac:dyDescent="0.35">
      <c r="A835" s="103"/>
      <c r="B835" s="82" t="s">
        <v>140</v>
      </c>
      <c r="C835" s="82" t="s">
        <v>141</v>
      </c>
      <c r="D835" s="82" t="s">
        <v>142</v>
      </c>
      <c r="E835" s="82" t="s">
        <v>143</v>
      </c>
      <c r="F835" s="84"/>
      <c r="G835" s="106" t="s">
        <v>554</v>
      </c>
      <c r="H835" s="119" t="s">
        <v>140</v>
      </c>
      <c r="I835" s="119"/>
      <c r="J835" s="119" t="s">
        <v>141</v>
      </c>
      <c r="K835" s="119"/>
      <c r="L835" s="119" t="s">
        <v>142</v>
      </c>
      <c r="M835" s="119"/>
      <c r="N835" s="119" t="s">
        <v>143</v>
      </c>
      <c r="O835" s="119"/>
    </row>
    <row r="836" spans="1:22" x14ac:dyDescent="0.35">
      <c r="A836" t="s">
        <v>79</v>
      </c>
      <c r="B836">
        <v>0.68775803757572251</v>
      </c>
      <c r="C836">
        <v>3.699247816428284E-3</v>
      </c>
      <c r="D836">
        <v>0.72081486406390372</v>
      </c>
      <c r="E836">
        <v>2.7376831809080011</v>
      </c>
      <c r="H836" s="107" t="str" cm="1">
        <f t="array" ref="H836:I839">[1]!GRUBBS(B836:B838,TRUE)</f>
        <v>outlier</v>
      </c>
      <c r="I836" s="74">
        <v>0.68775803757572251</v>
      </c>
      <c r="J836" s="107" t="str" cm="1">
        <f t="array" ref="J836:K839">[1]!GRUBBS(C836:C838,TRUE)</f>
        <v>outlier</v>
      </c>
      <c r="K836" s="74">
        <v>1.6403502071773528E-2</v>
      </c>
      <c r="L836" s="107" t="str" cm="1">
        <f t="array" ref="L836:M839">[1]!GRUBBS(D836:D838,TRUE)</f>
        <v>outlier</v>
      </c>
      <c r="M836" s="74">
        <v>1.21105299672956</v>
      </c>
      <c r="N836" s="107" t="str" cm="1">
        <f t="array" ref="N836:O839">[1]!GRUBBS(E836:E838,TRUE)</f>
        <v>outlier</v>
      </c>
      <c r="O836" s="74">
        <v>2.7376831809080011</v>
      </c>
    </row>
    <row r="837" spans="1:22" x14ac:dyDescent="0.35">
      <c r="A837" t="s">
        <v>80</v>
      </c>
      <c r="B837">
        <v>1.3096109895846426</v>
      </c>
      <c r="C837">
        <v>1.6403502071773528E-2</v>
      </c>
      <c r="D837">
        <v>0.87678255563389162</v>
      </c>
      <c r="E837">
        <v>1.9827344931129058</v>
      </c>
      <c r="H837" s="108" t="str">
        <v>G</v>
      </c>
      <c r="I837" s="75">
        <v>1.0963293952747997</v>
      </c>
      <c r="J837" s="108" t="str">
        <v>G</v>
      </c>
      <c r="K837" s="75">
        <v>1.1543407475057426</v>
      </c>
      <c r="L837" s="108" t="str">
        <v>G</v>
      </c>
      <c r="M837" s="75">
        <v>1.0973041036201565</v>
      </c>
      <c r="N837" s="108" t="str">
        <v>G</v>
      </c>
      <c r="O837" s="75">
        <v>1.1143946711704722</v>
      </c>
    </row>
    <row r="838" spans="1:22" x14ac:dyDescent="0.35">
      <c r="A838" t="s">
        <v>81</v>
      </c>
      <c r="B838">
        <v>1.1102531516582388</v>
      </c>
      <c r="C838">
        <v>4.0603327167294308E-3</v>
      </c>
      <c r="D838">
        <v>1.21105299672956</v>
      </c>
      <c r="E838">
        <v>1.7022135020182441</v>
      </c>
      <c r="H838" s="108" t="str">
        <v>G-crit</v>
      </c>
      <c r="I838" s="75">
        <v>1.1531180614225278</v>
      </c>
      <c r="J838" s="108" t="str">
        <v>G-crit</v>
      </c>
      <c r="K838" s="75">
        <v>1.1531180614225278</v>
      </c>
      <c r="L838" s="108" t="str">
        <v>G-crit</v>
      </c>
      <c r="M838" s="75">
        <v>1.1531180614225278</v>
      </c>
      <c r="N838" s="108" t="str">
        <v>G-crit</v>
      </c>
      <c r="O838" s="75">
        <v>1.1531180614225278</v>
      </c>
    </row>
    <row r="839" spans="1:22" x14ac:dyDescent="0.35">
      <c r="A839"/>
      <c r="H839" s="109" t="str">
        <v>sig</v>
      </c>
      <c r="I839" s="110" t="str">
        <v>no</v>
      </c>
      <c r="J839" s="109" t="str">
        <v>sig</v>
      </c>
      <c r="K839" s="110" t="str">
        <v>yes</v>
      </c>
      <c r="L839" s="109" t="str">
        <v>sig</v>
      </c>
      <c r="M839" s="110" t="str">
        <v>no</v>
      </c>
      <c r="N839" s="109" t="str">
        <v>sig</v>
      </c>
      <c r="O839" s="110" t="str">
        <v>no</v>
      </c>
    </row>
    <row r="840" spans="1:22" x14ac:dyDescent="0.35">
      <c r="A840"/>
      <c r="G840" s="11" t="s">
        <v>555</v>
      </c>
      <c r="H840" s="6" t="str">
        <f>IF(I837 &lt; 1.153, "NS", IF(I837 &gt; 1.155, "outlier", "straggler"))</f>
        <v>NS</v>
      </c>
      <c r="I840" s="6" t="str">
        <f>IF(H840 = "outlier", "exclude", IF(H840 = "straggler", "keep", "keep"))</f>
        <v>keep</v>
      </c>
      <c r="J840" s="6" t="str">
        <f>IF(K837 &lt; 1.153, "NS", IF(K837 &gt; 1.155, "outlier", "straggler"))</f>
        <v>straggler</v>
      </c>
      <c r="K840" s="6" t="str">
        <f>IF(J840 = "outlier", "exclude", IF(J840 = "straggler", "keep", "keep"))</f>
        <v>keep</v>
      </c>
      <c r="L840" s="6" t="str">
        <f>IF(M837 &lt; 1.153, "NS", IF(M837 &gt; 1.155, "outlier", "straggler"))</f>
        <v>NS</v>
      </c>
      <c r="M840" s="6" t="str">
        <f>IF(L840 = "outlier", "exclude", IF(L840 = "straggler", "keep", "keep"))</f>
        <v>keep</v>
      </c>
      <c r="N840" s="6" t="str">
        <f>IF(O837 &lt; 1.153, "NS", IF(O837 &gt; 1.155, "outlier", "straggler"))</f>
        <v>NS</v>
      </c>
      <c r="O840" s="6" t="str">
        <f>IF(N840 = "outlier", "exclude", IF(N840 = "straggler", "keep", "keep"))</f>
        <v>keep</v>
      </c>
    </row>
    <row r="841" spans="1:22" x14ac:dyDescent="0.35">
      <c r="A841"/>
    </row>
    <row r="842" spans="1:22" ht="15" thickBot="1" x14ac:dyDescent="0.4">
      <c r="A842" t="s">
        <v>521</v>
      </c>
      <c r="K842" t="s">
        <v>533</v>
      </c>
      <c r="N842" s="42" t="s">
        <v>534</v>
      </c>
      <c r="O842">
        <v>0.05</v>
      </c>
    </row>
    <row r="843" spans="1:22" ht="15" thickTop="1" x14ac:dyDescent="0.35">
      <c r="A843"/>
      <c r="K843" s="85" t="s">
        <v>535</v>
      </c>
      <c r="L843" s="85" t="s">
        <v>536</v>
      </c>
      <c r="M843" s="85" t="s">
        <v>537</v>
      </c>
      <c r="N843" s="85" t="s">
        <v>538</v>
      </c>
      <c r="O843" s="85" t="s">
        <v>515</v>
      </c>
      <c r="P843" s="85" t="s">
        <v>539</v>
      </c>
    </row>
    <row r="844" spans="1:22" ht="15" thickBot="1" x14ac:dyDescent="0.4">
      <c r="A844" t="s">
        <v>522</v>
      </c>
      <c r="F844" t="s">
        <v>523</v>
      </c>
      <c r="G844">
        <v>0.05</v>
      </c>
      <c r="K844" s="42" t="str">
        <f>B835</f>
        <v>WT_neu</v>
      </c>
      <c r="L844" s="42">
        <f>AVERAGE(B836:B838)</f>
        <v>1.0358740596062013</v>
      </c>
      <c r="M844" s="42">
        <f>COUNT(B836:B838)</f>
        <v>3</v>
      </c>
      <c r="N844" s="42">
        <f>DEVSQ(B836:B838)</f>
        <v>0.20164892096283235</v>
      </c>
      <c r="O844" s="42"/>
      <c r="P844" s="42"/>
      <c r="R844" s="42"/>
      <c r="S844" s="42"/>
      <c r="T844" s="42"/>
    </row>
    <row r="845" spans="1:22" ht="15" thickTop="1" x14ac:dyDescent="0.35">
      <c r="A845" s="85" t="s">
        <v>524</v>
      </c>
      <c r="B845" s="85" t="s">
        <v>510</v>
      </c>
      <c r="C845" s="85" t="s">
        <v>511</v>
      </c>
      <c r="D845" s="85" t="s">
        <v>121</v>
      </c>
      <c r="E845" s="85" t="s">
        <v>512</v>
      </c>
      <c r="F845" s="85" t="s">
        <v>514</v>
      </c>
      <c r="G845" s="85" t="s">
        <v>525</v>
      </c>
      <c r="H845" s="85" t="s">
        <v>526</v>
      </c>
      <c r="I845" s="85" t="s">
        <v>527</v>
      </c>
      <c r="K845" t="str">
        <f>C835</f>
        <v>PWS_neu</v>
      </c>
      <c r="L845">
        <f>AVERAGE(C836:C838)</f>
        <v>8.0543608683104149E-3</v>
      </c>
      <c r="M845">
        <f>COUNT(C836:C838)</f>
        <v>3</v>
      </c>
      <c r="N845">
        <f>DEVSQ(C836:C838)</f>
        <v>1.04627429405661E-4</v>
      </c>
    </row>
    <row r="846" spans="1:22" x14ac:dyDescent="0.35">
      <c r="A846" s="42" t="str">
        <f>B835</f>
        <v>WT_neu</v>
      </c>
      <c r="B846" s="42">
        <f>COUNT(B836:B838)</f>
        <v>3</v>
      </c>
      <c r="C846" s="42">
        <f>SUM(B836:B838)</f>
        <v>3.1076221788186036</v>
      </c>
      <c r="D846" s="42">
        <f>AVERAGE(B836:B838)</f>
        <v>1.0358740596062013</v>
      </c>
      <c r="E846" s="42">
        <f>_xlfn.VAR.S(B836:B838)</f>
        <v>0.10082446048141636</v>
      </c>
      <c r="F846" s="42">
        <f>DEVSQ(B836:B838)</f>
        <v>0.20164892096283235</v>
      </c>
      <c r="G846" s="42">
        <f>SQRT(D854/B846)</f>
        <v>0.19373857400174424</v>
      </c>
      <c r="H846" s="42">
        <f>D846-G846*_xlfn.T.INV.2T(G844,C854)</f>
        <v>0.58911210680962056</v>
      </c>
      <c r="I846" s="42">
        <f>D846+G846*_xlfn.T.INV.2T(G844,C854)</f>
        <v>1.482636012402782</v>
      </c>
      <c r="J846" s="42"/>
      <c r="K846" s="92" t="str">
        <f>D835</f>
        <v>AS1_neu</v>
      </c>
      <c r="L846" s="92">
        <f>AVERAGE(D836:D838)</f>
        <v>0.93621680547578512</v>
      </c>
      <c r="M846" s="92">
        <f>COUNT(D836:D838)</f>
        <v>3</v>
      </c>
      <c r="N846" s="42">
        <f>DEVSQ(D836:D838)</f>
        <v>0.12546535844115775</v>
      </c>
      <c r="O846" s="42"/>
      <c r="P846" s="42"/>
    </row>
    <row r="847" spans="1:22" x14ac:dyDescent="0.35">
      <c r="A847" t="str">
        <f>C835</f>
        <v>PWS_neu</v>
      </c>
      <c r="B847">
        <f>COUNT(C836:C838)</f>
        <v>3</v>
      </c>
      <c r="C847">
        <f>SUM(C836:C838)</f>
        <v>2.4163082604931246E-2</v>
      </c>
      <c r="D847">
        <f>AVERAGE(C836:C838)</f>
        <v>8.0543608683104149E-3</v>
      </c>
      <c r="E847">
        <f>_xlfn.VAR.S(C836:C838)</f>
        <v>5.2313714702830472E-5</v>
      </c>
      <c r="F847">
        <f>DEVSQ(C836:C838)</f>
        <v>1.04627429405661E-4</v>
      </c>
      <c r="G847">
        <f>SQRT(D854/B847)</f>
        <v>0.19373857400174424</v>
      </c>
      <c r="H847">
        <f>D847-G847*_xlfn.T.INV.2T(G844,C854)</f>
        <v>-0.43870759192827036</v>
      </c>
      <c r="I847">
        <f>D847+G847*_xlfn.T.INV.2T(G844,C854)</f>
        <v>0.45481631366489117</v>
      </c>
      <c r="K847" t="str">
        <f>E835</f>
        <v>AS2_neu</v>
      </c>
      <c r="L847">
        <f>AVERAGE(E836:E838)</f>
        <v>2.1408770586797172</v>
      </c>
      <c r="M847">
        <f>COUNT(E836:E838)</f>
        <v>3</v>
      </c>
      <c r="N847">
        <f>DEVSQ(E836:E838)</f>
        <v>0.57361233451610805</v>
      </c>
    </row>
    <row r="848" spans="1:22" x14ac:dyDescent="0.35">
      <c r="A848" t="str">
        <f>D835</f>
        <v>AS1_neu</v>
      </c>
      <c r="B848">
        <f>COUNT(D836:D838)</f>
        <v>3</v>
      </c>
      <c r="C848">
        <f>SUM(D836:D838)</f>
        <v>2.8086504164273554</v>
      </c>
      <c r="D848">
        <f>AVERAGE(D836:D838)</f>
        <v>0.93621680547578512</v>
      </c>
      <c r="E848">
        <f>_xlfn.VAR.S(D836:D838)</f>
        <v>6.2732679220578902E-2</v>
      </c>
      <c r="F848">
        <f>DEVSQ(D836:D838)</f>
        <v>0.12546535844115775</v>
      </c>
      <c r="G848">
        <f>SQRT(D854/B848)</f>
        <v>0.19373857400174424</v>
      </c>
      <c r="H848">
        <f>D848-G848*_xlfn.T.INV.2T(G844,C854)</f>
        <v>0.48945485267920436</v>
      </c>
      <c r="I848">
        <f>D848+G848*_xlfn.T.INV.2T(G844,C854)</f>
        <v>1.3829787582723658</v>
      </c>
      <c r="K848" s="78"/>
      <c r="L848" s="78"/>
      <c r="M848" s="78">
        <f>SUM(M844:M847)</f>
        <v>12</v>
      </c>
      <c r="N848" s="78">
        <f>SUM(N844:N847)</f>
        <v>0.90083124134950388</v>
      </c>
      <c r="O848" s="78">
        <f>M848-COUNT(M844:M847)</f>
        <v>8</v>
      </c>
      <c r="P848" s="78">
        <f>[1]!DCRIT(COUNT(M844:M847),O848,O842)</f>
        <v>2.88</v>
      </c>
    </row>
    <row r="849" spans="1:22" ht="15" thickBot="1" x14ac:dyDescent="0.4">
      <c r="A849" t="str">
        <f>E835</f>
        <v>AS2_neu</v>
      </c>
      <c r="B849">
        <f>COUNT(E836:E838)</f>
        <v>3</v>
      </c>
      <c r="C849">
        <f>SUM(E836:E838)</f>
        <v>6.4226311760391512</v>
      </c>
      <c r="D849">
        <f>AVERAGE(E836:E838)</f>
        <v>2.1408770586797172</v>
      </c>
      <c r="E849">
        <f>_xlfn.VAR.S(E836:E838)</f>
        <v>0.28680616725805397</v>
      </c>
      <c r="F849">
        <f>DEVSQ(E836:E838)</f>
        <v>0.57361233451610805</v>
      </c>
      <c r="G849">
        <f>SQRT(D854/B849)</f>
        <v>0.19373857400174424</v>
      </c>
      <c r="H849">
        <f>D849-G849*_xlfn.T.INV.2T(G844,C854)</f>
        <v>1.6941151058831365</v>
      </c>
      <c r="I849">
        <f>D849+G849*_xlfn.T.INV.2T(G844,C854)</f>
        <v>2.5876390114762979</v>
      </c>
      <c r="K849" t="s">
        <v>540</v>
      </c>
    </row>
    <row r="850" spans="1:22" ht="15" thickTop="1" x14ac:dyDescent="0.35">
      <c r="A850" s="78"/>
      <c r="B850" s="78"/>
      <c r="C850" s="78"/>
      <c r="D850" s="78"/>
      <c r="E850" s="78"/>
      <c r="F850" s="78"/>
      <c r="G850" s="78"/>
      <c r="H850" s="78"/>
      <c r="I850" s="78"/>
      <c r="K850" s="85" t="s">
        <v>535</v>
      </c>
      <c r="L850" s="85" t="s">
        <v>536</v>
      </c>
      <c r="M850" s="85" t="s">
        <v>541</v>
      </c>
      <c r="N850" s="85" t="s">
        <v>542</v>
      </c>
      <c r="O850" s="85" t="s">
        <v>543</v>
      </c>
      <c r="P850" s="85" t="s">
        <v>544</v>
      </c>
      <c r="Q850" s="85" t="s">
        <v>545</v>
      </c>
      <c r="R850" s="85" t="s">
        <v>546</v>
      </c>
      <c r="S850" s="85" t="s">
        <v>547</v>
      </c>
      <c r="U850" s="135" t="s">
        <v>558</v>
      </c>
    </row>
    <row r="851" spans="1:22" ht="15" thickBot="1" x14ac:dyDescent="0.4">
      <c r="A851" t="s">
        <v>513</v>
      </c>
      <c r="K851" s="89" t="str">
        <f>K845</f>
        <v>PWS_neu</v>
      </c>
      <c r="L851" s="89">
        <f>L$844-L845</f>
        <v>1.0278196987378909</v>
      </c>
      <c r="M851" s="89">
        <f>SQRT(N$848/O$848*(1/M$844+1/M845))</f>
        <v>0.27398771890809021</v>
      </c>
      <c r="N851" s="89">
        <f>ABS(L851/M851)</f>
        <v>3.7513349241856906</v>
      </c>
      <c r="O851" s="89">
        <f>L851-M851*P$848</f>
        <v>0.23873506828259117</v>
      </c>
      <c r="P851" s="89">
        <f>L851+M851*P$848</f>
        <v>1.8169043291931906</v>
      </c>
      <c r="Q851" s="99">
        <f>[1]!DPROB(N851,COUNT(M$844:M$847),O$848)</f>
        <v>1.4327034294947225E-2</v>
      </c>
      <c r="R851" s="89">
        <f>M851*P$848</f>
        <v>0.78908463045529975</v>
      </c>
      <c r="S851" s="89">
        <f>ABS(L851)*SQRT(O$848/N$848)</f>
        <v>3.0629521395123867</v>
      </c>
      <c r="T851" s="42"/>
      <c r="U851" t="s">
        <v>560</v>
      </c>
    </row>
    <row r="852" spans="1:22" ht="15" thickTop="1" x14ac:dyDescent="0.35">
      <c r="A852" s="85" t="s">
        <v>528</v>
      </c>
      <c r="B852" s="85" t="s">
        <v>514</v>
      </c>
      <c r="C852" s="85" t="s">
        <v>515</v>
      </c>
      <c r="D852" s="85" t="s">
        <v>516</v>
      </c>
      <c r="E852" s="85" t="s">
        <v>517</v>
      </c>
      <c r="F852" s="85" t="s">
        <v>529</v>
      </c>
      <c r="G852" s="85" t="s">
        <v>530</v>
      </c>
      <c r="H852" s="85" t="s">
        <v>531</v>
      </c>
      <c r="I852" s="85" t="s">
        <v>532</v>
      </c>
      <c r="K852" s="89" t="str">
        <f t="shared" ref="K852:K853" si="288">K846</f>
        <v>AS1_neu</v>
      </c>
      <c r="L852" s="89">
        <f t="shared" ref="L852:L853" si="289">L$844-L846</f>
        <v>9.9657254130416151E-2</v>
      </c>
      <c r="M852" s="89">
        <f t="shared" ref="M852:M853" si="290">SQRT(N$848/O$848*(1/M$844+1/M846))</f>
        <v>0.27398771890809021</v>
      </c>
      <c r="N852" s="89">
        <f t="shared" ref="N852:N853" si="291">ABS(L852/M852)</f>
        <v>0.36372890919189849</v>
      </c>
      <c r="O852" s="89">
        <f t="shared" ref="O852:O853" si="292">L852-M852*P$848</f>
        <v>-0.6894273763248836</v>
      </c>
      <c r="P852" s="89">
        <f t="shared" ref="P852:P853" si="293">L852+M852*P$848</f>
        <v>0.8887418845857159</v>
      </c>
      <c r="Q852" s="89">
        <f>[1]!DPROB(N852,COUNT(M$844:M$847),O$848)</f>
        <v>1</v>
      </c>
      <c r="R852" s="89">
        <f t="shared" ref="R852:R853" si="294">M852*P$848</f>
        <v>0.78908463045529975</v>
      </c>
      <c r="S852" s="89">
        <f t="shared" ref="S852:S853" si="295">ABS(L852)*SQRT(O$848/N$848)</f>
        <v>0.29698341073975643</v>
      </c>
      <c r="U852" t="s">
        <v>559</v>
      </c>
    </row>
    <row r="853" spans="1:22" x14ac:dyDescent="0.35">
      <c r="A853" s="42" t="s">
        <v>518</v>
      </c>
      <c r="B853" s="42">
        <f>B855-B854</f>
        <v>6.8617507791784034</v>
      </c>
      <c r="C853" s="42">
        <f>COUNTA(A846:A849)-1</f>
        <v>3</v>
      </c>
      <c r="D853" s="42">
        <f>B853/C853</f>
        <v>2.2872502597261346</v>
      </c>
      <c r="E853" s="42">
        <f>D853/D854</f>
        <v>20.312352900191915</v>
      </c>
      <c r="F853" s="97">
        <f>_xlfn.F.DIST.RT(E853,C853,C854)</f>
        <v>4.2507781708386969E-4</v>
      </c>
      <c r="G853" s="42">
        <f>B853/B855</f>
        <v>0.88395211297384246</v>
      </c>
      <c r="H853" s="42">
        <f>SQRT(DEVSQ(D846:D849)/(D854*C853))</f>
        <v>2.6020730773873311</v>
      </c>
      <c r="I853" s="42">
        <f>(B855-C855*D854)/(B855+D854)</f>
        <v>0.82841714789041865</v>
      </c>
      <c r="J853" s="42"/>
      <c r="K853" s="95" t="str">
        <f t="shared" si="288"/>
        <v>AS2_neu</v>
      </c>
      <c r="L853" s="95">
        <f t="shared" si="289"/>
        <v>-1.105002999073516</v>
      </c>
      <c r="M853" s="95">
        <f t="shared" si="290"/>
        <v>0.27398771890809021</v>
      </c>
      <c r="N853" s="95">
        <f t="shared" si="291"/>
        <v>4.0330384276975266</v>
      </c>
      <c r="O853" s="95">
        <f t="shared" si="292"/>
        <v>-1.8940876295288156</v>
      </c>
      <c r="P853" s="95">
        <f t="shared" si="293"/>
        <v>-0.31591836861821621</v>
      </c>
      <c r="Q853" s="96">
        <f>[1]!DPROB(N853,COUNT(M$844:M$847),O$848)</f>
        <v>0</v>
      </c>
      <c r="R853" s="95">
        <f t="shared" si="294"/>
        <v>0.78908463045529975</v>
      </c>
      <c r="S853" s="95">
        <f t="shared" si="295"/>
        <v>3.2929620869651619</v>
      </c>
      <c r="U853" t="s">
        <v>561</v>
      </c>
    </row>
    <row r="854" spans="1:22" x14ac:dyDescent="0.35">
      <c r="A854" t="s">
        <v>519</v>
      </c>
      <c r="B854">
        <f>SUM(F846:F849)</f>
        <v>0.90083124134950388</v>
      </c>
      <c r="C854">
        <f>C855-C853</f>
        <v>8</v>
      </c>
      <c r="D854">
        <f>B854/C854</f>
        <v>0.11260390516868798</v>
      </c>
      <c r="R854" s="42"/>
      <c r="S854" s="42"/>
    </row>
    <row r="855" spans="1:22" x14ac:dyDescent="0.35">
      <c r="A855" s="91" t="s">
        <v>520</v>
      </c>
      <c r="B855" s="91">
        <f>DEVSQ(B836:E838)</f>
        <v>7.7625820205279075</v>
      </c>
      <c r="C855" s="91">
        <f>COUNT(B836:E838)-1</f>
        <v>11</v>
      </c>
      <c r="D855" s="91">
        <f>B855/C855</f>
        <v>0.7056892745934461</v>
      </c>
      <c r="E855" s="91"/>
      <c r="F855" s="91"/>
      <c r="G855" s="91"/>
      <c r="H855" s="91"/>
      <c r="I855" s="91"/>
    </row>
    <row r="856" spans="1:22" x14ac:dyDescent="0.35">
      <c r="A856"/>
      <c r="P856" s="64"/>
      <c r="Q856" s="64"/>
      <c r="S856" s="64"/>
    </row>
    <row r="857" spans="1:22" ht="15.5" x14ac:dyDescent="0.35">
      <c r="A857" s="83" t="s">
        <v>56</v>
      </c>
      <c r="B857" s="93"/>
      <c r="C857" s="93"/>
      <c r="D857" s="93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</row>
    <row r="858" spans="1:22" ht="15.5" x14ac:dyDescent="0.35">
      <c r="A858" s="103"/>
      <c r="B858" s="82" t="s">
        <v>140</v>
      </c>
      <c r="C858" s="82" t="s">
        <v>141</v>
      </c>
      <c r="D858" s="82" t="s">
        <v>142</v>
      </c>
      <c r="E858" s="82" t="s">
        <v>143</v>
      </c>
      <c r="F858" s="84"/>
      <c r="G858" s="106" t="s">
        <v>554</v>
      </c>
      <c r="H858" s="119" t="s">
        <v>140</v>
      </c>
      <c r="I858" s="119"/>
      <c r="J858" s="119" t="s">
        <v>141</v>
      </c>
      <c r="K858" s="119"/>
      <c r="L858" s="119" t="s">
        <v>142</v>
      </c>
      <c r="M858" s="119"/>
      <c r="N858" s="119" t="s">
        <v>143</v>
      </c>
      <c r="O858" s="119"/>
    </row>
    <row r="859" spans="1:22" x14ac:dyDescent="0.35">
      <c r="A859" t="s">
        <v>79</v>
      </c>
      <c r="B859">
        <v>0.85187749880921926</v>
      </c>
      <c r="C859">
        <v>4.0232215147048729E-3</v>
      </c>
      <c r="D859">
        <v>0.8172342399526249</v>
      </c>
      <c r="E859">
        <v>3.8836913663260288</v>
      </c>
      <c r="H859" s="107" t="str" cm="1">
        <f t="array" ref="H859:I862">[1]!GRUBBS(B859:B861,TRUE)</f>
        <v>outlier</v>
      </c>
      <c r="I859" s="74">
        <v>1.3849845560536622</v>
      </c>
      <c r="J859" s="107" t="str" cm="1">
        <f t="array" ref="J859:K862">[1]!GRUBBS(C859:C861,TRUE)</f>
        <v>outlier</v>
      </c>
      <c r="K859" s="74">
        <v>1.6839263945050555E-2</v>
      </c>
      <c r="L859" s="107" t="str" cm="1">
        <f t="array" ref="L859:M862">[1]!GRUBBS(D859:D861,TRUE)</f>
        <v>outlier</v>
      </c>
      <c r="M859" s="74">
        <v>1.7462686887077612</v>
      </c>
      <c r="N859" s="107" t="str" cm="1">
        <f t="array" ref="N859:O862">[1]!GRUBBS(E859:E861,TRUE)</f>
        <v>outlier</v>
      </c>
      <c r="O859" s="74">
        <v>3.8836913663260288</v>
      </c>
    </row>
    <row r="860" spans="1:22" x14ac:dyDescent="0.35">
      <c r="A860" t="s">
        <v>80</v>
      </c>
      <c r="B860">
        <v>1.3849845560536622</v>
      </c>
      <c r="C860">
        <v>1.6839263945050555E-2</v>
      </c>
      <c r="D860">
        <v>1.1564569452025242</v>
      </c>
      <c r="E860">
        <v>2.6585314908782838</v>
      </c>
      <c r="H860" s="108" t="str">
        <v>G</v>
      </c>
      <c r="I860" s="75">
        <v>1.1546725560217519</v>
      </c>
      <c r="J860" s="108" t="str">
        <v>G</v>
      </c>
      <c r="K860" s="75">
        <v>1.0145952142921375</v>
      </c>
      <c r="L860" s="108" t="str">
        <v>G</v>
      </c>
      <c r="M860" s="75">
        <v>1.0769298326392596</v>
      </c>
      <c r="N860" s="108" t="str">
        <v>G</v>
      </c>
      <c r="O860" s="75">
        <v>1.151568556477405</v>
      </c>
    </row>
    <row r="861" spans="1:22" x14ac:dyDescent="0.35">
      <c r="A861" t="s">
        <v>81</v>
      </c>
      <c r="B861">
        <v>0.84757457840365469</v>
      </c>
      <c r="C861">
        <v>1.0144138949036107E-2</v>
      </c>
      <c r="D861">
        <v>1.7462686887077612</v>
      </c>
      <c r="E861">
        <v>2.758673189209691</v>
      </c>
      <c r="H861" s="108" t="str">
        <v>G-crit</v>
      </c>
      <c r="I861" s="75">
        <v>1.1531180614225278</v>
      </c>
      <c r="J861" s="108" t="str">
        <v>G-crit</v>
      </c>
      <c r="K861" s="75">
        <v>1.1531180614225278</v>
      </c>
      <c r="L861" s="108" t="str">
        <v>G-crit</v>
      </c>
      <c r="M861" s="75">
        <v>1.1531180614225278</v>
      </c>
      <c r="N861" s="108" t="str">
        <v>G-crit</v>
      </c>
      <c r="O861" s="75">
        <v>1.1531180614225278</v>
      </c>
    </row>
    <row r="862" spans="1:22" x14ac:dyDescent="0.35">
      <c r="A862"/>
      <c r="H862" s="109" t="str">
        <v>sig</v>
      </c>
      <c r="I862" s="110" t="str">
        <v>yes</v>
      </c>
      <c r="J862" s="109" t="str">
        <v>sig</v>
      </c>
      <c r="K862" s="110" t="str">
        <v>no</v>
      </c>
      <c r="L862" s="109" t="str">
        <v>sig</v>
      </c>
      <c r="M862" s="110" t="str">
        <v>no</v>
      </c>
      <c r="N862" s="109" t="str">
        <v>sig</v>
      </c>
      <c r="O862" s="110" t="str">
        <v>no</v>
      </c>
    </row>
    <row r="863" spans="1:22" x14ac:dyDescent="0.35">
      <c r="A863"/>
      <c r="G863" s="11" t="s">
        <v>555</v>
      </c>
      <c r="H863" s="6" t="str">
        <f>IF(I860 &lt; 1.153, "NS", IF(I860 &gt; 1.155, "outlier", "straggler"))</f>
        <v>straggler</v>
      </c>
      <c r="I863" s="6" t="str">
        <f>IF(H863 = "outlier", "exclude", IF(H863 = "straggler", "keep", "keep"))</f>
        <v>keep</v>
      </c>
      <c r="J863" s="6" t="str">
        <f>IF(K860 &lt; 1.153, "NS", IF(K860 &gt; 1.155, "outlier", "straggler"))</f>
        <v>NS</v>
      </c>
      <c r="K863" s="6" t="str">
        <f>IF(J863 = "outlier", "exclude", IF(J863 = "straggler", "keep", "keep"))</f>
        <v>keep</v>
      </c>
      <c r="L863" s="6" t="str">
        <f>IF(M860 &lt; 1.153, "NS", IF(M860 &gt; 1.155, "outlier", "straggler"))</f>
        <v>NS</v>
      </c>
      <c r="M863" s="6" t="str">
        <f>IF(L863 = "outlier", "exclude", IF(L863 = "straggler", "keep", "keep"))</f>
        <v>keep</v>
      </c>
      <c r="N863" s="6" t="str">
        <f>IF(O860 &lt; 1.153, "NS", IF(O860 &gt; 1.155, "outlier", "straggler"))</f>
        <v>NS</v>
      </c>
      <c r="O863" s="6" t="str">
        <f>IF(N863 = "outlier", "exclude", IF(N863 = "straggler", "keep", "keep"))</f>
        <v>keep</v>
      </c>
    </row>
    <row r="864" spans="1:22" x14ac:dyDescent="0.35">
      <c r="A864"/>
    </row>
    <row r="865" spans="1:22" ht="15" thickBot="1" x14ac:dyDescent="0.4">
      <c r="A865" t="s">
        <v>521</v>
      </c>
      <c r="K865" t="s">
        <v>533</v>
      </c>
      <c r="N865" s="42" t="s">
        <v>534</v>
      </c>
      <c r="O865">
        <v>0.05</v>
      </c>
    </row>
    <row r="866" spans="1:22" ht="15" thickTop="1" x14ac:dyDescent="0.35">
      <c r="A866"/>
      <c r="K866" s="85" t="s">
        <v>535</v>
      </c>
      <c r="L866" s="85" t="s">
        <v>536</v>
      </c>
      <c r="M866" s="85" t="s">
        <v>537</v>
      </c>
      <c r="N866" s="85" t="s">
        <v>538</v>
      </c>
      <c r="O866" s="85" t="s">
        <v>515</v>
      </c>
      <c r="P866" s="85" t="s">
        <v>539</v>
      </c>
    </row>
    <row r="867" spans="1:22" ht="15" thickBot="1" x14ac:dyDescent="0.4">
      <c r="A867" t="s">
        <v>522</v>
      </c>
      <c r="F867" t="s">
        <v>523</v>
      </c>
      <c r="G867">
        <v>0.05</v>
      </c>
      <c r="K867" s="42" t="str">
        <f>B858</f>
        <v>WT_neu</v>
      </c>
      <c r="L867" s="42">
        <f>AVERAGE(B859:B861)</f>
        <v>1.0281455444221788</v>
      </c>
      <c r="M867" s="42">
        <f>COUNT(B859:B861)</f>
        <v>3</v>
      </c>
      <c r="N867" s="42">
        <f>DEVSQ(B859:B861)</f>
        <v>0.19101037789520936</v>
      </c>
      <c r="O867" s="42"/>
      <c r="P867" s="42"/>
      <c r="R867" s="42"/>
      <c r="S867" s="42"/>
      <c r="T867" s="42"/>
    </row>
    <row r="868" spans="1:22" ht="15" thickTop="1" x14ac:dyDescent="0.35">
      <c r="A868" s="85" t="s">
        <v>524</v>
      </c>
      <c r="B868" s="85" t="s">
        <v>510</v>
      </c>
      <c r="C868" s="85" t="s">
        <v>511</v>
      </c>
      <c r="D868" s="85" t="s">
        <v>121</v>
      </c>
      <c r="E868" s="85" t="s">
        <v>512</v>
      </c>
      <c r="F868" s="85" t="s">
        <v>514</v>
      </c>
      <c r="G868" s="85" t="s">
        <v>525</v>
      </c>
      <c r="H868" s="85" t="s">
        <v>526</v>
      </c>
      <c r="I868" s="85" t="s">
        <v>527</v>
      </c>
      <c r="K868" t="str">
        <f>C858</f>
        <v>PWS_neu</v>
      </c>
      <c r="L868">
        <f>AVERAGE(C859:C861)</f>
        <v>1.0335541469597179E-2</v>
      </c>
      <c r="M868">
        <f>COUNT(C859:C861)</f>
        <v>3</v>
      </c>
      <c r="N868">
        <f>DEVSQ(C859:C861)</f>
        <v>8.2180424175526127E-5</v>
      </c>
    </row>
    <row r="869" spans="1:22" x14ac:dyDescent="0.35">
      <c r="A869" s="42" t="str">
        <f>B858</f>
        <v>WT_neu</v>
      </c>
      <c r="B869" s="42">
        <f>COUNT(B859:B861)</f>
        <v>3</v>
      </c>
      <c r="C869" s="42">
        <f>SUM(B859:B861)</f>
        <v>3.0844366332665363</v>
      </c>
      <c r="D869" s="42">
        <f>AVERAGE(B859:B861)</f>
        <v>1.0281455444221788</v>
      </c>
      <c r="E869" s="42">
        <f>_xlfn.VAR.S(B859:B861)</f>
        <v>9.5505188947604625E-2</v>
      </c>
      <c r="F869" s="42">
        <f>DEVSQ(B859:B861)</f>
        <v>0.19101037789520936</v>
      </c>
      <c r="G869" s="42">
        <f>SQRT(D877/B869)</f>
        <v>0.2548431870086339</v>
      </c>
      <c r="H869" s="42">
        <f>D869-G869*_xlfn.T.INV.2T(G867,C877)</f>
        <v>0.44047610135166015</v>
      </c>
      <c r="I869" s="42">
        <f>D869+G869*_xlfn.T.INV.2T(G867,C877)</f>
        <v>1.6158149874926973</v>
      </c>
      <c r="J869" s="42"/>
      <c r="K869" s="92" t="str">
        <f>D858</f>
        <v>AS1_neu</v>
      </c>
      <c r="L869" s="92">
        <f>AVERAGE(D859:D861)</f>
        <v>1.2399866246209701</v>
      </c>
      <c r="M869" s="92">
        <f>COUNT(D859:D861)</f>
        <v>3</v>
      </c>
      <c r="N869" s="42">
        <f>DEVSQ(D859:D861)</f>
        <v>0.44201831450250251</v>
      </c>
      <c r="O869" s="42"/>
      <c r="P869" s="42"/>
    </row>
    <row r="870" spans="1:22" x14ac:dyDescent="0.35">
      <c r="A870" t="str">
        <f>C858</f>
        <v>PWS_neu</v>
      </c>
      <c r="B870">
        <f>COUNT(C859:C861)</f>
        <v>3</v>
      </c>
      <c r="C870">
        <f>SUM(C859:C861)</f>
        <v>3.1006624408791535E-2</v>
      </c>
      <c r="D870">
        <f>AVERAGE(C859:C861)</f>
        <v>1.0335541469597179E-2</v>
      </c>
      <c r="E870">
        <f>_xlfn.VAR.S(C859:C861)</f>
        <v>4.1090212087763043E-5</v>
      </c>
      <c r="F870">
        <f>DEVSQ(C859:C861)</f>
        <v>8.2180424175526127E-5</v>
      </c>
      <c r="G870">
        <f>SQRT(D877/B870)</f>
        <v>0.2548431870086339</v>
      </c>
      <c r="H870">
        <f>D870-G870*_xlfn.T.INV.2T(G867,C877)</f>
        <v>-0.57733390160092146</v>
      </c>
      <c r="I870">
        <f>D870+G870*_xlfn.T.INV.2T(G867,C877)</f>
        <v>0.59800498454011575</v>
      </c>
      <c r="K870" t="str">
        <f>E858</f>
        <v>AS2_neu</v>
      </c>
      <c r="L870">
        <f>AVERAGE(E859:E861)</f>
        <v>3.1002986821380012</v>
      </c>
      <c r="M870">
        <f>COUNT(E859:E861)</f>
        <v>3</v>
      </c>
      <c r="N870">
        <f>DEVSQ(E859:E861)</f>
        <v>0.92557032633133351</v>
      </c>
    </row>
    <row r="871" spans="1:22" x14ac:dyDescent="0.35">
      <c r="A871" t="str">
        <f>D858</f>
        <v>AS1_neu</v>
      </c>
      <c r="B871">
        <f>COUNT(D859:D861)</f>
        <v>3</v>
      </c>
      <c r="C871">
        <f>SUM(D859:D861)</f>
        <v>3.7199598738629103</v>
      </c>
      <c r="D871">
        <f>AVERAGE(D859:D861)</f>
        <v>1.2399866246209701</v>
      </c>
      <c r="E871">
        <f>_xlfn.VAR.S(D859:D861)</f>
        <v>0.22100915725125114</v>
      </c>
      <c r="F871">
        <f>DEVSQ(D859:D861)</f>
        <v>0.44201831450250251</v>
      </c>
      <c r="G871">
        <f>SQRT(D877/B871)</f>
        <v>0.2548431870086339</v>
      </c>
      <c r="H871">
        <f>D871-G871*_xlfn.T.INV.2T(G867,C877)</f>
        <v>0.65231718155045149</v>
      </c>
      <c r="I871">
        <f>D871+G871*_xlfn.T.INV.2T(G867,C877)</f>
        <v>1.8276560676914886</v>
      </c>
      <c r="K871" s="78"/>
      <c r="L871" s="78"/>
      <c r="M871" s="78">
        <f>SUM(M867:M870)</f>
        <v>12</v>
      </c>
      <c r="N871" s="78">
        <f>SUM(N867:N870)</f>
        <v>1.558681199153221</v>
      </c>
      <c r="O871" s="78">
        <f>M871-COUNT(M867:M870)</f>
        <v>8</v>
      </c>
      <c r="P871" s="78">
        <f>[1]!DCRIT(COUNT(M867:M870),O871,O865)</f>
        <v>2.88</v>
      </c>
    </row>
    <row r="872" spans="1:22" ht="15" thickBot="1" x14ac:dyDescent="0.4">
      <c r="A872" t="str">
        <f>E858</f>
        <v>AS2_neu</v>
      </c>
      <c r="B872">
        <f>COUNT(E859:E861)</f>
        <v>3</v>
      </c>
      <c r="C872">
        <f>SUM(E859:E861)</f>
        <v>9.3008960464140031</v>
      </c>
      <c r="D872">
        <f>AVERAGE(E859:E861)</f>
        <v>3.1002986821380012</v>
      </c>
      <c r="E872">
        <f>_xlfn.VAR.S(E859:E861)</f>
        <v>0.46278516316566964</v>
      </c>
      <c r="F872">
        <f>DEVSQ(E859:E861)</f>
        <v>0.92557032633133351</v>
      </c>
      <c r="G872">
        <f>SQRT(D877/B872)</f>
        <v>0.2548431870086339</v>
      </c>
      <c r="H872">
        <f>D872-G872*_xlfn.T.INV.2T(G867,C877)</f>
        <v>2.5126292390674827</v>
      </c>
      <c r="I872">
        <f>D872+G872*_xlfn.T.INV.2T(G867,C877)</f>
        <v>3.6879681252085197</v>
      </c>
      <c r="K872" t="s">
        <v>540</v>
      </c>
    </row>
    <row r="873" spans="1:22" ht="15" thickTop="1" x14ac:dyDescent="0.35">
      <c r="A873" s="78"/>
      <c r="B873" s="78"/>
      <c r="C873" s="78"/>
      <c r="D873" s="78"/>
      <c r="E873" s="78"/>
      <c r="F873" s="78"/>
      <c r="G873" s="78"/>
      <c r="H873" s="78"/>
      <c r="I873" s="78"/>
      <c r="K873" s="85" t="s">
        <v>535</v>
      </c>
      <c r="L873" s="85" t="s">
        <v>536</v>
      </c>
      <c r="M873" s="85" t="s">
        <v>541</v>
      </c>
      <c r="N873" s="85" t="s">
        <v>542</v>
      </c>
      <c r="O873" s="85" t="s">
        <v>543</v>
      </c>
      <c r="P873" s="85" t="s">
        <v>544</v>
      </c>
      <c r="Q873" s="85" t="s">
        <v>545</v>
      </c>
      <c r="R873" s="85" t="s">
        <v>546</v>
      </c>
      <c r="S873" s="85" t="s">
        <v>547</v>
      </c>
      <c r="U873" s="135" t="s">
        <v>558</v>
      </c>
    </row>
    <row r="874" spans="1:22" ht="15" thickBot="1" x14ac:dyDescent="0.4">
      <c r="A874" t="s">
        <v>513</v>
      </c>
      <c r="K874" s="89" t="str">
        <f>K868</f>
        <v>PWS_neu</v>
      </c>
      <c r="L874" s="89">
        <f>L$867-L868</f>
        <v>1.0178100029525816</v>
      </c>
      <c r="M874" s="89">
        <f>SQRT(N$871/O$871*(1/M$867+1/M868))</f>
        <v>0.36040269134599295</v>
      </c>
      <c r="N874" s="89">
        <f>ABS(L874/M874)</f>
        <v>2.8240910164998354</v>
      </c>
      <c r="O874" s="89">
        <f>L874-M874*P$871</f>
        <v>-2.0149748123878153E-2</v>
      </c>
      <c r="P874" s="89">
        <f>L874+M874*P$871</f>
        <v>2.0557697540290416</v>
      </c>
      <c r="Q874" s="89">
        <f>[1]!DPROB(N874,COUNT(M$867:M$870),O$871)</f>
        <v>5.4326177726170502E-2</v>
      </c>
      <c r="R874" s="89">
        <f>M874*P$871</f>
        <v>1.0379597510764598</v>
      </c>
      <c r="S874" s="89">
        <f>ABS(L874)*SQRT(O$871/N$871)</f>
        <v>2.3058606592008215</v>
      </c>
      <c r="T874" s="42"/>
      <c r="U874" t="s">
        <v>559</v>
      </c>
    </row>
    <row r="875" spans="1:22" ht="15" thickTop="1" x14ac:dyDescent="0.35">
      <c r="A875" s="85" t="s">
        <v>528</v>
      </c>
      <c r="B875" s="85" t="s">
        <v>514</v>
      </c>
      <c r="C875" s="85" t="s">
        <v>515</v>
      </c>
      <c r="D875" s="85" t="s">
        <v>516</v>
      </c>
      <c r="E875" s="85" t="s">
        <v>517</v>
      </c>
      <c r="F875" s="85" t="s">
        <v>529</v>
      </c>
      <c r="G875" s="85" t="s">
        <v>530</v>
      </c>
      <c r="H875" s="85" t="s">
        <v>531</v>
      </c>
      <c r="I875" s="85" t="s">
        <v>532</v>
      </c>
      <c r="K875" s="89" t="str">
        <f t="shared" ref="K875:K876" si="296">K869</f>
        <v>AS1_neu</v>
      </c>
      <c r="L875" s="89">
        <f t="shared" ref="L875:L876" si="297">L$867-L869</f>
        <v>-0.21184108019879133</v>
      </c>
      <c r="M875" s="89">
        <f t="shared" ref="M875:M876" si="298">SQRT(N$871/O$871*(1/M$867+1/M869))</f>
        <v>0.36040269134599295</v>
      </c>
      <c r="N875" s="89">
        <f t="shared" ref="N875:N876" si="299">ABS(L875/M875)</f>
        <v>0.58778995075655571</v>
      </c>
      <c r="O875" s="89">
        <f t="shared" ref="O875:O876" si="300">L875-M875*P$871</f>
        <v>-1.2498008312752511</v>
      </c>
      <c r="P875" s="89">
        <f t="shared" ref="P875:P876" si="301">L875+M875*P$871</f>
        <v>0.82611867087766844</v>
      </c>
      <c r="Q875" s="89">
        <f>[1]!DPROB(N875,COUNT(M$867:M$870),O$871)</f>
        <v>1</v>
      </c>
      <c r="R875" s="89">
        <f t="shared" ref="R875:R876" si="302">M875*P$871</f>
        <v>1.0379597510764598</v>
      </c>
      <c r="S875" s="89">
        <f t="shared" ref="S875:S876" si="303">ABS(L875)*SQRT(O$871/N$871)</f>
        <v>0.47992848509640412</v>
      </c>
      <c r="U875" t="s">
        <v>559</v>
      </c>
    </row>
    <row r="876" spans="1:22" x14ac:dyDescent="0.35">
      <c r="A876" s="42" t="s">
        <v>518</v>
      </c>
      <c r="B876" s="42">
        <f>B878-B877</f>
        <v>14.9214805648827</v>
      </c>
      <c r="C876" s="42">
        <f>COUNTA(A869:A872)-1</f>
        <v>3</v>
      </c>
      <c r="D876" s="42">
        <f>B876/C876</f>
        <v>4.9738268549609002</v>
      </c>
      <c r="E876" s="42">
        <f>D876/D877</f>
        <v>25.528385702800612</v>
      </c>
      <c r="F876" s="97">
        <f>_xlfn.F.DIST.RT(E876,C876,C877)</f>
        <v>1.8931452621337246E-4</v>
      </c>
      <c r="G876" s="42">
        <f>B876/B878</f>
        <v>0.90542075851739057</v>
      </c>
      <c r="H876" s="42">
        <f>SQRT(DEVSQ(D869:D872)/(D877*C876))</f>
        <v>2.9170981987128122</v>
      </c>
      <c r="I876" s="42">
        <f>(B878-C878*D877)/(B878+D877)</f>
        <v>0.85978877172824664</v>
      </c>
      <c r="J876" s="42"/>
      <c r="K876" s="95" t="str">
        <f t="shared" si="296"/>
        <v>AS2_neu</v>
      </c>
      <c r="L876" s="95">
        <f t="shared" si="297"/>
        <v>-2.0721531377158224</v>
      </c>
      <c r="M876" s="95">
        <f t="shared" si="298"/>
        <v>0.36040269134599295</v>
      </c>
      <c r="N876" s="95">
        <f t="shared" si="299"/>
        <v>5.7495495662836733</v>
      </c>
      <c r="O876" s="95">
        <f t="shared" si="300"/>
        <v>-3.1101128887922824</v>
      </c>
      <c r="P876" s="95">
        <f t="shared" si="301"/>
        <v>-1.0341933866393627</v>
      </c>
      <c r="Q876" s="96">
        <f>[1]!DPROB(N876,COUNT(M$867:M$870),O$871)</f>
        <v>0</v>
      </c>
      <c r="R876" s="95">
        <f t="shared" si="302"/>
        <v>1.0379597510764598</v>
      </c>
      <c r="S876" s="95">
        <f t="shared" si="303"/>
        <v>4.6944875627451088</v>
      </c>
      <c r="U876" t="s">
        <v>561</v>
      </c>
    </row>
    <row r="877" spans="1:22" x14ac:dyDescent="0.35">
      <c r="A877" t="s">
        <v>519</v>
      </c>
      <c r="B877">
        <f>SUM(F869:F872)</f>
        <v>1.558681199153221</v>
      </c>
      <c r="C877">
        <f>C878-C876</f>
        <v>8</v>
      </c>
      <c r="D877">
        <f>B877/C877</f>
        <v>0.19483514989415263</v>
      </c>
      <c r="R877" s="42"/>
      <c r="S877" s="42"/>
    </row>
    <row r="878" spans="1:22" x14ac:dyDescent="0.35">
      <c r="A878" s="91" t="s">
        <v>520</v>
      </c>
      <c r="B878" s="91">
        <f>DEVSQ(B859:E861)</f>
        <v>16.48016176403592</v>
      </c>
      <c r="C878" s="91">
        <f>COUNT(B859:E861)-1</f>
        <v>11</v>
      </c>
      <c r="D878" s="91">
        <f>B878/C878</f>
        <v>1.4981965240032655</v>
      </c>
      <c r="E878" s="91"/>
      <c r="F878" s="91"/>
      <c r="G878" s="91"/>
      <c r="H878" s="91"/>
      <c r="I878" s="91"/>
    </row>
    <row r="879" spans="1:22" ht="15.5" x14ac:dyDescent="0.35">
      <c r="A879" s="81"/>
      <c r="F879" s="64"/>
      <c r="G879" s="64"/>
      <c r="H879" s="64"/>
      <c r="I879" s="64"/>
      <c r="O879" s="64"/>
      <c r="P879" s="64"/>
      <c r="Q879" s="64"/>
      <c r="R879" s="64"/>
      <c r="S879" s="64"/>
    </row>
    <row r="880" spans="1:22" ht="15.5" x14ac:dyDescent="0.35">
      <c r="A880" s="83" t="s">
        <v>57</v>
      </c>
      <c r="B880" s="93"/>
      <c r="C880" s="93"/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</row>
    <row r="881" spans="1:21" ht="15.5" x14ac:dyDescent="0.35">
      <c r="A881" s="81"/>
      <c r="B881" s="82" t="s">
        <v>140</v>
      </c>
      <c r="C881" s="82" t="s">
        <v>141</v>
      </c>
      <c r="D881" s="82" t="s">
        <v>142</v>
      </c>
      <c r="E881" s="82" t="s">
        <v>143</v>
      </c>
      <c r="F881" s="84"/>
      <c r="G881" s="106" t="s">
        <v>554</v>
      </c>
      <c r="H881" s="119" t="s">
        <v>140</v>
      </c>
      <c r="I881" s="119"/>
      <c r="J881" s="119" t="s">
        <v>141</v>
      </c>
      <c r="K881" s="119"/>
      <c r="L881" s="119" t="s">
        <v>142</v>
      </c>
      <c r="M881" s="119"/>
      <c r="N881" s="119" t="s">
        <v>143</v>
      </c>
      <c r="O881" s="119"/>
    </row>
    <row r="882" spans="1:21" x14ac:dyDescent="0.35">
      <c r="A882" t="s">
        <v>79</v>
      </c>
      <c r="B882">
        <v>1.1765905330278565</v>
      </c>
      <c r="C882">
        <v>5.739610008536828E-4</v>
      </c>
      <c r="D882">
        <v>1.0554378787647869</v>
      </c>
      <c r="E882">
        <v>11.697377106995839</v>
      </c>
      <c r="H882" s="107" t="str" cm="1">
        <f t="array" ref="H882:I885">[1]!GRUBBS(B882:B884,TRUE)</f>
        <v>outlier</v>
      </c>
      <c r="I882" s="74">
        <v>0.56857819062502779</v>
      </c>
      <c r="J882" s="107" t="str" cm="1">
        <f t="array" ref="J882:K885">[1]!GRUBBS(C882:C884,TRUE)</f>
        <v>outlier</v>
      </c>
      <c r="K882" s="74">
        <v>4.9705228532064827E-3</v>
      </c>
      <c r="L882" s="107" t="str" cm="1">
        <f t="array" ref="L882:M885">[1]!GRUBBS(D882:D884,TRUE)</f>
        <v>outlier</v>
      </c>
      <c r="M882" s="74">
        <v>2.3174860693176571</v>
      </c>
      <c r="N882" s="107" t="str" cm="1">
        <f t="array" ref="N882:O885">[1]!GRUBBS(E882:E884,TRUE)</f>
        <v>outlier</v>
      </c>
      <c r="O882" s="74">
        <v>11.697377106995839</v>
      </c>
    </row>
    <row r="883" spans="1:21" x14ac:dyDescent="0.35">
      <c r="A883" t="s">
        <v>80</v>
      </c>
      <c r="B883">
        <v>1.4948046948256013</v>
      </c>
      <c r="C883">
        <v>4.9705228532064827E-3</v>
      </c>
      <c r="D883">
        <v>1.6208452241977003</v>
      </c>
      <c r="E883">
        <v>4.5432908519669475</v>
      </c>
      <c r="H883" s="108" t="str">
        <v>G</v>
      </c>
      <c r="I883" s="75">
        <v>1.0867054597225638</v>
      </c>
      <c r="J883" s="108" t="str">
        <v>G</v>
      </c>
      <c r="K883" s="75">
        <v>1.1505220974100212</v>
      </c>
      <c r="L883" s="108" t="str">
        <v>G</v>
      </c>
      <c r="M883" s="75">
        <v>1.032801943065943</v>
      </c>
      <c r="N883" s="108" t="str">
        <v>G</v>
      </c>
      <c r="O883" s="75">
        <v>1.1544399099553344</v>
      </c>
    </row>
    <row r="884" spans="1:21" x14ac:dyDescent="0.35">
      <c r="A884" t="s">
        <v>81</v>
      </c>
      <c r="B884">
        <v>0.56857819062502779</v>
      </c>
      <c r="C884">
        <v>1.184646301462423E-4</v>
      </c>
      <c r="D884">
        <v>2.3174860693176571</v>
      </c>
      <c r="E884">
        <v>4.7167081421091055</v>
      </c>
      <c r="H884" s="108" t="str">
        <v>G-crit</v>
      </c>
      <c r="I884" s="75">
        <v>1.1531180614225278</v>
      </c>
      <c r="J884" s="108" t="str">
        <v>G-crit</v>
      </c>
      <c r="K884" s="75">
        <v>1.1531180614225278</v>
      </c>
      <c r="L884" s="108" t="str">
        <v>G-crit</v>
      </c>
      <c r="M884" s="75">
        <v>1.1531180614225278</v>
      </c>
      <c r="N884" s="108" t="str">
        <v>G-crit</v>
      </c>
      <c r="O884" s="75">
        <v>1.1531180614225278</v>
      </c>
    </row>
    <row r="885" spans="1:21" x14ac:dyDescent="0.35">
      <c r="A885"/>
      <c r="H885" s="109" t="str">
        <v>sig</v>
      </c>
      <c r="I885" s="110" t="str">
        <v>no</v>
      </c>
      <c r="J885" s="109" t="str">
        <v>sig</v>
      </c>
      <c r="K885" s="110" t="str">
        <v>no</v>
      </c>
      <c r="L885" s="109" t="str">
        <v>sig</v>
      </c>
      <c r="M885" s="110" t="str">
        <v>no</v>
      </c>
      <c r="N885" s="109" t="str">
        <v>sig</v>
      </c>
      <c r="O885" s="110" t="str">
        <v>yes</v>
      </c>
    </row>
    <row r="886" spans="1:21" x14ac:dyDescent="0.35">
      <c r="A886"/>
      <c r="G886" s="11" t="s">
        <v>555</v>
      </c>
      <c r="H886" s="6" t="str">
        <f>IF(I883 &lt; 1.153, "NS", IF(I883 &gt; 1.155, "outlier", "straggler"))</f>
        <v>NS</v>
      </c>
      <c r="I886" s="6" t="str">
        <f>IF(H886 = "outlier", "exclude", IF(H886 = "straggler", "keep", "keep"))</f>
        <v>keep</v>
      </c>
      <c r="J886" s="6" t="str">
        <f>IF(K883 &lt; 1.153, "NS", IF(K883 &gt; 1.155, "outlier", "straggler"))</f>
        <v>NS</v>
      </c>
      <c r="K886" s="6" t="str">
        <f>IF(J886 = "outlier", "exclude", IF(J886 = "straggler", "keep", "keep"))</f>
        <v>keep</v>
      </c>
      <c r="L886" s="6" t="str">
        <f>IF(M883 &lt; 1.153, "NS", IF(M883 &gt; 1.155, "outlier", "straggler"))</f>
        <v>NS</v>
      </c>
      <c r="M886" s="6" t="str">
        <f>IF(L886 = "outlier", "exclude", IF(L886 = "straggler", "keep", "keep"))</f>
        <v>keep</v>
      </c>
      <c r="N886" s="6" t="str">
        <f>IF(O883 &lt; 1.153, "NS", IF(O883 &gt; 1.155, "outlier", "straggler"))</f>
        <v>straggler</v>
      </c>
      <c r="O886" s="6" t="str">
        <f>IF(N886 = "outlier", "exclude", IF(N886 = "straggler", "keep", "keep"))</f>
        <v>keep</v>
      </c>
    </row>
    <row r="887" spans="1:21" x14ac:dyDescent="0.35">
      <c r="A887"/>
    </row>
    <row r="888" spans="1:21" ht="15" thickBot="1" x14ac:dyDescent="0.4">
      <c r="A888" t="s">
        <v>521</v>
      </c>
      <c r="K888" t="s">
        <v>533</v>
      </c>
      <c r="N888" s="42" t="s">
        <v>534</v>
      </c>
      <c r="O888">
        <v>0.05</v>
      </c>
    </row>
    <row r="889" spans="1:21" ht="15" thickTop="1" x14ac:dyDescent="0.35">
      <c r="A889"/>
      <c r="K889" s="85" t="s">
        <v>535</v>
      </c>
      <c r="L889" s="85" t="s">
        <v>536</v>
      </c>
      <c r="M889" s="85" t="s">
        <v>537</v>
      </c>
      <c r="N889" s="85" t="s">
        <v>538</v>
      </c>
      <c r="O889" s="85" t="s">
        <v>515</v>
      </c>
      <c r="P889" s="85" t="s">
        <v>539</v>
      </c>
    </row>
    <row r="890" spans="1:21" ht="15" thickBot="1" x14ac:dyDescent="0.4">
      <c r="A890" t="s">
        <v>522</v>
      </c>
      <c r="F890" t="s">
        <v>523</v>
      </c>
      <c r="G890">
        <v>0.05</v>
      </c>
      <c r="K890" s="42" t="str">
        <f>B881</f>
        <v>WT_neu</v>
      </c>
      <c r="L890" s="42">
        <f>AVERAGE(B882:B884)</f>
        <v>1.0799911394928285</v>
      </c>
      <c r="M890" s="42">
        <f>COUNT(B882:B884)</f>
        <v>3</v>
      </c>
      <c r="N890" s="42">
        <f>DEVSQ(B882:B884)</f>
        <v>0.44294493278881031</v>
      </c>
      <c r="O890" s="42"/>
      <c r="P890" s="42"/>
    </row>
    <row r="891" spans="1:21" ht="15" thickTop="1" x14ac:dyDescent="0.35">
      <c r="A891" s="85" t="s">
        <v>524</v>
      </c>
      <c r="B891" s="85" t="s">
        <v>510</v>
      </c>
      <c r="C891" s="85" t="s">
        <v>511</v>
      </c>
      <c r="D891" s="85" t="s">
        <v>121</v>
      </c>
      <c r="E891" s="85" t="s">
        <v>512</v>
      </c>
      <c r="F891" s="85" t="s">
        <v>514</v>
      </c>
      <c r="G891" s="85" t="s">
        <v>525</v>
      </c>
      <c r="H891" s="85" t="s">
        <v>526</v>
      </c>
      <c r="I891" s="85" t="s">
        <v>527</v>
      </c>
      <c r="K891" t="str">
        <f>C881</f>
        <v>PWS_neu</v>
      </c>
      <c r="L891">
        <f>AVERAGE(C882:C884)</f>
        <v>1.8876494947354693E-3</v>
      </c>
      <c r="M891">
        <f>COUNT(C882:C884)</f>
        <v>3</v>
      </c>
      <c r="N891">
        <f>DEVSQ(C882:C884)</f>
        <v>1.4359900688419341E-5</v>
      </c>
    </row>
    <row r="892" spans="1:21" x14ac:dyDescent="0.35">
      <c r="A892" s="42" t="str">
        <f>B881</f>
        <v>WT_neu</v>
      </c>
      <c r="B892" s="42">
        <f>COUNT(B882:B884)</f>
        <v>3</v>
      </c>
      <c r="C892" s="42">
        <f>SUM(B882:B884)</f>
        <v>3.2399734184784856</v>
      </c>
      <c r="D892" s="42">
        <f>AVERAGE(B882:B884)</f>
        <v>1.0799911394928285</v>
      </c>
      <c r="E892" s="42">
        <f>_xlfn.VAR.S(B882:B884)</f>
        <v>0.22147246639440499</v>
      </c>
      <c r="F892" s="42">
        <f>DEVSQ(B882:B884)</f>
        <v>0.44294493278881031</v>
      </c>
      <c r="G892" s="42">
        <f>SQRT(D900/B892)</f>
        <v>1.1999270831142175</v>
      </c>
      <c r="H892" s="42">
        <f>D892-G892*_xlfn.T.INV.2T(G890,C900)</f>
        <v>-1.6870456761120312</v>
      </c>
      <c r="I892" s="42">
        <f>D892+G892*_xlfn.T.INV.2T(G890,C900)</f>
        <v>3.8470279550976882</v>
      </c>
      <c r="K892" t="str">
        <f>D881</f>
        <v>AS1_neu</v>
      </c>
      <c r="L892">
        <f>AVERAGE(D882:D884)</f>
        <v>1.6645897240933814</v>
      </c>
      <c r="M892">
        <f>COUNT(D882:D884)</f>
        <v>3</v>
      </c>
      <c r="N892">
        <f>DEVSQ(D882:D884)</f>
        <v>0.79925318954557167</v>
      </c>
    </row>
    <row r="893" spans="1:21" x14ac:dyDescent="0.35">
      <c r="A893" t="str">
        <f>C881</f>
        <v>PWS_neu</v>
      </c>
      <c r="B893">
        <f>COUNT(C882:C884)</f>
        <v>3</v>
      </c>
      <c r="C893">
        <f>SUM(C882:C884)</f>
        <v>5.6629484842064077E-3</v>
      </c>
      <c r="D893">
        <f>AVERAGE(C882:C884)</f>
        <v>1.8876494947354693E-3</v>
      </c>
      <c r="E893">
        <f>_xlfn.VAR.S(C882:C884)</f>
        <v>7.1799503442096705E-6</v>
      </c>
      <c r="F893">
        <f>DEVSQ(C882:C884)</f>
        <v>1.4359900688419341E-5</v>
      </c>
      <c r="G893">
        <f>SQRT(D900/B893)</f>
        <v>1.1999270831142175</v>
      </c>
      <c r="H893">
        <f>D893-G893*_xlfn.T.INV.2T(G890,C900)</f>
        <v>-2.7651491661101244</v>
      </c>
      <c r="I893">
        <f>D893+G893*_xlfn.T.INV.2T(G890,C900)</f>
        <v>2.768924465099595</v>
      </c>
      <c r="K893" t="str">
        <f>E881</f>
        <v>AS2_neu</v>
      </c>
      <c r="L893">
        <f>AVERAGE(E882:E884)</f>
        <v>6.9857920336906316</v>
      </c>
      <c r="M893">
        <f>COUNT(E882:E884)</f>
        <v>3</v>
      </c>
      <c r="N893">
        <f>DEVSQ(E882:E884)</f>
        <v>33.313587632748799</v>
      </c>
    </row>
    <row r="894" spans="1:21" x14ac:dyDescent="0.35">
      <c r="A894" t="str">
        <f>D881</f>
        <v>AS1_neu</v>
      </c>
      <c r="B894">
        <f>COUNT(D882:D884)</f>
        <v>3</v>
      </c>
      <c r="C894">
        <f>SUM(D882:D884)</f>
        <v>4.9937691722801443</v>
      </c>
      <c r="D894">
        <f>AVERAGE(D882:D884)</f>
        <v>1.6645897240933814</v>
      </c>
      <c r="E894">
        <f>_xlfn.VAR.S(D882:D884)</f>
        <v>0.39962659477278617</v>
      </c>
      <c r="F894">
        <f>DEVSQ(D882:D884)</f>
        <v>0.79925318954557167</v>
      </c>
      <c r="G894">
        <f>SQRT(D900/B894)</f>
        <v>1.1999270831142175</v>
      </c>
      <c r="H894">
        <f>D894-G894*_xlfn.T.INV.2T(G890,C900)</f>
        <v>-1.1024470915114783</v>
      </c>
      <c r="I894">
        <f>D894+G894*_xlfn.T.INV.2T(G890,C900)</f>
        <v>4.4316265396982413</v>
      </c>
      <c r="K894" s="78"/>
      <c r="L894" s="78"/>
      <c r="M894" s="78">
        <f>SUM(M890:M893)</f>
        <v>12</v>
      </c>
      <c r="N894" s="78">
        <f>SUM(N890:N893)</f>
        <v>34.555800114983867</v>
      </c>
      <c r="O894" s="78">
        <f>M894-COUNT(M890:M893)</f>
        <v>8</v>
      </c>
      <c r="P894" s="78">
        <f>[1]!DCRIT(COUNT(M890:M893),O894,O888)</f>
        <v>2.88</v>
      </c>
    </row>
    <row r="895" spans="1:21" ht="15" thickBot="1" x14ac:dyDescent="0.4">
      <c r="A895" t="str">
        <f>E881</f>
        <v>AS2_neu</v>
      </c>
      <c r="B895">
        <f>COUNT(E882:E884)</f>
        <v>3</v>
      </c>
      <c r="C895">
        <f>SUM(E882:E884)</f>
        <v>20.957376101071894</v>
      </c>
      <c r="D895">
        <f>AVERAGE(E882:E884)</f>
        <v>6.9857920336906316</v>
      </c>
      <c r="E895">
        <f>_xlfn.VAR.S(E882:E884)</f>
        <v>16.656793816374375</v>
      </c>
      <c r="F895">
        <f>DEVSQ(E882:E884)</f>
        <v>33.313587632748799</v>
      </c>
      <c r="G895">
        <f>SQRT(D900/B895)</f>
        <v>1.1999270831142175</v>
      </c>
      <c r="H895">
        <f>D895-G895*_xlfn.T.INV.2T(G890,C900)</f>
        <v>4.2187552180857715</v>
      </c>
      <c r="I895">
        <f>D895+G895*_xlfn.T.INV.2T(G890,C900)</f>
        <v>9.7528288492954918</v>
      </c>
      <c r="K895" t="s">
        <v>540</v>
      </c>
    </row>
    <row r="896" spans="1:21" ht="15" thickTop="1" x14ac:dyDescent="0.35">
      <c r="A896" s="78"/>
      <c r="B896" s="78"/>
      <c r="C896" s="78"/>
      <c r="D896" s="78"/>
      <c r="E896" s="78"/>
      <c r="F896" s="78"/>
      <c r="G896" s="78"/>
      <c r="H896" s="78"/>
      <c r="I896" s="78"/>
      <c r="K896" s="85" t="s">
        <v>535</v>
      </c>
      <c r="L896" s="85" t="s">
        <v>536</v>
      </c>
      <c r="M896" s="85" t="s">
        <v>541</v>
      </c>
      <c r="N896" s="85" t="s">
        <v>542</v>
      </c>
      <c r="O896" s="85" t="s">
        <v>543</v>
      </c>
      <c r="P896" s="85" t="s">
        <v>544</v>
      </c>
      <c r="Q896" s="85" t="s">
        <v>545</v>
      </c>
      <c r="R896" s="85" t="s">
        <v>546</v>
      </c>
      <c r="S896" s="85" t="s">
        <v>547</v>
      </c>
      <c r="U896" s="135" t="s">
        <v>558</v>
      </c>
    </row>
    <row r="897" spans="1:22" ht="15" thickBot="1" x14ac:dyDescent="0.4">
      <c r="A897" t="s">
        <v>513</v>
      </c>
      <c r="K897" s="89" t="str">
        <f>K891</f>
        <v>PWS_neu</v>
      </c>
      <c r="L897" s="89">
        <f>L$890-L891</f>
        <v>1.078103489998093</v>
      </c>
      <c r="M897" s="89">
        <f>SQRT(N$894/O$894*(1/M$890+1/M891))</f>
        <v>1.6969531547989145</v>
      </c>
      <c r="N897" s="89">
        <f>ABS(L897/M897)</f>
        <v>0.6353171782905499</v>
      </c>
      <c r="O897" s="89">
        <f>L897-M897*P$894</f>
        <v>-3.8091215958227806</v>
      </c>
      <c r="P897" s="89">
        <f>L897+M897*P$894</f>
        <v>5.9653285758189671</v>
      </c>
      <c r="Q897" s="89">
        <f>[1]!DPROB(N897,COUNT(M$890:M$893),O$894)</f>
        <v>1</v>
      </c>
      <c r="R897" s="89">
        <f>M897*P$894</f>
        <v>4.8872250858208739</v>
      </c>
      <c r="S897" s="89">
        <f>ABS(L897)*SQRT(O$894/N$894)</f>
        <v>0.51873430387888453</v>
      </c>
      <c r="U897" t="s">
        <v>559</v>
      </c>
    </row>
    <row r="898" spans="1:22" ht="15" thickTop="1" x14ac:dyDescent="0.35">
      <c r="A898" s="85" t="s">
        <v>528</v>
      </c>
      <c r="B898" s="85" t="s">
        <v>514</v>
      </c>
      <c r="C898" s="85" t="s">
        <v>515</v>
      </c>
      <c r="D898" s="85" t="s">
        <v>516</v>
      </c>
      <c r="E898" s="85" t="s">
        <v>517</v>
      </c>
      <c r="F898" s="85" t="s">
        <v>529</v>
      </c>
      <c r="G898" s="85" t="s">
        <v>530</v>
      </c>
      <c r="H898" s="85" t="s">
        <v>531</v>
      </c>
      <c r="I898" s="85" t="s">
        <v>532</v>
      </c>
      <c r="K898" s="89" t="str">
        <f t="shared" ref="K898:K899" si="304">K892</f>
        <v>AS1_neu</v>
      </c>
      <c r="L898" s="89">
        <f t="shared" ref="L898:L899" si="305">L$890-L892</f>
        <v>-0.58459858460055281</v>
      </c>
      <c r="M898" s="89">
        <f t="shared" ref="M898:M899" si="306">SQRT(N$894/O$894*(1/M$890+1/M892))</f>
        <v>1.6969531547989145</v>
      </c>
      <c r="N898" s="89">
        <f t="shared" ref="N898:N899" si="307">ABS(L898/M898)</f>
        <v>0.34449895269491193</v>
      </c>
      <c r="O898" s="89">
        <f t="shared" ref="O898:O899" si="308">L898-M898*P$894</f>
        <v>-5.4718236704214265</v>
      </c>
      <c r="P898" s="89">
        <f t="shared" ref="P898:P899" si="309">L898+M898*P$894</f>
        <v>4.3026265012203213</v>
      </c>
      <c r="Q898" s="89">
        <f>[1]!DPROB(N898,COUNT(M$890:M$893),O$894)</f>
        <v>1</v>
      </c>
      <c r="R898" s="89">
        <f t="shared" ref="R898:R899" si="310">M898*P$894</f>
        <v>4.8872250858208739</v>
      </c>
      <c r="S898" s="89">
        <f t="shared" ref="S898:S899" si="311">ABS(L898)*SQRT(O$894/N$894)</f>
        <v>0.28128221700857803</v>
      </c>
      <c r="U898" t="s">
        <v>559</v>
      </c>
    </row>
    <row r="899" spans="1:22" x14ac:dyDescent="0.35">
      <c r="A899" s="42" t="s">
        <v>518</v>
      </c>
      <c r="B899" s="42">
        <f>B901-B900</f>
        <v>87.177929623724239</v>
      </c>
      <c r="C899" s="42">
        <f>COUNTA(A892:A895)-1</f>
        <v>3</v>
      </c>
      <c r="D899" s="42">
        <f>B899/C899</f>
        <v>29.059309874574748</v>
      </c>
      <c r="E899" s="42">
        <f>D899/D900</f>
        <v>6.7275096575117033</v>
      </c>
      <c r="F899" s="97">
        <f>_xlfn.F.DIST.RT(E899,C899,C900)</f>
        <v>1.4041546819154491E-2</v>
      </c>
      <c r="G899" s="42">
        <f>B899/B901</f>
        <v>0.71613619175921761</v>
      </c>
      <c r="H899" s="42">
        <f>SQRT(DEVSQ(D892:D895)/(D900*C899))</f>
        <v>1.4974989880365757</v>
      </c>
      <c r="I899" s="42">
        <f>(B901-C901*D900)/(B901+D900)</f>
        <v>0.5887950625768692</v>
      </c>
      <c r="K899" s="95" t="str">
        <f t="shared" si="304"/>
        <v>AS2_neu</v>
      </c>
      <c r="L899" s="95">
        <f t="shared" si="305"/>
        <v>-5.9058008941978031</v>
      </c>
      <c r="M899" s="95">
        <f t="shared" si="306"/>
        <v>1.6969531547989145</v>
      </c>
      <c r="N899" s="95">
        <f t="shared" si="307"/>
        <v>3.4802380239527757</v>
      </c>
      <c r="O899" s="95">
        <f t="shared" si="308"/>
        <v>-10.793025980018676</v>
      </c>
      <c r="P899" s="95">
        <f t="shared" si="309"/>
        <v>-1.0185758083769292</v>
      </c>
      <c r="Q899" s="96">
        <f>[1]!DPROB(N899,COUNT(M$890:M$893),O$894)</f>
        <v>2.1136884393308714E-2</v>
      </c>
      <c r="R899" s="95">
        <f t="shared" si="310"/>
        <v>4.8872250858208739</v>
      </c>
      <c r="S899" s="95">
        <f t="shared" si="311"/>
        <v>2.8416024473721069</v>
      </c>
      <c r="U899" t="s">
        <v>560</v>
      </c>
    </row>
    <row r="900" spans="1:22" x14ac:dyDescent="0.35">
      <c r="A900" t="s">
        <v>519</v>
      </c>
      <c r="B900">
        <f>SUM(F892:F895)</f>
        <v>34.555800114983867</v>
      </c>
      <c r="C900">
        <f>C901-C899</f>
        <v>8</v>
      </c>
      <c r="D900">
        <f>B900/C900</f>
        <v>4.3194750143729834</v>
      </c>
    </row>
    <row r="901" spans="1:22" x14ac:dyDescent="0.35">
      <c r="A901" s="91" t="s">
        <v>520</v>
      </c>
      <c r="B901" s="91">
        <f>DEVSQ(B882:E884)</f>
        <v>121.73372973870811</v>
      </c>
      <c r="C901" s="91">
        <f>COUNT(B882:E884)-1</f>
        <v>11</v>
      </c>
      <c r="D901" s="91">
        <f>B901/C901</f>
        <v>11.066702703518919</v>
      </c>
      <c r="E901" s="91"/>
      <c r="F901" s="91"/>
      <c r="G901" s="91"/>
      <c r="H901" s="91"/>
      <c r="I901" s="91"/>
    </row>
    <row r="902" spans="1:22" x14ac:dyDescent="0.35">
      <c r="A902"/>
    </row>
    <row r="903" spans="1:22" ht="15.5" x14ac:dyDescent="0.35">
      <c r="A903" s="83" t="s">
        <v>59</v>
      </c>
      <c r="B903" s="93"/>
      <c r="C903" s="93"/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</row>
    <row r="904" spans="1:22" ht="15.5" x14ac:dyDescent="0.35">
      <c r="A904" s="81"/>
      <c r="B904" s="82" t="s">
        <v>140</v>
      </c>
      <c r="C904" s="82" t="s">
        <v>141</v>
      </c>
      <c r="D904" s="82" t="s">
        <v>142</v>
      </c>
      <c r="E904" s="82" t="s">
        <v>143</v>
      </c>
      <c r="F904" s="84"/>
      <c r="G904" s="106" t="s">
        <v>554</v>
      </c>
      <c r="H904" s="119" t="s">
        <v>140</v>
      </c>
      <c r="I904" s="119"/>
      <c r="J904" s="119" t="s">
        <v>141</v>
      </c>
      <c r="K904" s="119"/>
      <c r="L904" s="119" t="s">
        <v>142</v>
      </c>
      <c r="M904" s="119"/>
      <c r="N904" s="119" t="s">
        <v>143</v>
      </c>
      <c r="O904" s="119"/>
    </row>
    <row r="905" spans="1:22" x14ac:dyDescent="0.35">
      <c r="A905" t="s">
        <v>79</v>
      </c>
      <c r="B905">
        <v>1.7283712175195292</v>
      </c>
      <c r="C905">
        <v>1.4859153882624895E-2</v>
      </c>
      <c r="D905">
        <v>1.0024091192044795</v>
      </c>
      <c r="E905">
        <v>4.6121020794380856</v>
      </c>
      <c r="H905" s="107" t="str" cm="1">
        <f t="array" ref="H905:I908">[1]!GRUBBS(B905:B907,TRUE)</f>
        <v>outlier</v>
      </c>
      <c r="I905" s="74">
        <v>0.30162260173878391</v>
      </c>
      <c r="J905" s="107" t="str" cm="1">
        <f t="array" ref="J905:K908">[1]!GRUBBS(C905:C907,TRUE)</f>
        <v>outlier</v>
      </c>
      <c r="K905" s="74">
        <v>9.7336841934323196E-2</v>
      </c>
      <c r="L905" s="107" t="str" cm="1">
        <f t="array" ref="L905:M908">[1]!GRUBBS(D905:D907,TRUE)</f>
        <v>outlier</v>
      </c>
      <c r="M905" s="74">
        <v>0.89334712811920969</v>
      </c>
      <c r="N905" s="107" t="str" cm="1">
        <f t="array" ref="N905:O908">[1]!GRUBBS(E905:E907,TRUE)</f>
        <v>outlier</v>
      </c>
      <c r="O905" s="74">
        <v>4.6121020794380856</v>
      </c>
    </row>
    <row r="906" spans="1:22" x14ac:dyDescent="0.35">
      <c r="A906" t="s">
        <v>80</v>
      </c>
      <c r="B906">
        <v>1.9182229948068559</v>
      </c>
      <c r="C906">
        <v>9.7336841934323196E-2</v>
      </c>
      <c r="D906">
        <v>0.89334712811920969</v>
      </c>
      <c r="E906">
        <v>1.6111434418230566</v>
      </c>
      <c r="H906" s="108" t="str">
        <v>G</v>
      </c>
      <c r="I906" s="75">
        <v>1.1480185774011729</v>
      </c>
      <c r="J906" s="108" t="str">
        <v>G</v>
      </c>
      <c r="K906" s="75">
        <v>1.1497074207904936</v>
      </c>
      <c r="L906" s="108" t="str">
        <v>G</v>
      </c>
      <c r="M906" s="75">
        <v>1.1369863756577721</v>
      </c>
      <c r="N906" s="108" t="str">
        <v>G</v>
      </c>
      <c r="O906" s="75">
        <v>1.154697507898635</v>
      </c>
    </row>
    <row r="907" spans="1:22" x14ac:dyDescent="0.35">
      <c r="A907" t="s">
        <v>81</v>
      </c>
      <c r="B907">
        <v>0.30162260173878391</v>
      </c>
      <c r="C907">
        <v>5.4677264334373277E-3</v>
      </c>
      <c r="D907">
        <v>0.98216395190627459</v>
      </c>
      <c r="E907">
        <v>1.6190719635413775</v>
      </c>
      <c r="H907" s="108" t="str">
        <v>G-crit</v>
      </c>
      <c r="I907" s="75">
        <v>1.1531180614225278</v>
      </c>
      <c r="J907" s="108" t="str">
        <v>G-crit</v>
      </c>
      <c r="K907" s="75">
        <v>1.1531180614225278</v>
      </c>
      <c r="L907" s="108" t="str">
        <v>G-crit</v>
      </c>
      <c r="M907" s="75">
        <v>1.1531180614225278</v>
      </c>
      <c r="N907" s="108" t="str">
        <v>G-crit</v>
      </c>
      <c r="O907" s="75">
        <v>1.1531180614225278</v>
      </c>
    </row>
    <row r="908" spans="1:22" x14ac:dyDescent="0.35">
      <c r="A908"/>
      <c r="H908" s="109" t="str">
        <v>sig</v>
      </c>
      <c r="I908" s="110" t="str">
        <v>no</v>
      </c>
      <c r="J908" s="109" t="str">
        <v>sig</v>
      </c>
      <c r="K908" s="110" t="str">
        <v>no</v>
      </c>
      <c r="L908" s="109" t="str">
        <v>sig</v>
      </c>
      <c r="M908" s="110" t="str">
        <v>no</v>
      </c>
      <c r="N908" s="109" t="str">
        <v>sig</v>
      </c>
      <c r="O908" s="110" t="str">
        <v>yes</v>
      </c>
    </row>
    <row r="909" spans="1:22" x14ac:dyDescent="0.35">
      <c r="A909"/>
      <c r="G909" s="11" t="s">
        <v>555</v>
      </c>
      <c r="H909" s="6" t="str">
        <f>IF(I906 &lt; 1.153, "NS", IF(I906 &gt; 1.155, "outlier", "straggler"))</f>
        <v>NS</v>
      </c>
      <c r="I909" s="6" t="str">
        <f>IF(H909 = "outlier", "exclude", IF(H909 = "straggler", "keep", "keep"))</f>
        <v>keep</v>
      </c>
      <c r="J909" s="6" t="str">
        <f>IF(K906 &lt; 1.153, "NS", IF(K906 &gt; 1.155, "outlier", "straggler"))</f>
        <v>NS</v>
      </c>
      <c r="K909" s="6" t="str">
        <f>IF(J909 = "outlier", "exclude", IF(J909 = "straggler", "keep", "keep"))</f>
        <v>keep</v>
      </c>
      <c r="L909" s="6" t="str">
        <f>IF(M906 &lt; 1.153, "NS", IF(M906 &gt; 1.155, "outlier", "straggler"))</f>
        <v>NS</v>
      </c>
      <c r="M909" s="6" t="str">
        <f>IF(L909 = "outlier", "exclude", IF(L909 = "straggler", "keep", "keep"))</f>
        <v>keep</v>
      </c>
      <c r="N909" s="6" t="str">
        <f>IF(O906 &lt; 1.153, "NS", IF(O906 &gt; 1.155, "outlier", "straggler"))</f>
        <v>straggler</v>
      </c>
      <c r="O909" s="6" t="str">
        <f>IF(N909 = "outlier", "exclude", IF(N909 = "straggler", "keep", "keep"))</f>
        <v>keep</v>
      </c>
    </row>
    <row r="910" spans="1:22" x14ac:dyDescent="0.35">
      <c r="A910"/>
    </row>
    <row r="911" spans="1:22" ht="15" thickBot="1" x14ac:dyDescent="0.4">
      <c r="A911" t="s">
        <v>521</v>
      </c>
      <c r="K911" t="s">
        <v>533</v>
      </c>
      <c r="N911" s="42" t="s">
        <v>534</v>
      </c>
      <c r="O911">
        <v>0.05</v>
      </c>
    </row>
    <row r="912" spans="1:22" ht="15" thickTop="1" x14ac:dyDescent="0.35">
      <c r="A912"/>
      <c r="K912" s="85" t="s">
        <v>535</v>
      </c>
      <c r="L912" s="85" t="s">
        <v>536</v>
      </c>
      <c r="M912" s="85" t="s">
        <v>537</v>
      </c>
      <c r="N912" s="85" t="s">
        <v>538</v>
      </c>
      <c r="O912" s="85" t="s">
        <v>515</v>
      </c>
      <c r="P912" s="85" t="s">
        <v>539</v>
      </c>
    </row>
    <row r="913" spans="1:22" ht="15" thickBot="1" x14ac:dyDescent="0.4">
      <c r="A913" t="s">
        <v>522</v>
      </c>
      <c r="F913" t="s">
        <v>523</v>
      </c>
      <c r="G913">
        <v>0.05</v>
      </c>
      <c r="K913" s="42" t="str">
        <f>B904</f>
        <v>WT_neu</v>
      </c>
      <c r="L913" s="42">
        <f>AVERAGE(B905:B907)</f>
        <v>1.3160722713550563</v>
      </c>
      <c r="M913" s="42">
        <f>COUNT(B905:B907)</f>
        <v>3</v>
      </c>
      <c r="N913" s="42">
        <f>DEVSQ(B905:B907)</f>
        <v>1.5616840469464246</v>
      </c>
      <c r="O913" s="42"/>
      <c r="P913" s="42"/>
    </row>
    <row r="914" spans="1:22" ht="15" thickTop="1" x14ac:dyDescent="0.35">
      <c r="A914" s="85" t="s">
        <v>524</v>
      </c>
      <c r="B914" s="85" t="s">
        <v>510</v>
      </c>
      <c r="C914" s="85" t="s">
        <v>511</v>
      </c>
      <c r="D914" s="85" t="s">
        <v>121</v>
      </c>
      <c r="E914" s="85" t="s">
        <v>512</v>
      </c>
      <c r="F914" s="85" t="s">
        <v>514</v>
      </c>
      <c r="G914" s="85" t="s">
        <v>525</v>
      </c>
      <c r="H914" s="85" t="s">
        <v>526</v>
      </c>
      <c r="I914" s="85" t="s">
        <v>527</v>
      </c>
      <c r="K914" t="str">
        <f>C904</f>
        <v>PWS_neu</v>
      </c>
      <c r="L914">
        <f>AVERAGE(C905:C907)</f>
        <v>3.9221240750128471E-2</v>
      </c>
      <c r="M914">
        <f>COUNT(C905:C907)</f>
        <v>3</v>
      </c>
      <c r="N914">
        <f>DEVSQ(C905:C907)</f>
        <v>5.1102341062672398E-3</v>
      </c>
    </row>
    <row r="915" spans="1:22" x14ac:dyDescent="0.35">
      <c r="A915" s="42" t="str">
        <f>B904</f>
        <v>WT_neu</v>
      </c>
      <c r="B915" s="42">
        <f>COUNT(B905:B907)</f>
        <v>3</v>
      </c>
      <c r="C915" s="42">
        <f>SUM(B905:B907)</f>
        <v>3.948216814065169</v>
      </c>
      <c r="D915" s="42">
        <f>AVERAGE(B905:B907)</f>
        <v>1.3160722713550563</v>
      </c>
      <c r="E915" s="42">
        <f>_xlfn.VAR.S(B905:B907)</f>
        <v>0.78084202347321208</v>
      </c>
      <c r="F915" s="42">
        <f>DEVSQ(B905:B907)</f>
        <v>1.5616840469464246</v>
      </c>
      <c r="G915" s="42">
        <f>SQRT(D923/B915)</f>
        <v>0.56130577595709885</v>
      </c>
      <c r="H915" s="42">
        <f>D915-G915*_xlfn.T.INV.2T(G913,C923)</f>
        <v>2.1698830884002707E-2</v>
      </c>
      <c r="I915" s="42">
        <f>D915+G915*_xlfn.T.INV.2T(G913,C923)</f>
        <v>2.61044571182611</v>
      </c>
      <c r="K915" t="str">
        <f>D904</f>
        <v>AS1_neu</v>
      </c>
      <c r="L915">
        <f>AVERAGE(D905:D907)</f>
        <v>0.95930673307665459</v>
      </c>
      <c r="M915">
        <f>COUNT(D905:D907)</f>
        <v>3</v>
      </c>
      <c r="N915">
        <f>DEVSQ(D905:D907)</f>
        <v>6.7309376286794386E-3</v>
      </c>
    </row>
    <row r="916" spans="1:22" x14ac:dyDescent="0.35">
      <c r="A916" t="str">
        <f>C904</f>
        <v>PWS_neu</v>
      </c>
      <c r="B916">
        <f>COUNT(C905:C907)</f>
        <v>3</v>
      </c>
      <c r="C916">
        <f>SUM(C905:C907)</f>
        <v>0.11766372225038542</v>
      </c>
      <c r="D916">
        <f>AVERAGE(C905:C907)</f>
        <v>3.9221240750128471E-2</v>
      </c>
      <c r="E916">
        <f>_xlfn.VAR.S(C905:C907)</f>
        <v>2.5551170531336199E-3</v>
      </c>
      <c r="F916">
        <f>DEVSQ(C905:C907)</f>
        <v>5.1102341062672398E-3</v>
      </c>
      <c r="G916">
        <f>SQRT(D923/B916)</f>
        <v>0.56130577595709885</v>
      </c>
      <c r="H916">
        <f>D916-G916*_xlfn.T.INV.2T(G913,C923)</f>
        <v>-1.2551521997209252</v>
      </c>
      <c r="I916">
        <f>D916+G916*_xlfn.T.INV.2T(G913,C923)</f>
        <v>1.3335946812211821</v>
      </c>
      <c r="K916" t="str">
        <f>E904</f>
        <v>AS2_neu</v>
      </c>
      <c r="L916">
        <f>AVERAGE(E905:E907)</f>
        <v>2.6141058282675065</v>
      </c>
      <c r="M916">
        <f>COUNT(E905:E907)</f>
        <v>3</v>
      </c>
      <c r="N916">
        <f>DEVSQ(E905:E907)</f>
        <v>5.9880149602658497</v>
      </c>
    </row>
    <row r="917" spans="1:22" x14ac:dyDescent="0.35">
      <c r="A917" t="str">
        <f>D904</f>
        <v>AS1_neu</v>
      </c>
      <c r="B917">
        <f>COUNT(D905:D907)</f>
        <v>3</v>
      </c>
      <c r="C917">
        <f>SUM(D905:D907)</f>
        <v>2.8779201992299637</v>
      </c>
      <c r="D917">
        <f>AVERAGE(D905:D907)</f>
        <v>0.95930673307665459</v>
      </c>
      <c r="E917">
        <f>_xlfn.VAR.S(D905:D907)</f>
        <v>3.3654688143397193E-3</v>
      </c>
      <c r="F917">
        <f>DEVSQ(D905:D907)</f>
        <v>6.7309376286794386E-3</v>
      </c>
      <c r="G917">
        <f>SQRT(D923/B917)</f>
        <v>0.56130577595709885</v>
      </c>
      <c r="H917">
        <f>D917-G917*_xlfn.T.INV.2T(G913,C923)</f>
        <v>-0.33506670739439903</v>
      </c>
      <c r="I917">
        <f>D917+G917*_xlfn.T.INV.2T(G913,C923)</f>
        <v>2.2536801735477083</v>
      </c>
      <c r="K917" s="78"/>
      <c r="L917" s="78"/>
      <c r="M917" s="78">
        <f>SUM(M913:M916)</f>
        <v>12</v>
      </c>
      <c r="N917" s="78">
        <f>SUM(N913:N916)</f>
        <v>7.5615401789472205</v>
      </c>
      <c r="O917" s="78">
        <f>M917-COUNT(M913:M916)</f>
        <v>8</v>
      </c>
      <c r="P917" s="78">
        <f>[1]!DCRIT(COUNT(M913:M916),O917,O911)</f>
        <v>2.88</v>
      </c>
    </row>
    <row r="918" spans="1:22" ht="15" thickBot="1" x14ac:dyDescent="0.4">
      <c r="A918" t="str">
        <f>E904</f>
        <v>AS2_neu</v>
      </c>
      <c r="B918">
        <f>COUNT(E905:E907)</f>
        <v>3</v>
      </c>
      <c r="C918">
        <f>SUM(E905:E907)</f>
        <v>7.8423174848025194</v>
      </c>
      <c r="D918">
        <f>AVERAGE(E905:E907)</f>
        <v>2.6141058282675065</v>
      </c>
      <c r="E918">
        <f>_xlfn.VAR.S(E905:E907)</f>
        <v>2.9940074801329253</v>
      </c>
      <c r="F918">
        <f>DEVSQ(E905:E907)</f>
        <v>5.9880149602658497</v>
      </c>
      <c r="G918">
        <f>SQRT(D923/B918)</f>
        <v>0.56130577595709885</v>
      </c>
      <c r="H918">
        <f>D918-G918*_xlfn.T.INV.2T(G913,C923)</f>
        <v>1.3197323877964529</v>
      </c>
      <c r="I918">
        <f>D918+G918*_xlfn.T.INV.2T(G913,C923)</f>
        <v>3.9084792687385601</v>
      </c>
      <c r="K918" t="s">
        <v>540</v>
      </c>
    </row>
    <row r="919" spans="1:22" ht="15" thickTop="1" x14ac:dyDescent="0.35">
      <c r="A919" s="78"/>
      <c r="B919" s="78"/>
      <c r="C919" s="78"/>
      <c r="D919" s="78"/>
      <c r="E919" s="78"/>
      <c r="F919" s="78"/>
      <c r="G919" s="78"/>
      <c r="H919" s="78"/>
      <c r="I919" s="78"/>
      <c r="K919" s="85" t="s">
        <v>535</v>
      </c>
      <c r="L919" s="85" t="s">
        <v>536</v>
      </c>
      <c r="M919" s="85" t="s">
        <v>541</v>
      </c>
      <c r="N919" s="85" t="s">
        <v>542</v>
      </c>
      <c r="O919" s="85" t="s">
        <v>543</v>
      </c>
      <c r="P919" s="85" t="s">
        <v>544</v>
      </c>
      <c r="Q919" s="85" t="s">
        <v>545</v>
      </c>
      <c r="R919" s="85" t="s">
        <v>546</v>
      </c>
      <c r="S919" s="85" t="s">
        <v>547</v>
      </c>
      <c r="U919" s="135" t="s">
        <v>558</v>
      </c>
    </row>
    <row r="920" spans="1:22" ht="15" thickBot="1" x14ac:dyDescent="0.4">
      <c r="A920" t="s">
        <v>513</v>
      </c>
      <c r="K920" s="89" t="str">
        <f>K914</f>
        <v>PWS_neu</v>
      </c>
      <c r="L920" s="89">
        <f>L$913-L914</f>
        <v>1.2768510306049279</v>
      </c>
      <c r="M920" s="89">
        <f>SQRT(N$917/O$917*(1/M$913+1/M914))</f>
        <v>0.79380624099688313</v>
      </c>
      <c r="N920" s="89">
        <f>ABS(L920/M920)</f>
        <v>1.6085172484930632</v>
      </c>
      <c r="O920" s="89">
        <f>L920-M920*P$917</f>
        <v>-1.0093109434660954</v>
      </c>
      <c r="P920" s="89">
        <f>L920+M920*P$917</f>
        <v>3.5630130046759509</v>
      </c>
      <c r="Q920" s="89">
        <f>[1]!DPROB(N920,COUNT(M$913:M$916),O$917)</f>
        <v>1</v>
      </c>
      <c r="R920" s="89">
        <f>M920*P$917</f>
        <v>2.2861619740710233</v>
      </c>
      <c r="S920" s="89">
        <f>ABS(L920)*SQRT(O$917/N$917)</f>
        <v>1.3133488337578596</v>
      </c>
      <c r="U920" t="s">
        <v>559</v>
      </c>
    </row>
    <row r="921" spans="1:22" ht="15" thickTop="1" x14ac:dyDescent="0.35">
      <c r="A921" s="85" t="s">
        <v>528</v>
      </c>
      <c r="B921" s="85" t="s">
        <v>514</v>
      </c>
      <c r="C921" s="85" t="s">
        <v>515</v>
      </c>
      <c r="D921" s="85" t="s">
        <v>516</v>
      </c>
      <c r="E921" s="85" t="s">
        <v>517</v>
      </c>
      <c r="F921" s="85" t="s">
        <v>529</v>
      </c>
      <c r="G921" s="85" t="s">
        <v>530</v>
      </c>
      <c r="H921" s="85" t="s">
        <v>531</v>
      </c>
      <c r="I921" s="85" t="s">
        <v>532</v>
      </c>
      <c r="K921" s="89" t="str">
        <f t="shared" ref="K921:K922" si="312">K915</f>
        <v>AS1_neu</v>
      </c>
      <c r="L921" s="89">
        <f t="shared" ref="L921:L922" si="313">L$913-L915</f>
        <v>0.35676553827840174</v>
      </c>
      <c r="M921" s="89">
        <f t="shared" ref="M921:M922" si="314">SQRT(N$917/O$917*(1/M$913+1/M915))</f>
        <v>0.79380624099688313</v>
      </c>
      <c r="N921" s="89">
        <f t="shared" ref="N921:N922" si="315">ABS(L921/M921)</f>
        <v>0.44943654994494125</v>
      </c>
      <c r="O921" s="89">
        <f t="shared" ref="O921:O922" si="316">L921-M921*P$917</f>
        <v>-1.9293964357926217</v>
      </c>
      <c r="P921" s="89">
        <f t="shared" ref="P921:P922" si="317">L921+M921*P$917</f>
        <v>2.6429275123494249</v>
      </c>
      <c r="Q921" s="89">
        <f>[1]!DPROB(N921,COUNT(M$913:M$916),O$917)</f>
        <v>1</v>
      </c>
      <c r="R921" s="89">
        <f t="shared" ref="R921:R922" si="318">M921*P$917</f>
        <v>2.2861619740710233</v>
      </c>
      <c r="S921" s="89">
        <f t="shared" ref="S921:S922" si="319">ABS(L921)*SQRT(O$917/N$917)</f>
        <v>0.36696340637399771</v>
      </c>
      <c r="U921" t="s">
        <v>559</v>
      </c>
    </row>
    <row r="922" spans="1:22" x14ac:dyDescent="0.35">
      <c r="A922" s="42" t="s">
        <v>518</v>
      </c>
      <c r="B922" s="42">
        <f>B924-B923</f>
        <v>10.243101987149609</v>
      </c>
      <c r="C922" s="42">
        <f>COUNTA(A915:A918)-1</f>
        <v>3</v>
      </c>
      <c r="D922" s="42">
        <f>B922/C922</f>
        <v>3.4143673290498699</v>
      </c>
      <c r="E922" s="42">
        <f>D922/D923</f>
        <v>3.6123511858667356</v>
      </c>
      <c r="F922" s="42">
        <f>_xlfn.F.DIST.RT(E922,C922,C923)</f>
        <v>6.4966283940373806E-2</v>
      </c>
      <c r="G922" s="42">
        <f>B922/B924</f>
        <v>0.57530513062791444</v>
      </c>
      <c r="H922" s="42">
        <f>SQRT(DEVSQ(D915:D918)/(D923*C922))</f>
        <v>1.0973226790491384</v>
      </c>
      <c r="I922" s="42">
        <f>(B924-C924*D923)/(B924+D923)</f>
        <v>0.39507145226200097</v>
      </c>
      <c r="K922" s="95" t="str">
        <f t="shared" si="312"/>
        <v>AS2_neu</v>
      </c>
      <c r="L922" s="95">
        <f t="shared" si="313"/>
        <v>-1.2980335569124501</v>
      </c>
      <c r="M922" s="95">
        <f t="shared" si="314"/>
        <v>0.79380624099688313</v>
      </c>
      <c r="N922" s="95">
        <f t="shared" si="315"/>
        <v>1.6352020050665574</v>
      </c>
      <c r="O922" s="95">
        <f t="shared" si="316"/>
        <v>-3.5841955309834734</v>
      </c>
      <c r="P922" s="95">
        <f t="shared" si="317"/>
        <v>0.98812841715857314</v>
      </c>
      <c r="Q922" s="95">
        <f>[1]!DPROB(N922,COUNT(M$913:M$916),O$917)</f>
        <v>1</v>
      </c>
      <c r="R922" s="95">
        <f t="shared" si="318"/>
        <v>2.2861619740710233</v>
      </c>
      <c r="S922" s="95">
        <f t="shared" si="319"/>
        <v>1.3351368462630062</v>
      </c>
      <c r="U922" t="s">
        <v>559</v>
      </c>
    </row>
    <row r="923" spans="1:22" x14ac:dyDescent="0.35">
      <c r="A923" t="s">
        <v>519</v>
      </c>
      <c r="B923">
        <f>SUM(F915:F918)</f>
        <v>7.5615401789472205</v>
      </c>
      <c r="C923">
        <f>C924-C922</f>
        <v>8</v>
      </c>
      <c r="D923">
        <f>B923/C923</f>
        <v>0.94519252236840257</v>
      </c>
    </row>
    <row r="924" spans="1:22" x14ac:dyDescent="0.35">
      <c r="A924" s="91" t="s">
        <v>520</v>
      </c>
      <c r="B924" s="91">
        <f>DEVSQ(B905:E907)</f>
        <v>17.80464216609683</v>
      </c>
      <c r="C924" s="91">
        <f>COUNT(B905:E907)-1</f>
        <v>11</v>
      </c>
      <c r="D924" s="91">
        <f>B924/C924</f>
        <v>1.61860383328153</v>
      </c>
      <c r="E924" s="91"/>
      <c r="F924" s="91"/>
      <c r="G924" s="91"/>
      <c r="H924" s="91"/>
      <c r="I924" s="91"/>
    </row>
    <row r="925" spans="1:22" x14ac:dyDescent="0.35">
      <c r="A925"/>
    </row>
    <row r="926" spans="1:22" ht="15.5" x14ac:dyDescent="0.35">
      <c r="A926" s="83" t="s">
        <v>58</v>
      </c>
      <c r="B926" s="93"/>
      <c r="C926" s="93"/>
      <c r="D926" s="93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</row>
    <row r="927" spans="1:22" ht="15.5" x14ac:dyDescent="0.35">
      <c r="A927" s="81"/>
      <c r="B927" s="82" t="s">
        <v>140</v>
      </c>
      <c r="C927" s="82" t="s">
        <v>141</v>
      </c>
      <c r="D927" s="82" t="s">
        <v>142</v>
      </c>
      <c r="E927" s="82" t="s">
        <v>143</v>
      </c>
      <c r="F927" s="84"/>
      <c r="G927" s="106" t="s">
        <v>554</v>
      </c>
      <c r="H927" s="119" t="s">
        <v>140</v>
      </c>
      <c r="I927" s="119"/>
      <c r="J927" s="119" t="s">
        <v>141</v>
      </c>
      <c r="K927" s="119"/>
      <c r="L927" s="119" t="s">
        <v>142</v>
      </c>
      <c r="M927" s="119"/>
      <c r="N927" s="119" t="s">
        <v>143</v>
      </c>
      <c r="O927" s="119"/>
    </row>
    <row r="928" spans="1:22" x14ac:dyDescent="0.35">
      <c r="A928" t="s">
        <v>79</v>
      </c>
      <c r="B928">
        <v>1.0346976243440615</v>
      </c>
      <c r="C928">
        <v>0.49820159846936585</v>
      </c>
      <c r="D928">
        <v>0.24073951808159227</v>
      </c>
      <c r="E928">
        <v>0.12513713539740762</v>
      </c>
      <c r="H928" s="107" t="str" cm="1">
        <f t="array" ref="H928:I931">[1]!GRUBBS(B928:B930,TRUE)</f>
        <v>outlier</v>
      </c>
      <c r="I928" s="74">
        <v>0.74854358263310616</v>
      </c>
      <c r="J928" s="107" t="str" cm="1">
        <f t="array" ref="J928:K931">[1]!GRUBBS(C928:C930,TRUE)</f>
        <v>outlier</v>
      </c>
      <c r="K928" s="74">
        <v>0.81545484072039187</v>
      </c>
      <c r="L928" s="107" t="str" cm="1">
        <f t="array" ref="L928:M931">[1]!GRUBBS(D928:D930,TRUE)</f>
        <v>outlier</v>
      </c>
      <c r="M928" s="74">
        <v>0.24073951808159227</v>
      </c>
      <c r="N928" s="107" t="str" cm="1">
        <f t="array" ref="N928:O931">[1]!GRUBBS(E928:E930,TRUE)</f>
        <v>outlier</v>
      </c>
      <c r="O928" s="74">
        <v>0.12513713539740762</v>
      </c>
    </row>
    <row r="929" spans="1:21" x14ac:dyDescent="0.35">
      <c r="A929" t="s">
        <v>80</v>
      </c>
      <c r="B929">
        <v>1.2911284669351581</v>
      </c>
      <c r="C929">
        <v>0.81545484072039187</v>
      </c>
      <c r="D929">
        <v>0.11590822807409801</v>
      </c>
      <c r="E929">
        <v>0.10373645568553416</v>
      </c>
      <c r="H929" s="108" t="str">
        <v>G</v>
      </c>
      <c r="I929" s="75">
        <v>1.0177513392026329</v>
      </c>
      <c r="J929" s="108" t="str">
        <v>G</v>
      </c>
      <c r="K929" s="75">
        <v>1.154558781165419</v>
      </c>
      <c r="L929" s="108" t="str">
        <v>G</v>
      </c>
      <c r="M929" s="75">
        <v>1.1413890691538171</v>
      </c>
      <c r="N929" s="108" t="str">
        <v>G</v>
      </c>
      <c r="O929" s="75">
        <v>1.1486626022206017</v>
      </c>
    </row>
    <row r="930" spans="1:21" x14ac:dyDescent="0.35">
      <c r="A930" t="s">
        <v>81</v>
      </c>
      <c r="B930">
        <v>0.74854358263310616</v>
      </c>
      <c r="C930">
        <v>0.50389087026556678</v>
      </c>
      <c r="D930">
        <v>0.13619275735493833</v>
      </c>
      <c r="E930">
        <v>0.10103954053522092</v>
      </c>
      <c r="H930" s="108" t="str">
        <v>G-crit</v>
      </c>
      <c r="I930" s="75">
        <v>1.1531180614225278</v>
      </c>
      <c r="J930" s="108" t="str">
        <v>G-crit</v>
      </c>
      <c r="K930" s="75">
        <v>1.1531180614225278</v>
      </c>
      <c r="L930" s="108" t="str">
        <v>G-crit</v>
      </c>
      <c r="M930" s="75">
        <v>1.1531180614225278</v>
      </c>
      <c r="N930" s="108" t="str">
        <v>G-crit</v>
      </c>
      <c r="O930" s="75">
        <v>1.1531180614225278</v>
      </c>
    </row>
    <row r="931" spans="1:21" x14ac:dyDescent="0.35">
      <c r="A931"/>
      <c r="H931" s="109" t="str">
        <v>sig</v>
      </c>
      <c r="I931" s="110" t="str">
        <v>no</v>
      </c>
      <c r="J931" s="109" t="str">
        <v>sig</v>
      </c>
      <c r="K931" s="110" t="str">
        <v>yes</v>
      </c>
      <c r="L931" s="109" t="str">
        <v>sig</v>
      </c>
      <c r="M931" s="110" t="str">
        <v>no</v>
      </c>
      <c r="N931" s="109" t="str">
        <v>sig</v>
      </c>
      <c r="O931" s="110" t="str">
        <v>no</v>
      </c>
    </row>
    <row r="932" spans="1:21" x14ac:dyDescent="0.35">
      <c r="A932"/>
      <c r="G932" s="11" t="s">
        <v>555</v>
      </c>
      <c r="H932" s="6" t="str">
        <f>IF(I929 &lt; 1.153, "NS", IF(I929 &gt; 1.155, "outlier", "straggler"))</f>
        <v>NS</v>
      </c>
      <c r="I932" s="6" t="str">
        <f>IF(H932 = "outlier", "exclude", IF(H932 = "straggler", "keep", "keep"))</f>
        <v>keep</v>
      </c>
      <c r="J932" s="6" t="str">
        <f>IF(K929 &lt; 1.153, "NS", IF(K929 &gt; 1.155, "outlier", "straggler"))</f>
        <v>straggler</v>
      </c>
      <c r="K932" s="6" t="str">
        <f>IF(J932 = "outlier", "exclude", IF(J932 = "straggler", "keep", "keep"))</f>
        <v>keep</v>
      </c>
      <c r="L932" s="6" t="str">
        <f>IF(M929 &lt; 1.153, "NS", IF(M929 &gt; 1.155, "outlier", "straggler"))</f>
        <v>NS</v>
      </c>
      <c r="M932" s="6" t="str">
        <f>IF(L932 = "outlier", "exclude", IF(L932 = "straggler", "keep", "keep"))</f>
        <v>keep</v>
      </c>
      <c r="N932" s="6" t="str">
        <f>IF(O929 &lt; 1.153, "NS", IF(O929 &gt; 1.155, "outlier", "straggler"))</f>
        <v>NS</v>
      </c>
      <c r="O932" s="6" t="str">
        <f>IF(N932 = "outlier", "exclude", IF(N932 = "straggler", "keep", "keep"))</f>
        <v>keep</v>
      </c>
    </row>
    <row r="933" spans="1:21" x14ac:dyDescent="0.35">
      <c r="A933"/>
    </row>
    <row r="934" spans="1:21" ht="15" thickBot="1" x14ac:dyDescent="0.4">
      <c r="A934" t="s">
        <v>521</v>
      </c>
      <c r="K934" t="s">
        <v>533</v>
      </c>
      <c r="N934" s="42" t="s">
        <v>534</v>
      </c>
      <c r="O934">
        <v>0.05</v>
      </c>
    </row>
    <row r="935" spans="1:21" ht="15" thickTop="1" x14ac:dyDescent="0.35">
      <c r="A935"/>
      <c r="K935" s="85" t="s">
        <v>535</v>
      </c>
      <c r="L935" s="85" t="s">
        <v>536</v>
      </c>
      <c r="M935" s="85" t="s">
        <v>537</v>
      </c>
      <c r="N935" s="85" t="s">
        <v>538</v>
      </c>
      <c r="O935" s="85" t="s">
        <v>515</v>
      </c>
      <c r="P935" s="85" t="s">
        <v>539</v>
      </c>
    </row>
    <row r="936" spans="1:21" ht="15" thickBot="1" x14ac:dyDescent="0.4">
      <c r="A936" t="s">
        <v>522</v>
      </c>
      <c r="F936" t="s">
        <v>523</v>
      </c>
      <c r="G936">
        <v>0.05</v>
      </c>
      <c r="K936" s="42" t="str">
        <f>B927</f>
        <v>WT_neu</v>
      </c>
      <c r="L936" s="42">
        <f>AVERAGE(B928:B930)</f>
        <v>1.0247898913041087</v>
      </c>
      <c r="M936" s="42">
        <f>COUNT(B928:B930)</f>
        <v>3</v>
      </c>
      <c r="N936" s="42">
        <f>DEVSQ(B928:B930)</f>
        <v>0.14734642309752202</v>
      </c>
      <c r="O936" s="42"/>
      <c r="P936" s="42"/>
    </row>
    <row r="937" spans="1:21" ht="15" thickTop="1" x14ac:dyDescent="0.35">
      <c r="A937" s="85" t="s">
        <v>524</v>
      </c>
      <c r="B937" s="85" t="s">
        <v>510</v>
      </c>
      <c r="C937" s="85" t="s">
        <v>511</v>
      </c>
      <c r="D937" s="85" t="s">
        <v>121</v>
      </c>
      <c r="E937" s="85" t="s">
        <v>512</v>
      </c>
      <c r="F937" s="85" t="s">
        <v>514</v>
      </c>
      <c r="G937" s="85" t="s">
        <v>525</v>
      </c>
      <c r="H937" s="85" t="s">
        <v>526</v>
      </c>
      <c r="I937" s="85" t="s">
        <v>527</v>
      </c>
      <c r="K937" t="str">
        <f>C927</f>
        <v>PWS_neu</v>
      </c>
      <c r="L937">
        <f>AVERAGE(C928:C930)</f>
        <v>0.60584910315177487</v>
      </c>
      <c r="M937">
        <f>COUNT(C928:C930)</f>
        <v>3</v>
      </c>
      <c r="N937">
        <f>DEVSQ(C928:C930)</f>
        <v>6.5918031739311461E-2</v>
      </c>
    </row>
    <row r="938" spans="1:21" x14ac:dyDescent="0.35">
      <c r="A938" s="42" t="str">
        <f>B927</f>
        <v>WT_neu</v>
      </c>
      <c r="B938" s="42">
        <f>COUNT(B928:B930)</f>
        <v>3</v>
      </c>
      <c r="C938" s="42">
        <f>SUM(B928:B930)</f>
        <v>3.0743696739123259</v>
      </c>
      <c r="D938" s="42">
        <f>AVERAGE(B928:B930)</f>
        <v>1.0247898913041087</v>
      </c>
      <c r="E938" s="42">
        <f>_xlfn.VAR.S(B928:B930)</f>
        <v>7.3673211548761053E-2</v>
      </c>
      <c r="F938" s="42">
        <f>DEVSQ(B928:B930)</f>
        <v>0.14734642309752202</v>
      </c>
      <c r="G938" s="42">
        <f>SQRT(D946/B938)</f>
        <v>9.6304180948211152E-2</v>
      </c>
      <c r="H938" s="42">
        <f>D938-G938*_xlfn.T.INV.2T(G936,C946)</f>
        <v>0.80271205180008343</v>
      </c>
      <c r="I938" s="42">
        <f>D938+G938*_xlfn.T.INV.2T(G936,C946)</f>
        <v>1.246867730808134</v>
      </c>
      <c r="K938" t="str">
        <f>D927</f>
        <v>AS1_neu</v>
      </c>
      <c r="L938">
        <f>AVERAGE(D928:D930)</f>
        <v>0.16428016783687618</v>
      </c>
      <c r="M938">
        <f>COUNT(D928:D930)</f>
        <v>3</v>
      </c>
      <c r="N938">
        <f>DEVSQ(D928:D930)</f>
        <v>8.9747794238388794E-3</v>
      </c>
    </row>
    <row r="939" spans="1:21" x14ac:dyDescent="0.35">
      <c r="A939" t="str">
        <f>C927</f>
        <v>PWS_neu</v>
      </c>
      <c r="B939">
        <f>COUNT(C928:C930)</f>
        <v>3</v>
      </c>
      <c r="C939">
        <f>SUM(C928:C930)</f>
        <v>1.8175473094553247</v>
      </c>
      <c r="D939">
        <f>AVERAGE(C928:C930)</f>
        <v>0.60584910315177487</v>
      </c>
      <c r="E939">
        <f>_xlfn.VAR.S(C928:C930)</f>
        <v>3.2959015869655661E-2</v>
      </c>
      <c r="F939">
        <f>DEVSQ(C928:C930)</f>
        <v>6.5918031739311461E-2</v>
      </c>
      <c r="G939">
        <f>SQRT(D946/B939)</f>
        <v>9.6304180948211152E-2</v>
      </c>
      <c r="H939">
        <f>D939-G939*_xlfn.T.INV.2T(G936,C946)</f>
        <v>0.38377126364774961</v>
      </c>
      <c r="I939">
        <f>D939+G939*_xlfn.T.INV.2T(G936,C946)</f>
        <v>0.82792694265580014</v>
      </c>
      <c r="K939" t="str">
        <f>E927</f>
        <v>AS2_neu</v>
      </c>
      <c r="L939">
        <f>AVERAGE(E928:E930)</f>
        <v>0.1099710438727209</v>
      </c>
      <c r="M939">
        <f>COUNT(E928:E930)</f>
        <v>3</v>
      </c>
      <c r="N939">
        <f>DEVSQ(E928:E930)</f>
        <v>3.4865217386675592E-4</v>
      </c>
    </row>
    <row r="940" spans="1:21" x14ac:dyDescent="0.35">
      <c r="A940" t="str">
        <f>D927</f>
        <v>AS1_neu</v>
      </c>
      <c r="B940">
        <f>COUNT(D928:D930)</f>
        <v>3</v>
      </c>
      <c r="C940">
        <f>SUM(D928:D930)</f>
        <v>0.49284050351062858</v>
      </c>
      <c r="D940">
        <f>AVERAGE(D928:D930)</f>
        <v>0.16428016783687618</v>
      </c>
      <c r="E940">
        <f>_xlfn.VAR.S(D928:D930)</f>
        <v>4.4873897119194414E-3</v>
      </c>
      <c r="F940">
        <f>DEVSQ(D928:D930)</f>
        <v>8.9747794238388794E-3</v>
      </c>
      <c r="G940">
        <f>SQRT(D946/B940)</f>
        <v>9.6304180948211152E-2</v>
      </c>
      <c r="H940">
        <f>D940-G940*_xlfn.T.INV.2T(G936,C946)</f>
        <v>-5.7797671667149109E-2</v>
      </c>
      <c r="I940">
        <f>D940+G940*_xlfn.T.INV.2T(G936,C946)</f>
        <v>0.38635800734090148</v>
      </c>
      <c r="K940" s="78"/>
      <c r="L940" s="78"/>
      <c r="M940" s="78">
        <f>SUM(M936:M939)</f>
        <v>12</v>
      </c>
      <c r="N940" s="78">
        <f>SUM(N936:N939)</f>
        <v>0.22258788643453911</v>
      </c>
      <c r="O940" s="78">
        <f>M940-COUNT(M936:M939)</f>
        <v>8</v>
      </c>
      <c r="P940" s="78">
        <f>[1]!DCRIT(COUNT(M936:M939),O940,O934)</f>
        <v>2.88</v>
      </c>
    </row>
    <row r="941" spans="1:21" ht="15" thickBot="1" x14ac:dyDescent="0.4">
      <c r="A941" t="str">
        <f>E927</f>
        <v>AS2_neu</v>
      </c>
      <c r="B941">
        <f>COUNT(E928:E930)</f>
        <v>3</v>
      </c>
      <c r="C941">
        <f>SUM(E928:E930)</f>
        <v>0.32991313161816271</v>
      </c>
      <c r="D941">
        <f>AVERAGE(E928:E930)</f>
        <v>0.1099710438727209</v>
      </c>
      <c r="E941">
        <f>_xlfn.VAR.S(E928:E930)</f>
        <v>1.7432608693337796E-4</v>
      </c>
      <c r="F941">
        <f>DEVSQ(E928:E930)</f>
        <v>3.4865217386675592E-4</v>
      </c>
      <c r="G941">
        <f>SQRT(D946/B941)</f>
        <v>9.6304180948211152E-2</v>
      </c>
      <c r="H941">
        <f>D941-G941*_xlfn.T.INV.2T(G936,C946)</f>
        <v>-0.11210679563130439</v>
      </c>
      <c r="I941">
        <f>D941+G941*_xlfn.T.INV.2T(G936,C946)</f>
        <v>0.33204888337674621</v>
      </c>
      <c r="K941" t="s">
        <v>540</v>
      </c>
    </row>
    <row r="942" spans="1:21" ht="15" thickTop="1" x14ac:dyDescent="0.35">
      <c r="A942" s="78"/>
      <c r="B942" s="78"/>
      <c r="C942" s="78"/>
      <c r="D942" s="78"/>
      <c r="E942" s="78"/>
      <c r="F942" s="78"/>
      <c r="G942" s="78"/>
      <c r="H942" s="78"/>
      <c r="I942" s="78"/>
      <c r="K942" s="85" t="s">
        <v>535</v>
      </c>
      <c r="L942" s="85" t="s">
        <v>536</v>
      </c>
      <c r="M942" s="85" t="s">
        <v>541</v>
      </c>
      <c r="N942" s="85" t="s">
        <v>542</v>
      </c>
      <c r="O942" s="85" t="s">
        <v>543</v>
      </c>
      <c r="P942" s="85" t="s">
        <v>544</v>
      </c>
      <c r="Q942" s="85" t="s">
        <v>545</v>
      </c>
      <c r="R942" s="85" t="s">
        <v>546</v>
      </c>
      <c r="S942" s="85" t="s">
        <v>547</v>
      </c>
      <c r="U942" s="135" t="s">
        <v>558</v>
      </c>
    </row>
    <row r="943" spans="1:21" ht="15" thickBot="1" x14ac:dyDescent="0.4">
      <c r="A943" t="s">
        <v>513</v>
      </c>
      <c r="K943" s="89" t="str">
        <f>K937</f>
        <v>PWS_neu</v>
      </c>
      <c r="L943" s="89">
        <f>L$936-L937</f>
        <v>0.41894078815233382</v>
      </c>
      <c r="M943" s="89">
        <f>SQRT(N$940/O$940*(1/M$936+1/M937))</f>
        <v>0.13619467881019284</v>
      </c>
      <c r="N943" s="89">
        <f>ABS(L943/M943)</f>
        <v>3.0760437324881753</v>
      </c>
      <c r="O943" s="89">
        <f>L943-M943*P$940</f>
        <v>2.6700113178978468E-2</v>
      </c>
      <c r="P943" s="89">
        <f>L943+M943*P$940</f>
        <v>0.81118146312568917</v>
      </c>
      <c r="Q943" s="99">
        <f>[1]!DPROB(N943,COUNT(M$936:M$939),O$940)</f>
        <v>3.7743402495652847E-2</v>
      </c>
      <c r="R943" s="89">
        <f>M943*P$940</f>
        <v>0.39224067497335535</v>
      </c>
      <c r="S943" s="89">
        <f>ABS(L943)*SQRT(O$940/N$940)</f>
        <v>2.5115791903607558</v>
      </c>
      <c r="U943" t="s">
        <v>560</v>
      </c>
    </row>
    <row r="944" spans="1:21" ht="15" thickTop="1" x14ac:dyDescent="0.35">
      <c r="A944" s="85" t="s">
        <v>528</v>
      </c>
      <c r="B944" s="85" t="s">
        <v>514</v>
      </c>
      <c r="C944" s="85" t="s">
        <v>515</v>
      </c>
      <c r="D944" s="85" t="s">
        <v>516</v>
      </c>
      <c r="E944" s="85" t="s">
        <v>517</v>
      </c>
      <c r="F944" s="85" t="s">
        <v>529</v>
      </c>
      <c r="G944" s="85" t="s">
        <v>530</v>
      </c>
      <c r="H944" s="85" t="s">
        <v>531</v>
      </c>
      <c r="I944" s="85" t="s">
        <v>532</v>
      </c>
      <c r="K944" s="89" t="str">
        <f t="shared" ref="K944:K945" si="320">K938</f>
        <v>AS1_neu</v>
      </c>
      <c r="L944" s="89">
        <f t="shared" ref="L944:L945" si="321">L$936-L938</f>
        <v>0.86050972346723253</v>
      </c>
      <c r="M944" s="89">
        <f t="shared" ref="M944:M945" si="322">SQRT(N$940/O$940*(1/M$936+1/M938))</f>
        <v>0.13619467881019284</v>
      </c>
      <c r="N944" s="89">
        <f t="shared" ref="N944:N945" si="323">ABS(L944/M944)</f>
        <v>6.3182330689033632</v>
      </c>
      <c r="O944" s="89">
        <f t="shared" ref="O944:O945" si="324">L944-M944*P$940</f>
        <v>0.46826904849387718</v>
      </c>
      <c r="P944" s="89">
        <f t="shared" ref="P944:P945" si="325">L944+M944*P$940</f>
        <v>1.2527503984405879</v>
      </c>
      <c r="Q944" s="99">
        <f>[1]!DPROB(N944,COUNT(M$936:M$939),O$940)</f>
        <v>0</v>
      </c>
      <c r="R944" s="89">
        <f t="shared" ref="R944:R945" si="326">M944*P$940</f>
        <v>0.39224067497335535</v>
      </c>
      <c r="S944" s="89">
        <f t="shared" ref="S944:S945" si="327">ABS(L944)*SQRT(O$940/N$940)</f>
        <v>5.1588156982640889</v>
      </c>
      <c r="U944" t="s">
        <v>561</v>
      </c>
    </row>
    <row r="945" spans="1:22" x14ac:dyDescent="0.35">
      <c r="A945" s="42" t="s">
        <v>518</v>
      </c>
      <c r="B945" s="42">
        <f>B947-B946</f>
        <v>1.6475321602727193</v>
      </c>
      <c r="C945" s="42">
        <f>COUNTA(A938:A941)-1</f>
        <v>3</v>
      </c>
      <c r="D945" s="42">
        <f>B945/C945</f>
        <v>0.5491773867575731</v>
      </c>
      <c r="E945" s="42">
        <f>D945/D946</f>
        <v>19.737907414618657</v>
      </c>
      <c r="F945" s="97">
        <f>_xlfn.F.DIST.RT(E945,C945,C946)</f>
        <v>4.6975972636563587E-4</v>
      </c>
      <c r="G945" s="42">
        <f>B945/B947</f>
        <v>0.88097668552002739</v>
      </c>
      <c r="H945" s="42">
        <f>SQRT(DEVSQ(D938:D941)/(D946*C945))</f>
        <v>2.5650151016201739</v>
      </c>
      <c r="I945" s="42">
        <f>(B947-C947*D946)/(B947+D946)</f>
        <v>0.82408231650075592</v>
      </c>
      <c r="K945" s="95" t="str">
        <f t="shared" si="320"/>
        <v>AS2_neu</v>
      </c>
      <c r="L945" s="95">
        <f t="shared" si="321"/>
        <v>0.91481884743138775</v>
      </c>
      <c r="M945" s="95">
        <f t="shared" si="322"/>
        <v>0.13619467881019284</v>
      </c>
      <c r="N945" s="95">
        <f t="shared" si="323"/>
        <v>6.716994051627533</v>
      </c>
      <c r="O945" s="95">
        <f t="shared" si="324"/>
        <v>0.5225781724580324</v>
      </c>
      <c r="P945" s="95">
        <f t="shared" si="325"/>
        <v>1.3070595224047432</v>
      </c>
      <c r="Q945" s="96">
        <f>[1]!DPROB(N945,COUNT(M$936:M$939),O$940)</f>
        <v>0</v>
      </c>
      <c r="R945" s="95">
        <f t="shared" si="326"/>
        <v>0.39224067497335535</v>
      </c>
      <c r="S945" s="95">
        <f t="shared" si="327"/>
        <v>5.4844026772657539</v>
      </c>
      <c r="U945" t="s">
        <v>561</v>
      </c>
    </row>
    <row r="946" spans="1:22" x14ac:dyDescent="0.35">
      <c r="A946" t="s">
        <v>519</v>
      </c>
      <c r="B946">
        <f>SUM(F938:F941)</f>
        <v>0.22258788643453911</v>
      </c>
      <c r="C946">
        <f>C947-C945</f>
        <v>8</v>
      </c>
      <c r="D946">
        <f>B946/C946</f>
        <v>2.7823485804317389E-2</v>
      </c>
    </row>
    <row r="947" spans="1:22" x14ac:dyDescent="0.35">
      <c r="A947" s="91" t="s">
        <v>520</v>
      </c>
      <c r="B947" s="91">
        <f>DEVSQ(B928:E930)</f>
        <v>1.8701200467072585</v>
      </c>
      <c r="C947" s="91">
        <f>COUNT(B928:E930)-1</f>
        <v>11</v>
      </c>
      <c r="D947" s="91">
        <f>B947/C947</f>
        <v>0.17001091333702351</v>
      </c>
      <c r="E947" s="91"/>
      <c r="F947" s="91"/>
      <c r="G947" s="91"/>
      <c r="H947" s="91"/>
      <c r="I947" s="91"/>
    </row>
    <row r="949" spans="1:22" x14ac:dyDescent="0.35">
      <c r="A949" s="120" t="s">
        <v>553</v>
      </c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</row>
    <row r="950" spans="1:22" ht="15.5" x14ac:dyDescent="0.35">
      <c r="A950" s="98" t="s">
        <v>66</v>
      </c>
      <c r="B950" s="93"/>
      <c r="C950" s="93"/>
      <c r="D950" s="93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</row>
    <row r="951" spans="1:22" ht="15.5" x14ac:dyDescent="0.35">
      <c r="A951" s="81"/>
      <c r="B951" s="82" t="s">
        <v>140</v>
      </c>
      <c r="C951" s="82" t="s">
        <v>141</v>
      </c>
      <c r="D951" s="82" t="s">
        <v>142</v>
      </c>
      <c r="E951" s="82" t="s">
        <v>143</v>
      </c>
      <c r="F951" s="84"/>
      <c r="G951" s="106" t="s">
        <v>554</v>
      </c>
      <c r="H951" s="119" t="s">
        <v>140</v>
      </c>
      <c r="I951" s="119"/>
      <c r="J951" s="119" t="s">
        <v>141</v>
      </c>
      <c r="K951" s="119"/>
      <c r="L951" s="119" t="s">
        <v>142</v>
      </c>
      <c r="M951" s="119"/>
      <c r="N951" s="119" t="s">
        <v>143</v>
      </c>
      <c r="O951" s="119"/>
    </row>
    <row r="952" spans="1:22" x14ac:dyDescent="0.35">
      <c r="A952" t="s">
        <v>79</v>
      </c>
      <c r="B952">
        <v>1.1401205170741295</v>
      </c>
      <c r="C952">
        <v>0.97273652819052925</v>
      </c>
      <c r="D952">
        <v>0.83925259621657655</v>
      </c>
      <c r="E952">
        <v>0.47659663371371513</v>
      </c>
      <c r="H952" s="107" t="str" cm="1">
        <f t="array" ref="H952:I955">[1]!GRUBBS(B952:B954,TRUE)</f>
        <v>outlier</v>
      </c>
      <c r="I952" s="74">
        <v>0.85006005102662152</v>
      </c>
      <c r="J952" s="107" t="str" cm="1">
        <f t="array" ref="J952:K955">[1]!GRUBBS(C952:C954,TRUE)</f>
        <v>outlier</v>
      </c>
      <c r="K952" s="74">
        <v>1.1369816732948754</v>
      </c>
      <c r="L952" s="107" t="str" cm="1">
        <f t="array" ref="L952:M955">[1]!GRUBBS(D952:D954,TRUE)</f>
        <v>outlier</v>
      </c>
      <c r="M952" s="74">
        <v>0.50226767477522605</v>
      </c>
      <c r="N952" s="107" t="str" cm="1">
        <f t="array" ref="N952:O955">[1]!GRUBBS(E952:E954,TRUE)</f>
        <v>outlier</v>
      </c>
      <c r="O952" s="74">
        <v>0.86362425460848147</v>
      </c>
    </row>
    <row r="953" spans="1:22" x14ac:dyDescent="0.35">
      <c r="A953" t="s">
        <v>80</v>
      </c>
      <c r="B953">
        <v>1.0318097612329751</v>
      </c>
      <c r="C953">
        <v>1.1369816732948754</v>
      </c>
      <c r="D953">
        <v>0.77803933506442668</v>
      </c>
      <c r="E953">
        <v>0.86362425460848147</v>
      </c>
      <c r="H953" s="108" t="str">
        <v>G</v>
      </c>
      <c r="I953" s="75">
        <v>1.0729919837662831</v>
      </c>
      <c r="J953" s="108" t="str">
        <v>G</v>
      </c>
      <c r="K953" s="75">
        <v>1.0685134339799029</v>
      </c>
      <c r="L953" s="108" t="str">
        <v>G</v>
      </c>
      <c r="M953" s="75">
        <v>1.1377939773907502</v>
      </c>
      <c r="N953" s="108" t="str">
        <v>G</v>
      </c>
      <c r="O953" s="75">
        <v>1.1129496249629538</v>
      </c>
    </row>
    <row r="954" spans="1:22" x14ac:dyDescent="0.35">
      <c r="A954" t="s">
        <v>81</v>
      </c>
      <c r="B954">
        <v>0.85006005102662152</v>
      </c>
      <c r="C954">
        <v>0.87097185212980055</v>
      </c>
      <c r="D954">
        <v>0.50226767477522605</v>
      </c>
      <c r="E954">
        <v>0.58314369506620112</v>
      </c>
      <c r="H954" s="108" t="str">
        <v>G-crit</v>
      </c>
      <c r="I954" s="75">
        <v>1.1531180614225278</v>
      </c>
      <c r="J954" s="108" t="str">
        <v>G-crit</v>
      </c>
      <c r="K954" s="75">
        <v>1.1531180614225278</v>
      </c>
      <c r="L954" s="108" t="str">
        <v>G-crit</v>
      </c>
      <c r="M954" s="75">
        <v>1.1531180614225278</v>
      </c>
      <c r="N954" s="108" t="str">
        <v>G-crit</v>
      </c>
      <c r="O954" s="75">
        <v>1.1531180614225278</v>
      </c>
    </row>
    <row r="955" spans="1:22" x14ac:dyDescent="0.35">
      <c r="A955"/>
      <c r="H955" s="109" t="str">
        <v>sig</v>
      </c>
      <c r="I955" s="110" t="str">
        <v>no</v>
      </c>
      <c r="J955" s="109" t="str">
        <v>sig</v>
      </c>
      <c r="K955" s="110" t="str">
        <v>no</v>
      </c>
      <c r="L955" s="109" t="str">
        <v>sig</v>
      </c>
      <c r="M955" s="110" t="str">
        <v>no</v>
      </c>
      <c r="N955" s="109" t="str">
        <v>sig</v>
      </c>
      <c r="O955" s="110" t="str">
        <v>no</v>
      </c>
    </row>
    <row r="956" spans="1:22" x14ac:dyDescent="0.35">
      <c r="A956"/>
      <c r="G956" s="11" t="s">
        <v>555</v>
      </c>
      <c r="H956" s="6" t="str">
        <f>IF(I953 &lt; 1.153, "NS", IF(I953 &gt; 1.155, "outlier", "straggler"))</f>
        <v>NS</v>
      </c>
      <c r="I956" s="6" t="str">
        <f>IF(H956 = "outlier", "exclude", IF(H956 = "straggler", "keep", "keep"))</f>
        <v>keep</v>
      </c>
      <c r="J956" s="6" t="str">
        <f>IF(K953 &lt; 1.153, "NS", IF(K953 &gt; 1.155, "outlier", "straggler"))</f>
        <v>NS</v>
      </c>
      <c r="K956" s="6" t="str">
        <f>IF(J956 = "outlier", "exclude", IF(J956 = "straggler", "keep", "keep"))</f>
        <v>keep</v>
      </c>
      <c r="L956" s="6" t="str">
        <f>IF(M953 &lt; 1.153, "NS", IF(M953 &gt; 1.155, "outlier", "straggler"))</f>
        <v>NS</v>
      </c>
      <c r="M956" s="6" t="str">
        <f>IF(L956 = "outlier", "exclude", IF(L956 = "straggler", "keep", "keep"))</f>
        <v>keep</v>
      </c>
      <c r="N956" s="6" t="str">
        <f>IF(O953 &lt; 1.153, "NS", IF(O953 &gt; 1.155, "outlier", "straggler"))</f>
        <v>NS</v>
      </c>
      <c r="O956" s="6" t="str">
        <f>IF(N956 = "outlier", "exclude", IF(N956 = "straggler", "keep", "keep"))</f>
        <v>keep</v>
      </c>
    </row>
    <row r="957" spans="1:22" x14ac:dyDescent="0.35">
      <c r="A957"/>
    </row>
    <row r="958" spans="1:22" ht="15" thickBot="1" x14ac:dyDescent="0.4">
      <c r="A958" t="s">
        <v>521</v>
      </c>
      <c r="K958" t="s">
        <v>533</v>
      </c>
      <c r="N958" s="42" t="s">
        <v>534</v>
      </c>
      <c r="O958">
        <v>0.05</v>
      </c>
    </row>
    <row r="959" spans="1:22" ht="15" thickTop="1" x14ac:dyDescent="0.35">
      <c r="A959"/>
      <c r="K959" s="85" t="s">
        <v>535</v>
      </c>
      <c r="L959" s="85" t="s">
        <v>536</v>
      </c>
      <c r="M959" s="85" t="s">
        <v>537</v>
      </c>
      <c r="N959" s="85" t="s">
        <v>538</v>
      </c>
      <c r="O959" s="85" t="s">
        <v>515</v>
      </c>
      <c r="P959" s="85" t="s">
        <v>539</v>
      </c>
    </row>
    <row r="960" spans="1:22" ht="15" thickBot="1" x14ac:dyDescent="0.4">
      <c r="A960" t="s">
        <v>522</v>
      </c>
      <c r="F960" t="s">
        <v>523</v>
      </c>
      <c r="G960">
        <v>0.05</v>
      </c>
      <c r="K960" s="42" t="str">
        <f>B951</f>
        <v>WT_neu</v>
      </c>
      <c r="L960" s="42">
        <f>AVERAGE(B952:B954)</f>
        <v>1.0073301097779088</v>
      </c>
      <c r="M960" s="42">
        <f>COUNT(B952:B954)</f>
        <v>3</v>
      </c>
      <c r="N960" s="42">
        <f>DEVSQ(B952:B954)</f>
        <v>4.2966416984891079E-2</v>
      </c>
      <c r="O960" s="42"/>
      <c r="P960" s="42"/>
    </row>
    <row r="961" spans="1:22" ht="15" thickTop="1" x14ac:dyDescent="0.35">
      <c r="A961" s="85" t="s">
        <v>524</v>
      </c>
      <c r="B961" s="85" t="s">
        <v>510</v>
      </c>
      <c r="C961" s="85" t="s">
        <v>511</v>
      </c>
      <c r="D961" s="85" t="s">
        <v>121</v>
      </c>
      <c r="E961" s="85" t="s">
        <v>512</v>
      </c>
      <c r="F961" s="85" t="s">
        <v>514</v>
      </c>
      <c r="G961" s="85" t="s">
        <v>525</v>
      </c>
      <c r="H961" s="85" t="s">
        <v>526</v>
      </c>
      <c r="I961" s="85" t="s">
        <v>527</v>
      </c>
      <c r="K961" t="str">
        <f>C951</f>
        <v>PWS_neu</v>
      </c>
      <c r="L961">
        <f>AVERAGE(C952:C954)</f>
        <v>0.99356335120506845</v>
      </c>
      <c r="M961">
        <f>COUNT(C952:C954)</f>
        <v>3</v>
      </c>
      <c r="N961">
        <f>DEVSQ(C952:C954)</f>
        <v>3.6031247313455965E-2</v>
      </c>
    </row>
    <row r="962" spans="1:22" x14ac:dyDescent="0.35">
      <c r="A962" s="42" t="str">
        <f>B951</f>
        <v>WT_neu</v>
      </c>
      <c r="B962" s="42">
        <f>COUNT(B952:B954)</f>
        <v>3</v>
      </c>
      <c r="C962" s="42">
        <f>SUM(B952:B954)</f>
        <v>3.0219903293337262</v>
      </c>
      <c r="D962" s="42">
        <f>AVERAGE(B952:B954)</f>
        <v>1.0073301097779088</v>
      </c>
      <c r="E962" s="42">
        <f>_xlfn.VAR.S(B952:B954)</f>
        <v>2.1483208492445449E-2</v>
      </c>
      <c r="F962" s="42">
        <f>DEVSQ(B952:B954)</f>
        <v>4.2966416984891079E-2</v>
      </c>
      <c r="G962" s="42">
        <f>SQRT(D970/B962)</f>
        <v>9.6476890010054994E-2</v>
      </c>
      <c r="H962" s="42">
        <f>D962-G962*_xlfn.T.INV.2T(G960,C970)</f>
        <v>0.78485400246308434</v>
      </c>
      <c r="I962" s="42">
        <f>D962+G962*_xlfn.T.INV.2T(G960,C970)</f>
        <v>1.2298062170927333</v>
      </c>
      <c r="K962" t="str">
        <f>D951</f>
        <v>AS1_neu</v>
      </c>
      <c r="L962">
        <f>AVERAGE(D952:D954)</f>
        <v>0.70651986868540984</v>
      </c>
      <c r="M962">
        <f>COUNT(D952:D954)</f>
        <v>3</v>
      </c>
      <c r="N962">
        <f>DEVSQ(D952:D954)</f>
        <v>6.4451969746125576E-2</v>
      </c>
    </row>
    <row r="963" spans="1:22" x14ac:dyDescent="0.35">
      <c r="A963" t="str">
        <f>C951</f>
        <v>PWS_neu</v>
      </c>
      <c r="B963">
        <f>COUNT(C952:C954)</f>
        <v>3</v>
      </c>
      <c r="C963">
        <f>SUM(C952:C954)</f>
        <v>2.9806900536152052</v>
      </c>
      <c r="D963">
        <f>AVERAGE(C952:C954)</f>
        <v>0.99356335120506845</v>
      </c>
      <c r="E963">
        <f>_xlfn.VAR.S(C952:C954)</f>
        <v>1.801562365672793E-2</v>
      </c>
      <c r="F963">
        <f>DEVSQ(C952:C954)</f>
        <v>3.6031247313455965E-2</v>
      </c>
      <c r="G963">
        <f>SQRT(D970/B963)</f>
        <v>9.6476890010054994E-2</v>
      </c>
      <c r="H963">
        <f>D963-G963*_xlfn.T.INV.2T(G960,C970)</f>
        <v>0.77108724389024408</v>
      </c>
      <c r="I963">
        <f>D963+G963*_xlfn.T.INV.2T(G960,C970)</f>
        <v>1.2160394585198928</v>
      </c>
      <c r="K963" t="str">
        <f>E951</f>
        <v>AS2_neu</v>
      </c>
      <c r="L963">
        <f>AVERAGE(E952:E954)</f>
        <v>0.64112152779613263</v>
      </c>
      <c r="M963">
        <f>COUNT(E952:E954)</f>
        <v>3</v>
      </c>
      <c r="N963">
        <f>DEVSQ(E952:E954)</f>
        <v>7.9937333299821361E-2</v>
      </c>
    </row>
    <row r="964" spans="1:22" x14ac:dyDescent="0.35">
      <c r="A964" t="str">
        <f>D951</f>
        <v>AS1_neu</v>
      </c>
      <c r="B964">
        <f>COUNT(D952:D954)</f>
        <v>3</v>
      </c>
      <c r="C964">
        <f>SUM(D952:D954)</f>
        <v>2.1195596060562294</v>
      </c>
      <c r="D964">
        <f>AVERAGE(D952:D954)</f>
        <v>0.70651986868540984</v>
      </c>
      <c r="E964">
        <f>_xlfn.VAR.S(D952:D954)</f>
        <v>3.2225984873062719E-2</v>
      </c>
      <c r="F964">
        <f>DEVSQ(D952:D954)</f>
        <v>6.4451969746125576E-2</v>
      </c>
      <c r="G964">
        <f>SQRT(D970/B964)</f>
        <v>9.6476890010054994E-2</v>
      </c>
      <c r="H964">
        <f>D964-G964*_xlfn.T.INV.2T(G960,C970)</f>
        <v>0.48404376137058541</v>
      </c>
      <c r="I964">
        <f>D964+G964*_xlfn.T.INV.2T(G960,C970)</f>
        <v>0.9289959760002342</v>
      </c>
      <c r="K964" s="78"/>
      <c r="L964" s="78"/>
      <c r="M964" s="78">
        <f>SUM(M960:M963)</f>
        <v>12</v>
      </c>
      <c r="N964" s="78">
        <f>SUM(N960:N963)</f>
        <v>0.22338696734429397</v>
      </c>
      <c r="O964" s="78">
        <f>M964-COUNT(M960:M963)</f>
        <v>8</v>
      </c>
      <c r="P964" s="78">
        <f>[1]!DCRIT(COUNT(M960:M963),O964,O958)</f>
        <v>2.88</v>
      </c>
    </row>
    <row r="965" spans="1:22" ht="15" thickBot="1" x14ac:dyDescent="0.4">
      <c r="A965" t="str">
        <f>E951</f>
        <v>AS2_neu</v>
      </c>
      <c r="B965">
        <f>COUNT(E952:E954)</f>
        <v>3</v>
      </c>
      <c r="C965">
        <f>SUM(E952:E954)</f>
        <v>1.9233645833883979</v>
      </c>
      <c r="D965">
        <f>AVERAGE(E952:E954)</f>
        <v>0.64112152779613263</v>
      </c>
      <c r="E965">
        <f>_xlfn.VAR.S(E952:E954)</f>
        <v>3.9968666649910611E-2</v>
      </c>
      <c r="F965">
        <f>DEVSQ(E952:E954)</f>
        <v>7.9937333299821361E-2</v>
      </c>
      <c r="G965">
        <f>SQRT(D970/B965)</f>
        <v>9.6476890010054994E-2</v>
      </c>
      <c r="H965">
        <f>D965-G965*_xlfn.T.INV.2T(G960,C970)</f>
        <v>0.41864542048130821</v>
      </c>
      <c r="I965">
        <f>D965+G965*_xlfn.T.INV.2T(G960,C970)</f>
        <v>0.86359763511095711</v>
      </c>
      <c r="K965" t="s">
        <v>540</v>
      </c>
    </row>
    <row r="966" spans="1:22" ht="15" thickTop="1" x14ac:dyDescent="0.35">
      <c r="A966" s="78"/>
      <c r="B966" s="78"/>
      <c r="C966" s="78"/>
      <c r="D966" s="78"/>
      <c r="E966" s="78"/>
      <c r="F966" s="78"/>
      <c r="G966" s="78"/>
      <c r="H966" s="78"/>
      <c r="I966" s="78"/>
      <c r="K966" s="85" t="s">
        <v>535</v>
      </c>
      <c r="L966" s="85" t="s">
        <v>536</v>
      </c>
      <c r="M966" s="85" t="s">
        <v>541</v>
      </c>
      <c r="N966" s="85" t="s">
        <v>542</v>
      </c>
      <c r="O966" s="85" t="s">
        <v>543</v>
      </c>
      <c r="P966" s="85" t="s">
        <v>544</v>
      </c>
      <c r="Q966" s="85" t="s">
        <v>545</v>
      </c>
      <c r="R966" s="85" t="s">
        <v>546</v>
      </c>
      <c r="S966" s="85" t="s">
        <v>547</v>
      </c>
      <c r="U966" s="135" t="s">
        <v>558</v>
      </c>
    </row>
    <row r="967" spans="1:22" ht="15" thickBot="1" x14ac:dyDescent="0.4">
      <c r="A967" t="s">
        <v>513</v>
      </c>
      <c r="K967" s="89" t="str">
        <f>K961</f>
        <v>PWS_neu</v>
      </c>
      <c r="L967" s="89">
        <f>L$405-L961</f>
        <v>1.3766758572840376E-2</v>
      </c>
      <c r="M967" s="89">
        <f>SQRT(N$409/O$409*(1/M$405+1/M961))</f>
        <v>0.13643892630779714</v>
      </c>
      <c r="N967" s="89">
        <f>ABS(L967/M967)</f>
        <v>0.10090051970786904</v>
      </c>
      <c r="O967" s="89">
        <f>L967-M967*P$409</f>
        <v>-0.37917734919361534</v>
      </c>
      <c r="P967" s="89">
        <f>L967+M967*P$409</f>
        <v>0.4067108663392961</v>
      </c>
      <c r="Q967" s="89">
        <f>[1]!DPROB(N967,COUNT(M$405:M$408),O$409)</f>
        <v>1</v>
      </c>
      <c r="R967" s="89">
        <f>M967*P$409</f>
        <v>0.39294410776645572</v>
      </c>
      <c r="S967" s="89">
        <f>ABS(L967)*SQRT(O$409/N$409)</f>
        <v>8.2384929355305711E-2</v>
      </c>
      <c r="U967" t="s">
        <v>559</v>
      </c>
    </row>
    <row r="968" spans="1:22" ht="15" thickTop="1" x14ac:dyDescent="0.35">
      <c r="A968" s="85" t="s">
        <v>528</v>
      </c>
      <c r="B968" s="85" t="s">
        <v>514</v>
      </c>
      <c r="C968" s="85" t="s">
        <v>515</v>
      </c>
      <c r="D968" s="85" t="s">
        <v>516</v>
      </c>
      <c r="E968" s="85" t="s">
        <v>517</v>
      </c>
      <c r="F968" s="85" t="s">
        <v>529</v>
      </c>
      <c r="G968" s="85" t="s">
        <v>530</v>
      </c>
      <c r="H968" s="85" t="s">
        <v>531</v>
      </c>
      <c r="I968" s="85" t="s">
        <v>532</v>
      </c>
      <c r="K968" s="89" t="str">
        <f t="shared" ref="K968:K969" si="328">K962</f>
        <v>AS1_neu</v>
      </c>
      <c r="L968" s="89">
        <f t="shared" ref="L968:L969" si="329">L$405-L962</f>
        <v>0.30081024109249899</v>
      </c>
      <c r="M968" s="89">
        <f t="shared" ref="M968:M969" si="330">SQRT(N$409/O$409*(1/M$405+1/M962))</f>
        <v>0.13643892630779714</v>
      </c>
      <c r="N968" s="89">
        <f t="shared" ref="N968:N969" si="331">ABS(L968/M968)</f>
        <v>2.2047244817354477</v>
      </c>
      <c r="O968" s="89">
        <f t="shared" ref="O968:O969" si="332">L968-M968*P$409</f>
        <v>-9.2133866673956732E-2</v>
      </c>
      <c r="P968" s="89">
        <f t="shared" ref="P968:P969" si="333">L968+M968*P$409</f>
        <v>0.69375434885895471</v>
      </c>
      <c r="Q968" s="89">
        <f>[1]!DPROB(N968,COUNT(M$405:M$408),O$409)</f>
        <v>1</v>
      </c>
      <c r="R968" s="89">
        <f t="shared" ref="R968:R969" si="334">M968*P$409</f>
        <v>0.39294410776645572</v>
      </c>
      <c r="S968" s="89">
        <f t="shared" ref="S968:S969" si="335">ABS(L968)*SQRT(O$409/N$409)</f>
        <v>1.8001500012246459</v>
      </c>
      <c r="U968" t="s">
        <v>559</v>
      </c>
    </row>
    <row r="969" spans="1:22" x14ac:dyDescent="0.35">
      <c r="A969" s="42" t="s">
        <v>518</v>
      </c>
      <c r="B969" s="42">
        <f>B971-B970</f>
        <v>0.32675339478054954</v>
      </c>
      <c r="C969" s="42">
        <f>COUNTA(A962:A965)-1</f>
        <v>3</v>
      </c>
      <c r="D969" s="42">
        <f>B969/C969</f>
        <v>0.10891779826018318</v>
      </c>
      <c r="E969" s="42">
        <f>D969/D970</f>
        <v>3.900596334872632</v>
      </c>
      <c r="F969" s="42">
        <f>_xlfn.F.DIST.RT(E969,C969,C970)</f>
        <v>5.4908312302412193E-2</v>
      </c>
      <c r="G969" s="42">
        <f>B969/B971</f>
        <v>0.59394550423188053</v>
      </c>
      <c r="H969" s="42">
        <f>SQRT(DEVSQ(D962:D965)/(D970*C969))</f>
        <v>1.1402625918142177</v>
      </c>
      <c r="I969" s="42">
        <f>(B971-C971*D970)/(B971+D970)</f>
        <v>0.4203399523914001</v>
      </c>
      <c r="K969" s="95" t="str">
        <f t="shared" si="328"/>
        <v>AS2_neu</v>
      </c>
      <c r="L969" s="95">
        <f t="shared" si="329"/>
        <v>0.36620858198177619</v>
      </c>
      <c r="M969" s="95">
        <f t="shared" si="330"/>
        <v>0.13643892630779714</v>
      </c>
      <c r="N969" s="95">
        <f t="shared" si="331"/>
        <v>2.6840476680066656</v>
      </c>
      <c r="O969" s="95">
        <f t="shared" si="332"/>
        <v>-2.6735525784679526E-2</v>
      </c>
      <c r="P969" s="95">
        <f t="shared" si="333"/>
        <v>0.75915268974823191</v>
      </c>
      <c r="Q969" s="95">
        <f>[1]!DPROB(N969,COUNT(M$405:M$408),O$409)</f>
        <v>6.6877746534510146E-2</v>
      </c>
      <c r="R969" s="95">
        <f t="shared" si="334"/>
        <v>0.39294410776645572</v>
      </c>
      <c r="S969" s="95">
        <f t="shared" si="335"/>
        <v>2.1915157439744788</v>
      </c>
      <c r="U969" t="s">
        <v>559</v>
      </c>
    </row>
    <row r="970" spans="1:22" x14ac:dyDescent="0.35">
      <c r="A970" t="s">
        <v>519</v>
      </c>
      <c r="B970">
        <f>SUM(F962:F965)</f>
        <v>0.22338696734429397</v>
      </c>
      <c r="C970">
        <f>C971-C969</f>
        <v>8</v>
      </c>
      <c r="D970">
        <f>B970/C970</f>
        <v>2.7923370918036747E-2</v>
      </c>
    </row>
    <row r="971" spans="1:22" x14ac:dyDescent="0.35">
      <c r="A971" s="91" t="s">
        <v>520</v>
      </c>
      <c r="B971" s="91">
        <f>DEVSQ(B952:E954)</f>
        <v>0.55014036212484352</v>
      </c>
      <c r="C971" s="91">
        <f>COUNT(B952:E954)-1</f>
        <v>11</v>
      </c>
      <c r="D971" s="91">
        <f>B971/C971</f>
        <v>5.0012760193167589E-2</v>
      </c>
      <c r="E971" s="91"/>
      <c r="F971" s="91"/>
      <c r="G971" s="91"/>
      <c r="H971" s="91"/>
      <c r="I971" s="91"/>
    </row>
    <row r="972" spans="1:22" x14ac:dyDescent="0.35">
      <c r="A972"/>
    </row>
    <row r="973" spans="1:22" ht="15.5" x14ac:dyDescent="0.35">
      <c r="A973" s="83" t="s">
        <v>65</v>
      </c>
      <c r="B973" s="93"/>
      <c r="C973" s="93"/>
      <c r="D973" s="93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</row>
    <row r="974" spans="1:22" ht="15.5" x14ac:dyDescent="0.35">
      <c r="A974" s="81"/>
      <c r="B974" s="82" t="s">
        <v>140</v>
      </c>
      <c r="C974" s="82" t="s">
        <v>141</v>
      </c>
      <c r="D974" s="82" t="s">
        <v>142</v>
      </c>
      <c r="E974" s="82" t="s">
        <v>143</v>
      </c>
      <c r="F974" s="84"/>
      <c r="G974" s="106" t="s">
        <v>554</v>
      </c>
      <c r="H974" s="119" t="s">
        <v>140</v>
      </c>
      <c r="I974" s="119"/>
      <c r="J974" s="119" t="s">
        <v>141</v>
      </c>
      <c r="K974" s="119"/>
      <c r="L974" s="119" t="s">
        <v>142</v>
      </c>
      <c r="M974" s="119"/>
      <c r="N974" s="119" t="s">
        <v>143</v>
      </c>
      <c r="O974" s="119"/>
    </row>
    <row r="975" spans="1:22" x14ac:dyDescent="0.35">
      <c r="A975" t="s">
        <v>79</v>
      </c>
      <c r="B975">
        <v>1.0752832758382345</v>
      </c>
      <c r="C975">
        <v>0.92335678060406112</v>
      </c>
      <c r="D975">
        <v>0.58603217393226625</v>
      </c>
      <c r="E975">
        <v>0.48726374171838843</v>
      </c>
      <c r="H975" s="107" t="str" cm="1">
        <f t="array" ref="H975:I978">[1]!GRUBBS(B975:B977,TRUE)</f>
        <v>outlier</v>
      </c>
      <c r="I975" s="74">
        <v>0.9080278452364503</v>
      </c>
      <c r="J975" s="107" t="str" cm="1">
        <f t="array" ref="J975:K978">[1]!GRUBBS(C975:C977,TRUE)</f>
        <v>outlier</v>
      </c>
      <c r="K975" s="74">
        <v>0.9918934861200811</v>
      </c>
      <c r="L975" s="107" t="str" cm="1">
        <f t="array" ref="L975:M978">[1]!GRUBBS(D975:D977,TRUE)</f>
        <v>outlier</v>
      </c>
      <c r="M975" s="74">
        <v>0.44709979136648093</v>
      </c>
      <c r="N975" s="107" t="str" cm="1">
        <f t="array" ref="N975:O978">[1]!GRUBBS(E975:E977,TRUE)</f>
        <v>outlier</v>
      </c>
      <c r="O975" s="74">
        <v>0.7978621676113905</v>
      </c>
    </row>
    <row r="976" spans="1:22" x14ac:dyDescent="0.35">
      <c r="A976" t="s">
        <v>80</v>
      </c>
      <c r="B976">
        <v>1.024183894551705</v>
      </c>
      <c r="C976">
        <v>0.94450768772479865</v>
      </c>
      <c r="D976">
        <v>0.63281839592842382</v>
      </c>
      <c r="E976">
        <v>0.7978621676113905</v>
      </c>
      <c r="H976" s="108" t="str">
        <v>G</v>
      </c>
      <c r="I976" s="75">
        <v>1.1022042513266583</v>
      </c>
      <c r="J976" s="108" t="str">
        <v>G</v>
      </c>
      <c r="K976" s="75">
        <v>1.1010278270803229</v>
      </c>
      <c r="L976" s="108" t="str">
        <v>G</v>
      </c>
      <c r="M976" s="75">
        <v>1.1203268138563696</v>
      </c>
      <c r="N976" s="108" t="str">
        <v>G</v>
      </c>
      <c r="O976" s="75">
        <v>1.1307081848176108</v>
      </c>
    </row>
    <row r="977" spans="1:21" x14ac:dyDescent="0.35">
      <c r="A977" t="s">
        <v>81</v>
      </c>
      <c r="B977">
        <v>0.9080278452364503</v>
      </c>
      <c r="C977">
        <v>0.9918934861200811</v>
      </c>
      <c r="D977">
        <v>0.44709979136648093</v>
      </c>
      <c r="E977">
        <v>0.55360547312412089</v>
      </c>
      <c r="H977" s="108" t="str">
        <v>G-crit</v>
      </c>
      <c r="I977" s="75">
        <v>1.1531180614225278</v>
      </c>
      <c r="J977" s="108" t="str">
        <v>G-crit</v>
      </c>
      <c r="K977" s="75">
        <v>1.1531180614225278</v>
      </c>
      <c r="L977" s="108" t="str">
        <v>G-crit</v>
      </c>
      <c r="M977" s="75">
        <v>1.1531180614225278</v>
      </c>
      <c r="N977" s="108" t="str">
        <v>G-crit</v>
      </c>
      <c r="O977" s="75">
        <v>1.1531180614225278</v>
      </c>
    </row>
    <row r="978" spans="1:21" x14ac:dyDescent="0.35">
      <c r="A978"/>
      <c r="H978" s="109" t="str">
        <v>sig</v>
      </c>
      <c r="I978" s="110" t="str">
        <v>no</v>
      </c>
      <c r="J978" s="109" t="str">
        <v>sig</v>
      </c>
      <c r="K978" s="110" t="str">
        <v>no</v>
      </c>
      <c r="L978" s="109" t="str">
        <v>sig</v>
      </c>
      <c r="M978" s="110" t="str">
        <v>no</v>
      </c>
      <c r="N978" s="109" t="str">
        <v>sig</v>
      </c>
      <c r="O978" s="110" t="str">
        <v>no</v>
      </c>
    </row>
    <row r="979" spans="1:21" x14ac:dyDescent="0.35">
      <c r="A979"/>
      <c r="G979" s="11" t="s">
        <v>555</v>
      </c>
      <c r="H979" s="6" t="str">
        <f>IF(I976 &lt; 1.153, "NS", IF(I976 &gt; 1.155, "outlier", "straggler"))</f>
        <v>NS</v>
      </c>
      <c r="I979" s="6" t="str">
        <f>IF(H979 = "outlier", "exclude", IF(H979 = "straggler", "keep", "keep"))</f>
        <v>keep</v>
      </c>
      <c r="J979" s="6" t="str">
        <f>IF(K976 &lt; 1.153, "NS", IF(K976 &gt; 1.155, "outlier", "straggler"))</f>
        <v>NS</v>
      </c>
      <c r="K979" s="6" t="str">
        <f>IF(J979 = "outlier", "exclude", IF(J979 = "straggler", "keep", "keep"))</f>
        <v>keep</v>
      </c>
      <c r="L979" s="6" t="str">
        <f>IF(M976 &lt; 1.153, "NS", IF(M976 &gt; 1.155, "outlier", "straggler"))</f>
        <v>NS</v>
      </c>
      <c r="M979" s="6" t="str">
        <f>IF(L979 = "outlier", "exclude", IF(L979 = "straggler", "keep", "keep"))</f>
        <v>keep</v>
      </c>
      <c r="N979" s="6" t="str">
        <f>IF(O976 &lt; 1.153, "NS", IF(O976 &gt; 1.155, "outlier", "straggler"))</f>
        <v>NS</v>
      </c>
      <c r="O979" s="6" t="str">
        <f>IF(N979 = "outlier", "exclude", IF(N979 = "straggler", "keep", "keep"))</f>
        <v>keep</v>
      </c>
    </row>
    <row r="980" spans="1:21" x14ac:dyDescent="0.35">
      <c r="A980"/>
    </row>
    <row r="981" spans="1:21" ht="15" thickBot="1" x14ac:dyDescent="0.4">
      <c r="A981" t="s">
        <v>521</v>
      </c>
      <c r="K981" t="s">
        <v>533</v>
      </c>
      <c r="N981" s="42" t="s">
        <v>534</v>
      </c>
      <c r="O981">
        <v>0.05</v>
      </c>
    </row>
    <row r="982" spans="1:21" ht="15" thickTop="1" x14ac:dyDescent="0.35">
      <c r="A982"/>
      <c r="K982" s="85" t="s">
        <v>535</v>
      </c>
      <c r="L982" s="85" t="s">
        <v>536</v>
      </c>
      <c r="M982" s="85" t="s">
        <v>537</v>
      </c>
      <c r="N982" s="85" t="s">
        <v>538</v>
      </c>
      <c r="O982" s="85" t="s">
        <v>515</v>
      </c>
      <c r="P982" s="85" t="s">
        <v>539</v>
      </c>
    </row>
    <row r="983" spans="1:21" ht="15" thickBot="1" x14ac:dyDescent="0.4">
      <c r="A983" t="s">
        <v>522</v>
      </c>
      <c r="F983" t="s">
        <v>523</v>
      </c>
      <c r="G983">
        <v>0.05</v>
      </c>
      <c r="K983" s="42" t="str">
        <f>B974</f>
        <v>WT_neu</v>
      </c>
      <c r="L983" s="42">
        <f>AVERAGE(B975:B977)</f>
        <v>1.0024983385421298</v>
      </c>
      <c r="M983" s="42">
        <f>COUNT(B975:B977)</f>
        <v>3</v>
      </c>
      <c r="N983" s="42">
        <f>DEVSQ(B975:B977)</f>
        <v>1.4692584542060745E-2</v>
      </c>
      <c r="O983" s="42"/>
      <c r="P983" s="42"/>
    </row>
    <row r="984" spans="1:21" ht="15" thickTop="1" x14ac:dyDescent="0.35">
      <c r="A984" s="85" t="s">
        <v>524</v>
      </c>
      <c r="B984" s="85" t="s">
        <v>510</v>
      </c>
      <c r="C984" s="85" t="s">
        <v>511</v>
      </c>
      <c r="D984" s="85" t="s">
        <v>121</v>
      </c>
      <c r="E984" s="85" t="s">
        <v>512</v>
      </c>
      <c r="F984" s="85" t="s">
        <v>514</v>
      </c>
      <c r="G984" s="85" t="s">
        <v>525</v>
      </c>
      <c r="H984" s="85" t="s">
        <v>526</v>
      </c>
      <c r="I984" s="85" t="s">
        <v>527</v>
      </c>
      <c r="K984" t="str">
        <f>C974</f>
        <v>PWS_neu</v>
      </c>
      <c r="L984">
        <f>AVERAGE(C975:C977)</f>
        <v>0.95325265148298033</v>
      </c>
      <c r="M984">
        <f>COUNT(C975:C977)</f>
        <v>3</v>
      </c>
      <c r="N984">
        <f>DEVSQ(C975:C977)</f>
        <v>2.4633515881926872E-3</v>
      </c>
    </row>
    <row r="985" spans="1:21" x14ac:dyDescent="0.35">
      <c r="A985" s="42" t="str">
        <f>B974</f>
        <v>WT_neu</v>
      </c>
      <c r="B985" s="42">
        <f>COUNT(B975:B977)</f>
        <v>3</v>
      </c>
      <c r="C985" s="42">
        <f>SUM(B975:B977)</f>
        <v>3.0074950156263895</v>
      </c>
      <c r="D985" s="42">
        <f>AVERAGE(B975:B977)</f>
        <v>1.0024983385421298</v>
      </c>
      <c r="E985" s="42">
        <f>_xlfn.VAR.S(B975:B977)</f>
        <v>7.3462922710303726E-3</v>
      </c>
      <c r="F985" s="42">
        <f>DEVSQ(B975:B977)</f>
        <v>1.4692584542060745E-2</v>
      </c>
      <c r="G985" s="42">
        <f>SQRT(D993/B985)</f>
        <v>6.1008231031677136E-2</v>
      </c>
      <c r="H985" s="42">
        <f>D985-G985*_xlfn.T.INV.2T(G983,C993)</f>
        <v>0.86181310550159107</v>
      </c>
      <c r="I985" s="42">
        <f>D985+G985*_xlfn.T.INV.2T(G983,C993)</f>
        <v>1.1431835715826684</v>
      </c>
      <c r="K985" t="str">
        <f>D974</f>
        <v>AS1_neu</v>
      </c>
      <c r="L985">
        <f>AVERAGE(D975:D977)</f>
        <v>0.55531678707572363</v>
      </c>
      <c r="M985">
        <f>COUNT(D975:D977)</f>
        <v>3</v>
      </c>
      <c r="N985">
        <f>DEVSQ(D975:D977)</f>
        <v>1.8660852524838262E-2</v>
      </c>
    </row>
    <row r="986" spans="1:21" x14ac:dyDescent="0.35">
      <c r="A986" t="str">
        <f>C974</f>
        <v>PWS_neu</v>
      </c>
      <c r="B986">
        <f>COUNT(C975:C977)</f>
        <v>3</v>
      </c>
      <c r="C986">
        <f>SUM(C975:C977)</f>
        <v>2.8597579544489409</v>
      </c>
      <c r="D986">
        <f>AVERAGE(C975:C977)</f>
        <v>0.95325265148298033</v>
      </c>
      <c r="E986">
        <f>_xlfn.VAR.S(C975:C977)</f>
        <v>1.2316757940963436E-3</v>
      </c>
      <c r="F986">
        <f>DEVSQ(C975:C977)</f>
        <v>2.4633515881926872E-3</v>
      </c>
      <c r="G986">
        <f>SQRT(D993/B986)</f>
        <v>6.1008231031677136E-2</v>
      </c>
      <c r="H986">
        <f>D986-G986*_xlfn.T.INV.2T(G983,C993)</f>
        <v>0.81256741844244162</v>
      </c>
      <c r="I986">
        <f>D986+G986*_xlfn.T.INV.2T(G983,C993)</f>
        <v>1.093937884523519</v>
      </c>
      <c r="K986" t="str">
        <f>E974</f>
        <v>AS2_neu</v>
      </c>
      <c r="L986">
        <f>AVERAGE(E975:E977)</f>
        <v>0.61291046081796663</v>
      </c>
      <c r="M986">
        <f>COUNT(E975:E977)</f>
        <v>3</v>
      </c>
      <c r="N986">
        <f>DEVSQ(E975:E977)</f>
        <v>5.3511313431656139E-2</v>
      </c>
    </row>
    <row r="987" spans="1:21" x14ac:dyDescent="0.35">
      <c r="A987" t="str">
        <f>D974</f>
        <v>AS1_neu</v>
      </c>
      <c r="B987">
        <f>COUNT(D975:D977)</f>
        <v>3</v>
      </c>
      <c r="C987">
        <f>SUM(D975:D977)</f>
        <v>1.6659503612271709</v>
      </c>
      <c r="D987">
        <f>AVERAGE(D975:D977)</f>
        <v>0.55531678707572363</v>
      </c>
      <c r="E987">
        <f>_xlfn.VAR.S(D975:D977)</f>
        <v>9.3304262624192003E-3</v>
      </c>
      <c r="F987">
        <f>DEVSQ(D975:D977)</f>
        <v>1.8660852524838262E-2</v>
      </c>
      <c r="G987">
        <f>SQRT(D993/B987)</f>
        <v>6.1008231031677136E-2</v>
      </c>
      <c r="H987">
        <f>D987-G987*_xlfn.T.INV.2T(G983,C993)</f>
        <v>0.41463155403518492</v>
      </c>
      <c r="I987">
        <f>D987+G987*_xlfn.T.INV.2T(G983,C993)</f>
        <v>0.69600202011626233</v>
      </c>
      <c r="K987" s="78"/>
      <c r="L987" s="78"/>
      <c r="M987" s="78">
        <f>SUM(M983:M986)</f>
        <v>12</v>
      </c>
      <c r="N987" s="78">
        <f>SUM(N983:N986)</f>
        <v>8.9328102086747824E-2</v>
      </c>
      <c r="O987" s="78">
        <f>M987-COUNT(M983:M986)</f>
        <v>8</v>
      </c>
      <c r="P987" s="78">
        <f>[1]!DCRIT(COUNT(M983:M986),O987,O981)</f>
        <v>2.88</v>
      </c>
    </row>
    <row r="988" spans="1:21" ht="15" thickBot="1" x14ac:dyDescent="0.4">
      <c r="A988" t="str">
        <f>E974</f>
        <v>AS2_neu</v>
      </c>
      <c r="B988">
        <f>COUNT(E975:E977)</f>
        <v>3</v>
      </c>
      <c r="C988">
        <f>SUM(E975:E977)</f>
        <v>1.8387313824538998</v>
      </c>
      <c r="D988">
        <f>AVERAGE(E975:E977)</f>
        <v>0.61291046081796663</v>
      </c>
      <c r="E988">
        <f>_xlfn.VAR.S(E975:E977)</f>
        <v>2.6755656715828136E-2</v>
      </c>
      <c r="F988">
        <f>DEVSQ(E975:E977)</f>
        <v>5.3511313431656139E-2</v>
      </c>
      <c r="G988">
        <f>SQRT(D993/B988)</f>
        <v>6.1008231031677136E-2</v>
      </c>
      <c r="H988">
        <f>D988-G988*_xlfn.T.INV.2T(G983,C993)</f>
        <v>0.47222522777742792</v>
      </c>
      <c r="I988">
        <f>D988+G988*_xlfn.T.INV.2T(G983,C993)</f>
        <v>0.75359569385850533</v>
      </c>
      <c r="K988" t="s">
        <v>540</v>
      </c>
    </row>
    <row r="989" spans="1:21" ht="15" thickTop="1" x14ac:dyDescent="0.35">
      <c r="A989" s="78"/>
      <c r="B989" s="78"/>
      <c r="C989" s="78"/>
      <c r="D989" s="78"/>
      <c r="E989" s="78"/>
      <c r="F989" s="78"/>
      <c r="G989" s="78"/>
      <c r="H989" s="78"/>
      <c r="I989" s="78"/>
      <c r="K989" s="85" t="s">
        <v>535</v>
      </c>
      <c r="L989" s="85" t="s">
        <v>536</v>
      </c>
      <c r="M989" s="85" t="s">
        <v>541</v>
      </c>
      <c r="N989" s="85" t="s">
        <v>542</v>
      </c>
      <c r="O989" s="85" t="s">
        <v>543</v>
      </c>
      <c r="P989" s="85" t="s">
        <v>544</v>
      </c>
      <c r="Q989" s="85" t="s">
        <v>545</v>
      </c>
      <c r="R989" s="85" t="s">
        <v>546</v>
      </c>
      <c r="S989" s="85" t="s">
        <v>547</v>
      </c>
      <c r="U989" s="135" t="s">
        <v>558</v>
      </c>
    </row>
    <row r="990" spans="1:21" ht="15" thickBot="1" x14ac:dyDescent="0.4">
      <c r="A990" t="s">
        <v>513</v>
      </c>
      <c r="K990" s="89" t="str">
        <f>K984</f>
        <v>PWS_neu</v>
      </c>
      <c r="L990" s="89">
        <f>L$428-L984</f>
        <v>4.9245687059149446E-2</v>
      </c>
      <c r="M990" s="89">
        <f>SQRT(N$432/O$432*(1/M$428+1/M984))</f>
        <v>8.6278667741388912E-2</v>
      </c>
      <c r="N990" s="89">
        <f>ABS(L990/M990)</f>
        <v>0.57077477374544228</v>
      </c>
      <c r="O990" s="89">
        <f>L990-M990*P$432</f>
        <v>-0.19923687603605061</v>
      </c>
      <c r="P990" s="89">
        <f>L990+M990*P$432</f>
        <v>0.29772825015434951</v>
      </c>
      <c r="Q990" s="89">
        <f>[1]!DPROB(N990,COUNT(M$428:M$431),O$432)</f>
        <v>1</v>
      </c>
      <c r="R990" s="89">
        <f>M990*P$432</f>
        <v>0.24848256309520006</v>
      </c>
      <c r="S990" s="89">
        <f>ABS(L990)*SQRT(O$432/N$432)</f>
        <v>0.46603565124294999</v>
      </c>
      <c r="U990" t="s">
        <v>559</v>
      </c>
    </row>
    <row r="991" spans="1:21" ht="15" thickTop="1" x14ac:dyDescent="0.35">
      <c r="A991" s="85" t="s">
        <v>528</v>
      </c>
      <c r="B991" s="85" t="s">
        <v>514</v>
      </c>
      <c r="C991" s="85" t="s">
        <v>515</v>
      </c>
      <c r="D991" s="85" t="s">
        <v>516</v>
      </c>
      <c r="E991" s="85" t="s">
        <v>517</v>
      </c>
      <c r="F991" s="85" t="s">
        <v>529</v>
      </c>
      <c r="G991" s="85" t="s">
        <v>530</v>
      </c>
      <c r="H991" s="85" t="s">
        <v>531</v>
      </c>
      <c r="I991" s="85" t="s">
        <v>532</v>
      </c>
      <c r="K991" s="89" t="str">
        <f t="shared" ref="K991:K992" si="336">K985</f>
        <v>AS1_neu</v>
      </c>
      <c r="L991" s="89">
        <f t="shared" ref="L991:L992" si="337">L$428-L985</f>
        <v>0.44718155146640615</v>
      </c>
      <c r="M991" s="89">
        <f t="shared" ref="M991:M992" si="338">SQRT(N$432/O$432*(1/M$428+1/M985))</f>
        <v>8.6278667741388912E-2</v>
      </c>
      <c r="N991" s="89">
        <f t="shared" ref="N991:N992" si="339">ABS(L991/M991)</f>
        <v>5.1829909196881099</v>
      </c>
      <c r="O991" s="89">
        <f t="shared" ref="O991:O992" si="340">L991-M991*P$432</f>
        <v>0.19869898837120609</v>
      </c>
      <c r="P991" s="89">
        <f t="shared" ref="P991:P992" si="341">L991+M991*P$432</f>
        <v>0.69566411456160626</v>
      </c>
      <c r="Q991" s="99">
        <f>[1]!DPROB(N991,COUNT(M$428:M$431),O$432)</f>
        <v>0</v>
      </c>
      <c r="R991" s="89">
        <f t="shared" ref="R991:R992" si="342">M991*P$432</f>
        <v>0.24848256309520006</v>
      </c>
      <c r="S991" s="89">
        <f t="shared" ref="S991:S992" si="343">ABS(L991)*SQRT(O$432/N$432)</f>
        <v>4.2318943649047913</v>
      </c>
      <c r="U991" t="s">
        <v>561</v>
      </c>
    </row>
    <row r="992" spans="1:21" x14ac:dyDescent="0.35">
      <c r="A992" s="42" t="s">
        <v>518</v>
      </c>
      <c r="B992" s="42">
        <f>B994-B993</f>
        <v>0.47375848673908993</v>
      </c>
      <c r="C992" s="42">
        <f>COUNTA(A985:A988)-1</f>
        <v>3</v>
      </c>
      <c r="D992" s="42">
        <f>B992/C992</f>
        <v>0.15791949557969664</v>
      </c>
      <c r="E992" s="42">
        <f>D992/D993</f>
        <v>14.142872568933679</v>
      </c>
      <c r="F992" s="97">
        <f>_xlfn.F.DIST.RT(E992,C992,C993)</f>
        <v>1.4562440750456379E-3</v>
      </c>
      <c r="G992" s="42">
        <f>B992/B994</f>
        <v>0.84135991895488582</v>
      </c>
      <c r="H992" s="42">
        <f>SQRT(DEVSQ(D985:D988)/(D993*C992))</f>
        <v>2.1712417774884547</v>
      </c>
      <c r="I992" s="42">
        <f>(B994-C994*D993)/(B994+D993)</f>
        <v>0.76666687663251942</v>
      </c>
      <c r="K992" s="95" t="str">
        <f t="shared" si="336"/>
        <v>AS2_neu</v>
      </c>
      <c r="L992" s="95">
        <f t="shared" si="337"/>
        <v>0.38958787772416315</v>
      </c>
      <c r="M992" s="95">
        <f t="shared" si="338"/>
        <v>8.6278667741388912E-2</v>
      </c>
      <c r="N992" s="95">
        <f t="shared" si="339"/>
        <v>4.5154600542965175</v>
      </c>
      <c r="O992" s="95">
        <f t="shared" si="340"/>
        <v>0.14110531462896309</v>
      </c>
      <c r="P992" s="95">
        <f t="shared" si="341"/>
        <v>0.63807044081936315</v>
      </c>
      <c r="Q992" s="96">
        <f>[1]!DPROB(N992,COUNT(M$428:M$431),O$432)</f>
        <v>0</v>
      </c>
      <c r="R992" s="95">
        <f t="shared" si="342"/>
        <v>0.24848256309520006</v>
      </c>
      <c r="S992" s="95">
        <f t="shared" si="343"/>
        <v>3.6868576956488304</v>
      </c>
      <c r="U992" t="s">
        <v>561</v>
      </c>
    </row>
    <row r="993" spans="1:22" x14ac:dyDescent="0.35">
      <c r="A993" t="s">
        <v>519</v>
      </c>
      <c r="B993">
        <f>SUM(F985:F988)</f>
        <v>8.9328102086747824E-2</v>
      </c>
      <c r="C993">
        <f>C994-C992</f>
        <v>8</v>
      </c>
      <c r="D993">
        <f>B993/C993</f>
        <v>1.1166012760843478E-2</v>
      </c>
    </row>
    <row r="994" spans="1:22" x14ac:dyDescent="0.35">
      <c r="A994" s="91" t="s">
        <v>520</v>
      </c>
      <c r="B994" s="91">
        <f>DEVSQ(B975:E977)</f>
        <v>0.56308658882583773</v>
      </c>
      <c r="C994" s="91">
        <f>COUNT(B975:E977)-1</f>
        <v>11</v>
      </c>
      <c r="D994" s="91">
        <f>B994/C994</f>
        <v>5.1189689893257978E-2</v>
      </c>
      <c r="E994" s="91"/>
      <c r="F994" s="91"/>
      <c r="G994" s="91"/>
      <c r="H994" s="91"/>
      <c r="I994" s="91"/>
    </row>
    <row r="995" spans="1:22" x14ac:dyDescent="0.35">
      <c r="A995"/>
    </row>
    <row r="996" spans="1:22" ht="15.5" x14ac:dyDescent="0.35">
      <c r="A996" s="83" t="s">
        <v>60</v>
      </c>
      <c r="B996" s="93"/>
      <c r="C996" s="93"/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</row>
    <row r="997" spans="1:22" ht="15.5" x14ac:dyDescent="0.35">
      <c r="A997" s="81"/>
      <c r="B997" s="82" t="s">
        <v>140</v>
      </c>
      <c r="C997" s="82" t="s">
        <v>141</v>
      </c>
      <c r="D997" s="82" t="s">
        <v>142</v>
      </c>
      <c r="E997" s="82" t="s">
        <v>143</v>
      </c>
      <c r="F997" s="84"/>
      <c r="G997" s="106" t="s">
        <v>554</v>
      </c>
      <c r="H997" s="119" t="s">
        <v>140</v>
      </c>
      <c r="I997" s="119"/>
      <c r="J997" s="119" t="s">
        <v>141</v>
      </c>
      <c r="K997" s="119"/>
      <c r="L997" s="119" t="s">
        <v>142</v>
      </c>
      <c r="M997" s="119"/>
      <c r="N997" s="119" t="s">
        <v>143</v>
      </c>
      <c r="O997" s="119"/>
    </row>
    <row r="998" spans="1:22" x14ac:dyDescent="0.35">
      <c r="A998" t="s">
        <v>79</v>
      </c>
      <c r="B998">
        <v>1.1651148888863145</v>
      </c>
      <c r="C998">
        <v>0.63143766400179646</v>
      </c>
      <c r="D998">
        <v>0.60661421986958031</v>
      </c>
      <c r="E998">
        <v>0.60256198197101485</v>
      </c>
      <c r="H998" s="107" t="str" cm="1">
        <f t="array" ref="H998:I1001">[1]!GRUBBS(B998:B1000,TRUE)</f>
        <v>outlier</v>
      </c>
      <c r="I998" s="74">
        <v>0.82521496472430678</v>
      </c>
      <c r="J998" s="107" t="str" cm="1">
        <f t="array" ref="J998:K1001">[1]!GRUBBS(C998:C1000,TRUE)</f>
        <v>outlier</v>
      </c>
      <c r="K998" s="74">
        <v>0.63143766400179646</v>
      </c>
      <c r="L998" s="107" t="str" cm="1">
        <f t="array" ref="L998:M1001">[1]!GRUBBS(D998:D1000,TRUE)</f>
        <v>outlier</v>
      </c>
      <c r="M998" s="74">
        <v>0.39950650212620009</v>
      </c>
      <c r="N998" s="107" t="str" cm="1">
        <f t="array" ref="N998:O1001">[1]!GRUBBS(E998:E1000,TRUE)</f>
        <v>outlier</v>
      </c>
      <c r="O998" s="74">
        <v>0.92110842228763201</v>
      </c>
    </row>
    <row r="999" spans="1:22" x14ac:dyDescent="0.35">
      <c r="A999" t="s">
        <v>80</v>
      </c>
      <c r="B999">
        <v>1.0400737915616491</v>
      </c>
      <c r="C999">
        <v>0.44136910598112422</v>
      </c>
      <c r="D999">
        <v>0.74964643352305482</v>
      </c>
      <c r="E999">
        <v>0.92110842228763201</v>
      </c>
      <c r="H999" s="108" t="str">
        <v>G</v>
      </c>
      <c r="I999" s="75">
        <v>1.075636490853189</v>
      </c>
      <c r="J999" s="108" t="str">
        <v>G</v>
      </c>
      <c r="K999" s="75">
        <v>1.1292553307001443</v>
      </c>
      <c r="L999" s="108" t="str">
        <v>G</v>
      </c>
      <c r="M999" s="75">
        <v>1.0551270729051152</v>
      </c>
      <c r="N999" s="108" t="str">
        <v>G</v>
      </c>
      <c r="O999" s="75">
        <v>1.1538863972469291</v>
      </c>
    </row>
    <row r="1000" spans="1:22" x14ac:dyDescent="0.35">
      <c r="A1000" t="s">
        <v>81</v>
      </c>
      <c r="B1000">
        <v>0.82521496472430678</v>
      </c>
      <c r="C1000">
        <v>0.48308073402728158</v>
      </c>
      <c r="D1000">
        <v>0.39950650212620009</v>
      </c>
      <c r="E1000">
        <v>0.61608837648589354</v>
      </c>
      <c r="H1000" s="108" t="str">
        <v>G-crit</v>
      </c>
      <c r="I1000" s="75">
        <v>1.1531180614225278</v>
      </c>
      <c r="J1000" s="108" t="str">
        <v>G-crit</v>
      </c>
      <c r="K1000" s="75">
        <v>1.1531180614225278</v>
      </c>
      <c r="L1000" s="108" t="str">
        <v>G-crit</v>
      </c>
      <c r="M1000" s="75">
        <v>1.1531180614225278</v>
      </c>
      <c r="N1000" s="108" t="str">
        <v>G-crit</v>
      </c>
      <c r="O1000" s="75">
        <v>1.1531180614225278</v>
      </c>
    </row>
    <row r="1001" spans="1:22" x14ac:dyDescent="0.35">
      <c r="A1001"/>
      <c r="H1001" s="109" t="str">
        <v>sig</v>
      </c>
      <c r="I1001" s="110" t="str">
        <v>no</v>
      </c>
      <c r="J1001" s="109" t="str">
        <v>sig</v>
      </c>
      <c r="K1001" s="110" t="str">
        <v>no</v>
      </c>
      <c r="L1001" s="109" t="str">
        <v>sig</v>
      </c>
      <c r="M1001" s="110" t="str">
        <v>no</v>
      </c>
      <c r="N1001" s="109" t="str">
        <v>sig</v>
      </c>
      <c r="O1001" s="110" t="str">
        <v>yes</v>
      </c>
    </row>
    <row r="1002" spans="1:22" x14ac:dyDescent="0.35">
      <c r="A1002"/>
      <c r="G1002" s="11" t="s">
        <v>555</v>
      </c>
      <c r="H1002" s="6" t="str">
        <f>IF(I999 &lt; 1.153, "NS", IF(I999 &gt; 1.155, "outlier", "straggler"))</f>
        <v>NS</v>
      </c>
      <c r="I1002" s="6" t="str">
        <f>IF(H1002 = "outlier", "exclude", IF(H1002 = "straggler", "keep", "keep"))</f>
        <v>keep</v>
      </c>
      <c r="J1002" s="6" t="str">
        <f>IF(K999 &lt; 1.153, "NS", IF(K999 &gt; 1.155, "outlier", "straggler"))</f>
        <v>NS</v>
      </c>
      <c r="K1002" s="6" t="str">
        <f>IF(J1002 = "outlier", "exclude", IF(J1002 = "straggler", "keep", "keep"))</f>
        <v>keep</v>
      </c>
      <c r="L1002" s="6" t="str">
        <f>IF(M999 &lt; 1.153, "NS", IF(M999 &gt; 1.155, "outlier", "straggler"))</f>
        <v>NS</v>
      </c>
      <c r="M1002" s="6" t="str">
        <f>IF(L1002 = "outlier", "exclude", IF(L1002 = "straggler", "keep", "keep"))</f>
        <v>keep</v>
      </c>
      <c r="N1002" s="6" t="str">
        <f>IF(O999 &lt; 1.153, "NS", IF(O999 &gt; 1.155, "outlier", "straggler"))</f>
        <v>straggler</v>
      </c>
      <c r="O1002" s="6" t="str">
        <f>IF(N1002 = "outlier", "exclude", IF(N1002 = "straggler", "keep", "keep"))</f>
        <v>keep</v>
      </c>
    </row>
    <row r="1003" spans="1:22" x14ac:dyDescent="0.35">
      <c r="A1003"/>
    </row>
    <row r="1004" spans="1:22" ht="15" thickBot="1" x14ac:dyDescent="0.4">
      <c r="A1004" t="s">
        <v>521</v>
      </c>
      <c r="K1004" t="s">
        <v>533</v>
      </c>
      <c r="N1004" s="42" t="s">
        <v>534</v>
      </c>
      <c r="O1004">
        <v>0.05</v>
      </c>
    </row>
    <row r="1005" spans="1:22" ht="15" thickTop="1" x14ac:dyDescent="0.35">
      <c r="A1005"/>
      <c r="K1005" s="85" t="s">
        <v>535</v>
      </c>
      <c r="L1005" s="85" t="s">
        <v>536</v>
      </c>
      <c r="M1005" s="85" t="s">
        <v>537</v>
      </c>
      <c r="N1005" s="85" t="s">
        <v>538</v>
      </c>
      <c r="O1005" s="85" t="s">
        <v>515</v>
      </c>
      <c r="P1005" s="85" t="s">
        <v>539</v>
      </c>
    </row>
    <row r="1006" spans="1:22" ht="15" thickBot="1" x14ac:dyDescent="0.4">
      <c r="A1006" t="s">
        <v>522</v>
      </c>
      <c r="F1006" t="s">
        <v>523</v>
      </c>
      <c r="G1006">
        <v>0.05</v>
      </c>
      <c r="K1006" s="42" t="str">
        <f>B997</f>
        <v>WT_neu</v>
      </c>
      <c r="L1006" s="42">
        <f>AVERAGE(B998:B1000)</f>
        <v>1.0101345483907567</v>
      </c>
      <c r="M1006" s="42">
        <f>COUNT(B998:B1000)</f>
        <v>3</v>
      </c>
      <c r="N1006" s="42">
        <f>DEVSQ(B998:B1000)</f>
        <v>5.9110516645138049E-2</v>
      </c>
      <c r="O1006" s="42"/>
      <c r="P1006" s="42"/>
    </row>
    <row r="1007" spans="1:22" ht="15" thickTop="1" x14ac:dyDescent="0.35">
      <c r="A1007" s="85" t="s">
        <v>524</v>
      </c>
      <c r="B1007" s="85" t="s">
        <v>510</v>
      </c>
      <c r="C1007" s="85" t="s">
        <v>511</v>
      </c>
      <c r="D1007" s="85" t="s">
        <v>121</v>
      </c>
      <c r="E1007" s="85" t="s">
        <v>512</v>
      </c>
      <c r="F1007" s="85" t="s">
        <v>514</v>
      </c>
      <c r="G1007" s="85" t="s">
        <v>525</v>
      </c>
      <c r="H1007" s="85" t="s">
        <v>526</v>
      </c>
      <c r="I1007" s="85" t="s">
        <v>527</v>
      </c>
      <c r="K1007" t="str">
        <f>C997</f>
        <v>PWS_neu</v>
      </c>
      <c r="L1007">
        <f>AVERAGE(C998:C1000)</f>
        <v>0.51862916800340075</v>
      </c>
      <c r="M1007">
        <f>COUNT(C998:C1000)</f>
        <v>3</v>
      </c>
      <c r="N1007">
        <f>DEVSQ(C998:C1000)</f>
        <v>1.9958565111260582E-2</v>
      </c>
    </row>
    <row r="1008" spans="1:22" x14ac:dyDescent="0.35">
      <c r="A1008" s="42" t="str">
        <f>B997</f>
        <v>WT_neu</v>
      </c>
      <c r="B1008" s="42">
        <f>COUNT(B998:B1000)</f>
        <v>3</v>
      </c>
      <c r="C1008" s="42">
        <f>SUM(B998:B1000)</f>
        <v>3.03040364517227</v>
      </c>
      <c r="D1008" s="42">
        <f>AVERAGE(B998:B1000)</f>
        <v>1.0101345483907567</v>
      </c>
      <c r="E1008" s="42">
        <f>_xlfn.VAR.S(B998:B1000)</f>
        <v>2.9555258322569333E-2</v>
      </c>
      <c r="F1008" s="42">
        <f>DEVSQ(B998:B1000)</f>
        <v>5.9110516645138049E-2</v>
      </c>
      <c r="G1008" s="42">
        <f>SQRT(D1016/B1008)</f>
        <v>9.263496640391565E-2</v>
      </c>
      <c r="H1008" s="42">
        <f>D1008-G1008*_xlfn.T.INV.2T(G1006,C1016)</f>
        <v>0.7965179327988281</v>
      </c>
      <c r="I1008" s="42">
        <f>D1008+G1008*_xlfn.T.INV.2T(G1006,C1016)</f>
        <v>1.2237511639826852</v>
      </c>
      <c r="K1008" t="str">
        <f>D997</f>
        <v>AS1_neu</v>
      </c>
      <c r="L1008">
        <f>AVERAGE(D998:D1000)</f>
        <v>0.58525571850627844</v>
      </c>
      <c r="M1008">
        <f>COUNT(D998:D1000)</f>
        <v>3</v>
      </c>
      <c r="N1008">
        <f>DEVSQ(D998:D1000)</f>
        <v>6.1983264150026321E-2</v>
      </c>
    </row>
    <row r="1009" spans="1:22" x14ac:dyDescent="0.35">
      <c r="A1009" t="str">
        <f>C997</f>
        <v>PWS_neu</v>
      </c>
      <c r="B1009">
        <f>COUNT(C998:C1000)</f>
        <v>3</v>
      </c>
      <c r="C1009">
        <f>SUM(C998:C1000)</f>
        <v>1.5558875040102023</v>
      </c>
      <c r="D1009">
        <f>AVERAGE(C998:C1000)</f>
        <v>0.51862916800340075</v>
      </c>
      <c r="E1009">
        <f>_xlfn.VAR.S(C998:C1000)</f>
        <v>9.9792825556303533E-3</v>
      </c>
      <c r="F1009">
        <f>DEVSQ(C998:C1000)</f>
        <v>1.9958565111260582E-2</v>
      </c>
      <c r="G1009">
        <f>SQRT(D1016/B1009)</f>
        <v>9.263496640391565E-2</v>
      </c>
      <c r="H1009">
        <f>D1009-G1009*_xlfn.T.INV.2T(G1006,C1016)</f>
        <v>0.30501255241147218</v>
      </c>
      <c r="I1009">
        <f>D1009+G1009*_xlfn.T.INV.2T(G1006,C1016)</f>
        <v>0.73224578359532932</v>
      </c>
      <c r="K1009" t="str">
        <f>E997</f>
        <v>AS2_neu</v>
      </c>
      <c r="L1009">
        <f>AVERAGE(E998:E1000)</f>
        <v>0.71325292691484687</v>
      </c>
      <c r="M1009">
        <f>COUNT(E998:E1000)</f>
        <v>3</v>
      </c>
      <c r="N1009">
        <f>DEVSQ(E998:E1000)</f>
        <v>6.4897342109284967E-2</v>
      </c>
    </row>
    <row r="1010" spans="1:22" x14ac:dyDescent="0.35">
      <c r="A1010" t="str">
        <f>D997</f>
        <v>AS1_neu</v>
      </c>
      <c r="B1010">
        <f>COUNT(D998:D1000)</f>
        <v>3</v>
      </c>
      <c r="C1010">
        <f>SUM(D998:D1000)</f>
        <v>1.7557671555188352</v>
      </c>
      <c r="D1010">
        <f>AVERAGE(D998:D1000)</f>
        <v>0.58525571850627844</v>
      </c>
      <c r="E1010">
        <f>_xlfn.VAR.S(D998:D1000)</f>
        <v>3.0991632075013209E-2</v>
      </c>
      <c r="F1010">
        <f>DEVSQ(D998:D1000)</f>
        <v>6.1983264150026321E-2</v>
      </c>
      <c r="G1010">
        <f>SQRT(D1016/B1010)</f>
        <v>9.263496640391565E-2</v>
      </c>
      <c r="H1010">
        <f>D1010-G1010*_xlfn.T.INV.2T(G1006,C1016)</f>
        <v>0.37163910291434987</v>
      </c>
      <c r="I1010">
        <f>D1010+G1010*_xlfn.T.INV.2T(G1006,C1016)</f>
        <v>0.79887233409820702</v>
      </c>
      <c r="K1010" s="78"/>
      <c r="L1010" s="78"/>
      <c r="M1010" s="78">
        <f>SUM(M1006:M1009)</f>
        <v>12</v>
      </c>
      <c r="N1010" s="78">
        <f>SUM(N1006:N1009)</f>
        <v>0.20594968801570993</v>
      </c>
      <c r="O1010" s="78">
        <f>M1010-COUNT(M1006:M1009)</f>
        <v>8</v>
      </c>
      <c r="P1010" s="78">
        <f>[1]!DCRIT(COUNT(M1006:M1009),O1010,O1004)</f>
        <v>2.88</v>
      </c>
    </row>
    <row r="1011" spans="1:22" ht="15" thickBot="1" x14ac:dyDescent="0.4">
      <c r="A1011" t="str">
        <f>E997</f>
        <v>AS2_neu</v>
      </c>
      <c r="B1011">
        <f>COUNT(E998:E1000)</f>
        <v>3</v>
      </c>
      <c r="C1011">
        <f>SUM(E998:E1000)</f>
        <v>2.1397587807445406</v>
      </c>
      <c r="D1011">
        <f>AVERAGE(E998:E1000)</f>
        <v>0.71325292691484687</v>
      </c>
      <c r="E1011">
        <f>_xlfn.VAR.S(E998:E1000)</f>
        <v>3.244867105464222E-2</v>
      </c>
      <c r="F1011">
        <f>DEVSQ(E998:E1000)</f>
        <v>6.4897342109284967E-2</v>
      </c>
      <c r="G1011">
        <f>SQRT(D1016/B1011)</f>
        <v>9.263496640391565E-2</v>
      </c>
      <c r="H1011">
        <f>D1011-G1011*_xlfn.T.INV.2T(G1006,C1016)</f>
        <v>0.4996363113229183</v>
      </c>
      <c r="I1011">
        <f>D1011+G1011*_xlfn.T.INV.2T(G1006,C1016)</f>
        <v>0.92686954250677545</v>
      </c>
      <c r="K1011" t="s">
        <v>540</v>
      </c>
    </row>
    <row r="1012" spans="1:22" ht="15" thickTop="1" x14ac:dyDescent="0.35">
      <c r="A1012" s="78"/>
      <c r="B1012" s="78"/>
      <c r="C1012" s="78"/>
      <c r="D1012" s="78"/>
      <c r="E1012" s="78"/>
      <c r="F1012" s="78"/>
      <c r="G1012" s="78"/>
      <c r="H1012" s="78"/>
      <c r="I1012" s="78"/>
      <c r="K1012" s="85" t="s">
        <v>535</v>
      </c>
      <c r="L1012" s="85" t="s">
        <v>536</v>
      </c>
      <c r="M1012" s="85" t="s">
        <v>541</v>
      </c>
      <c r="N1012" s="85" t="s">
        <v>542</v>
      </c>
      <c r="O1012" s="85" t="s">
        <v>543</v>
      </c>
      <c r="P1012" s="85" t="s">
        <v>544</v>
      </c>
      <c r="Q1012" s="85" t="s">
        <v>545</v>
      </c>
      <c r="R1012" s="85" t="s">
        <v>546</v>
      </c>
      <c r="S1012" s="85" t="s">
        <v>547</v>
      </c>
      <c r="U1012" s="135" t="s">
        <v>558</v>
      </c>
    </row>
    <row r="1013" spans="1:22" ht="15" thickBot="1" x14ac:dyDescent="0.4">
      <c r="A1013" t="s">
        <v>513</v>
      </c>
      <c r="K1013" s="89" t="str">
        <f>K1007</f>
        <v>PWS_neu</v>
      </c>
      <c r="L1013" s="89">
        <f>L$474-L1007</f>
        <v>0.49150538038735592</v>
      </c>
      <c r="M1013" s="89">
        <f>SQRT(N$478/O$478*(1/M$474+1/M1007))</f>
        <v>0.13100562583839351</v>
      </c>
      <c r="N1013" s="89">
        <f>ABS(L1013/M1013)</f>
        <v>3.7517883468124436</v>
      </c>
      <c r="O1013" s="89">
        <f>L1013-M1013*P$478</f>
        <v>0.11420917797278263</v>
      </c>
      <c r="P1013" s="89">
        <f>L1013+M1013*P$478</f>
        <v>0.86880158280192921</v>
      </c>
      <c r="Q1013" s="99">
        <f>[1]!DPROB(N1013,COUNT(M$474:M$477),O$478)</f>
        <v>1.4317718935162697E-2</v>
      </c>
      <c r="R1013" s="89">
        <f>M1013*P$478</f>
        <v>0.37729620241457329</v>
      </c>
      <c r="S1013" s="89">
        <f>ABS(L1013)*SQRT(O$478/N$478)</f>
        <v>3.0633223575368453</v>
      </c>
      <c r="U1013" t="s">
        <v>560</v>
      </c>
    </row>
    <row r="1014" spans="1:22" ht="15" thickTop="1" x14ac:dyDescent="0.35">
      <c r="A1014" s="85" t="s">
        <v>528</v>
      </c>
      <c r="B1014" s="85" t="s">
        <v>514</v>
      </c>
      <c r="C1014" s="85" t="s">
        <v>515</v>
      </c>
      <c r="D1014" s="85" t="s">
        <v>516</v>
      </c>
      <c r="E1014" s="85" t="s">
        <v>517</v>
      </c>
      <c r="F1014" s="85" t="s">
        <v>529</v>
      </c>
      <c r="G1014" s="85" t="s">
        <v>530</v>
      </c>
      <c r="H1014" s="85" t="s">
        <v>531</v>
      </c>
      <c r="I1014" s="85" t="s">
        <v>532</v>
      </c>
      <c r="K1014" s="89" t="str">
        <f t="shared" ref="K1014:K1015" si="344">K1008</f>
        <v>AS1_neu</v>
      </c>
      <c r="L1014" s="89">
        <f t="shared" ref="L1014:L1015" si="345">L$474-L1008</f>
        <v>0.42487882988447823</v>
      </c>
      <c r="M1014" s="89">
        <f t="shared" ref="M1014:M1015" si="346">SQRT(N$478/O$478*(1/M$474+1/M1008))</f>
        <v>0.13100562583839351</v>
      </c>
      <c r="N1014" s="89">
        <f t="shared" ref="N1014:N1015" si="347">ABS(L1014/M1014)</f>
        <v>3.2432105656943473</v>
      </c>
      <c r="O1014" s="89">
        <f t="shared" ref="O1014:O1015" si="348">L1014-M1014*P$478</f>
        <v>4.7582627469904937E-2</v>
      </c>
      <c r="P1014" s="89">
        <f t="shared" ref="P1014:P1015" si="349">L1014+M1014*P$478</f>
        <v>0.80217503229905152</v>
      </c>
      <c r="Q1014" s="99">
        <f>[1]!DPROB(N1014,COUNT(M$474:M$477),O$478)</f>
        <v>2.9696240675002629E-2</v>
      </c>
      <c r="R1014" s="89">
        <f t="shared" ref="R1014:R1015" si="350">M1014*P$478</f>
        <v>0.37729620241457329</v>
      </c>
      <c r="S1014" s="89">
        <f t="shared" ref="S1014:S1015" si="351">ABS(L1014)*SQRT(O$478/N$478)</f>
        <v>2.6480703381181105</v>
      </c>
      <c r="U1014" t="s">
        <v>560</v>
      </c>
    </row>
    <row r="1015" spans="1:22" x14ac:dyDescent="0.35">
      <c r="A1015" s="42" t="s">
        <v>518</v>
      </c>
      <c r="B1015" s="42">
        <f>B1017-B1016</f>
        <v>0.42670428474675626</v>
      </c>
      <c r="C1015" s="42">
        <f>COUNTA(A1008:A1011)-1</f>
        <v>3</v>
      </c>
      <c r="D1015" s="42">
        <f>B1015/C1015</f>
        <v>0.14223476158225209</v>
      </c>
      <c r="E1015" s="42">
        <f>D1015/D1016</f>
        <v>5.5250294555980046</v>
      </c>
      <c r="F1015" s="97">
        <f>_xlfn.F.DIST.RT(E1015,C1015,C1016)</f>
        <v>2.3751958424578126E-2</v>
      </c>
      <c r="G1015" s="42">
        <f>B1015/B1017</f>
        <v>0.67446709120242099</v>
      </c>
      <c r="H1015" s="42">
        <f>SQRT(DEVSQ(D1008:D1011)/(D1016*C1015))</f>
        <v>1.3570838165711554</v>
      </c>
      <c r="I1015" s="42">
        <f>(B1017-C1017*D1016)/(B1017+D1016)</f>
        <v>0.53079341005990555</v>
      </c>
      <c r="K1015" s="95" t="str">
        <f t="shared" si="344"/>
        <v>AS2_neu</v>
      </c>
      <c r="L1015" s="95">
        <f t="shared" si="345"/>
        <v>0.2968816214759098</v>
      </c>
      <c r="M1015" s="95">
        <f t="shared" si="346"/>
        <v>0.13100562583839351</v>
      </c>
      <c r="N1015" s="95">
        <f t="shared" si="347"/>
        <v>2.2661745980446546</v>
      </c>
      <c r="O1015" s="95">
        <f t="shared" si="348"/>
        <v>-8.0414580938663494E-2</v>
      </c>
      <c r="P1015" s="95">
        <f t="shared" si="349"/>
        <v>0.67417782389048309</v>
      </c>
      <c r="Q1015" s="95">
        <f>[1]!DPROB(N1015,COUNT(M$474:M$477),O$478)</f>
        <v>1</v>
      </c>
      <c r="R1015" s="95">
        <f t="shared" si="350"/>
        <v>0.37729620241457329</v>
      </c>
      <c r="S1015" s="95">
        <f t="shared" si="351"/>
        <v>1.8503238110887239</v>
      </c>
      <c r="U1015" t="s">
        <v>559</v>
      </c>
    </row>
    <row r="1016" spans="1:22" x14ac:dyDescent="0.35">
      <c r="A1016" t="s">
        <v>519</v>
      </c>
      <c r="B1016">
        <f>SUM(F1008:F1011)</f>
        <v>0.20594968801570993</v>
      </c>
      <c r="C1016">
        <f>C1017-C1015</f>
        <v>8</v>
      </c>
      <c r="D1016">
        <f>B1016/C1016</f>
        <v>2.5743711001963741E-2</v>
      </c>
    </row>
    <row r="1017" spans="1:22" x14ac:dyDescent="0.35">
      <c r="A1017" s="91" t="s">
        <v>520</v>
      </c>
      <c r="B1017" s="91">
        <f>DEVSQ(B998:E1000)</f>
        <v>0.63265397276246615</v>
      </c>
      <c r="C1017" s="91">
        <f>COUNT(B998:E1000)-1</f>
        <v>11</v>
      </c>
      <c r="D1017" s="91">
        <f>B1017/C1017</f>
        <v>5.7513997523860556E-2</v>
      </c>
      <c r="E1017" s="91"/>
      <c r="F1017" s="91"/>
      <c r="G1017" s="91"/>
      <c r="H1017" s="91"/>
      <c r="I1017" s="91"/>
    </row>
    <row r="1018" spans="1:22" ht="15.5" x14ac:dyDescent="0.35">
      <c r="A1018" s="81"/>
      <c r="E1018" s="64"/>
      <c r="F1018" s="64"/>
      <c r="G1018" s="64"/>
      <c r="H1018" s="64"/>
      <c r="I1018" s="64"/>
      <c r="J1018" s="64"/>
      <c r="K1018" s="64"/>
      <c r="L1018" s="64"/>
      <c r="M1018" s="64"/>
      <c r="N1018" s="64"/>
      <c r="P1018" s="64"/>
      <c r="Q1018" s="64"/>
      <c r="R1018" s="64"/>
      <c r="S1018" s="64"/>
    </row>
    <row r="1019" spans="1:22" ht="15.5" x14ac:dyDescent="0.35">
      <c r="A1019" s="83" t="s">
        <v>61</v>
      </c>
      <c r="B1019" s="93"/>
      <c r="C1019" s="93"/>
      <c r="D1019" s="93"/>
      <c r="E1019" s="93"/>
      <c r="F1019" s="93"/>
      <c r="G1019" s="93"/>
      <c r="H1019" s="93"/>
      <c r="I1019" s="93"/>
      <c r="J1019" s="93"/>
      <c r="K1019" s="93"/>
      <c r="L1019" s="93"/>
      <c r="M1019" s="93"/>
      <c r="N1019" s="93"/>
      <c r="O1019" s="93"/>
      <c r="P1019" s="93"/>
      <c r="Q1019" s="93"/>
      <c r="R1019" s="93"/>
      <c r="S1019" s="93"/>
      <c r="T1019" s="93"/>
      <c r="U1019" s="93"/>
      <c r="V1019" s="93"/>
    </row>
    <row r="1020" spans="1:22" ht="15.5" x14ac:dyDescent="0.35">
      <c r="A1020" s="81"/>
      <c r="B1020" s="82" t="s">
        <v>140</v>
      </c>
      <c r="C1020" s="82" t="s">
        <v>141</v>
      </c>
      <c r="D1020" s="82" t="s">
        <v>142</v>
      </c>
      <c r="E1020" s="82" t="s">
        <v>143</v>
      </c>
      <c r="F1020" s="84"/>
      <c r="G1020" s="106" t="s">
        <v>554</v>
      </c>
      <c r="H1020" s="119" t="s">
        <v>140</v>
      </c>
      <c r="I1020" s="119"/>
      <c r="J1020" s="119" t="s">
        <v>141</v>
      </c>
      <c r="K1020" s="119"/>
      <c r="L1020" s="119" t="s">
        <v>142</v>
      </c>
      <c r="M1020" s="119"/>
      <c r="N1020" s="119" t="s">
        <v>143</v>
      </c>
      <c r="O1020" s="119"/>
    </row>
    <row r="1021" spans="1:22" x14ac:dyDescent="0.35">
      <c r="A1021" t="s">
        <v>79</v>
      </c>
      <c r="B1021">
        <v>1.1100323073680163</v>
      </c>
      <c r="C1021">
        <v>0.49680881144566341</v>
      </c>
      <c r="D1021">
        <v>0.75826498021627597</v>
      </c>
      <c r="E1021">
        <v>0.47764367536856417</v>
      </c>
      <c r="H1021" s="107" t="str" cm="1">
        <f t="array" ref="H1021:I1024">[1]!GRUBBS(B1021:B1023,TRUE)</f>
        <v>outlier</v>
      </c>
      <c r="I1021" s="74">
        <v>0.8757198588770615</v>
      </c>
      <c r="J1021" s="107" t="str" cm="1">
        <f t="array" ref="J1021:K1024">[1]!GRUBBS(C1021:C1023,TRUE)</f>
        <v>outlier</v>
      </c>
      <c r="K1021" s="74">
        <v>0.49680881144566341</v>
      </c>
      <c r="L1021" s="107" t="str" cm="1">
        <f t="array" ref="L1021:M1024">[1]!GRUBBS(D1021:D1023,TRUE)</f>
        <v>outlier</v>
      </c>
      <c r="M1021" s="74">
        <v>0.44614770795968195</v>
      </c>
      <c r="N1021" s="107" t="str" cm="1">
        <f t="array" ref="N1021:O1024">[1]!GRUBBS(E1021:E1023,TRUE)</f>
        <v>outlier</v>
      </c>
      <c r="O1021" s="74">
        <v>0.69905280030502892</v>
      </c>
    </row>
    <row r="1022" spans="1:22" x14ac:dyDescent="0.35">
      <c r="A1022" t="s">
        <v>80</v>
      </c>
      <c r="B1022">
        <v>1.0287247355959537</v>
      </c>
      <c r="C1022">
        <v>0.40856022581500151</v>
      </c>
      <c r="D1022">
        <v>0.72161821808455429</v>
      </c>
      <c r="E1022">
        <v>0.69905280030502892</v>
      </c>
      <c r="H1022" s="108" t="str">
        <v>G</v>
      </c>
      <c r="I1022" s="75">
        <v>1.0851924060347682</v>
      </c>
      <c r="J1022" s="108" t="str">
        <v>G</v>
      </c>
      <c r="K1022" s="75">
        <v>1.1447489937597355</v>
      </c>
      <c r="L1022" s="108" t="str">
        <v>G</v>
      </c>
      <c r="M1022" s="75">
        <v>1.148021628889393</v>
      </c>
      <c r="N1022" s="108" t="str">
        <v>G</v>
      </c>
      <c r="O1022" s="75">
        <v>1.1320667066060537</v>
      </c>
    </row>
    <row r="1023" spans="1:22" x14ac:dyDescent="0.35">
      <c r="A1023" t="s">
        <v>81</v>
      </c>
      <c r="B1023">
        <v>0.8757198588770615</v>
      </c>
      <c r="C1023">
        <v>0.42107126576533982</v>
      </c>
      <c r="D1023">
        <v>0.44614770795968195</v>
      </c>
      <c r="E1023">
        <v>0.52368081819535928</v>
      </c>
      <c r="H1023" s="108" t="str">
        <v>G-crit</v>
      </c>
      <c r="I1023" s="75">
        <v>1.1531180614225278</v>
      </c>
      <c r="J1023" s="108" t="str">
        <v>G-crit</v>
      </c>
      <c r="K1023" s="75">
        <v>1.1531180614225278</v>
      </c>
      <c r="L1023" s="108" t="str">
        <v>G-crit</v>
      </c>
      <c r="M1023" s="75">
        <v>1.1531180614225278</v>
      </c>
      <c r="N1023" s="108" t="str">
        <v>G-crit</v>
      </c>
      <c r="O1023" s="75">
        <v>1.1531180614225278</v>
      </c>
    </row>
    <row r="1024" spans="1:22" x14ac:dyDescent="0.35">
      <c r="A1024"/>
      <c r="H1024" s="109" t="str">
        <v>sig</v>
      </c>
      <c r="I1024" s="110" t="str">
        <v>no</v>
      </c>
      <c r="J1024" s="109" t="str">
        <v>sig</v>
      </c>
      <c r="K1024" s="110" t="str">
        <v>no</v>
      </c>
      <c r="L1024" s="109" t="str">
        <v>sig</v>
      </c>
      <c r="M1024" s="110" t="str">
        <v>no</v>
      </c>
      <c r="N1024" s="109" t="str">
        <v>sig</v>
      </c>
      <c r="O1024" s="110" t="str">
        <v>no</v>
      </c>
    </row>
    <row r="1025" spans="1:21" x14ac:dyDescent="0.35">
      <c r="A1025"/>
      <c r="G1025" s="11" t="s">
        <v>555</v>
      </c>
      <c r="H1025" s="6" t="str">
        <f>IF(I1022 &lt; 1.153, "NS", IF(I1022 &gt; 1.155, "outlier", "straggler"))</f>
        <v>NS</v>
      </c>
      <c r="I1025" s="6" t="str">
        <f>IF(H1025 = "outlier", "exclude", IF(H1025 = "straggler", "keep", "keep"))</f>
        <v>keep</v>
      </c>
      <c r="J1025" s="6" t="str">
        <f>IF(K1022 &lt; 1.153, "NS", IF(K1022 &gt; 1.155, "outlier", "straggler"))</f>
        <v>NS</v>
      </c>
      <c r="K1025" s="6" t="str">
        <f>IF(J1025 = "outlier", "exclude", IF(J1025 = "straggler", "keep", "keep"))</f>
        <v>keep</v>
      </c>
      <c r="L1025" s="6" t="str">
        <f>IF(M1022 &lt; 1.153, "NS", IF(M1022 &gt; 1.155, "outlier", "straggler"))</f>
        <v>NS</v>
      </c>
      <c r="M1025" s="6" t="str">
        <f>IF(L1025 = "outlier", "exclude", IF(L1025 = "straggler", "keep", "keep"))</f>
        <v>keep</v>
      </c>
      <c r="N1025" s="6" t="str">
        <f>IF(O1022 &lt; 1.153, "NS", IF(O1022 &gt; 1.155, "outlier", "straggler"))</f>
        <v>NS</v>
      </c>
      <c r="O1025" s="6" t="str">
        <f>IF(N1025 = "outlier", "exclude", IF(N1025 = "straggler", "keep", "keep"))</f>
        <v>keep</v>
      </c>
    </row>
    <row r="1026" spans="1:21" x14ac:dyDescent="0.35">
      <c r="A1026"/>
    </row>
    <row r="1027" spans="1:21" ht="15" thickBot="1" x14ac:dyDescent="0.4">
      <c r="A1027" t="s">
        <v>521</v>
      </c>
      <c r="K1027" t="s">
        <v>533</v>
      </c>
      <c r="N1027" s="42" t="s">
        <v>534</v>
      </c>
      <c r="O1027">
        <v>0.05</v>
      </c>
    </row>
    <row r="1028" spans="1:21" ht="15" thickTop="1" x14ac:dyDescent="0.35">
      <c r="A1028"/>
      <c r="K1028" s="85" t="s">
        <v>535</v>
      </c>
      <c r="L1028" s="85" t="s">
        <v>536</v>
      </c>
      <c r="M1028" s="85" t="s">
        <v>537</v>
      </c>
      <c r="N1028" s="85" t="s">
        <v>538</v>
      </c>
      <c r="O1028" s="85" t="s">
        <v>515</v>
      </c>
      <c r="P1028" s="85" t="s">
        <v>539</v>
      </c>
    </row>
    <row r="1029" spans="1:21" ht="15" thickBot="1" x14ac:dyDescent="0.4">
      <c r="A1029" t="s">
        <v>522</v>
      </c>
      <c r="F1029" t="s">
        <v>523</v>
      </c>
      <c r="G1029">
        <v>0.05</v>
      </c>
      <c r="K1029" s="42" t="str">
        <f>B1020</f>
        <v>WT_neu</v>
      </c>
      <c r="L1029" s="42">
        <f>AVERAGE(B1021:B1023)</f>
        <v>1.0048256339470105</v>
      </c>
      <c r="M1029" s="42">
        <f>COUNT(B1021:B1023)</f>
        <v>3</v>
      </c>
      <c r="N1029" s="42">
        <f>DEVSQ(B1021:B1023)</f>
        <v>2.8307912348352948E-2</v>
      </c>
      <c r="O1029" s="42"/>
      <c r="P1029" s="42"/>
    </row>
    <row r="1030" spans="1:21" ht="15" thickTop="1" x14ac:dyDescent="0.35">
      <c r="A1030" s="85" t="s">
        <v>524</v>
      </c>
      <c r="B1030" s="85" t="s">
        <v>510</v>
      </c>
      <c r="C1030" s="85" t="s">
        <v>511</v>
      </c>
      <c r="D1030" s="85" t="s">
        <v>121</v>
      </c>
      <c r="E1030" s="85" t="s">
        <v>512</v>
      </c>
      <c r="F1030" s="85" t="s">
        <v>514</v>
      </c>
      <c r="G1030" s="85" t="s">
        <v>525</v>
      </c>
      <c r="H1030" s="85" t="s">
        <v>526</v>
      </c>
      <c r="I1030" s="85" t="s">
        <v>527</v>
      </c>
      <c r="K1030" t="str">
        <f>C1020</f>
        <v>PWS_neu</v>
      </c>
      <c r="L1030">
        <f>AVERAGE(C1021:C1023)</f>
        <v>0.44214676767533484</v>
      </c>
      <c r="M1030">
        <f>COUNT(C1021:C1023)</f>
        <v>3</v>
      </c>
      <c r="N1030">
        <f>DEVSQ(C1021:C1023)</f>
        <v>4.5601716040434438E-3</v>
      </c>
    </row>
    <row r="1031" spans="1:21" x14ac:dyDescent="0.35">
      <c r="A1031" s="42" t="str">
        <f>B1020</f>
        <v>WT_neu</v>
      </c>
      <c r="B1031" s="42">
        <f>COUNT(B1021:B1023)</f>
        <v>3</v>
      </c>
      <c r="C1031" s="42">
        <f>SUM(B1021:B1023)</f>
        <v>3.0144769018410318</v>
      </c>
      <c r="D1031" s="42">
        <f>AVERAGE(B1021:B1023)</f>
        <v>1.0048256339470105</v>
      </c>
      <c r="E1031" s="42">
        <f>_xlfn.VAR.S(B1021:B1023)</f>
        <v>1.4153956174176474E-2</v>
      </c>
      <c r="F1031" s="42">
        <f>DEVSQ(B1021:B1023)</f>
        <v>2.8307912348352948E-2</v>
      </c>
      <c r="G1031" s="42">
        <f>SQRT(D1039/B1031)</f>
        <v>7.0232271572335692E-2</v>
      </c>
      <c r="H1031" s="42">
        <f>D1031-G1031*_xlfn.T.INV.2T(G1029,C1039)</f>
        <v>0.84286972527642234</v>
      </c>
      <c r="I1031" s="42">
        <f>D1031+G1031*_xlfn.T.INV.2T(G1029,C1039)</f>
        <v>1.1667815426175987</v>
      </c>
      <c r="K1031" t="str">
        <f>D1020</f>
        <v>AS1_neu</v>
      </c>
      <c r="L1031">
        <f>AVERAGE(D1021:D1023)</f>
        <v>0.6420103020868374</v>
      </c>
      <c r="M1031">
        <f>COUNT(D1021:D1023)</f>
        <v>3</v>
      </c>
      <c r="N1031">
        <f>DEVSQ(D1021:D1023)</f>
        <v>5.8214726254697743E-2</v>
      </c>
    </row>
    <row r="1032" spans="1:21" x14ac:dyDescent="0.35">
      <c r="A1032" t="str">
        <f>C1020</f>
        <v>PWS_neu</v>
      </c>
      <c r="B1032">
        <f>COUNT(C1021:C1023)</f>
        <v>3</v>
      </c>
      <c r="C1032">
        <f>SUM(C1021:C1023)</f>
        <v>1.3264403030260046</v>
      </c>
      <c r="D1032">
        <f>AVERAGE(C1021:C1023)</f>
        <v>0.44214676767533484</v>
      </c>
      <c r="E1032">
        <f>_xlfn.VAR.S(C1021:C1023)</f>
        <v>2.2800858020217219E-3</v>
      </c>
      <c r="F1032">
        <f>DEVSQ(C1021:C1023)</f>
        <v>4.5601716040434438E-3</v>
      </c>
      <c r="G1032">
        <f>SQRT(D1039/B1032)</f>
        <v>7.0232271572335692E-2</v>
      </c>
      <c r="H1032">
        <f>D1032-G1032*_xlfn.T.INV.2T(G1029,C1039)</f>
        <v>0.28019085900474666</v>
      </c>
      <c r="I1032">
        <f>D1032+G1032*_xlfn.T.INV.2T(G1029,C1039)</f>
        <v>0.60410267634592296</v>
      </c>
      <c r="K1032" t="str">
        <f>E1020</f>
        <v>AS2_neu</v>
      </c>
      <c r="L1032">
        <f>AVERAGE(E1021:E1023)</f>
        <v>0.56679243128965073</v>
      </c>
      <c r="M1032">
        <f>COUNT(E1021:E1023)</f>
        <v>3</v>
      </c>
      <c r="N1032">
        <f>DEVSQ(E1021:E1023)</f>
        <v>2.7298917077953358E-2</v>
      </c>
    </row>
    <row r="1033" spans="1:21" x14ac:dyDescent="0.35">
      <c r="A1033" t="str">
        <f>D1020</f>
        <v>AS1_neu</v>
      </c>
      <c r="B1033">
        <f>COUNT(D1021:D1023)</f>
        <v>3</v>
      </c>
      <c r="C1033">
        <f>SUM(D1021:D1023)</f>
        <v>1.9260309062605123</v>
      </c>
      <c r="D1033">
        <f>AVERAGE(D1021:D1023)</f>
        <v>0.6420103020868374</v>
      </c>
      <c r="E1033">
        <f>_xlfn.VAR.S(D1021:D1023)</f>
        <v>2.910736312734874E-2</v>
      </c>
      <c r="F1033">
        <f>DEVSQ(D1021:D1023)</f>
        <v>5.8214726254697743E-2</v>
      </c>
      <c r="G1033">
        <f>SQRT(D1039/B1033)</f>
        <v>7.0232271572335692E-2</v>
      </c>
      <c r="H1033">
        <f>D1033-G1033*_xlfn.T.INV.2T(G1029,C1039)</f>
        <v>0.48005439341624923</v>
      </c>
      <c r="I1033">
        <f>D1033+G1033*_xlfn.T.INV.2T(G1029,C1039)</f>
        <v>0.80396621075742558</v>
      </c>
      <c r="K1033" s="78"/>
      <c r="L1033" s="78"/>
      <c r="M1033" s="78">
        <f>SUM(M1029:M1032)</f>
        <v>12</v>
      </c>
      <c r="N1033" s="78">
        <f>SUM(N1029:N1032)</f>
        <v>0.11838172728504749</v>
      </c>
      <c r="O1033" s="78">
        <f>M1033-COUNT(M1029:M1032)</f>
        <v>8</v>
      </c>
      <c r="P1033" s="78">
        <f>[1]!DCRIT(COUNT(M1029:M1032),O1033,O1027)</f>
        <v>2.88</v>
      </c>
    </row>
    <row r="1034" spans="1:21" ht="15" thickBot="1" x14ac:dyDescent="0.4">
      <c r="A1034" t="str">
        <f>E1020</f>
        <v>AS2_neu</v>
      </c>
      <c r="B1034">
        <f>COUNT(E1021:E1023)</f>
        <v>3</v>
      </c>
      <c r="C1034">
        <f>SUM(E1021:E1023)</f>
        <v>1.7003772938689523</v>
      </c>
      <c r="D1034">
        <f>AVERAGE(E1021:E1023)</f>
        <v>0.56679243128965073</v>
      </c>
      <c r="E1034">
        <f>_xlfn.VAR.S(E1021:E1023)</f>
        <v>1.36494585389767E-2</v>
      </c>
      <c r="F1034">
        <f>DEVSQ(E1021:E1023)</f>
        <v>2.7298917077953358E-2</v>
      </c>
      <c r="G1034">
        <f>SQRT(D1039/B1034)</f>
        <v>7.0232271572335692E-2</v>
      </c>
      <c r="H1034">
        <f>D1034-G1034*_xlfn.T.INV.2T(G1029,C1039)</f>
        <v>0.40483652261906256</v>
      </c>
      <c r="I1034">
        <f>D1034+G1034*_xlfn.T.INV.2T(G1029,C1039)</f>
        <v>0.72874833996023891</v>
      </c>
      <c r="K1034" t="s">
        <v>540</v>
      </c>
    </row>
    <row r="1035" spans="1:21" ht="15" thickTop="1" x14ac:dyDescent="0.35">
      <c r="A1035" s="78"/>
      <c r="B1035" s="78"/>
      <c r="C1035" s="78"/>
      <c r="D1035" s="78"/>
      <c r="E1035" s="78"/>
      <c r="F1035" s="78"/>
      <c r="G1035" s="78"/>
      <c r="H1035" s="78"/>
      <c r="I1035" s="78"/>
      <c r="K1035" s="85" t="s">
        <v>535</v>
      </c>
      <c r="L1035" s="85" t="s">
        <v>536</v>
      </c>
      <c r="M1035" s="85" t="s">
        <v>541</v>
      </c>
      <c r="N1035" s="85" t="s">
        <v>542</v>
      </c>
      <c r="O1035" s="85" t="s">
        <v>543</v>
      </c>
      <c r="P1035" s="85" t="s">
        <v>544</v>
      </c>
      <c r="Q1035" s="85" t="s">
        <v>545</v>
      </c>
      <c r="R1035" s="85" t="s">
        <v>546</v>
      </c>
      <c r="S1035" s="85" t="s">
        <v>547</v>
      </c>
      <c r="U1035" s="135" t="s">
        <v>558</v>
      </c>
    </row>
    <row r="1036" spans="1:21" ht="15" thickBot="1" x14ac:dyDescent="0.4">
      <c r="A1036" t="s">
        <v>513</v>
      </c>
      <c r="K1036" s="89" t="str">
        <f>K1030</f>
        <v>PWS_neu</v>
      </c>
      <c r="L1036" s="89">
        <f>L$497-L1030</f>
        <v>0.56267886627167574</v>
      </c>
      <c r="M1036" s="89">
        <f>SQRT(N$501/O$501*(1/M$497+1/M1030))</f>
        <v>9.9323430973867505E-2</v>
      </c>
      <c r="N1036" s="89">
        <f>ABS(L1036/M1036)</f>
        <v>5.6651170902434833</v>
      </c>
      <c r="O1036" s="89">
        <f>L1036-M1036*P$501</f>
        <v>0.27662738506693735</v>
      </c>
      <c r="P1036" s="89">
        <f>L1036+M1036*P$501</f>
        <v>0.84873034747641407</v>
      </c>
      <c r="Q1036" s="99">
        <f>[1]!DPROB(N1036,COUNT(M$497:M$500),O$501)</f>
        <v>0</v>
      </c>
      <c r="R1036" s="89">
        <f>M1036*P$501</f>
        <v>0.28605148120473839</v>
      </c>
      <c r="S1036" s="89">
        <f>ABS(L1036)*SQRT(O$501/N$501)</f>
        <v>4.6255487347390316</v>
      </c>
      <c r="U1036" t="s">
        <v>561</v>
      </c>
    </row>
    <row r="1037" spans="1:21" ht="15" thickTop="1" x14ac:dyDescent="0.35">
      <c r="A1037" s="85" t="s">
        <v>528</v>
      </c>
      <c r="B1037" s="85" t="s">
        <v>514</v>
      </c>
      <c r="C1037" s="85" t="s">
        <v>515</v>
      </c>
      <c r="D1037" s="85" t="s">
        <v>516</v>
      </c>
      <c r="E1037" s="85" t="s">
        <v>517</v>
      </c>
      <c r="F1037" s="85" t="s">
        <v>529</v>
      </c>
      <c r="G1037" s="85" t="s">
        <v>530</v>
      </c>
      <c r="H1037" s="85" t="s">
        <v>531</v>
      </c>
      <c r="I1037" s="85" t="s">
        <v>532</v>
      </c>
      <c r="K1037" s="89" t="str">
        <f t="shared" ref="K1037:K1038" si="352">K1031</f>
        <v>AS1_neu</v>
      </c>
      <c r="L1037" s="89">
        <f t="shared" ref="L1037:L1038" si="353">L$497-L1031</f>
        <v>0.36281533186017312</v>
      </c>
      <c r="M1037" s="89">
        <f t="shared" ref="M1037:M1038" si="354">SQRT(N$501/O$501*(1/M$497+1/M1031))</f>
        <v>9.9323430973867505E-2</v>
      </c>
      <c r="N1037" s="89">
        <f t="shared" ref="N1037:N1038" si="355">ABS(L1037/M1037)</f>
        <v>3.6528674885952306</v>
      </c>
      <c r="O1037" s="89">
        <f t="shared" ref="O1037:O1038" si="356">L1037-M1037*P$501</f>
        <v>7.6763850655434729E-2</v>
      </c>
      <c r="P1037" s="89">
        <f t="shared" ref="P1037:P1038" si="357">L1037+M1037*P$501</f>
        <v>0.64886681306491156</v>
      </c>
      <c r="Q1037" s="99">
        <f>[1]!DPROB(N1037,COUNT(M$497:M$500),O$501)</f>
        <v>1.650054746907699E-2</v>
      </c>
      <c r="R1037" s="89">
        <f t="shared" ref="R1037:R1038" si="358">M1037*P$501</f>
        <v>0.28605148120473839</v>
      </c>
      <c r="S1037" s="89">
        <f t="shared" ref="S1037:S1038" si="359">ABS(L1037)*SQRT(O$501/N$501)</f>
        <v>2.9825538150200548</v>
      </c>
      <c r="U1037" t="s">
        <v>560</v>
      </c>
    </row>
    <row r="1038" spans="1:21" x14ac:dyDescent="0.35">
      <c r="A1038" s="42" t="s">
        <v>518</v>
      </c>
      <c r="B1038" s="42">
        <f>B1040-B1039</f>
        <v>0.52594144510831686</v>
      </c>
      <c r="C1038" s="42">
        <f>COUNTA(A1031:A1034)-1</f>
        <v>3</v>
      </c>
      <c r="D1038" s="42">
        <f>B1038/C1038</f>
        <v>0.17531381503610563</v>
      </c>
      <c r="E1038" s="42">
        <f>D1038/D1039</f>
        <v>11.847356449798927</v>
      </c>
      <c r="F1038" s="97">
        <f>_xlfn.F.DIST.RT(E1038,C1038,C1039)</f>
        <v>2.5896243571768129E-3</v>
      </c>
      <c r="G1038" s="42">
        <f>B1038/B1040</f>
        <v>0.81626964176173611</v>
      </c>
      <c r="H1038" s="42">
        <f>SQRT(DEVSQ(D1031:D1034)/(D1039*C1038))</f>
        <v>1.9872389933270842</v>
      </c>
      <c r="I1038" s="42">
        <f>(B1040-C1040*D1039)/(B1040+D1039)</f>
        <v>0.73059177143590626</v>
      </c>
      <c r="K1038" s="95" t="str">
        <f t="shared" si="352"/>
        <v>AS2_neu</v>
      </c>
      <c r="L1038" s="95">
        <f t="shared" si="353"/>
        <v>0.43803320265735979</v>
      </c>
      <c r="M1038" s="95">
        <f t="shared" si="354"/>
        <v>9.9323430973867505E-2</v>
      </c>
      <c r="N1038" s="95">
        <f t="shared" si="355"/>
        <v>4.4101698699132585</v>
      </c>
      <c r="O1038" s="95">
        <f t="shared" si="356"/>
        <v>0.1519817214526214</v>
      </c>
      <c r="P1038" s="95">
        <f t="shared" si="357"/>
        <v>0.72408468386209823</v>
      </c>
      <c r="Q1038" s="96">
        <f>[1]!DPROB(N1038,COUNT(M$497:M$500),O$501)</f>
        <v>0</v>
      </c>
      <c r="R1038" s="95">
        <f t="shared" si="358"/>
        <v>0.28605148120473839</v>
      </c>
      <c r="S1038" s="95">
        <f t="shared" si="359"/>
        <v>3.6008886200946497</v>
      </c>
      <c r="U1038" t="s">
        <v>561</v>
      </c>
    </row>
    <row r="1039" spans="1:21" x14ac:dyDescent="0.35">
      <c r="A1039" t="s">
        <v>519</v>
      </c>
      <c r="B1039">
        <f>SUM(F1031:F1034)</f>
        <v>0.11838172728504749</v>
      </c>
      <c r="C1039">
        <f>C1040-C1038</f>
        <v>8</v>
      </c>
      <c r="D1039">
        <f>B1039/C1039</f>
        <v>1.4797715910630936E-2</v>
      </c>
    </row>
    <row r="1040" spans="1:21" x14ac:dyDescent="0.35">
      <c r="A1040" s="91" t="s">
        <v>520</v>
      </c>
      <c r="B1040" s="91">
        <f>DEVSQ(B1021:E1023)</f>
        <v>0.64432317239336434</v>
      </c>
      <c r="C1040" s="91">
        <f>COUNT(B1021:E1023)-1</f>
        <v>11</v>
      </c>
      <c r="D1040" s="91">
        <f>B1040/C1040</f>
        <v>5.8574833853942215E-2</v>
      </c>
      <c r="E1040" s="91"/>
      <c r="F1040" s="91"/>
      <c r="G1040" s="91"/>
      <c r="H1040" s="91"/>
      <c r="I1040" s="91"/>
    </row>
    <row r="1041" spans="1:22" ht="15.5" x14ac:dyDescent="0.35">
      <c r="A1041" s="81"/>
      <c r="F1041" s="64"/>
      <c r="G1041" s="64"/>
      <c r="H1041" s="64"/>
      <c r="I1041" s="64"/>
      <c r="J1041" s="64"/>
      <c r="K1041" s="64"/>
      <c r="L1041" s="64"/>
      <c r="M1041" s="64"/>
      <c r="P1041" s="64"/>
      <c r="Q1041" s="64"/>
      <c r="R1041" s="64"/>
      <c r="S1041" s="64"/>
    </row>
    <row r="1042" spans="1:22" ht="15.5" x14ac:dyDescent="0.35">
      <c r="A1042" s="83" t="s">
        <v>62</v>
      </c>
      <c r="B1042" s="93"/>
      <c r="C1042" s="93"/>
      <c r="D1042" s="93"/>
      <c r="E1042" s="93"/>
      <c r="F1042" s="93"/>
      <c r="G1042" s="93"/>
      <c r="H1042" s="93"/>
      <c r="I1042" s="93"/>
      <c r="J1042" s="93"/>
      <c r="K1042" s="93"/>
      <c r="L1042" s="93"/>
      <c r="M1042" s="93"/>
      <c r="N1042" s="93"/>
      <c r="O1042" s="93"/>
      <c r="P1042" s="93"/>
      <c r="Q1042" s="93"/>
      <c r="R1042" s="93"/>
      <c r="S1042" s="93"/>
      <c r="T1042" s="93"/>
      <c r="U1042" s="93"/>
      <c r="V1042" s="93"/>
    </row>
    <row r="1043" spans="1:22" ht="15.5" x14ac:dyDescent="0.35">
      <c r="A1043" s="81"/>
      <c r="B1043" s="82" t="s">
        <v>140</v>
      </c>
      <c r="C1043" s="82" t="s">
        <v>141</v>
      </c>
      <c r="D1043" s="82" t="s">
        <v>142</v>
      </c>
      <c r="E1043" s="82" t="s">
        <v>143</v>
      </c>
      <c r="F1043" s="84"/>
      <c r="G1043" s="106" t="s">
        <v>554</v>
      </c>
      <c r="H1043" s="119" t="s">
        <v>140</v>
      </c>
      <c r="I1043" s="119"/>
      <c r="J1043" s="119" t="s">
        <v>141</v>
      </c>
      <c r="K1043" s="119"/>
      <c r="L1043" s="119" t="s">
        <v>142</v>
      </c>
      <c r="M1043" s="119"/>
      <c r="N1043" s="119" t="s">
        <v>143</v>
      </c>
      <c r="O1043" s="119"/>
    </row>
    <row r="1044" spans="1:22" x14ac:dyDescent="0.35">
      <c r="A1044" t="s">
        <v>79</v>
      </c>
      <c r="B1044">
        <v>1.1456895057564678</v>
      </c>
      <c r="C1044">
        <v>0.98415976688805806</v>
      </c>
      <c r="D1044">
        <v>1.2191394115845582</v>
      </c>
      <c r="E1044">
        <v>4.2821255962918219</v>
      </c>
      <c r="H1044" s="107" t="str" cm="1">
        <f t="array" ref="H1044:I1047">[1]!GRUBBS(B1044:B1046,TRUE)</f>
        <v>outlier</v>
      </c>
      <c r="I1044" s="74">
        <v>0.8189205772486351</v>
      </c>
      <c r="J1044" s="107" t="str" cm="1">
        <f t="array" ref="J1044:K1047">[1]!GRUBBS(C1044:C1046,TRUE)</f>
        <v>outlier</v>
      </c>
      <c r="K1044" s="74">
        <v>0.98415976688805806</v>
      </c>
      <c r="L1044" s="107" t="str" cm="1">
        <f t="array" ref="L1044:M1047">[1]!GRUBBS(D1044:D1046,TRUE)</f>
        <v>outlier</v>
      </c>
      <c r="M1044" s="74">
        <v>0.70842798601315315</v>
      </c>
      <c r="N1044" s="107" t="str" cm="1">
        <f t="array" ref="N1044:O1047">[1]!GRUBBS(E1044:E1046,TRUE)</f>
        <v>outlier</v>
      </c>
      <c r="O1044" s="74">
        <v>1.4383476756736613</v>
      </c>
    </row>
    <row r="1045" spans="1:22" x14ac:dyDescent="0.35">
      <c r="A1045" t="s">
        <v>80</v>
      </c>
      <c r="B1045">
        <v>1.0658381989887291</v>
      </c>
      <c r="C1045">
        <v>0.7472602973956195</v>
      </c>
      <c r="D1045">
        <v>1.1797275992803207</v>
      </c>
      <c r="E1045">
        <v>1.4383476756736613</v>
      </c>
      <c r="H1045" s="108" t="str">
        <v>G</v>
      </c>
      <c r="I1045" s="75">
        <v>1.122539474131321</v>
      </c>
      <c r="J1045" s="108" t="str">
        <v>G</v>
      </c>
      <c r="K1045" s="75">
        <v>1.1488112291071806</v>
      </c>
      <c r="L1045" s="108" t="str">
        <v>G</v>
      </c>
      <c r="M1045" s="75">
        <v>1.1519207595737129</v>
      </c>
      <c r="N1045" s="108" t="str">
        <v>G</v>
      </c>
      <c r="O1045" s="75">
        <v>1.1521364131862559</v>
      </c>
    </row>
    <row r="1046" spans="1:22" x14ac:dyDescent="0.35">
      <c r="A1046" t="s">
        <v>81</v>
      </c>
      <c r="B1046">
        <v>0.8189205772486351</v>
      </c>
      <c r="C1046">
        <v>0.71780196504659644</v>
      </c>
      <c r="D1046">
        <v>0.70842798601315315</v>
      </c>
      <c r="E1046">
        <v>4.5101115329978647</v>
      </c>
      <c r="H1046" s="108" t="str">
        <v>G-crit</v>
      </c>
      <c r="I1046" s="75">
        <v>1.1531180614225278</v>
      </c>
      <c r="J1046" s="108" t="str">
        <v>G-crit</v>
      </c>
      <c r="K1046" s="75">
        <v>1.1531180614225278</v>
      </c>
      <c r="L1046" s="108" t="str">
        <v>G-crit</v>
      </c>
      <c r="M1046" s="75">
        <v>1.1531180614225278</v>
      </c>
      <c r="N1046" s="108" t="str">
        <v>G-crit</v>
      </c>
      <c r="O1046" s="75">
        <v>1.1531180614225278</v>
      </c>
    </row>
    <row r="1047" spans="1:22" x14ac:dyDescent="0.35">
      <c r="A1047"/>
      <c r="H1047" s="109" t="str">
        <v>sig</v>
      </c>
      <c r="I1047" s="110" t="str">
        <v>no</v>
      </c>
      <c r="J1047" s="109" t="str">
        <v>sig</v>
      </c>
      <c r="K1047" s="110" t="str">
        <v>no</v>
      </c>
      <c r="L1047" s="109" t="str">
        <v>sig</v>
      </c>
      <c r="M1047" s="110" t="str">
        <v>no</v>
      </c>
      <c r="N1047" s="109" t="str">
        <v>sig</v>
      </c>
      <c r="O1047" s="110" t="str">
        <v>no</v>
      </c>
    </row>
    <row r="1048" spans="1:22" x14ac:dyDescent="0.35">
      <c r="A1048"/>
      <c r="G1048" s="11" t="s">
        <v>555</v>
      </c>
      <c r="H1048" s="6" t="str">
        <f>IF(I1045 &lt; 1.153, "NS", IF(I1045 &gt; 1.155, "outlier", "straggler"))</f>
        <v>NS</v>
      </c>
      <c r="I1048" s="6" t="str">
        <f>IF(H1048 = "outlier", "exclude", IF(H1048 = "straggler", "keep", "keep"))</f>
        <v>keep</v>
      </c>
      <c r="J1048" s="6" t="str">
        <f>IF(K1045 &lt; 1.153, "NS", IF(K1045 &gt; 1.155, "outlier", "straggler"))</f>
        <v>NS</v>
      </c>
      <c r="K1048" s="6" t="str">
        <f>IF(J1048 = "outlier", "exclude", IF(J1048 = "straggler", "keep", "keep"))</f>
        <v>keep</v>
      </c>
      <c r="L1048" s="6" t="str">
        <f>IF(M1045 &lt; 1.153, "NS", IF(M1045 &gt; 1.155, "outlier", "straggler"))</f>
        <v>NS</v>
      </c>
      <c r="M1048" s="6" t="str">
        <f>IF(L1048 = "outlier", "exclude", IF(L1048 = "straggler", "keep", "keep"))</f>
        <v>keep</v>
      </c>
      <c r="N1048" s="6" t="str">
        <f>IF(O1045 &lt; 1.153, "NS", IF(O1045 &gt; 1.155, "outlier", "straggler"))</f>
        <v>NS</v>
      </c>
      <c r="O1048" s="6" t="str">
        <f>IF(N1048 = "outlier", "exclude", IF(N1048 = "straggler", "keep", "keep"))</f>
        <v>keep</v>
      </c>
    </row>
    <row r="1049" spans="1:22" x14ac:dyDescent="0.35">
      <c r="A1049"/>
    </row>
    <row r="1050" spans="1:22" ht="15" thickBot="1" x14ac:dyDescent="0.4">
      <c r="A1050" t="s">
        <v>521</v>
      </c>
      <c r="K1050" t="s">
        <v>533</v>
      </c>
      <c r="N1050" s="42" t="s">
        <v>534</v>
      </c>
      <c r="O1050">
        <v>0.05</v>
      </c>
    </row>
    <row r="1051" spans="1:22" ht="15" thickTop="1" x14ac:dyDescent="0.35">
      <c r="A1051"/>
      <c r="K1051" s="85" t="s">
        <v>535</v>
      </c>
      <c r="L1051" s="85" t="s">
        <v>536</v>
      </c>
      <c r="M1051" s="85" t="s">
        <v>537</v>
      </c>
      <c r="N1051" s="85" t="s">
        <v>538</v>
      </c>
      <c r="O1051" s="85" t="s">
        <v>515</v>
      </c>
      <c r="P1051" s="85" t="s">
        <v>539</v>
      </c>
    </row>
    <row r="1052" spans="1:22" ht="15" thickBot="1" x14ac:dyDescent="0.4">
      <c r="A1052" t="s">
        <v>522</v>
      </c>
      <c r="F1052" t="s">
        <v>523</v>
      </c>
      <c r="G1052">
        <v>0.05</v>
      </c>
      <c r="K1052" s="42" t="str">
        <f>B1043</f>
        <v>WT_neu</v>
      </c>
      <c r="L1052" s="42">
        <f>AVERAGE(B1044:B1046)</f>
        <v>1.0101494273312772</v>
      </c>
      <c r="M1052" s="42">
        <f>COUNT(B1044:B1046)</f>
        <v>3</v>
      </c>
      <c r="N1052" s="42">
        <f>DEVSQ(B1044:B1046)</f>
        <v>5.8040825252152248E-2</v>
      </c>
      <c r="O1052" s="42"/>
      <c r="P1052" s="42"/>
    </row>
    <row r="1053" spans="1:22" ht="15" thickTop="1" x14ac:dyDescent="0.35">
      <c r="A1053" s="85" t="s">
        <v>524</v>
      </c>
      <c r="B1053" s="85" t="s">
        <v>510</v>
      </c>
      <c r="C1053" s="85" t="s">
        <v>511</v>
      </c>
      <c r="D1053" s="85" t="s">
        <v>121</v>
      </c>
      <c r="E1053" s="85" t="s">
        <v>512</v>
      </c>
      <c r="F1053" s="85" t="s">
        <v>514</v>
      </c>
      <c r="G1053" s="85" t="s">
        <v>525</v>
      </c>
      <c r="H1053" s="85" t="s">
        <v>526</v>
      </c>
      <c r="I1053" s="85" t="s">
        <v>527</v>
      </c>
      <c r="K1053" t="str">
        <f>C1043</f>
        <v>PWS_neu</v>
      </c>
      <c r="L1053">
        <f>AVERAGE(C1044:C1046)</f>
        <v>0.81640734311009133</v>
      </c>
      <c r="M1053">
        <f>COUNT(C1044:C1046)</f>
        <v>3</v>
      </c>
      <c r="N1053">
        <f>DEVSQ(C1044:C1046)</f>
        <v>4.264521019746656E-2</v>
      </c>
    </row>
    <row r="1054" spans="1:22" x14ac:dyDescent="0.35">
      <c r="A1054" s="42" t="str">
        <f>B1043</f>
        <v>WT_neu</v>
      </c>
      <c r="B1054" s="42">
        <f>COUNT(B1044:B1046)</f>
        <v>3</v>
      </c>
      <c r="C1054" s="42">
        <f>SUM(B1044:B1046)</f>
        <v>3.0304482819938316</v>
      </c>
      <c r="D1054" s="42">
        <f>AVERAGE(B1044:B1046)</f>
        <v>1.0101494273312772</v>
      </c>
      <c r="E1054" s="42">
        <f>_xlfn.VAR.S(B1044:B1046)</f>
        <v>2.9020412626076242E-2</v>
      </c>
      <c r="F1054" s="42">
        <f>DEVSQ(B1044:B1046)</f>
        <v>5.8040825252152248E-2</v>
      </c>
      <c r="G1054" s="42">
        <f>SQRT(D1062/B1054)</f>
        <v>0.50499373658474533</v>
      </c>
      <c r="H1054" s="42">
        <f>D1054-G1054*_xlfn.T.INV.2T(G1052,C1062)</f>
        <v>-0.15436821748534935</v>
      </c>
      <c r="I1054" s="42">
        <f>D1054+G1054*_xlfn.T.INV.2T(G1052,C1062)</f>
        <v>2.174667072147904</v>
      </c>
      <c r="K1054" t="str">
        <f>D1043</f>
        <v>AS1_neu</v>
      </c>
      <c r="L1054">
        <f>AVERAGE(D1044:D1046)</f>
        <v>1.035764998959344</v>
      </c>
      <c r="M1054">
        <f>COUNT(D1044:D1046)</f>
        <v>3</v>
      </c>
      <c r="N1054">
        <f>DEVSQ(D1044:D1046)</f>
        <v>0.16150092554135428</v>
      </c>
    </row>
    <row r="1055" spans="1:22" x14ac:dyDescent="0.35">
      <c r="A1055" t="str">
        <f>C1043</f>
        <v>PWS_neu</v>
      </c>
      <c r="B1055">
        <f>COUNT(C1044:C1046)</f>
        <v>3</v>
      </c>
      <c r="C1055">
        <f>SUM(C1044:C1046)</f>
        <v>2.449222029330274</v>
      </c>
      <c r="D1055">
        <f>AVERAGE(C1044:C1046)</f>
        <v>0.81640734311009133</v>
      </c>
      <c r="E1055">
        <f>_xlfn.VAR.S(C1044:C1046)</f>
        <v>2.1322605098733294E-2</v>
      </c>
      <c r="F1055">
        <f>DEVSQ(C1044:C1046)</f>
        <v>4.264521019746656E-2</v>
      </c>
      <c r="G1055">
        <f>SQRT(D1062/B1055)</f>
        <v>0.50499373658474533</v>
      </c>
      <c r="H1055">
        <f>D1055-G1055*_xlfn.T.INV.2T(G1052,C1062)</f>
        <v>-0.34811030170653523</v>
      </c>
      <c r="I1055">
        <f>D1055+G1055*_xlfn.T.INV.2T(G1052,C1062)</f>
        <v>1.9809249879267179</v>
      </c>
      <c r="K1055" t="str">
        <f>E1043</f>
        <v>AS2_neu</v>
      </c>
      <c r="L1055">
        <f>AVERAGE(E1044:E1046)</f>
        <v>3.4101949349877825</v>
      </c>
      <c r="M1055">
        <f>COUNT(E1044:E1046)</f>
        <v>3</v>
      </c>
      <c r="N1055">
        <f>DEVSQ(E1044:E1046)</f>
        <v>5.8582612147647826</v>
      </c>
    </row>
    <row r="1056" spans="1:22" x14ac:dyDescent="0.35">
      <c r="A1056" t="str">
        <f>D1043</f>
        <v>AS1_neu</v>
      </c>
      <c r="B1056">
        <f>COUNT(D1044:D1046)</f>
        <v>3</v>
      </c>
      <c r="C1056">
        <f>SUM(D1044:D1046)</f>
        <v>3.1072949968780321</v>
      </c>
      <c r="D1056">
        <f>AVERAGE(D1044:D1046)</f>
        <v>1.035764998959344</v>
      </c>
      <c r="E1056">
        <f>_xlfn.VAR.S(D1044:D1046)</f>
        <v>8.0750462770677212E-2</v>
      </c>
      <c r="F1056">
        <f>DEVSQ(D1044:D1046)</f>
        <v>0.16150092554135428</v>
      </c>
      <c r="G1056">
        <f>SQRT(D1062/B1056)</f>
        <v>0.50499373658474533</v>
      </c>
      <c r="H1056">
        <f>D1056-G1056*_xlfn.T.INV.2T(G1052,C1062)</f>
        <v>-0.12875264585728252</v>
      </c>
      <c r="I1056">
        <f>D1056+G1056*_xlfn.T.INV.2T(G1052,C1062)</f>
        <v>2.2002826437759708</v>
      </c>
      <c r="K1056" s="78"/>
      <c r="L1056" s="78"/>
      <c r="M1056" s="78">
        <f>SUM(M1052:M1055)</f>
        <v>12</v>
      </c>
      <c r="N1056" s="78">
        <f>SUM(N1052:N1055)</f>
        <v>6.1204481757557554</v>
      </c>
      <c r="O1056" s="78">
        <f>M1056-COUNT(M1052:M1055)</f>
        <v>8</v>
      </c>
      <c r="P1056" s="78">
        <f>[1]!DCRIT(COUNT(M1052:M1055),O1056,O1050)</f>
        <v>2.88</v>
      </c>
    </row>
    <row r="1057" spans="1:22" ht="15" thickBot="1" x14ac:dyDescent="0.4">
      <c r="A1057" t="str">
        <f>E1043</f>
        <v>AS2_neu</v>
      </c>
      <c r="B1057">
        <f>COUNT(E1044:E1046)</f>
        <v>3</v>
      </c>
      <c r="C1057">
        <f>SUM(E1044:E1046)</f>
        <v>10.230584804963348</v>
      </c>
      <c r="D1057">
        <f>AVERAGE(E1044:E1046)</f>
        <v>3.4101949349877825</v>
      </c>
      <c r="E1057">
        <f>_xlfn.VAR.S(E1044:E1046)</f>
        <v>2.9291306073823904</v>
      </c>
      <c r="F1057">
        <f>DEVSQ(E1044:E1046)</f>
        <v>5.8582612147647826</v>
      </c>
      <c r="G1057">
        <f>SQRT(D1062/B1057)</f>
        <v>0.50499373658474533</v>
      </c>
      <c r="H1057">
        <f>D1057-G1057*_xlfn.T.INV.2T(G1052,C1062)</f>
        <v>2.2456772901711561</v>
      </c>
      <c r="I1057">
        <f>D1057+G1057*_xlfn.T.INV.2T(G1052,C1062)</f>
        <v>4.5747125798044088</v>
      </c>
      <c r="K1057" t="s">
        <v>540</v>
      </c>
    </row>
    <row r="1058" spans="1:22" ht="15" thickTop="1" x14ac:dyDescent="0.35">
      <c r="A1058" s="78"/>
      <c r="B1058" s="78"/>
      <c r="C1058" s="78"/>
      <c r="D1058" s="78"/>
      <c r="E1058" s="78"/>
      <c r="F1058" s="78"/>
      <c r="G1058" s="78"/>
      <c r="H1058" s="78"/>
      <c r="I1058" s="78"/>
      <c r="K1058" s="85" t="s">
        <v>535</v>
      </c>
      <c r="L1058" s="85" t="s">
        <v>536</v>
      </c>
      <c r="M1058" s="85" t="s">
        <v>541</v>
      </c>
      <c r="N1058" s="85" t="s">
        <v>542</v>
      </c>
      <c r="O1058" s="85" t="s">
        <v>543</v>
      </c>
      <c r="P1058" s="85" t="s">
        <v>544</v>
      </c>
      <c r="Q1058" s="85" t="s">
        <v>545</v>
      </c>
      <c r="R1058" s="85" t="s">
        <v>546</v>
      </c>
      <c r="S1058" s="85" t="s">
        <v>547</v>
      </c>
      <c r="U1058" s="135" t="s">
        <v>558</v>
      </c>
    </row>
    <row r="1059" spans="1:22" ht="15" thickBot="1" x14ac:dyDescent="0.4">
      <c r="A1059" t="s">
        <v>513</v>
      </c>
      <c r="K1059" s="89" t="str">
        <f>K1053</f>
        <v>PWS_neu</v>
      </c>
      <c r="L1059" s="89">
        <f>L$520-L1053</f>
        <v>0.19374208422118588</v>
      </c>
      <c r="M1059" s="89">
        <f>SQRT(N$524/O$524*(1/M$520+1/M1053))</f>
        <v>0.71416899119161303</v>
      </c>
      <c r="N1059" s="89">
        <f>ABS(L1059/M1059)</f>
        <v>0.27128324893793165</v>
      </c>
      <c r="O1059" s="89">
        <f>L1059-M1059*P$524</f>
        <v>-1.8630646104106594</v>
      </c>
      <c r="P1059" s="89">
        <f>L1059+M1059*P$524</f>
        <v>2.2505487788530312</v>
      </c>
      <c r="Q1059" s="89">
        <f>[1]!DPROB(N1059,COUNT(M$520:M$523),O$524)</f>
        <v>1</v>
      </c>
      <c r="R1059" s="89">
        <f>M1059*P$524</f>
        <v>2.0568066946318453</v>
      </c>
      <c r="S1059" s="89">
        <f>ABS(L1059)*SQRT(O$524/N$524)</f>
        <v>0.22150184522078636</v>
      </c>
      <c r="U1059" t="s">
        <v>559</v>
      </c>
    </row>
    <row r="1060" spans="1:22" ht="15" thickTop="1" x14ac:dyDescent="0.35">
      <c r="A1060" s="85" t="s">
        <v>528</v>
      </c>
      <c r="B1060" s="85" t="s">
        <v>514</v>
      </c>
      <c r="C1060" s="85" t="s">
        <v>515</v>
      </c>
      <c r="D1060" s="85" t="s">
        <v>516</v>
      </c>
      <c r="E1060" s="85" t="s">
        <v>517</v>
      </c>
      <c r="F1060" s="85" t="s">
        <v>529</v>
      </c>
      <c r="G1060" s="85" t="s">
        <v>530</v>
      </c>
      <c r="H1060" s="85" t="s">
        <v>531</v>
      </c>
      <c r="I1060" s="85" t="s">
        <v>532</v>
      </c>
      <c r="K1060" s="89" t="str">
        <f t="shared" ref="K1060:K1061" si="360">K1054</f>
        <v>AS1_neu</v>
      </c>
      <c r="L1060" s="89">
        <f t="shared" ref="L1060:L1061" si="361">L$520-L1054</f>
        <v>-2.5615571628066824E-2</v>
      </c>
      <c r="M1060" s="89">
        <f t="shared" ref="M1060:M1061" si="362">SQRT(N$524/O$524*(1/M$520+1/M1054))</f>
        <v>0.71416899119161303</v>
      </c>
      <c r="N1060" s="89">
        <f t="shared" ref="N1060:N1061" si="363">ABS(L1060/M1060)</f>
        <v>3.5867661497492986E-2</v>
      </c>
      <c r="O1060" s="89">
        <f t="shared" ref="O1060:O1061" si="364">L1060-M1060*P$524</f>
        <v>-2.0824222662599121</v>
      </c>
      <c r="P1060" s="89">
        <f t="shared" ref="P1060:P1061" si="365">L1060+M1060*P$524</f>
        <v>2.0311911230037785</v>
      </c>
      <c r="Q1060" s="89">
        <f>[1]!DPROB(N1060,COUNT(M$520:M$523),O$524)</f>
        <v>1</v>
      </c>
      <c r="R1060" s="89">
        <f t="shared" ref="R1060:R1061" si="366">M1060*P$524</f>
        <v>2.0568066946318453</v>
      </c>
      <c r="S1060" s="89">
        <f t="shared" ref="S1060:S1061" si="367">ABS(L1060)*SQRT(O$524/N$524)</f>
        <v>2.9285822978576063E-2</v>
      </c>
      <c r="U1060" t="s">
        <v>559</v>
      </c>
    </row>
    <row r="1061" spans="1:22" x14ac:dyDescent="0.35">
      <c r="A1061" s="42" t="s">
        <v>518</v>
      </c>
      <c r="B1061" s="42">
        <f>B1063-B1062</f>
        <v>13.65913497419756</v>
      </c>
      <c r="C1061" s="42">
        <f>COUNTA(A1054:A1057)-1</f>
        <v>3</v>
      </c>
      <c r="D1061" s="42">
        <f>B1061/C1061</f>
        <v>4.5530449913991866</v>
      </c>
      <c r="E1061" s="42">
        <f>D1061/D1062</f>
        <v>5.9512569807350424</v>
      </c>
      <c r="F1061" s="97">
        <f>_xlfn.F.DIST.RT(E1061,C1061,C1062)</f>
        <v>1.9559938967983564E-2</v>
      </c>
      <c r="G1061" s="42">
        <f>B1061/B1063</f>
        <v>0.69056738307600785</v>
      </c>
      <c r="H1061" s="42">
        <f>SQRT(DEVSQ(D1054:D1057)/(D1062*C1061))</f>
        <v>1.4084574281502724</v>
      </c>
      <c r="I1061" s="42">
        <f>(B1063-C1063*D1062)/(B1063+D1062)</f>
        <v>0.55313538549850272</v>
      </c>
      <c r="K1061" s="95" t="str">
        <f t="shared" si="360"/>
        <v>AS2_neu</v>
      </c>
      <c r="L1061" s="95">
        <f t="shared" si="361"/>
        <v>-2.4000455076565053</v>
      </c>
      <c r="M1061" s="95">
        <f t="shared" si="362"/>
        <v>0.71416899119161303</v>
      </c>
      <c r="N1061" s="95">
        <f t="shared" si="363"/>
        <v>3.3606128763053058</v>
      </c>
      <c r="O1061" s="95">
        <f t="shared" si="364"/>
        <v>-4.456852202288351</v>
      </c>
      <c r="P1061" s="95">
        <f t="shared" si="365"/>
        <v>-0.34323881302465997</v>
      </c>
      <c r="Q1061" s="96">
        <f>[1]!DPROB(N1061,COUNT(M$520:M$523),O$524)</f>
        <v>2.5093636422061541E-2</v>
      </c>
      <c r="R1061" s="95">
        <f t="shared" si="366"/>
        <v>2.0568066946318453</v>
      </c>
      <c r="S1061" s="95">
        <f t="shared" si="367"/>
        <v>2.7439289233249733</v>
      </c>
      <c r="U1061" t="s">
        <v>560</v>
      </c>
    </row>
    <row r="1062" spans="1:22" x14ac:dyDescent="0.35">
      <c r="A1062" t="s">
        <v>519</v>
      </c>
      <c r="B1062">
        <f>SUM(F1054:F1057)</f>
        <v>6.1204481757557554</v>
      </c>
      <c r="C1062">
        <f>C1063-C1061</f>
        <v>8</v>
      </c>
      <c r="D1062">
        <f>B1062/C1062</f>
        <v>0.76505602196946942</v>
      </c>
    </row>
    <row r="1063" spans="1:22" x14ac:dyDescent="0.35">
      <c r="A1063" s="91" t="s">
        <v>520</v>
      </c>
      <c r="B1063" s="91">
        <f>DEVSQ(B1044:E1046)</f>
        <v>19.779583149953314</v>
      </c>
      <c r="C1063" s="91">
        <f>COUNT(B1044:E1046)-1</f>
        <v>11</v>
      </c>
      <c r="D1063" s="91">
        <f>B1063/C1063</f>
        <v>1.7981439227230285</v>
      </c>
      <c r="E1063" s="91"/>
      <c r="F1063" s="91"/>
      <c r="G1063" s="91"/>
      <c r="H1063" s="91"/>
      <c r="I1063" s="91"/>
    </row>
    <row r="1064" spans="1:22" ht="15.5" x14ac:dyDescent="0.35">
      <c r="A1064" s="81"/>
      <c r="F1064" s="64"/>
      <c r="G1064" s="64"/>
      <c r="H1064" s="64"/>
      <c r="I1064" s="64"/>
      <c r="J1064" s="64"/>
      <c r="K1064" s="64"/>
      <c r="L1064" s="64"/>
      <c r="M1064" s="64"/>
      <c r="P1064" s="64"/>
      <c r="Q1064" s="64"/>
      <c r="R1064" s="64"/>
      <c r="S1064" s="64"/>
    </row>
    <row r="1065" spans="1:22" ht="15.5" x14ac:dyDescent="0.35">
      <c r="A1065" s="83" t="s">
        <v>64</v>
      </c>
      <c r="B1065" s="93"/>
      <c r="C1065" s="93"/>
      <c r="D1065" s="93"/>
      <c r="E1065" s="93"/>
      <c r="F1065" s="93"/>
      <c r="G1065" s="93"/>
      <c r="H1065" s="93"/>
      <c r="I1065" s="93"/>
      <c r="J1065" s="93"/>
      <c r="K1065" s="93"/>
      <c r="L1065" s="93"/>
      <c r="M1065" s="93"/>
      <c r="N1065" s="93"/>
      <c r="O1065" s="93"/>
      <c r="P1065" s="93"/>
      <c r="Q1065" s="93"/>
      <c r="R1065" s="93"/>
      <c r="S1065" s="93"/>
      <c r="T1065" s="93"/>
      <c r="U1065" s="93"/>
      <c r="V1065" s="93"/>
    </row>
    <row r="1066" spans="1:22" ht="15.5" x14ac:dyDescent="0.35">
      <c r="A1066" s="81"/>
      <c r="B1066" s="82" t="s">
        <v>140</v>
      </c>
      <c r="C1066" s="82" t="s">
        <v>141</v>
      </c>
      <c r="D1066" s="82" t="s">
        <v>142</v>
      </c>
      <c r="E1066" s="82" t="s">
        <v>143</v>
      </c>
      <c r="F1066" s="84"/>
      <c r="G1066" s="106" t="s">
        <v>554</v>
      </c>
      <c r="H1066" s="119" t="s">
        <v>140</v>
      </c>
      <c r="I1066" s="119"/>
      <c r="J1066" s="119" t="s">
        <v>141</v>
      </c>
      <c r="K1066" s="119"/>
      <c r="L1066" s="119" t="s">
        <v>142</v>
      </c>
      <c r="M1066" s="119"/>
      <c r="N1066" s="119" t="s">
        <v>143</v>
      </c>
      <c r="O1066" s="119"/>
    </row>
    <row r="1067" spans="1:22" x14ac:dyDescent="0.35">
      <c r="A1067" t="s">
        <v>79</v>
      </c>
      <c r="B1067">
        <v>1.1104947370469711</v>
      </c>
      <c r="C1067">
        <v>0.61502866410224888</v>
      </c>
      <c r="D1067">
        <v>0.65066711919715114</v>
      </c>
      <c r="E1067">
        <v>0.48695866544980004</v>
      </c>
      <c r="H1067" s="107" t="str" cm="1">
        <f t="array" ref="H1067:I1070">[1]!GRUBBS(B1067:B1069,TRUE)</f>
        <v>outlier</v>
      </c>
      <c r="I1067" s="74">
        <v>1.1104947370469711</v>
      </c>
      <c r="J1067" s="107" t="str" cm="1">
        <f t="array" ref="J1067:K1070">[1]!GRUBBS(C1067:C1069,TRUE)</f>
        <v>outlier</v>
      </c>
      <c r="K1067" s="74">
        <v>0.61502866410224888</v>
      </c>
      <c r="L1067" s="107" t="str" cm="1">
        <f t="array" ref="L1067:M1070">[1]!GRUBBS(D1067:D1069,TRUE)</f>
        <v>outlier</v>
      </c>
      <c r="M1067" s="74">
        <v>0.39250779816958997</v>
      </c>
      <c r="N1067" s="107" t="str" cm="1">
        <f t="array" ref="N1067:O1070">[1]!GRUBBS(E1067:E1069,TRUE)</f>
        <v>outlier</v>
      </c>
      <c r="O1067" s="74">
        <v>0.92496855252988175</v>
      </c>
    </row>
    <row r="1068" spans="1:22" x14ac:dyDescent="0.35">
      <c r="A1068" t="s">
        <v>80</v>
      </c>
      <c r="B1068">
        <v>0.99752706401126245</v>
      </c>
      <c r="C1068">
        <v>0.45171494633920223</v>
      </c>
      <c r="D1068">
        <v>0.65166159954049574</v>
      </c>
      <c r="E1068">
        <v>0.92496855252988175</v>
      </c>
      <c r="H1068" s="108" t="str">
        <v>G</v>
      </c>
      <c r="I1068" s="75">
        <v>1.0278461475411462</v>
      </c>
      <c r="J1068" s="108" t="str">
        <v>G</v>
      </c>
      <c r="K1068" s="75">
        <v>1.0910871707765524</v>
      </c>
      <c r="L1068" s="108" t="str">
        <v>G</v>
      </c>
      <c r="M1068" s="75">
        <v>1.154694137458758</v>
      </c>
      <c r="N1068" s="108" t="str">
        <v>G</v>
      </c>
      <c r="O1068" s="75">
        <v>1.153705918555787</v>
      </c>
    </row>
    <row r="1069" spans="1:22" x14ac:dyDescent="0.35">
      <c r="A1069" t="s">
        <v>81</v>
      </c>
      <c r="B1069">
        <v>0.90273193840382293</v>
      </c>
      <c r="C1069">
        <v>0.37005609637163661</v>
      </c>
      <c r="D1069">
        <v>0.39250779816958997</v>
      </c>
      <c r="E1069">
        <v>0.50747273656221636</v>
      </c>
      <c r="H1069" s="108" t="str">
        <v>G-crit</v>
      </c>
      <c r="I1069" s="75">
        <v>1.1531180614225278</v>
      </c>
      <c r="J1069" s="108" t="str">
        <v>G-crit</v>
      </c>
      <c r="K1069" s="75">
        <v>1.1531180614225278</v>
      </c>
      <c r="L1069" s="108" t="str">
        <v>G-crit</v>
      </c>
      <c r="M1069" s="75">
        <v>1.1531180614225278</v>
      </c>
      <c r="N1069" s="108" t="str">
        <v>G-crit</v>
      </c>
      <c r="O1069" s="75">
        <v>1.1531180614225278</v>
      </c>
    </row>
    <row r="1070" spans="1:22" x14ac:dyDescent="0.35">
      <c r="A1070"/>
      <c r="H1070" s="109" t="str">
        <v>sig</v>
      </c>
      <c r="I1070" s="110" t="str">
        <v>no</v>
      </c>
      <c r="J1070" s="109" t="str">
        <v>sig</v>
      </c>
      <c r="K1070" s="110" t="str">
        <v>no</v>
      </c>
      <c r="L1070" s="109" t="str">
        <v>sig</v>
      </c>
      <c r="M1070" s="110" t="str">
        <v>yes</v>
      </c>
      <c r="N1070" s="109" t="str">
        <v>sig</v>
      </c>
      <c r="O1070" s="110" t="str">
        <v>yes</v>
      </c>
    </row>
    <row r="1071" spans="1:22" x14ac:dyDescent="0.35">
      <c r="A1071"/>
      <c r="G1071" s="11" t="s">
        <v>555</v>
      </c>
      <c r="H1071" s="6" t="str">
        <f>IF(I1068 &lt; 1.153, "NS", IF(I1068 &gt; 1.155, "outlier", "straggler"))</f>
        <v>NS</v>
      </c>
      <c r="I1071" s="6" t="str">
        <f>IF(H1071 = "outlier", "exclude", IF(H1071 = "straggler", "keep", "keep"))</f>
        <v>keep</v>
      </c>
      <c r="J1071" s="6" t="str">
        <f>IF(K1068 &lt; 1.153, "NS", IF(K1068 &gt; 1.155, "outlier", "straggler"))</f>
        <v>NS</v>
      </c>
      <c r="K1071" s="6" t="str">
        <f>IF(J1071 = "outlier", "exclude", IF(J1071 = "straggler", "keep", "keep"))</f>
        <v>keep</v>
      </c>
      <c r="L1071" s="6" t="str">
        <f>IF(M1068 &lt; 1.153, "NS", IF(M1068 &gt; 1.155, "outlier", "straggler"))</f>
        <v>straggler</v>
      </c>
      <c r="M1071" s="6" t="str">
        <f>IF(L1071 = "outlier", "exclude", IF(L1071 = "straggler", "keep", "keep"))</f>
        <v>keep</v>
      </c>
      <c r="N1071" s="6" t="str">
        <f>IF(O1068 &lt; 1.153, "NS", IF(O1068 &gt; 1.155, "outlier", "straggler"))</f>
        <v>straggler</v>
      </c>
      <c r="O1071" s="6" t="str">
        <f>IF(N1071 = "outlier", "exclude", IF(N1071 = "straggler", "keep", "keep"))</f>
        <v>keep</v>
      </c>
    </row>
    <row r="1072" spans="1:22" x14ac:dyDescent="0.35">
      <c r="A1072"/>
    </row>
    <row r="1073" spans="1:21" ht="15" thickBot="1" x14ac:dyDescent="0.4">
      <c r="A1073" t="s">
        <v>521</v>
      </c>
      <c r="K1073" t="s">
        <v>533</v>
      </c>
      <c r="N1073" s="42" t="s">
        <v>534</v>
      </c>
      <c r="O1073">
        <v>0.05</v>
      </c>
    </row>
    <row r="1074" spans="1:21" ht="15" thickTop="1" x14ac:dyDescent="0.35">
      <c r="A1074"/>
      <c r="K1074" s="85" t="s">
        <v>535</v>
      </c>
      <c r="L1074" s="85" t="s">
        <v>536</v>
      </c>
      <c r="M1074" s="85" t="s">
        <v>537</v>
      </c>
      <c r="N1074" s="85" t="s">
        <v>538</v>
      </c>
      <c r="O1074" s="85" t="s">
        <v>515</v>
      </c>
      <c r="P1074" s="85" t="s">
        <v>539</v>
      </c>
    </row>
    <row r="1075" spans="1:21" ht="15" thickBot="1" x14ac:dyDescent="0.4">
      <c r="A1075" t="s">
        <v>522</v>
      </c>
      <c r="F1075" t="s">
        <v>523</v>
      </c>
      <c r="G1075">
        <v>0.05</v>
      </c>
      <c r="K1075" s="42" t="str">
        <f>B1066</f>
        <v>WT_neu</v>
      </c>
      <c r="L1075" s="42">
        <f>AVERAGE(B1067:B1069)</f>
        <v>1.0035845798206855</v>
      </c>
      <c r="M1075" s="42">
        <f>COUNT(B1067:B1069)</f>
        <v>3</v>
      </c>
      <c r="N1075" s="42">
        <f>DEVSQ(B1067:B1069)</f>
        <v>2.1637730496688781E-2</v>
      </c>
      <c r="O1075" s="42"/>
      <c r="P1075" s="42"/>
    </row>
    <row r="1076" spans="1:21" ht="15" thickTop="1" x14ac:dyDescent="0.35">
      <c r="A1076" s="85" t="s">
        <v>524</v>
      </c>
      <c r="B1076" s="85" t="s">
        <v>510</v>
      </c>
      <c r="C1076" s="85" t="s">
        <v>511</v>
      </c>
      <c r="D1076" s="85" t="s">
        <v>121</v>
      </c>
      <c r="E1076" s="85" t="s">
        <v>512</v>
      </c>
      <c r="F1076" s="85" t="s">
        <v>514</v>
      </c>
      <c r="G1076" s="85" t="s">
        <v>525</v>
      </c>
      <c r="H1076" s="85" t="s">
        <v>526</v>
      </c>
      <c r="I1076" s="85" t="s">
        <v>527</v>
      </c>
      <c r="K1076" t="str">
        <f>C1066</f>
        <v>PWS_neu</v>
      </c>
      <c r="L1076">
        <f>AVERAGE(C1067:C1069)</f>
        <v>0.47893323560436257</v>
      </c>
      <c r="M1076">
        <f>COUNT(C1067:C1069)</f>
        <v>3</v>
      </c>
      <c r="N1076">
        <f>DEVSQ(C1067:C1069)</f>
        <v>3.1117032376047619E-2</v>
      </c>
    </row>
    <row r="1077" spans="1:21" x14ac:dyDescent="0.35">
      <c r="A1077" s="42" t="str">
        <f>B1066</f>
        <v>WT_neu</v>
      </c>
      <c r="B1077" s="42">
        <f>COUNT(B1067:B1069)</f>
        <v>3</v>
      </c>
      <c r="C1077" s="42">
        <f>SUM(B1067:B1069)</f>
        <v>3.0107537394620563</v>
      </c>
      <c r="D1077" s="42">
        <f>AVERAGE(B1067:B1069)</f>
        <v>1.0035845798206855</v>
      </c>
      <c r="E1077" s="42">
        <f>_xlfn.VAR.S(B1067:B1069)</f>
        <v>1.0818865248344391E-2</v>
      </c>
      <c r="F1077" s="42">
        <f>DEVSQ(B1067:B1069)</f>
        <v>2.1637730496688781E-2</v>
      </c>
      <c r="G1077" s="42">
        <f>SQRT(D1085/B1077)</f>
        <v>9.5644629434213882E-2</v>
      </c>
      <c r="H1077" s="42">
        <f>D1077-G1077*_xlfn.T.INV.2T(G1075,C1085)</f>
        <v>0.78302766883531805</v>
      </c>
      <c r="I1077" s="42">
        <f>D1077+G1077*_xlfn.T.INV.2T(G1075,C1085)</f>
        <v>1.2241414908060528</v>
      </c>
      <c r="K1077" t="str">
        <f>D1066</f>
        <v>AS1_neu</v>
      </c>
      <c r="L1077">
        <f>AVERAGE(D1067:D1069)</f>
        <v>0.56494550563574564</v>
      </c>
      <c r="M1077">
        <f>COUNT(D1067:D1069)</f>
        <v>3</v>
      </c>
      <c r="N1077">
        <f>DEVSQ(D1067:D1069)</f>
        <v>4.4602638929851855E-2</v>
      </c>
    </row>
    <row r="1078" spans="1:21" x14ac:dyDescent="0.35">
      <c r="A1078" t="str">
        <f>C1066</f>
        <v>PWS_neu</v>
      </c>
      <c r="B1078">
        <f>COUNT(C1067:C1069)</f>
        <v>3</v>
      </c>
      <c r="C1078">
        <f>SUM(C1067:C1069)</f>
        <v>1.4367997068130878</v>
      </c>
      <c r="D1078">
        <f>AVERAGE(C1067:C1069)</f>
        <v>0.47893323560436257</v>
      </c>
      <c r="E1078">
        <f>_xlfn.VAR.S(C1067:C1069)</f>
        <v>1.5558516188023785E-2</v>
      </c>
      <c r="F1078">
        <f>DEVSQ(C1067:C1069)</f>
        <v>3.1117032376047619E-2</v>
      </c>
      <c r="G1078">
        <f>SQRT(D1085/B1078)</f>
        <v>9.5644629434213882E-2</v>
      </c>
      <c r="H1078">
        <f>D1078-G1078*_xlfn.T.INV.2T(G1075,C1085)</f>
        <v>0.25837632461899518</v>
      </c>
      <c r="I1078">
        <f>D1078+G1078*_xlfn.T.INV.2T(G1075,C1085)</f>
        <v>0.69949014658972997</v>
      </c>
      <c r="K1078" t="str">
        <f>E1066</f>
        <v>AS2_neu</v>
      </c>
      <c r="L1078">
        <f>AVERAGE(E1067:E1069)</f>
        <v>0.63979998484729939</v>
      </c>
      <c r="M1078">
        <f>COUNT(E1067:E1069)</f>
        <v>3</v>
      </c>
      <c r="N1078">
        <f>DEVSQ(E1067:E1069)</f>
        <v>0.12219208154800597</v>
      </c>
    </row>
    <row r="1079" spans="1:21" x14ac:dyDescent="0.35">
      <c r="A1079" t="str">
        <f>D1066</f>
        <v>AS1_neu</v>
      </c>
      <c r="B1079">
        <f>COUNT(D1067:D1069)</f>
        <v>3</v>
      </c>
      <c r="C1079">
        <f>SUM(D1067:D1069)</f>
        <v>1.6948365169072368</v>
      </c>
      <c r="D1079">
        <f>AVERAGE(D1067:D1069)</f>
        <v>0.56494550563574564</v>
      </c>
      <c r="E1079">
        <f>_xlfn.VAR.S(D1067:D1069)</f>
        <v>2.2301319464925917E-2</v>
      </c>
      <c r="F1079">
        <f>DEVSQ(D1067:D1069)</f>
        <v>4.4602638929851855E-2</v>
      </c>
      <c r="G1079">
        <f>SQRT(D1085/B1079)</f>
        <v>9.5644629434213882E-2</v>
      </c>
      <c r="H1079">
        <f>D1079-G1079*_xlfn.T.INV.2T(G1075,C1085)</f>
        <v>0.34438859465037819</v>
      </c>
      <c r="I1079">
        <f>D1079+G1079*_xlfn.T.INV.2T(G1075,C1085)</f>
        <v>0.78550241662111309</v>
      </c>
      <c r="K1079" s="78"/>
      <c r="L1079" s="78"/>
      <c r="M1079" s="78">
        <f>SUM(M1075:M1078)</f>
        <v>12</v>
      </c>
      <c r="N1079" s="78">
        <f>SUM(N1075:N1078)</f>
        <v>0.21954948335059421</v>
      </c>
      <c r="O1079" s="78">
        <f>M1079-COUNT(M1075:M1078)</f>
        <v>8</v>
      </c>
      <c r="P1079" s="78">
        <f>[1]!DCRIT(COUNT(M1075:M1078),O1079,O1073)</f>
        <v>2.88</v>
      </c>
    </row>
    <row r="1080" spans="1:21" ht="15" thickBot="1" x14ac:dyDescent="0.4">
      <c r="A1080" t="str">
        <f>E1066</f>
        <v>AS2_neu</v>
      </c>
      <c r="B1080">
        <f>COUNT(E1067:E1069)</f>
        <v>3</v>
      </c>
      <c r="C1080">
        <f>SUM(E1067:E1069)</f>
        <v>1.9193999545418983</v>
      </c>
      <c r="D1080">
        <f>AVERAGE(E1067:E1069)</f>
        <v>0.63979998484729939</v>
      </c>
      <c r="E1080">
        <f>_xlfn.VAR.S(E1067:E1069)</f>
        <v>6.1096040774002991E-2</v>
      </c>
      <c r="F1080">
        <f>DEVSQ(E1067:E1069)</f>
        <v>0.12219208154800597</v>
      </c>
      <c r="G1080">
        <f>SQRT(D1085/B1080)</f>
        <v>9.5644629434213882E-2</v>
      </c>
      <c r="H1080">
        <f>D1080-G1080*_xlfn.T.INV.2T(G1075,C1085)</f>
        <v>0.41924307386193194</v>
      </c>
      <c r="I1080">
        <f>D1080+G1080*_xlfn.T.INV.2T(G1075,C1085)</f>
        <v>0.86035689583266683</v>
      </c>
      <c r="K1080" t="s">
        <v>540</v>
      </c>
    </row>
    <row r="1081" spans="1:21" ht="15" thickTop="1" x14ac:dyDescent="0.35">
      <c r="A1081" s="78"/>
      <c r="B1081" s="78"/>
      <c r="C1081" s="78"/>
      <c r="D1081" s="78"/>
      <c r="E1081" s="78"/>
      <c r="F1081" s="78"/>
      <c r="G1081" s="78"/>
      <c r="H1081" s="78"/>
      <c r="I1081" s="78"/>
      <c r="K1081" s="85" t="s">
        <v>535</v>
      </c>
      <c r="L1081" s="85" t="s">
        <v>536</v>
      </c>
      <c r="M1081" s="85" t="s">
        <v>541</v>
      </c>
      <c r="N1081" s="85" t="s">
        <v>542</v>
      </c>
      <c r="O1081" s="85" t="s">
        <v>543</v>
      </c>
      <c r="P1081" s="85" t="s">
        <v>544</v>
      </c>
      <c r="Q1081" s="85" t="s">
        <v>545</v>
      </c>
      <c r="R1081" s="85" t="s">
        <v>546</v>
      </c>
      <c r="S1081" s="85" t="s">
        <v>547</v>
      </c>
      <c r="U1081" s="135" t="s">
        <v>558</v>
      </c>
    </row>
    <row r="1082" spans="1:21" ht="15" thickBot="1" x14ac:dyDescent="0.4">
      <c r="A1082" t="s">
        <v>513</v>
      </c>
      <c r="K1082" s="89" t="str">
        <f>K1076</f>
        <v>PWS_neu</v>
      </c>
      <c r="L1082" s="89">
        <f>L$543-L1076</f>
        <v>0.52465134421632298</v>
      </c>
      <c r="M1082" s="89">
        <f>SQRT(N$547/O$547*(1/M$543+1/M1076))</f>
        <v>0.13526193211401419</v>
      </c>
      <c r="N1082" s="89">
        <f>ABS(L1082/M1082)</f>
        <v>3.8787804966003812</v>
      </c>
      <c r="O1082" s="89">
        <f>L1082-M1082*P$547</f>
        <v>0.13509697972796214</v>
      </c>
      <c r="P1082" s="89">
        <f>L1082+M1082*P$547</f>
        <v>0.91420570870468376</v>
      </c>
      <c r="Q1082" s="99">
        <f>[1]!DPROB(N1082,COUNT(M$543:M$546),O$547)</f>
        <v>1.1933334036839369E-2</v>
      </c>
      <c r="R1082" s="89">
        <f>M1082*P$547</f>
        <v>0.38955436448836084</v>
      </c>
      <c r="S1082" s="89">
        <f>ABS(L1082)*SQRT(O$547/N$547)</f>
        <v>3.167011013643358</v>
      </c>
      <c r="U1082" t="s">
        <v>560</v>
      </c>
    </row>
    <row r="1083" spans="1:21" ht="15" thickTop="1" x14ac:dyDescent="0.35">
      <c r="A1083" s="85" t="s">
        <v>528</v>
      </c>
      <c r="B1083" s="85" t="s">
        <v>514</v>
      </c>
      <c r="C1083" s="85" t="s">
        <v>515</v>
      </c>
      <c r="D1083" s="85" t="s">
        <v>516</v>
      </c>
      <c r="E1083" s="85" t="s">
        <v>517</v>
      </c>
      <c r="F1083" s="85" t="s">
        <v>529</v>
      </c>
      <c r="G1083" s="85" t="s">
        <v>530</v>
      </c>
      <c r="H1083" s="85" t="s">
        <v>531</v>
      </c>
      <c r="I1083" s="85" t="s">
        <v>532</v>
      </c>
      <c r="K1083" s="89" t="str">
        <f t="shared" ref="K1083:K1084" si="368">K1077</f>
        <v>AS1_neu</v>
      </c>
      <c r="L1083" s="89">
        <f t="shared" ref="L1083:L1084" si="369">L$543-L1077</f>
        <v>0.43863907418493986</v>
      </c>
      <c r="M1083" s="89">
        <f t="shared" ref="M1083:M1084" si="370">SQRT(N$547/O$547*(1/M$543+1/M1077))</f>
        <v>0.13526193211401419</v>
      </c>
      <c r="N1083" s="89">
        <f t="shared" ref="N1083:N1084" si="371">ABS(L1083/M1083)</f>
        <v>3.2428863563415966</v>
      </c>
      <c r="O1083" s="89">
        <f t="shared" ref="O1083:O1084" si="372">L1083-M1083*P$547</f>
        <v>4.9084709696579021E-2</v>
      </c>
      <c r="P1083" s="89">
        <f t="shared" ref="P1083:P1084" si="373">L1083+M1083*P$547</f>
        <v>0.82819343867330075</v>
      </c>
      <c r="Q1083" s="99">
        <f>[1]!DPROB(N1083,COUNT(M$543:M$546),O$547)</f>
        <v>2.9710054354472964E-2</v>
      </c>
      <c r="R1083" s="89">
        <f t="shared" ref="R1083:R1084" si="374">M1083*P$547</f>
        <v>0.38955436448836084</v>
      </c>
      <c r="S1083" s="89">
        <f t="shared" ref="S1083:S1084" si="375">ABS(L1083)*SQRT(O$547/N$547)</f>
        <v>2.6478056222900848</v>
      </c>
      <c r="U1083" t="s">
        <v>560</v>
      </c>
    </row>
    <row r="1084" spans="1:21" x14ac:dyDescent="0.35">
      <c r="A1084" s="42" t="s">
        <v>518</v>
      </c>
      <c r="B1084" s="42">
        <f>B1086-B1085</f>
        <v>0.47916143744680562</v>
      </c>
      <c r="C1084" s="42">
        <f>COUNTA(A1077:A1080)-1</f>
        <v>3</v>
      </c>
      <c r="D1084" s="42">
        <f>B1084/C1084</f>
        <v>0.1597204791489352</v>
      </c>
      <c r="E1084" s="42">
        <f>D1084/D1085</f>
        <v>5.8199355047037207</v>
      </c>
      <c r="F1084" s="97">
        <f>_xlfn.F.DIST.RT(E1084,C1084,C1085)</f>
        <v>2.0745535545373155E-2</v>
      </c>
      <c r="G1084" s="42">
        <f>B1084/B1086</f>
        <v>0.68577923027160559</v>
      </c>
      <c r="H1084" s="42">
        <f>SQRT(DEVSQ(D1077:D1080)/(D1085*C1084))</f>
        <v>1.3928311102096718</v>
      </c>
      <c r="I1084" s="42">
        <f>(B1086-C1086*D1085)/(B1086+D1085)</f>
        <v>0.54648194446923359</v>
      </c>
      <c r="K1084" s="95" t="str">
        <f t="shared" si="368"/>
        <v>AS2_neu</v>
      </c>
      <c r="L1084" s="95">
        <f t="shared" si="369"/>
        <v>0.36378459497338611</v>
      </c>
      <c r="M1084" s="95">
        <f t="shared" si="370"/>
        <v>0.13526193211401419</v>
      </c>
      <c r="N1084" s="95">
        <f t="shared" si="371"/>
        <v>2.68948246774079</v>
      </c>
      <c r="O1084" s="95">
        <f t="shared" si="372"/>
        <v>-2.5769769514974727E-2</v>
      </c>
      <c r="P1084" s="95">
        <f t="shared" si="373"/>
        <v>0.753338959461747</v>
      </c>
      <c r="Q1084" s="95">
        <f>[1]!DPROB(N1084,COUNT(M$543:M$546),O$547)</f>
        <v>6.6340438557790579E-2</v>
      </c>
      <c r="R1084" s="95">
        <f t="shared" si="374"/>
        <v>0.38955436448836084</v>
      </c>
      <c r="S1084" s="95">
        <f t="shared" si="375"/>
        <v>2.195953239375418</v>
      </c>
      <c r="U1084" t="s">
        <v>559</v>
      </c>
    </row>
    <row r="1085" spans="1:21" x14ac:dyDescent="0.35">
      <c r="A1085" t="s">
        <v>519</v>
      </c>
      <c r="B1085">
        <f>SUM(F1077:F1080)</f>
        <v>0.21954948335059421</v>
      </c>
      <c r="C1085">
        <f>C1086-C1084</f>
        <v>8</v>
      </c>
      <c r="D1085">
        <f>B1085/C1085</f>
        <v>2.7443685418824276E-2</v>
      </c>
    </row>
    <row r="1086" spans="1:21" x14ac:dyDescent="0.35">
      <c r="A1086" s="91" t="s">
        <v>520</v>
      </c>
      <c r="B1086" s="91">
        <f>DEVSQ(B1067:E1069)</f>
        <v>0.69871092079739983</v>
      </c>
      <c r="C1086" s="91">
        <f>COUNT(B1067:E1069)-1</f>
        <v>11</v>
      </c>
      <c r="D1086" s="91">
        <f>B1086/C1086</f>
        <v>6.3519174617945443E-2</v>
      </c>
      <c r="E1086" s="91"/>
      <c r="F1086" s="91"/>
      <c r="G1086" s="91"/>
      <c r="H1086" s="91"/>
      <c r="I1086" s="91"/>
    </row>
    <row r="1087" spans="1:21" ht="15.5" x14ac:dyDescent="0.35">
      <c r="A1087" s="81"/>
    </row>
    <row r="1088" spans="1:21" ht="15.5" x14ac:dyDescent="0.35">
      <c r="A1088" s="83" t="s">
        <v>67</v>
      </c>
      <c r="B1088" s="93"/>
      <c r="C1088" s="93"/>
      <c r="D1088" s="93"/>
      <c r="E1088" s="93"/>
      <c r="F1088" s="93"/>
      <c r="G1088" s="93"/>
      <c r="H1088" s="93"/>
      <c r="I1088" s="93"/>
      <c r="J1088" s="93"/>
      <c r="K1088" s="93"/>
      <c r="L1088" s="93"/>
      <c r="M1088" s="93"/>
      <c r="N1088" s="93"/>
      <c r="O1088" s="93"/>
      <c r="P1088" s="93"/>
      <c r="Q1088" s="93"/>
      <c r="R1088" s="93"/>
      <c r="S1088" s="93"/>
      <c r="T1088" s="93"/>
    </row>
    <row r="1089" spans="1:21" ht="15.5" x14ac:dyDescent="0.35">
      <c r="A1089" s="81"/>
      <c r="B1089" s="82" t="s">
        <v>140</v>
      </c>
      <c r="C1089" s="82" t="s">
        <v>141</v>
      </c>
      <c r="D1089" s="82" t="s">
        <v>142</v>
      </c>
      <c r="E1089" s="82" t="s">
        <v>143</v>
      </c>
      <c r="F1089" s="84"/>
      <c r="G1089" s="106" t="s">
        <v>554</v>
      </c>
      <c r="H1089" s="119" t="s">
        <v>140</v>
      </c>
      <c r="I1089" s="119"/>
      <c r="J1089" s="119" t="s">
        <v>141</v>
      </c>
      <c r="K1089" s="119"/>
      <c r="L1089" s="119" t="s">
        <v>142</v>
      </c>
      <c r="M1089" s="119"/>
      <c r="N1089" s="119" t="s">
        <v>143</v>
      </c>
      <c r="O1089" s="119"/>
    </row>
    <row r="1090" spans="1:21" x14ac:dyDescent="0.35">
      <c r="A1090" t="s">
        <v>79</v>
      </c>
      <c r="B1090">
        <v>1.0511129212888024</v>
      </c>
      <c r="C1090">
        <v>0.38449533513477413</v>
      </c>
      <c r="D1090">
        <v>0.98706545818882085</v>
      </c>
      <c r="E1090">
        <v>0.60500990487419648</v>
      </c>
      <c r="H1090" s="107" t="str" cm="1">
        <f t="array" ref="H1090:I1093">[1]!GRUBBS(B1090:B1092,TRUE)</f>
        <v>outlier</v>
      </c>
      <c r="I1090" s="74">
        <v>0.92022825974286493</v>
      </c>
      <c r="J1090" s="107" t="str" cm="1">
        <f t="array" ref="J1090:K1093">[1]!GRUBBS(C1090:C1092,TRUE)</f>
        <v>outlier</v>
      </c>
      <c r="K1090" s="74">
        <v>0.45846028453639109</v>
      </c>
      <c r="L1090" s="107" t="str" cm="1">
        <f t="array" ref="L1090:M1093">[1]!GRUBBS(D1090:D1092,TRUE)</f>
        <v>outlier</v>
      </c>
      <c r="M1090" s="74">
        <v>0.75934092322628943</v>
      </c>
      <c r="N1090" s="107" t="str" cm="1">
        <f t="array" ref="N1090:O1093">[1]!GRUBBS(E1090:E1092,TRUE)</f>
        <v>outlier</v>
      </c>
      <c r="O1090" s="74">
        <v>1.0950076887898446</v>
      </c>
    </row>
    <row r="1091" spans="1:21" x14ac:dyDescent="0.35">
      <c r="A1091" t="s">
        <v>80</v>
      </c>
      <c r="B1091">
        <v>1.0338441128092204</v>
      </c>
      <c r="C1091">
        <v>0.45846028453639109</v>
      </c>
      <c r="D1091">
        <v>1.0952070713316988</v>
      </c>
      <c r="E1091">
        <v>1.0950076887898446</v>
      </c>
      <c r="H1091" s="108" t="str">
        <v>G</v>
      </c>
      <c r="I1091" s="75">
        <v>1.1461560824071737</v>
      </c>
      <c r="J1091" s="108" t="str">
        <v>G</v>
      </c>
      <c r="K1091" s="75">
        <v>1.1544354881355379</v>
      </c>
      <c r="L1091" s="108" t="str">
        <v>G</v>
      </c>
      <c r="M1091" s="75">
        <v>1.0957694474164055</v>
      </c>
      <c r="N1091" s="108" t="str">
        <v>G</v>
      </c>
      <c r="O1091" s="75">
        <v>1.0682445284290281</v>
      </c>
    </row>
    <row r="1092" spans="1:21" x14ac:dyDescent="0.35">
      <c r="A1092" t="s">
        <v>81</v>
      </c>
      <c r="B1092">
        <v>0.92022825974286493</v>
      </c>
      <c r="C1092">
        <v>0.38264213908343231</v>
      </c>
      <c r="D1092">
        <v>0.75934092322628943</v>
      </c>
      <c r="E1092">
        <v>0.79272863742799837</v>
      </c>
      <c r="H1092" s="108" t="str">
        <v>G-crit</v>
      </c>
      <c r="I1092" s="75">
        <v>1.1531180614225278</v>
      </c>
      <c r="J1092" s="108" t="str">
        <v>G-crit</v>
      </c>
      <c r="K1092" s="75">
        <v>1.1531180614225278</v>
      </c>
      <c r="L1092" s="108" t="str">
        <v>G-crit</v>
      </c>
      <c r="M1092" s="75">
        <v>1.1531180614225278</v>
      </c>
      <c r="N1092" s="108" t="str">
        <v>G-crit</v>
      </c>
      <c r="O1092" s="75">
        <v>1.1531180614225278</v>
      </c>
    </row>
    <row r="1093" spans="1:21" x14ac:dyDescent="0.35">
      <c r="A1093"/>
      <c r="H1093" s="109" t="str">
        <v>sig</v>
      </c>
      <c r="I1093" s="110" t="str">
        <v>no</v>
      </c>
      <c r="J1093" s="109" t="str">
        <v>sig</v>
      </c>
      <c r="K1093" s="110" t="str">
        <v>yes</v>
      </c>
      <c r="L1093" s="109" t="str">
        <v>sig</v>
      </c>
      <c r="M1093" s="110" t="str">
        <v>no</v>
      </c>
      <c r="N1093" s="109" t="str">
        <v>sig</v>
      </c>
      <c r="O1093" s="110" t="str">
        <v>no</v>
      </c>
    </row>
    <row r="1094" spans="1:21" x14ac:dyDescent="0.35">
      <c r="A1094"/>
      <c r="G1094" s="11" t="s">
        <v>555</v>
      </c>
      <c r="H1094" s="6" t="str">
        <f>IF(I1091 &lt; 1.153, "NS", IF(I1091 &gt; 1.155, "outlier", "straggler"))</f>
        <v>NS</v>
      </c>
      <c r="I1094" s="6" t="str">
        <f>IF(H1094 = "outlier", "exclude", IF(H1094 = "straggler", "keep", "keep"))</f>
        <v>keep</v>
      </c>
      <c r="J1094" s="6" t="str">
        <f>IF(K1091 &lt; 1.153, "NS", IF(K1091 &gt; 1.155, "outlier", "straggler"))</f>
        <v>straggler</v>
      </c>
      <c r="K1094" s="6" t="str">
        <f>IF(J1094 = "outlier", "exclude", IF(J1094 = "straggler", "keep", "keep"))</f>
        <v>keep</v>
      </c>
      <c r="L1094" s="6" t="str">
        <f>IF(M1091 &lt; 1.153, "NS", IF(M1091 &gt; 1.155, "outlier", "straggler"))</f>
        <v>NS</v>
      </c>
      <c r="M1094" s="6" t="str">
        <f>IF(L1094 = "outlier", "exclude", IF(L1094 = "straggler", "keep", "keep"))</f>
        <v>keep</v>
      </c>
      <c r="N1094" s="6" t="str">
        <f>IF(O1091 &lt; 1.153, "NS", IF(O1091 &gt; 1.155, "outlier", "straggler"))</f>
        <v>NS</v>
      </c>
      <c r="O1094" s="6" t="str">
        <f>IF(N1094 = "outlier", "exclude", IF(N1094 = "straggler", "keep", "keep"))</f>
        <v>keep</v>
      </c>
    </row>
    <row r="1095" spans="1:21" x14ac:dyDescent="0.35">
      <c r="A1095"/>
    </row>
    <row r="1096" spans="1:21" ht="15" thickBot="1" x14ac:dyDescent="0.4">
      <c r="A1096" t="s">
        <v>521</v>
      </c>
      <c r="K1096" t="s">
        <v>533</v>
      </c>
      <c r="N1096" s="42" t="s">
        <v>534</v>
      </c>
      <c r="O1096">
        <v>0.05</v>
      </c>
    </row>
    <row r="1097" spans="1:21" ht="15" thickTop="1" x14ac:dyDescent="0.35">
      <c r="A1097"/>
      <c r="K1097" s="100" t="s">
        <v>535</v>
      </c>
      <c r="L1097" s="100" t="s">
        <v>536</v>
      </c>
      <c r="M1097" s="100" t="s">
        <v>537</v>
      </c>
      <c r="N1097" s="100" t="s">
        <v>538</v>
      </c>
      <c r="O1097" s="100" t="s">
        <v>515</v>
      </c>
      <c r="P1097" s="100" t="s">
        <v>539</v>
      </c>
    </row>
    <row r="1098" spans="1:21" ht="15" thickBot="1" x14ac:dyDescent="0.4">
      <c r="A1098" t="s">
        <v>522</v>
      </c>
      <c r="F1098" t="s">
        <v>523</v>
      </c>
      <c r="G1098">
        <v>0.05</v>
      </c>
      <c r="K1098" s="42" t="str">
        <f>B1089</f>
        <v>WT_neu</v>
      </c>
      <c r="L1098" s="42">
        <f>AVERAGE(B1090:B1092)</f>
        <v>1.0017284312802959</v>
      </c>
      <c r="M1098" s="42">
        <f>COUNT(B1090:B1092)</f>
        <v>3</v>
      </c>
      <c r="N1098" s="42">
        <f>DEVSQ(B1090:B1092)</f>
        <v>1.0112522814098255E-2</v>
      </c>
      <c r="O1098" s="42"/>
      <c r="P1098" s="42"/>
    </row>
    <row r="1099" spans="1:21" ht="15" thickTop="1" x14ac:dyDescent="0.35">
      <c r="A1099" s="85" t="s">
        <v>524</v>
      </c>
      <c r="B1099" s="85" t="s">
        <v>510</v>
      </c>
      <c r="C1099" s="85" t="s">
        <v>511</v>
      </c>
      <c r="D1099" s="85" t="s">
        <v>121</v>
      </c>
      <c r="E1099" s="85" t="s">
        <v>512</v>
      </c>
      <c r="F1099" s="85" t="s">
        <v>514</v>
      </c>
      <c r="G1099" s="85" t="s">
        <v>525</v>
      </c>
      <c r="H1099" s="85" t="s">
        <v>526</v>
      </c>
      <c r="I1099" s="85" t="s">
        <v>527</v>
      </c>
      <c r="K1099" t="str">
        <f>C1089</f>
        <v>PWS_neu</v>
      </c>
      <c r="L1099">
        <f>AVERAGE(C1090:C1092)</f>
        <v>0.40853258625153249</v>
      </c>
      <c r="M1099">
        <f>COUNT(C1090:C1092)</f>
        <v>3</v>
      </c>
      <c r="N1099">
        <f>DEVSQ(C1090:C1092)</f>
        <v>3.7408797518381606E-3</v>
      </c>
    </row>
    <row r="1100" spans="1:21" x14ac:dyDescent="0.35">
      <c r="A1100" s="42" t="str">
        <f>B1089</f>
        <v>WT_neu</v>
      </c>
      <c r="B1100" s="42">
        <f>COUNT(B1090:B1092)</f>
        <v>3</v>
      </c>
      <c r="C1100" s="42">
        <f>SUM(B1090:B1092)</f>
        <v>3.0051852938408876</v>
      </c>
      <c r="D1100" s="42">
        <f>AVERAGE(B1090:B1092)</f>
        <v>1.0017284312802959</v>
      </c>
      <c r="E1100" s="42">
        <f>_xlfn.VAR.S(B1090:B1092)</f>
        <v>5.0562614070491273E-3</v>
      </c>
      <c r="F1100" s="42">
        <f>DEVSQ(B1090:B1092)</f>
        <v>1.0112522814098255E-2</v>
      </c>
      <c r="G1100" s="42">
        <f>SQRT(D1108/B1100)</f>
        <v>9.0110127463263953E-2</v>
      </c>
      <c r="H1100" s="42">
        <f>D1100-G1100*_xlfn.T.INV.2T(G1098,C1108)</f>
        <v>0.7939341047262346</v>
      </c>
      <c r="I1100" s="42">
        <f>D1100+G1100*_xlfn.T.INV.2T(G1098,C1108)</f>
        <v>1.2095227578343573</v>
      </c>
      <c r="K1100" t="str">
        <f>D1089</f>
        <v>AS1_neu</v>
      </c>
      <c r="L1100">
        <f>AVERAGE(D1090:D1092)</f>
        <v>0.94720448424893633</v>
      </c>
      <c r="M1100">
        <f>COUNT(D1090:D1092)</f>
        <v>3</v>
      </c>
      <c r="N1100">
        <f>DEVSQ(D1090:D1092)</f>
        <v>5.8786380586736617E-2</v>
      </c>
    </row>
    <row r="1101" spans="1:21" x14ac:dyDescent="0.35">
      <c r="A1101" t="str">
        <f>C1089</f>
        <v>PWS_neu</v>
      </c>
      <c r="B1101">
        <f>COUNT(C1090:C1092)</f>
        <v>3</v>
      </c>
      <c r="C1101">
        <f>SUM(C1090:C1092)</f>
        <v>1.2255977587545974</v>
      </c>
      <c r="D1101">
        <f>AVERAGE(C1090:C1092)</f>
        <v>0.40853258625153249</v>
      </c>
      <c r="E1101">
        <f>_xlfn.VAR.S(C1090:C1092)</f>
        <v>1.8704398759190803E-3</v>
      </c>
      <c r="F1101">
        <f>DEVSQ(C1090:C1092)</f>
        <v>3.7408797518381606E-3</v>
      </c>
      <c r="G1101">
        <f>SQRT(D1108/B1101)</f>
        <v>9.0110127463263953E-2</v>
      </c>
      <c r="H1101">
        <f>D1101-G1101*_xlfn.T.INV.2T(G1098,C1108)</f>
        <v>0.20073825969747122</v>
      </c>
      <c r="I1101">
        <f>D1101+G1101*_xlfn.T.INV.2T(G1098,C1108)</f>
        <v>0.61632691280559371</v>
      </c>
      <c r="K1101" t="str">
        <f>E1089</f>
        <v>AS2_neu</v>
      </c>
      <c r="L1101">
        <f>AVERAGE(E1090:E1092)</f>
        <v>0.83091541036401306</v>
      </c>
      <c r="M1101">
        <f>COUNT(E1090:E1092)</f>
        <v>3</v>
      </c>
      <c r="N1101">
        <f>DEVSQ(E1090:E1092)</f>
        <v>0.12223625856202319</v>
      </c>
    </row>
    <row r="1102" spans="1:21" x14ac:dyDescent="0.35">
      <c r="A1102" t="str">
        <f>D1089</f>
        <v>AS1_neu</v>
      </c>
      <c r="B1102">
        <f>COUNT(D1090:D1092)</f>
        <v>3</v>
      </c>
      <c r="C1102">
        <f>SUM(D1090:D1092)</f>
        <v>2.8416134527468091</v>
      </c>
      <c r="D1102">
        <f>AVERAGE(D1090:D1092)</f>
        <v>0.94720448424893633</v>
      </c>
      <c r="E1102">
        <f>_xlfn.VAR.S(D1090:D1092)</f>
        <v>2.9393190293368399E-2</v>
      </c>
      <c r="F1102">
        <f>DEVSQ(D1090:D1092)</f>
        <v>5.8786380586736617E-2</v>
      </c>
      <c r="G1102">
        <f>SQRT(D1108/B1102)</f>
        <v>9.0110127463263953E-2</v>
      </c>
      <c r="H1102">
        <f>D1102-G1102*_xlfn.T.INV.2T(G1098,C1108)</f>
        <v>0.73941015769487506</v>
      </c>
      <c r="I1102">
        <f>D1102+G1102*_xlfn.T.INV.2T(G1098,C1108)</f>
        <v>1.1549988108029976</v>
      </c>
      <c r="K1102" s="78"/>
      <c r="L1102" s="78"/>
      <c r="M1102" s="78">
        <f>SUM(M1098:M1101)</f>
        <v>12</v>
      </c>
      <c r="N1102" s="78">
        <f>SUM(N1098:N1101)</f>
        <v>0.19487604171469622</v>
      </c>
      <c r="O1102" s="78">
        <f>M1102-COUNT(M1098:M1101)</f>
        <v>8</v>
      </c>
      <c r="P1102" s="78">
        <f>[1]!DCRIT(COUNT(M1098:M1101),O1102,O1096)</f>
        <v>2.88</v>
      </c>
    </row>
    <row r="1103" spans="1:21" ht="15" thickBot="1" x14ac:dyDescent="0.4">
      <c r="A1103" t="str">
        <f>E1089</f>
        <v>AS2_neu</v>
      </c>
      <c r="B1103">
        <f>COUNT(E1090:E1092)</f>
        <v>3</v>
      </c>
      <c r="C1103">
        <f>SUM(E1090:E1092)</f>
        <v>2.4927462310920392</v>
      </c>
      <c r="D1103">
        <f>AVERAGE(E1090:E1092)</f>
        <v>0.83091541036401306</v>
      </c>
      <c r="E1103">
        <f>_xlfn.VAR.S(E1090:E1092)</f>
        <v>6.1118129281011901E-2</v>
      </c>
      <c r="F1103">
        <f>DEVSQ(E1090:E1092)</f>
        <v>0.12223625856202319</v>
      </c>
      <c r="G1103">
        <f>SQRT(D1108/B1103)</f>
        <v>9.0110127463263953E-2</v>
      </c>
      <c r="H1103">
        <f>D1103-G1103*_xlfn.T.INV.2T(G1098,C1108)</f>
        <v>0.62312108380995179</v>
      </c>
      <c r="I1103">
        <f>D1103+G1103*_xlfn.T.INV.2T(G1098,C1108)</f>
        <v>1.0387097369180744</v>
      </c>
      <c r="K1103" t="s">
        <v>540</v>
      </c>
    </row>
    <row r="1104" spans="1:21" ht="15" thickTop="1" x14ac:dyDescent="0.35">
      <c r="A1104" s="78"/>
      <c r="B1104" s="78"/>
      <c r="C1104" s="78"/>
      <c r="D1104" s="78"/>
      <c r="E1104" s="78"/>
      <c r="F1104" s="78"/>
      <c r="G1104" s="78"/>
      <c r="H1104" s="78"/>
      <c r="I1104" s="78"/>
      <c r="K1104" s="85" t="s">
        <v>535</v>
      </c>
      <c r="L1104" s="85" t="s">
        <v>536</v>
      </c>
      <c r="M1104" s="85" t="s">
        <v>541</v>
      </c>
      <c r="N1104" s="85" t="s">
        <v>542</v>
      </c>
      <c r="O1104" s="85" t="s">
        <v>543</v>
      </c>
      <c r="P1104" s="85" t="s">
        <v>544</v>
      </c>
      <c r="Q1104" s="85" t="s">
        <v>545</v>
      </c>
      <c r="R1104" s="85" t="s">
        <v>546</v>
      </c>
      <c r="S1104" s="85" t="s">
        <v>547</v>
      </c>
      <c r="U1104" s="135" t="s">
        <v>558</v>
      </c>
    </row>
    <row r="1105" spans="1:21" ht="15" thickBot="1" x14ac:dyDescent="0.4">
      <c r="A1105" t="s">
        <v>513</v>
      </c>
      <c r="K1105" s="89" t="str">
        <f>K1099</f>
        <v>PWS_neu</v>
      </c>
      <c r="L1105" s="89">
        <f>L$566-L1099</f>
        <v>0.59319584502876332</v>
      </c>
      <c r="M1105" s="89">
        <f>SQRT(N$570/O$570*(1/M$566+1/M1099))</f>
        <v>0.12743496436571616</v>
      </c>
      <c r="N1105" s="89">
        <f>ABS(L1105/M1105)</f>
        <v>4.6548908141598764</v>
      </c>
      <c r="O1105" s="89">
        <f>L1105-M1105*P$570</f>
        <v>0.22618314765550079</v>
      </c>
      <c r="P1105" s="89">
        <f>L1105+M1105*P$570</f>
        <v>0.96020854240202591</v>
      </c>
      <c r="Q1105" s="99">
        <f>[1]!DPROB(N1105,COUNT(M$566:M$569),O$570)</f>
        <v>0</v>
      </c>
      <c r="R1105" s="89">
        <f>M1105*P$570</f>
        <v>0.36701269737326253</v>
      </c>
      <c r="S1105" s="89">
        <f>ABS(L1105)*SQRT(O$570/N$570)</f>
        <v>3.8007024343534175</v>
      </c>
      <c r="U1105" t="s">
        <v>561</v>
      </c>
    </row>
    <row r="1106" spans="1:21" ht="15" thickTop="1" x14ac:dyDescent="0.35">
      <c r="A1106" s="85" t="s">
        <v>528</v>
      </c>
      <c r="B1106" s="85" t="s">
        <v>514</v>
      </c>
      <c r="C1106" s="85" t="s">
        <v>515</v>
      </c>
      <c r="D1106" s="85" t="s">
        <v>516</v>
      </c>
      <c r="E1106" s="85" t="s">
        <v>517</v>
      </c>
      <c r="F1106" s="85" t="s">
        <v>529</v>
      </c>
      <c r="G1106" s="85" t="s">
        <v>530</v>
      </c>
      <c r="H1106" s="85" t="s">
        <v>531</v>
      </c>
      <c r="I1106" s="85" t="s">
        <v>532</v>
      </c>
      <c r="K1106" s="89" t="str">
        <f t="shared" ref="K1106:K1107" si="376">K1100</f>
        <v>AS1_neu</v>
      </c>
      <c r="L1106" s="89">
        <f t="shared" ref="L1106:L1107" si="377">L$566-L1100</f>
        <v>5.4523947031359543E-2</v>
      </c>
      <c r="M1106" s="89">
        <f t="shared" ref="M1106:M1107" si="378">SQRT(N$570/O$570*(1/M$566+1/M1100))</f>
        <v>0.12743496436571616</v>
      </c>
      <c r="N1106" s="89">
        <f t="shared" ref="N1106:N1107" si="379">ABS(L1106/M1106)</f>
        <v>0.42785704302380706</v>
      </c>
      <c r="O1106" s="89">
        <f t="shared" ref="O1106:O1107" si="380">L1106-M1106*P$570</f>
        <v>-0.31248875034190299</v>
      </c>
      <c r="P1106" s="89">
        <f t="shared" ref="P1106:P1107" si="381">L1106+M1106*P$570</f>
        <v>0.42153664440462207</v>
      </c>
      <c r="Q1106" s="89">
        <f>[1]!DPROB(N1106,COUNT(M$566:M$569),O$570)</f>
        <v>1</v>
      </c>
      <c r="R1106" s="89">
        <f t="shared" ref="R1106:R1107" si="382">M1106*P$570</f>
        <v>0.36701269737326253</v>
      </c>
      <c r="S1106" s="89">
        <f t="shared" ref="S1106:S1107" si="383">ABS(L1106)*SQRT(O$570/N$570)</f>
        <v>0.34934381275478543</v>
      </c>
      <c r="U1106" t="s">
        <v>559</v>
      </c>
    </row>
    <row r="1107" spans="1:21" x14ac:dyDescent="0.35">
      <c r="A1107" s="42" t="s">
        <v>518</v>
      </c>
      <c r="B1107" s="42">
        <f>B1109-B1108</f>
        <v>0.64959680398214026</v>
      </c>
      <c r="C1107" s="42">
        <f>COUNTA(A1100:A1103)-1</f>
        <v>3</v>
      </c>
      <c r="D1107" s="42">
        <f>B1107/C1107</f>
        <v>0.21653226799404676</v>
      </c>
      <c r="E1107" s="42">
        <f>D1107/D1108</f>
        <v>8.8890257042907646</v>
      </c>
      <c r="F1107" s="97">
        <f>_xlfn.F.DIST.RT(E1107,C1107,C1108)</f>
        <v>6.3002827967515431E-3</v>
      </c>
      <c r="G1107" s="42">
        <f>B1107/B1109</f>
        <v>0.76923350145866476</v>
      </c>
      <c r="H1107" s="42">
        <f>SQRT(DEVSQ(D1100:D1103)/(D1108*C1107))</f>
        <v>1.7213391786910914</v>
      </c>
      <c r="I1107" s="42">
        <f>(B1109-C1109*D1108)/(B1109+D1108)</f>
        <v>0.66355527362041145</v>
      </c>
      <c r="K1107" s="95" t="str">
        <f t="shared" si="376"/>
        <v>AS2_neu</v>
      </c>
      <c r="L1107" s="95">
        <f t="shared" si="377"/>
        <v>0.17081302091628281</v>
      </c>
      <c r="M1107" s="95">
        <f t="shared" si="378"/>
        <v>0.12743496436571616</v>
      </c>
      <c r="N1107" s="95">
        <f t="shared" si="379"/>
        <v>1.340393680544997</v>
      </c>
      <c r="O1107" s="95">
        <f t="shared" si="380"/>
        <v>-0.19619967645697972</v>
      </c>
      <c r="P1107" s="95">
        <f t="shared" si="381"/>
        <v>0.5378257182895454</v>
      </c>
      <c r="Q1107" s="95">
        <f>[1]!DPROB(N1107,COUNT(M$566:M$569),O$570)</f>
        <v>1</v>
      </c>
      <c r="R1107" s="95">
        <f t="shared" si="382"/>
        <v>0.36701269737326253</v>
      </c>
      <c r="S1107" s="95">
        <f t="shared" si="383"/>
        <v>1.0944268572621205</v>
      </c>
      <c r="U1107" t="s">
        <v>559</v>
      </c>
    </row>
    <row r="1108" spans="1:21" x14ac:dyDescent="0.35">
      <c r="A1108" t="s">
        <v>519</v>
      </c>
      <c r="B1108">
        <f>SUM(F1100:F1103)</f>
        <v>0.19487604171469622</v>
      </c>
      <c r="C1108">
        <f>C1109-C1107</f>
        <v>8</v>
      </c>
      <c r="D1108">
        <f>B1108/C1108</f>
        <v>2.4359505214337027E-2</v>
      </c>
    </row>
    <row r="1109" spans="1:21" x14ac:dyDescent="0.35">
      <c r="A1109" s="91" t="s">
        <v>520</v>
      </c>
      <c r="B1109" s="91">
        <f>DEVSQ(B1090:E1092)</f>
        <v>0.84447284569683645</v>
      </c>
      <c r="C1109" s="91">
        <f>COUNT(B1090:E1092)-1</f>
        <v>11</v>
      </c>
      <c r="D1109" s="91">
        <f>B1109/C1109</f>
        <v>7.6770258699712407E-2</v>
      </c>
      <c r="E1109" s="91"/>
      <c r="F1109" s="91"/>
      <c r="G1109" s="91"/>
      <c r="H1109" s="91"/>
      <c r="I1109" s="91"/>
    </row>
    <row r="1110" spans="1:21" ht="15.5" x14ac:dyDescent="0.35">
      <c r="A1110" s="81"/>
      <c r="E1110" s="64"/>
    </row>
  </sheetData>
  <mergeCells count="198">
    <mergeCell ref="A1:V1"/>
    <mergeCell ref="J49:K49"/>
    <mergeCell ref="L49:M49"/>
    <mergeCell ref="N49:O49"/>
    <mergeCell ref="H3:I3"/>
    <mergeCell ref="J3:K3"/>
    <mergeCell ref="L3:M3"/>
    <mergeCell ref="N3:O3"/>
    <mergeCell ref="H26:I26"/>
    <mergeCell ref="J26:K26"/>
    <mergeCell ref="L26:M26"/>
    <mergeCell ref="N26:O26"/>
    <mergeCell ref="H49:I49"/>
    <mergeCell ref="H118:I118"/>
    <mergeCell ref="J118:K118"/>
    <mergeCell ref="L118:M118"/>
    <mergeCell ref="N118:O118"/>
    <mergeCell ref="H141:I141"/>
    <mergeCell ref="J141:K141"/>
    <mergeCell ref="L141:M141"/>
    <mergeCell ref="N141:O141"/>
    <mergeCell ref="H72:I72"/>
    <mergeCell ref="J72:K72"/>
    <mergeCell ref="L72:M72"/>
    <mergeCell ref="N72:O72"/>
    <mergeCell ref="H95:I95"/>
    <mergeCell ref="J95:K95"/>
    <mergeCell ref="L95:M95"/>
    <mergeCell ref="N95:O95"/>
    <mergeCell ref="A163:V163"/>
    <mergeCell ref="H165:I165"/>
    <mergeCell ref="J165:K165"/>
    <mergeCell ref="L165:M165"/>
    <mergeCell ref="N165:O165"/>
    <mergeCell ref="H188:I188"/>
    <mergeCell ref="J188:K188"/>
    <mergeCell ref="L188:M188"/>
    <mergeCell ref="N188:O188"/>
    <mergeCell ref="H257:I257"/>
    <mergeCell ref="J257:K257"/>
    <mergeCell ref="L257:M257"/>
    <mergeCell ref="N257:O257"/>
    <mergeCell ref="H280:I280"/>
    <mergeCell ref="J280:K280"/>
    <mergeCell ref="L280:M280"/>
    <mergeCell ref="N280:O280"/>
    <mergeCell ref="H211:I211"/>
    <mergeCell ref="J211:K211"/>
    <mergeCell ref="L211:M211"/>
    <mergeCell ref="N211:O211"/>
    <mergeCell ref="H234:I234"/>
    <mergeCell ref="J234:K234"/>
    <mergeCell ref="L234:M234"/>
    <mergeCell ref="N234:O234"/>
    <mergeCell ref="H349:I349"/>
    <mergeCell ref="J349:K349"/>
    <mergeCell ref="L349:M349"/>
    <mergeCell ref="N349:O349"/>
    <mergeCell ref="H372:I372"/>
    <mergeCell ref="J372:K372"/>
    <mergeCell ref="L372:M372"/>
    <mergeCell ref="N372:O372"/>
    <mergeCell ref="H303:I303"/>
    <mergeCell ref="J303:K303"/>
    <mergeCell ref="L303:M303"/>
    <mergeCell ref="N303:O303"/>
    <mergeCell ref="H326:I326"/>
    <mergeCell ref="J326:K326"/>
    <mergeCell ref="L326:M326"/>
    <mergeCell ref="N326:O326"/>
    <mergeCell ref="H442:I442"/>
    <mergeCell ref="J442:K442"/>
    <mergeCell ref="L442:M442"/>
    <mergeCell ref="N442:O442"/>
    <mergeCell ref="H465:I465"/>
    <mergeCell ref="J465:K465"/>
    <mergeCell ref="L465:M465"/>
    <mergeCell ref="N465:O465"/>
    <mergeCell ref="A394:V394"/>
    <mergeCell ref="H396:I396"/>
    <mergeCell ref="J396:K396"/>
    <mergeCell ref="L396:M396"/>
    <mergeCell ref="N396:O396"/>
    <mergeCell ref="H419:I419"/>
    <mergeCell ref="J419:K419"/>
    <mergeCell ref="L419:M419"/>
    <mergeCell ref="N419:O419"/>
    <mergeCell ref="H534:I534"/>
    <mergeCell ref="J534:K534"/>
    <mergeCell ref="L534:M534"/>
    <mergeCell ref="N534:O534"/>
    <mergeCell ref="H557:I557"/>
    <mergeCell ref="J557:K557"/>
    <mergeCell ref="L557:M557"/>
    <mergeCell ref="N557:O557"/>
    <mergeCell ref="H488:I488"/>
    <mergeCell ref="J488:K488"/>
    <mergeCell ref="L488:M488"/>
    <mergeCell ref="N488:O488"/>
    <mergeCell ref="H511:I511"/>
    <mergeCell ref="J511:K511"/>
    <mergeCell ref="L511:M511"/>
    <mergeCell ref="N511:O511"/>
    <mergeCell ref="A579:V579"/>
    <mergeCell ref="H581:I581"/>
    <mergeCell ref="J581:K581"/>
    <mergeCell ref="L581:M581"/>
    <mergeCell ref="N581:O581"/>
    <mergeCell ref="H604:I604"/>
    <mergeCell ref="J604:K604"/>
    <mergeCell ref="L604:M604"/>
    <mergeCell ref="N604:O604"/>
    <mergeCell ref="H627:I627"/>
    <mergeCell ref="J627:K627"/>
    <mergeCell ref="L627:M627"/>
    <mergeCell ref="N627:O627"/>
    <mergeCell ref="A649:V649"/>
    <mergeCell ref="H651:I651"/>
    <mergeCell ref="J651:K651"/>
    <mergeCell ref="L651:M651"/>
    <mergeCell ref="N651:O651"/>
    <mergeCell ref="H720:I720"/>
    <mergeCell ref="J720:K720"/>
    <mergeCell ref="L720:M720"/>
    <mergeCell ref="N720:O720"/>
    <mergeCell ref="H743:I743"/>
    <mergeCell ref="J743:K743"/>
    <mergeCell ref="L743:M743"/>
    <mergeCell ref="N743:O743"/>
    <mergeCell ref="H674:I674"/>
    <mergeCell ref="J674:K674"/>
    <mergeCell ref="L674:M674"/>
    <mergeCell ref="N674:O674"/>
    <mergeCell ref="H697:I697"/>
    <mergeCell ref="J697:K697"/>
    <mergeCell ref="L697:M697"/>
    <mergeCell ref="N697:O697"/>
    <mergeCell ref="H812:I812"/>
    <mergeCell ref="J812:K812"/>
    <mergeCell ref="L812:M812"/>
    <mergeCell ref="N812:O812"/>
    <mergeCell ref="H766:I766"/>
    <mergeCell ref="J766:K766"/>
    <mergeCell ref="L766:M766"/>
    <mergeCell ref="N766:O766"/>
    <mergeCell ref="H789:I789"/>
    <mergeCell ref="J789:K789"/>
    <mergeCell ref="L789:M789"/>
    <mergeCell ref="N789:O789"/>
    <mergeCell ref="H881:I881"/>
    <mergeCell ref="J881:K881"/>
    <mergeCell ref="L881:M881"/>
    <mergeCell ref="N881:O881"/>
    <mergeCell ref="H904:I904"/>
    <mergeCell ref="J904:K904"/>
    <mergeCell ref="L904:M904"/>
    <mergeCell ref="N904:O904"/>
    <mergeCell ref="H835:I835"/>
    <mergeCell ref="J835:K835"/>
    <mergeCell ref="L835:M835"/>
    <mergeCell ref="N835:O835"/>
    <mergeCell ref="H858:I858"/>
    <mergeCell ref="J858:K858"/>
    <mergeCell ref="L858:M858"/>
    <mergeCell ref="N858:O858"/>
    <mergeCell ref="H927:I927"/>
    <mergeCell ref="J927:K927"/>
    <mergeCell ref="L927:M927"/>
    <mergeCell ref="N927:O927"/>
    <mergeCell ref="A949:V949"/>
    <mergeCell ref="H951:I951"/>
    <mergeCell ref="J951:K951"/>
    <mergeCell ref="L951:M951"/>
    <mergeCell ref="N951:O951"/>
    <mergeCell ref="H1020:I1020"/>
    <mergeCell ref="J1020:K1020"/>
    <mergeCell ref="L1020:M1020"/>
    <mergeCell ref="N1020:O1020"/>
    <mergeCell ref="H974:I974"/>
    <mergeCell ref="J974:K974"/>
    <mergeCell ref="L974:M974"/>
    <mergeCell ref="N974:O974"/>
    <mergeCell ref="H997:I997"/>
    <mergeCell ref="J997:K997"/>
    <mergeCell ref="L997:M997"/>
    <mergeCell ref="N997:O997"/>
    <mergeCell ref="H1089:I1089"/>
    <mergeCell ref="J1089:K1089"/>
    <mergeCell ref="L1089:M1089"/>
    <mergeCell ref="N1089:O1089"/>
    <mergeCell ref="H1043:I1043"/>
    <mergeCell ref="J1043:K1043"/>
    <mergeCell ref="L1043:M1043"/>
    <mergeCell ref="N1043:O1043"/>
    <mergeCell ref="H1066:I1066"/>
    <mergeCell ref="J1066:K1066"/>
    <mergeCell ref="L1066:M1066"/>
    <mergeCell ref="N1066:O1066"/>
  </mergeCells>
  <phoneticPr fontId="9" type="noConversion"/>
  <conditionalFormatting sqref="H7:O7">
    <cfRule type="cellIs" dxfId="141" priority="97" operator="equal">
      <formula>"yes"</formula>
    </cfRule>
  </conditionalFormatting>
  <conditionalFormatting sqref="H8:O8">
    <cfRule type="cellIs" dxfId="140" priority="100" operator="equal">
      <formula>"exclude"</formula>
    </cfRule>
  </conditionalFormatting>
  <conditionalFormatting sqref="H30:O30">
    <cfRule type="cellIs" dxfId="139" priority="95" operator="equal">
      <formula>"yes"</formula>
    </cfRule>
  </conditionalFormatting>
  <conditionalFormatting sqref="H31:O32">
    <cfRule type="cellIs" dxfId="138" priority="96" operator="equal">
      <formula>"exclude"</formula>
    </cfRule>
  </conditionalFormatting>
  <conditionalFormatting sqref="H53:O53">
    <cfRule type="cellIs" dxfId="137" priority="93" operator="equal">
      <formula>"yes"</formula>
    </cfRule>
  </conditionalFormatting>
  <conditionalFormatting sqref="H54:O54">
    <cfRule type="cellIs" dxfId="136" priority="94" operator="equal">
      <formula>"exclude"</formula>
    </cfRule>
  </conditionalFormatting>
  <conditionalFormatting sqref="H76:O76">
    <cfRule type="cellIs" dxfId="135" priority="91" operator="equal">
      <formula>"yes"</formula>
    </cfRule>
  </conditionalFormatting>
  <conditionalFormatting sqref="H77:O77">
    <cfRule type="cellIs" dxfId="134" priority="92" operator="equal">
      <formula>"exclude"</formula>
    </cfRule>
  </conditionalFormatting>
  <conditionalFormatting sqref="H99:O99">
    <cfRule type="cellIs" dxfId="133" priority="87" operator="equal">
      <formula>"yes"</formula>
    </cfRule>
  </conditionalFormatting>
  <conditionalFormatting sqref="H100:O100">
    <cfRule type="cellIs" dxfId="132" priority="88" operator="equal">
      <formula>"exclude"</formula>
    </cfRule>
  </conditionalFormatting>
  <conditionalFormatting sqref="H122:O122">
    <cfRule type="cellIs" dxfId="131" priority="85" operator="equal">
      <formula>"yes"</formula>
    </cfRule>
  </conditionalFormatting>
  <conditionalFormatting sqref="H123:O123">
    <cfRule type="cellIs" dxfId="130" priority="86" operator="equal">
      <formula>"exclude"</formula>
    </cfRule>
  </conditionalFormatting>
  <conditionalFormatting sqref="H145:O145">
    <cfRule type="cellIs" dxfId="129" priority="83" operator="equal">
      <formula>"yes"</formula>
    </cfRule>
  </conditionalFormatting>
  <conditionalFormatting sqref="H146:O146">
    <cfRule type="cellIs" dxfId="128" priority="84" operator="equal">
      <formula>"exclude"</formula>
    </cfRule>
  </conditionalFormatting>
  <conditionalFormatting sqref="H169:O169">
    <cfRule type="cellIs" dxfId="127" priority="81" operator="equal">
      <formula>"yes"</formula>
    </cfRule>
  </conditionalFormatting>
  <conditionalFormatting sqref="H170:O170">
    <cfRule type="cellIs" dxfId="126" priority="82" operator="equal">
      <formula>"exclude"</formula>
    </cfRule>
  </conditionalFormatting>
  <conditionalFormatting sqref="H192:O192">
    <cfRule type="cellIs" dxfId="125" priority="79" operator="equal">
      <formula>"yes"</formula>
    </cfRule>
  </conditionalFormatting>
  <conditionalFormatting sqref="H193:O193">
    <cfRule type="cellIs" dxfId="124" priority="80" operator="equal">
      <formula>"exclude"</formula>
    </cfRule>
  </conditionalFormatting>
  <conditionalFormatting sqref="H215:O215">
    <cfRule type="cellIs" dxfId="123" priority="77" operator="equal">
      <formula>"yes"</formula>
    </cfRule>
  </conditionalFormatting>
  <conditionalFormatting sqref="H216:O216">
    <cfRule type="cellIs" dxfId="122" priority="78" operator="equal">
      <formula>"exclude"</formula>
    </cfRule>
  </conditionalFormatting>
  <conditionalFormatting sqref="H238:O238">
    <cfRule type="cellIs" dxfId="121" priority="75" operator="equal">
      <formula>"yes"</formula>
    </cfRule>
  </conditionalFormatting>
  <conditionalFormatting sqref="H239:O239">
    <cfRule type="cellIs" dxfId="120" priority="76" operator="equal">
      <formula>"exclude"</formula>
    </cfRule>
  </conditionalFormatting>
  <conditionalFormatting sqref="H261:O261">
    <cfRule type="cellIs" dxfId="119" priority="73" operator="equal">
      <formula>"yes"</formula>
    </cfRule>
  </conditionalFormatting>
  <conditionalFormatting sqref="H262:O262">
    <cfRule type="cellIs" dxfId="118" priority="74" operator="equal">
      <formula>"exclude"</formula>
    </cfRule>
  </conditionalFormatting>
  <conditionalFormatting sqref="H284:O284">
    <cfRule type="cellIs" dxfId="117" priority="71" operator="equal">
      <formula>"yes"</formula>
    </cfRule>
  </conditionalFormatting>
  <conditionalFormatting sqref="H285:O285">
    <cfRule type="cellIs" dxfId="116" priority="72" operator="equal">
      <formula>"exclude"</formula>
    </cfRule>
  </conditionalFormatting>
  <conditionalFormatting sqref="H307:O307">
    <cfRule type="cellIs" dxfId="115" priority="69" operator="equal">
      <formula>"yes"</formula>
    </cfRule>
  </conditionalFormatting>
  <conditionalFormatting sqref="H308:O308">
    <cfRule type="cellIs" dxfId="114" priority="70" operator="equal">
      <formula>"exclude"</formula>
    </cfRule>
  </conditionalFormatting>
  <conditionalFormatting sqref="H330:O330">
    <cfRule type="cellIs" dxfId="113" priority="67" operator="equal">
      <formula>"yes"</formula>
    </cfRule>
  </conditionalFormatting>
  <conditionalFormatting sqref="H331:O331">
    <cfRule type="cellIs" dxfId="112" priority="68" operator="equal">
      <formula>"exclude"</formula>
    </cfRule>
  </conditionalFormatting>
  <conditionalFormatting sqref="H353:O353">
    <cfRule type="cellIs" dxfId="111" priority="65" operator="equal">
      <formula>"yes"</formula>
    </cfRule>
  </conditionalFormatting>
  <conditionalFormatting sqref="H354:O354">
    <cfRule type="cellIs" dxfId="110" priority="66" operator="equal">
      <formula>"exclude"</formula>
    </cfRule>
  </conditionalFormatting>
  <conditionalFormatting sqref="H376:O376">
    <cfRule type="cellIs" dxfId="109" priority="63" operator="equal">
      <formula>"yes"</formula>
    </cfRule>
  </conditionalFormatting>
  <conditionalFormatting sqref="H377:O377">
    <cfRule type="cellIs" dxfId="108" priority="64" operator="equal">
      <formula>"exclude"</formula>
    </cfRule>
  </conditionalFormatting>
  <conditionalFormatting sqref="H400:O400">
    <cfRule type="cellIs" dxfId="107" priority="61" operator="equal">
      <formula>"yes"</formula>
    </cfRule>
  </conditionalFormatting>
  <conditionalFormatting sqref="H401:O401">
    <cfRule type="cellIs" dxfId="106" priority="62" operator="equal">
      <formula>"exclude"</formula>
    </cfRule>
  </conditionalFormatting>
  <conditionalFormatting sqref="H423:O423">
    <cfRule type="cellIs" dxfId="105" priority="59" operator="equal">
      <formula>"yes"</formula>
    </cfRule>
  </conditionalFormatting>
  <conditionalFormatting sqref="H424:O424">
    <cfRule type="cellIs" dxfId="104" priority="60" operator="equal">
      <formula>"exclude"</formula>
    </cfRule>
  </conditionalFormatting>
  <conditionalFormatting sqref="H446:O446">
    <cfRule type="cellIs" dxfId="103" priority="57" operator="equal">
      <formula>"yes"</formula>
    </cfRule>
  </conditionalFormatting>
  <conditionalFormatting sqref="H447:O447">
    <cfRule type="cellIs" dxfId="102" priority="58" operator="equal">
      <formula>"exclude"</formula>
    </cfRule>
  </conditionalFormatting>
  <conditionalFormatting sqref="H469:O469">
    <cfRule type="cellIs" dxfId="101" priority="55" operator="equal">
      <formula>"yes"</formula>
    </cfRule>
  </conditionalFormatting>
  <conditionalFormatting sqref="H470:O470">
    <cfRule type="cellIs" dxfId="100" priority="56" operator="equal">
      <formula>"exclude"</formula>
    </cfRule>
  </conditionalFormatting>
  <conditionalFormatting sqref="H492:O492">
    <cfRule type="cellIs" dxfId="99" priority="53" operator="equal">
      <formula>"yes"</formula>
    </cfRule>
  </conditionalFormatting>
  <conditionalFormatting sqref="H493:O493">
    <cfRule type="cellIs" dxfId="98" priority="54" operator="equal">
      <formula>"exclude"</formula>
    </cfRule>
  </conditionalFormatting>
  <conditionalFormatting sqref="H515:O515">
    <cfRule type="cellIs" dxfId="97" priority="51" operator="equal">
      <formula>"yes"</formula>
    </cfRule>
  </conditionalFormatting>
  <conditionalFormatting sqref="H516:O516">
    <cfRule type="cellIs" dxfId="96" priority="52" operator="equal">
      <formula>"exclude"</formula>
    </cfRule>
  </conditionalFormatting>
  <conditionalFormatting sqref="H538:O538">
    <cfRule type="cellIs" dxfId="95" priority="49" operator="equal">
      <formula>"yes"</formula>
    </cfRule>
  </conditionalFormatting>
  <conditionalFormatting sqref="H539:O539">
    <cfRule type="cellIs" dxfId="94" priority="50" operator="equal">
      <formula>"exclude"</formula>
    </cfRule>
  </conditionalFormatting>
  <conditionalFormatting sqref="H561:O561">
    <cfRule type="cellIs" dxfId="93" priority="47" operator="equal">
      <formula>"yes"</formula>
    </cfRule>
  </conditionalFormatting>
  <conditionalFormatting sqref="H562:O562">
    <cfRule type="cellIs" dxfId="92" priority="48" operator="equal">
      <formula>"exclude"</formula>
    </cfRule>
  </conditionalFormatting>
  <conditionalFormatting sqref="H585:O585">
    <cfRule type="cellIs" dxfId="91" priority="45" operator="equal">
      <formula>"yes"</formula>
    </cfRule>
  </conditionalFormatting>
  <conditionalFormatting sqref="H586:O586">
    <cfRule type="cellIs" dxfId="90" priority="46" operator="equal">
      <formula>"exclude"</formula>
    </cfRule>
  </conditionalFormatting>
  <conditionalFormatting sqref="H608:O608">
    <cfRule type="cellIs" dxfId="89" priority="43" operator="equal">
      <formula>"yes"</formula>
    </cfRule>
  </conditionalFormatting>
  <conditionalFormatting sqref="H609:O609">
    <cfRule type="cellIs" dxfId="88" priority="44" operator="equal">
      <formula>"exclude"</formula>
    </cfRule>
  </conditionalFormatting>
  <conditionalFormatting sqref="H631:O631">
    <cfRule type="cellIs" dxfId="87" priority="41" operator="equal">
      <formula>"yes"</formula>
    </cfRule>
  </conditionalFormatting>
  <conditionalFormatting sqref="H632:O632">
    <cfRule type="cellIs" dxfId="86" priority="42" operator="equal">
      <formula>"exclude"</formula>
    </cfRule>
  </conditionalFormatting>
  <conditionalFormatting sqref="H655:O655">
    <cfRule type="cellIs" dxfId="85" priority="39" operator="equal">
      <formula>"yes"</formula>
    </cfRule>
  </conditionalFormatting>
  <conditionalFormatting sqref="H656:O656">
    <cfRule type="cellIs" dxfId="84" priority="40" operator="equal">
      <formula>"exclude"</formula>
    </cfRule>
  </conditionalFormatting>
  <conditionalFormatting sqref="H678:O678">
    <cfRule type="cellIs" dxfId="83" priority="37" operator="equal">
      <formula>"yes"</formula>
    </cfRule>
  </conditionalFormatting>
  <conditionalFormatting sqref="H679:O679">
    <cfRule type="cellIs" dxfId="82" priority="38" operator="equal">
      <formula>"exclude"</formula>
    </cfRule>
  </conditionalFormatting>
  <conditionalFormatting sqref="H701:O701">
    <cfRule type="cellIs" dxfId="81" priority="35" operator="equal">
      <formula>"yes"</formula>
    </cfRule>
  </conditionalFormatting>
  <conditionalFormatting sqref="H702:O702">
    <cfRule type="cellIs" dxfId="80" priority="36" operator="equal">
      <formula>"exclude"</formula>
    </cfRule>
  </conditionalFormatting>
  <conditionalFormatting sqref="H724:O724">
    <cfRule type="cellIs" dxfId="79" priority="33" operator="equal">
      <formula>"yes"</formula>
    </cfRule>
  </conditionalFormatting>
  <conditionalFormatting sqref="H725:O725">
    <cfRule type="cellIs" dxfId="78" priority="34" operator="equal">
      <formula>"exclude"</formula>
    </cfRule>
  </conditionalFormatting>
  <conditionalFormatting sqref="H747:O747">
    <cfRule type="cellIs" dxfId="77" priority="31" operator="equal">
      <formula>"yes"</formula>
    </cfRule>
  </conditionalFormatting>
  <conditionalFormatting sqref="H748:O748">
    <cfRule type="cellIs" dxfId="76" priority="32" operator="equal">
      <formula>"exclude"</formula>
    </cfRule>
  </conditionalFormatting>
  <conditionalFormatting sqref="H770:O770">
    <cfRule type="cellIs" dxfId="75" priority="29" operator="equal">
      <formula>"yes"</formula>
    </cfRule>
  </conditionalFormatting>
  <conditionalFormatting sqref="H771:O771">
    <cfRule type="cellIs" dxfId="74" priority="30" operator="equal">
      <formula>"exclude"</formula>
    </cfRule>
  </conditionalFormatting>
  <conditionalFormatting sqref="H793:O793">
    <cfRule type="cellIs" dxfId="73" priority="27" operator="equal">
      <formula>"yes"</formula>
    </cfRule>
  </conditionalFormatting>
  <conditionalFormatting sqref="H794:O794">
    <cfRule type="cellIs" dxfId="72" priority="28" operator="equal">
      <formula>"exclude"</formula>
    </cfRule>
  </conditionalFormatting>
  <conditionalFormatting sqref="H816:O816">
    <cfRule type="cellIs" dxfId="71" priority="25" operator="equal">
      <formula>"yes"</formula>
    </cfRule>
  </conditionalFormatting>
  <conditionalFormatting sqref="H817:O817">
    <cfRule type="cellIs" dxfId="70" priority="26" operator="equal">
      <formula>"exclude"</formula>
    </cfRule>
  </conditionalFormatting>
  <conditionalFormatting sqref="H839:O839">
    <cfRule type="cellIs" dxfId="69" priority="23" operator="equal">
      <formula>"yes"</formula>
    </cfRule>
  </conditionalFormatting>
  <conditionalFormatting sqref="H840:O840">
    <cfRule type="cellIs" dxfId="68" priority="24" operator="equal">
      <formula>"exclude"</formula>
    </cfRule>
  </conditionalFormatting>
  <conditionalFormatting sqref="H862:O862">
    <cfRule type="cellIs" dxfId="67" priority="21" operator="equal">
      <formula>"yes"</formula>
    </cfRule>
  </conditionalFormatting>
  <conditionalFormatting sqref="H863:O863">
    <cfRule type="cellIs" dxfId="66" priority="22" operator="equal">
      <formula>"exclude"</formula>
    </cfRule>
  </conditionalFormatting>
  <conditionalFormatting sqref="H885:O885">
    <cfRule type="cellIs" dxfId="65" priority="19" operator="equal">
      <formula>"yes"</formula>
    </cfRule>
  </conditionalFormatting>
  <conditionalFormatting sqref="H886:O886">
    <cfRule type="cellIs" dxfId="64" priority="20" operator="equal">
      <formula>"exclude"</formula>
    </cfRule>
  </conditionalFormatting>
  <conditionalFormatting sqref="H908:O908">
    <cfRule type="cellIs" dxfId="63" priority="17" operator="equal">
      <formula>"yes"</formula>
    </cfRule>
  </conditionalFormatting>
  <conditionalFormatting sqref="H909:O909">
    <cfRule type="cellIs" dxfId="62" priority="18" operator="equal">
      <formula>"exclude"</formula>
    </cfRule>
  </conditionalFormatting>
  <conditionalFormatting sqref="H931:O931">
    <cfRule type="cellIs" dxfId="61" priority="15" operator="equal">
      <formula>"yes"</formula>
    </cfRule>
  </conditionalFormatting>
  <conditionalFormatting sqref="H932:O932">
    <cfRule type="cellIs" dxfId="60" priority="16" operator="equal">
      <formula>"exclude"</formula>
    </cfRule>
  </conditionalFormatting>
  <conditionalFormatting sqref="H955:O955">
    <cfRule type="cellIs" dxfId="59" priority="13" operator="equal">
      <formula>"yes"</formula>
    </cfRule>
  </conditionalFormatting>
  <conditionalFormatting sqref="H956:O956">
    <cfRule type="cellIs" dxfId="58" priority="14" operator="equal">
      <formula>"exclude"</formula>
    </cfRule>
  </conditionalFormatting>
  <conditionalFormatting sqref="H978:O978">
    <cfRule type="cellIs" dxfId="57" priority="11" operator="equal">
      <formula>"yes"</formula>
    </cfRule>
  </conditionalFormatting>
  <conditionalFormatting sqref="H979:O979">
    <cfRule type="cellIs" dxfId="56" priority="12" operator="equal">
      <formula>"exclude"</formula>
    </cfRule>
  </conditionalFormatting>
  <conditionalFormatting sqref="H1001:O1001">
    <cfRule type="cellIs" dxfId="55" priority="9" operator="equal">
      <formula>"yes"</formula>
    </cfRule>
  </conditionalFormatting>
  <conditionalFormatting sqref="H1002:O1002">
    <cfRule type="cellIs" dxfId="54" priority="10" operator="equal">
      <formula>"exclude"</formula>
    </cfRule>
  </conditionalFormatting>
  <conditionalFormatting sqref="H1024:O1024">
    <cfRule type="cellIs" dxfId="53" priority="7" operator="equal">
      <formula>"yes"</formula>
    </cfRule>
  </conditionalFormatting>
  <conditionalFormatting sqref="H1025:O1025">
    <cfRule type="cellIs" dxfId="52" priority="8" operator="equal">
      <formula>"exclude"</formula>
    </cfRule>
  </conditionalFormatting>
  <conditionalFormatting sqref="H1047:O1047">
    <cfRule type="cellIs" dxfId="51" priority="5" operator="equal">
      <formula>"yes"</formula>
    </cfRule>
  </conditionalFormatting>
  <conditionalFormatting sqref="H1048:O1048">
    <cfRule type="cellIs" dxfId="50" priority="6" operator="equal">
      <formula>"exclude"</formula>
    </cfRule>
  </conditionalFormatting>
  <conditionalFormatting sqref="H1070:O1070">
    <cfRule type="cellIs" dxfId="49" priority="3" operator="equal">
      <formula>"yes"</formula>
    </cfRule>
  </conditionalFormatting>
  <conditionalFormatting sqref="H1071:O1071">
    <cfRule type="cellIs" dxfId="48" priority="4" operator="equal">
      <formula>"exclude"</formula>
    </cfRule>
  </conditionalFormatting>
  <conditionalFormatting sqref="H1093:O1093">
    <cfRule type="cellIs" dxfId="47" priority="1" operator="equal">
      <formula>"yes"</formula>
    </cfRule>
  </conditionalFormatting>
  <conditionalFormatting sqref="H1094:O1094">
    <cfRule type="cellIs" dxfId="46" priority="2" operator="equal">
      <formula>"exclude"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F569-FBB0-48CD-9277-4A02A747D662}">
  <dimension ref="A1:I241"/>
  <sheetViews>
    <sheetView workbookViewId="0">
      <selection activeCell="P22" sqref="P22"/>
    </sheetView>
  </sheetViews>
  <sheetFormatPr defaultRowHeight="14.5" x14ac:dyDescent="0.35"/>
  <cols>
    <col min="1" max="1" width="12.08984375" customWidth="1"/>
    <col min="2" max="2" width="13.54296875" customWidth="1"/>
    <col min="5" max="5" width="8.90625" customWidth="1"/>
    <col min="7" max="7" width="9.26953125" customWidth="1"/>
    <col min="8" max="8" width="9.36328125" customWidth="1"/>
    <col min="11" max="11" width="10.453125" bestFit="1" customWidth="1"/>
  </cols>
  <sheetData>
    <row r="1" spans="1:9" x14ac:dyDescent="0.35">
      <c r="A1" t="s">
        <v>78</v>
      </c>
      <c r="B1" t="s">
        <v>46</v>
      </c>
      <c r="C1" t="s">
        <v>79</v>
      </c>
      <c r="D1" t="s">
        <v>80</v>
      </c>
      <c r="E1" t="s">
        <v>81</v>
      </c>
      <c r="F1" t="s">
        <v>135</v>
      </c>
      <c r="G1" t="s">
        <v>134</v>
      </c>
      <c r="H1" t="s">
        <v>440</v>
      </c>
      <c r="I1" t="s">
        <v>441</v>
      </c>
    </row>
    <row r="2" spans="1:9" x14ac:dyDescent="0.35">
      <c r="A2" t="s">
        <v>137</v>
      </c>
      <c r="B2" t="s">
        <v>48</v>
      </c>
      <c r="C2">
        <f>'qPCR Analysis (Cell Type)'!D97</f>
        <v>1.1420597340671041</v>
      </c>
      <c r="D2">
        <f>'qPCR Analysis (Cell Type)'!E97</f>
        <v>0.91392780548227681</v>
      </c>
      <c r="E2">
        <f>'qPCR Analysis (Cell Type)'!F97</f>
        <v>0.95807451871681193</v>
      </c>
      <c r="F2">
        <f>(AVERAGE(C2:E2))*(2^-('Error Calculation'!D3))</f>
        <v>0.88332973204899468</v>
      </c>
      <c r="G2">
        <f>(AVERAGE(C2:E2))*(2^('Error Calculation'!D3))</f>
        <v>1.1427178777795988</v>
      </c>
      <c r="H2">
        <f>AVERAGE(C2:E2)-F2</f>
        <v>0.12135762070640299</v>
      </c>
      <c r="I2">
        <f>G2-AVERAGE(C2:E2)</f>
        <v>0.1380305250242011</v>
      </c>
    </row>
    <row r="3" spans="1:9" x14ac:dyDescent="0.35">
      <c r="A3" t="s">
        <v>137</v>
      </c>
      <c r="B3" t="s">
        <v>49</v>
      </c>
      <c r="C3">
        <f>'qPCR Analysis (Cell Type)'!D98</f>
        <v>1.2979516717406241</v>
      </c>
      <c r="D3">
        <f>'qPCR Analysis (Cell Type)'!E98</f>
        <v>0.79685695194553618</v>
      </c>
      <c r="E3">
        <f>'qPCR Analysis (Cell Type)'!F98</f>
        <v>0.9668544757456401</v>
      </c>
      <c r="F3">
        <f>(AVERAGE(C3:E3))*(2^-('Error Calculation'!D4))</f>
        <v>0.83390455173201294</v>
      </c>
      <c r="G3">
        <f>(AVERAGE(C3:E3))*(2^('Error Calculation'!D4))</f>
        <v>1.2489813285855837</v>
      </c>
      <c r="H3">
        <f t="shared" ref="H3:H66" si="0">AVERAGE(C3:E3)-F3</f>
        <v>0.18664981474525377</v>
      </c>
      <c r="I3">
        <f t="shared" ref="I3:I66" si="1">G3-AVERAGE(C3:E3)</f>
        <v>0.22842696210831703</v>
      </c>
    </row>
    <row r="4" spans="1:9" x14ac:dyDescent="0.35">
      <c r="A4" t="s">
        <v>137</v>
      </c>
      <c r="B4" t="s">
        <v>50</v>
      </c>
      <c r="C4">
        <f>'qPCR Analysis (Cell Type)'!D99</f>
        <v>1.0361536827283542</v>
      </c>
      <c r="D4">
        <f>'qPCR Analysis (Cell Type)'!E99</f>
        <v>0.74139673489490954</v>
      </c>
      <c r="E4">
        <f>'qPCR Analysis (Cell Type)'!F99</f>
        <v>1.3017427153611711</v>
      </c>
      <c r="F4">
        <f>(AVERAGE(C4:E4))*(2^-('Error Calculation'!D5))</f>
        <v>0.34328846111163991</v>
      </c>
      <c r="G4">
        <f>(AVERAGE(C4:E4))*(2^('Error Calculation'!D5))</f>
        <v>3.0690244739042969</v>
      </c>
      <c r="H4">
        <f t="shared" si="0"/>
        <v>0.68314258321650512</v>
      </c>
      <c r="I4">
        <f t="shared" si="1"/>
        <v>2.0425934295761516</v>
      </c>
    </row>
    <row r="5" spans="1:9" x14ac:dyDescent="0.35">
      <c r="A5" t="s">
        <v>137</v>
      </c>
      <c r="B5" t="s">
        <v>51</v>
      </c>
      <c r="C5">
        <f>'qPCR Analysis (Cell Type)'!D100</f>
        <v>1.06657526638152</v>
      </c>
      <c r="D5">
        <f>'qPCR Analysis (Cell Type)'!E100</f>
        <v>1.0841024576722942</v>
      </c>
      <c r="E5">
        <f>'qPCR Analysis (Cell Type)'!F100</f>
        <v>0.86484476861998372</v>
      </c>
      <c r="F5">
        <f>(AVERAGE(C5:E5))*(2^-('Error Calculation'!D6))</f>
        <v>0.85394106298170136</v>
      </c>
      <c r="G5">
        <f>(AVERAGE(C5:E5))*(2^('Error Calculation'!D6))</f>
        <v>1.1831906723125603</v>
      </c>
      <c r="H5">
        <f t="shared" si="0"/>
        <v>0.1512331012428979</v>
      </c>
      <c r="I5">
        <f t="shared" si="1"/>
        <v>0.17801650808796099</v>
      </c>
    </row>
    <row r="6" spans="1:9" x14ac:dyDescent="0.35">
      <c r="A6" t="s">
        <v>137</v>
      </c>
      <c r="B6" t="s">
        <v>52</v>
      </c>
      <c r="C6">
        <f>'qPCR Analysis (Cell Type)'!D101</f>
        <v>1.1192485462998865</v>
      </c>
      <c r="D6">
        <f>'qPCR Analysis (Cell Type)'!E101</f>
        <v>0.96453273746015966</v>
      </c>
      <c r="E6">
        <f>'qPCR Analysis (Cell Type)'!F101</f>
        <v>0.92631028957983741</v>
      </c>
      <c r="F6">
        <f>(AVERAGE(C6:E6))*(2^-('Error Calculation'!D7))</f>
        <v>0.86937766344116307</v>
      </c>
      <c r="G6">
        <f>(AVERAGE(C6:E6))*(2^('Error Calculation'!D7))</f>
        <v>1.1579996512841391</v>
      </c>
      <c r="H6">
        <f t="shared" si="0"/>
        <v>0.13398619433879821</v>
      </c>
      <c r="I6">
        <f t="shared" si="1"/>
        <v>0.15463579350417778</v>
      </c>
    </row>
    <row r="7" spans="1:9" x14ac:dyDescent="0.35">
      <c r="A7" t="s">
        <v>137</v>
      </c>
      <c r="B7" t="s">
        <v>53</v>
      </c>
      <c r="C7">
        <f>'qPCR Analysis (Cell Type)'!D102</f>
        <v>1.0314283144111294</v>
      </c>
      <c r="D7">
        <f>'qPCR Analysis (Cell Type)'!E102</f>
        <v>0.97569189938056033</v>
      </c>
      <c r="E7">
        <f>'qPCR Analysis (Cell Type)'!F102</f>
        <v>0.99368389558335746</v>
      </c>
      <c r="F7">
        <f>(AVERAGE(C7:E7))*(2^-('Error Calculation'!D8))</f>
        <v>0.86508774300662905</v>
      </c>
      <c r="G7">
        <f>(AVERAGE(C7:E7))*(2^('Error Calculation'!D8))</f>
        <v>1.1565718655114205</v>
      </c>
      <c r="H7">
        <f t="shared" si="0"/>
        <v>0.13518029345172011</v>
      </c>
      <c r="I7">
        <f t="shared" si="1"/>
        <v>0.15630382905307139</v>
      </c>
    </row>
    <row r="8" spans="1:9" x14ac:dyDescent="0.35">
      <c r="A8" t="s">
        <v>137</v>
      </c>
      <c r="B8" t="s">
        <v>54</v>
      </c>
      <c r="C8">
        <f>'qPCR Analysis (Cell Type)'!D103</f>
        <v>1.0106699922877</v>
      </c>
      <c r="D8">
        <f>'qPCR Analysis (Cell Type)'!E103</f>
        <v>1.1291877112049462</v>
      </c>
      <c r="E8">
        <f>'qPCR Analysis (Cell Type)'!F103</f>
        <v>0.87624284668441899</v>
      </c>
      <c r="F8">
        <f>(AVERAGE(C8:E8))*(2^-('Error Calculation'!D9))</f>
        <v>0.87162715942971647</v>
      </c>
      <c r="G8">
        <f>(AVERAGE(C8:E8))*(2^('Error Calculation'!D9))</f>
        <v>1.1596271321546656</v>
      </c>
      <c r="H8">
        <f t="shared" si="0"/>
        <v>0.13373969062930535</v>
      </c>
      <c r="I8">
        <f t="shared" si="1"/>
        <v>0.1542602820956438</v>
      </c>
    </row>
    <row r="9" spans="1:9" x14ac:dyDescent="0.35">
      <c r="A9" t="s">
        <v>137</v>
      </c>
      <c r="B9" t="s">
        <v>55</v>
      </c>
      <c r="C9">
        <f>'qPCR Analysis (Cell Type)'!D104</f>
        <v>1.0487162144007069</v>
      </c>
      <c r="D9">
        <f>'qPCR Analysis (Cell Type)'!E104</f>
        <v>1.0196372607168338</v>
      </c>
      <c r="E9">
        <f>'qPCR Analysis (Cell Type)'!F104</f>
        <v>0.93518238881486526</v>
      </c>
      <c r="F9">
        <f>(AVERAGE(C9:E9))*(2^-('Error Calculation'!D10))</f>
        <v>0.88774164264161304</v>
      </c>
      <c r="G9">
        <f>(AVERAGE(C9:E9))*(2^('Error Calculation'!D10))</f>
        <v>1.1291107498203246</v>
      </c>
      <c r="H9">
        <f t="shared" si="0"/>
        <v>0.113436978669189</v>
      </c>
      <c r="I9">
        <f t="shared" si="1"/>
        <v>0.12793212850952251</v>
      </c>
    </row>
    <row r="10" spans="1:9" x14ac:dyDescent="0.35">
      <c r="A10" t="s">
        <v>137</v>
      </c>
      <c r="B10" t="s">
        <v>56</v>
      </c>
      <c r="C10">
        <f>'qPCR Analysis (Cell Type)'!D105</f>
        <v>1.0488533679395446</v>
      </c>
      <c r="D10">
        <f>'qPCR Analysis (Cell Type)'!E105</f>
        <v>0.95565204687376459</v>
      </c>
      <c r="E10">
        <f>'qPCR Analysis (Cell Type)'!F105</f>
        <v>0.99766658959692001</v>
      </c>
      <c r="F10">
        <f>(AVERAGE(C10:E10))*(2^-('Error Calculation'!D11))</f>
        <v>0.89858448260900814</v>
      </c>
      <c r="G10">
        <f>(AVERAGE(C10:E10))*(2^('Error Calculation'!D11))</f>
        <v>1.1144734262610576</v>
      </c>
      <c r="H10">
        <f t="shared" si="0"/>
        <v>0.10213951886106809</v>
      </c>
      <c r="I10">
        <f t="shared" si="1"/>
        <v>0.11374942479098138</v>
      </c>
    </row>
    <row r="11" spans="1:9" x14ac:dyDescent="0.35">
      <c r="A11" t="s">
        <v>137</v>
      </c>
      <c r="B11" t="s">
        <v>57</v>
      </c>
      <c r="C11">
        <f>'qPCR Analysis (Cell Type)'!D106</f>
        <v>1.0858939559609417</v>
      </c>
      <c r="D11">
        <f>'qPCR Analysis (Cell Type)'!E106</f>
        <v>1.0575800656976746</v>
      </c>
      <c r="E11">
        <f>'qPCR Analysis (Cell Type)'!F106</f>
        <v>0.87076171873761077</v>
      </c>
      <c r="F11">
        <f>(AVERAGE(C11:E11))*(2^-('Error Calculation'!D12))</f>
        <v>0.82849631747258978</v>
      </c>
      <c r="G11">
        <f>(AVERAGE(C11:E11))*(2^('Error Calculation'!D12))</f>
        <v>1.218488229427845</v>
      </c>
      <c r="H11">
        <f t="shared" si="0"/>
        <v>0.17624892932615255</v>
      </c>
      <c r="I11">
        <f t="shared" si="1"/>
        <v>0.21374298262910263</v>
      </c>
    </row>
    <row r="12" spans="1:9" x14ac:dyDescent="0.35">
      <c r="A12" t="s">
        <v>137</v>
      </c>
      <c r="B12" t="s">
        <v>58</v>
      </c>
      <c r="C12">
        <f>'qPCR Analysis (Cell Type)'!D107</f>
        <v>1.0737886047971257</v>
      </c>
      <c r="D12">
        <f>'qPCR Analysis (Cell Type)'!E107</f>
        <v>1.0825755173152267</v>
      </c>
      <c r="E12">
        <f>'qPCR Analysis (Cell Type)'!F107</f>
        <v>0.86024668544073402</v>
      </c>
      <c r="F12">
        <f>(AVERAGE(C12:E12))*(2^-('Error Calculation'!D13))</f>
        <v>0.883050601136529</v>
      </c>
      <c r="G12">
        <f>(AVERAGE(C12:E12))*(2^('Error Calculation'!D13))</f>
        <v>1.1450131261553247</v>
      </c>
      <c r="H12">
        <f t="shared" si="0"/>
        <v>0.12248633471449966</v>
      </c>
      <c r="I12">
        <f t="shared" si="1"/>
        <v>0.13947619030429603</v>
      </c>
    </row>
    <row r="13" spans="1:9" x14ac:dyDescent="0.35">
      <c r="A13" t="s">
        <v>137</v>
      </c>
      <c r="B13" t="s">
        <v>59</v>
      </c>
      <c r="C13">
        <f>'qPCR Analysis (Cell Type)'!D108</f>
        <v>1.0063532284375682</v>
      </c>
      <c r="D13">
        <f>'qPCR Analysis (Cell Type)'!E108</f>
        <v>0.90728692788437426</v>
      </c>
      <c r="E13">
        <f>'qPCR Analysis (Cell Type)'!F108</f>
        <v>1.0952289179029882</v>
      </c>
      <c r="F13">
        <f>(AVERAGE(C13:E13))*(2^-('Error Calculation'!D14))</f>
        <v>0.78230435846111468</v>
      </c>
      <c r="G13">
        <f>(AVERAGE(C13:E13))*(2^('Error Calculation'!D14))</f>
        <v>1.2858441159420202</v>
      </c>
      <c r="H13">
        <f t="shared" si="0"/>
        <v>0.22065199961386228</v>
      </c>
      <c r="I13">
        <f t="shared" si="1"/>
        <v>0.28288775786704323</v>
      </c>
    </row>
    <row r="14" spans="1:9" x14ac:dyDescent="0.35">
      <c r="A14" t="s">
        <v>137</v>
      </c>
      <c r="B14" t="s">
        <v>60</v>
      </c>
      <c r="C14">
        <f>'qPCR Analysis (Cell Type)'!D109</f>
        <v>1.1651148888863145</v>
      </c>
      <c r="D14">
        <f>'qPCR Analysis (Cell Type)'!E109</f>
        <v>1.0400737915616491</v>
      </c>
      <c r="E14">
        <f>'qPCR Analysis (Cell Type)'!F109</f>
        <v>0.82521496472430678</v>
      </c>
      <c r="F14">
        <f>(AVERAGE(C14:E14))*(2^-('Error Calculation'!D15))</f>
        <v>0.87334099197957327</v>
      </c>
      <c r="G14">
        <f>(AVERAGE(C14:E14))*(2^('Error Calculation'!D15))</f>
        <v>1.168354417373396</v>
      </c>
      <c r="H14">
        <f t="shared" si="0"/>
        <v>0.1367935564111834</v>
      </c>
      <c r="I14">
        <f t="shared" si="1"/>
        <v>0.15821986898263929</v>
      </c>
    </row>
    <row r="15" spans="1:9" x14ac:dyDescent="0.35">
      <c r="A15" t="s">
        <v>137</v>
      </c>
      <c r="B15" t="s">
        <v>61</v>
      </c>
      <c r="C15">
        <f>'qPCR Analysis (Cell Type)'!D110</f>
        <v>1.1100323073680163</v>
      </c>
      <c r="D15">
        <f>'qPCR Analysis (Cell Type)'!E110</f>
        <v>1.0287247355959537</v>
      </c>
      <c r="E15">
        <f>'qPCR Analysis (Cell Type)'!F110</f>
        <v>0.8757198588770615</v>
      </c>
      <c r="F15">
        <f>(AVERAGE(C15:E15))*(2^-('Error Calculation'!D16))</f>
        <v>0.88669252127387055</v>
      </c>
      <c r="G15">
        <f>(AVERAGE(C15:E15))*(2^('Error Calculation'!D16))</f>
        <v>1.1386974970607153</v>
      </c>
      <c r="H15">
        <f t="shared" si="0"/>
        <v>0.11813311267313997</v>
      </c>
      <c r="I15">
        <f t="shared" si="1"/>
        <v>0.1338718631137048</v>
      </c>
    </row>
    <row r="16" spans="1:9" x14ac:dyDescent="0.35">
      <c r="A16" t="s">
        <v>137</v>
      </c>
      <c r="B16" t="s">
        <v>62</v>
      </c>
      <c r="C16">
        <f>'qPCR Analysis (Cell Type)'!D111</f>
        <v>1.1456895057564678</v>
      </c>
      <c r="D16">
        <f>'qPCR Analysis (Cell Type)'!E111</f>
        <v>1.0658381989887291</v>
      </c>
      <c r="E16">
        <f>'qPCR Analysis (Cell Type)'!F111</f>
        <v>0.8189205772486351</v>
      </c>
      <c r="F16">
        <f>(AVERAGE(C16:E16))*(2^-('Error Calculation'!D17))</f>
        <v>0.8474161931645191</v>
      </c>
      <c r="G16">
        <f>(AVERAGE(C16:E16))*(2^('Error Calculation'!D17))</f>
        <v>1.2041330738880562</v>
      </c>
      <c r="H16">
        <f t="shared" si="0"/>
        <v>0.16273323416675811</v>
      </c>
      <c r="I16">
        <f t="shared" si="1"/>
        <v>0.19398364655677902</v>
      </c>
    </row>
    <row r="17" spans="1:9" x14ac:dyDescent="0.35">
      <c r="A17" t="s">
        <v>137</v>
      </c>
      <c r="B17" t="s">
        <v>63</v>
      </c>
      <c r="C17">
        <f>'qPCR Analysis (Cell Type)'!D112</f>
        <v>1.1433566082678703</v>
      </c>
      <c r="D17">
        <f>'qPCR Analysis (Cell Type)'!E112</f>
        <v>1.0001412579680962</v>
      </c>
      <c r="E17">
        <f>'qPCR Analysis (Cell Type)'!F112</f>
        <v>0.87449423456574682</v>
      </c>
      <c r="F17">
        <f>(AVERAGE(C17:E17))*(2^-('Error Calculation'!D18))</f>
        <v>0.8494902760396692</v>
      </c>
      <c r="G17">
        <f>(AVERAGE(C17:E17))*(2^('Error Calculation'!D18))</f>
        <v>1.1913387719940061</v>
      </c>
      <c r="H17">
        <f t="shared" si="0"/>
        <v>0.1565070908942352</v>
      </c>
      <c r="I17">
        <f t="shared" si="1"/>
        <v>0.18534140506010166</v>
      </c>
    </row>
    <row r="18" spans="1:9" x14ac:dyDescent="0.35">
      <c r="A18" t="s">
        <v>137</v>
      </c>
      <c r="B18" t="s">
        <v>64</v>
      </c>
      <c r="C18">
        <f>'qPCR Analysis (Cell Type)'!D113</f>
        <v>1.1104947370469711</v>
      </c>
      <c r="D18">
        <f>'qPCR Analysis (Cell Type)'!E113</f>
        <v>0.99752706401126245</v>
      </c>
      <c r="E18">
        <f>'qPCR Analysis (Cell Type)'!F113</f>
        <v>0.90273193840382293</v>
      </c>
      <c r="F18">
        <f>(AVERAGE(C18:E18))*(2^-('Error Calculation'!D19))</f>
        <v>0.91073358517866976</v>
      </c>
      <c r="G18">
        <f>(AVERAGE(C18:E18))*(2^('Error Calculation'!D19))</f>
        <v>1.1059019072589384</v>
      </c>
      <c r="H18">
        <f t="shared" si="0"/>
        <v>9.2850994642015738E-2</v>
      </c>
      <c r="I18">
        <f t="shared" si="1"/>
        <v>0.10231732743825295</v>
      </c>
    </row>
    <row r="19" spans="1:9" x14ac:dyDescent="0.35">
      <c r="A19" t="s">
        <v>137</v>
      </c>
      <c r="B19" t="s">
        <v>65</v>
      </c>
      <c r="C19">
        <f>'qPCR Analysis (Cell Type)'!D114</f>
        <v>1.0752832758382345</v>
      </c>
      <c r="D19">
        <f>'qPCR Analysis (Cell Type)'!E114</f>
        <v>1.024183894551705</v>
      </c>
      <c r="E19">
        <f>'qPCR Analysis (Cell Type)'!F114</f>
        <v>0.9080278452364503</v>
      </c>
      <c r="F19">
        <f>(AVERAGE(C19:E19))*(2^-('Error Calculation'!D20))</f>
        <v>0.90334417801349876</v>
      </c>
      <c r="G19">
        <f>(AVERAGE(C19:E19))*(2^('Error Calculation'!D20))</f>
        <v>1.1125360003866795</v>
      </c>
      <c r="H19">
        <f t="shared" si="0"/>
        <v>9.9154160528631019E-2</v>
      </c>
      <c r="I19">
        <f t="shared" si="1"/>
        <v>0.11003766184454977</v>
      </c>
    </row>
    <row r="20" spans="1:9" x14ac:dyDescent="0.35">
      <c r="A20" t="s">
        <v>137</v>
      </c>
      <c r="B20" t="s">
        <v>66</v>
      </c>
      <c r="C20">
        <f>'qPCR Analysis (Cell Type)'!D115</f>
        <v>1.1401205170741295</v>
      </c>
      <c r="D20">
        <f>'qPCR Analysis (Cell Type)'!E115</f>
        <v>1.0318097612329751</v>
      </c>
      <c r="E20">
        <f>'qPCR Analysis (Cell Type)'!F115</f>
        <v>0.85006005102662152</v>
      </c>
      <c r="F20">
        <f>(AVERAGE(C20:E20))*(2^-('Error Calculation'!D21))</f>
        <v>0.89227479950952915</v>
      </c>
      <c r="G20">
        <f>(AVERAGE(C20:E20))*(2^('Error Calculation'!D21))</f>
        <v>1.137221347754019</v>
      </c>
      <c r="H20">
        <f t="shared" si="0"/>
        <v>0.11505531026837967</v>
      </c>
      <c r="I20">
        <f t="shared" si="1"/>
        <v>0.12989123797611013</v>
      </c>
    </row>
    <row r="21" spans="1:9" x14ac:dyDescent="0.35">
      <c r="A21" t="s">
        <v>137</v>
      </c>
      <c r="B21" t="s">
        <v>67</v>
      </c>
      <c r="C21">
        <f>'qPCR Analysis (Cell Type)'!D116</f>
        <v>1.0511129212888024</v>
      </c>
      <c r="D21">
        <f>'qPCR Analysis (Cell Type)'!E116</f>
        <v>1.0338441128092204</v>
      </c>
      <c r="E21">
        <f>'qPCR Analysis (Cell Type)'!F116</f>
        <v>0.92022825974286493</v>
      </c>
      <c r="F21">
        <f>(AVERAGE(C21:E21))*(2^-('Error Calculation'!D22))</f>
        <v>0.88719263307296559</v>
      </c>
      <c r="G21">
        <f>(AVERAGE(C21:E21))*(2^('Error Calculation'!D22))</f>
        <v>1.1310507015366016</v>
      </c>
      <c r="H21">
        <f t="shared" si="0"/>
        <v>0.11453579820733029</v>
      </c>
      <c r="I21">
        <f t="shared" si="1"/>
        <v>0.12932227025630572</v>
      </c>
    </row>
    <row r="22" spans="1:9" x14ac:dyDescent="0.35">
      <c r="A22" t="s">
        <v>137</v>
      </c>
      <c r="B22" t="s">
        <v>68</v>
      </c>
      <c r="C22">
        <f>'qPCR Analysis (Cell Type)'!D117</f>
        <v>0.87871046308235412</v>
      </c>
      <c r="D22">
        <f>'qPCR Analysis (Cell Type)'!E117</f>
        <v>1.1448345453460718</v>
      </c>
      <c r="E22">
        <f>'qPCR Analysis (Cell Type)'!F117</f>
        <v>0.9940574317349582</v>
      </c>
      <c r="F22">
        <f>(AVERAGE(C22:E22))*(2^-('Error Calculation'!D23))</f>
        <v>0.82511377764019012</v>
      </c>
      <c r="G22">
        <f>(AVERAGE(C22:E22))*(2^('Error Calculation'!D23))</f>
        <v>1.2262180257427693</v>
      </c>
      <c r="H22">
        <f t="shared" si="0"/>
        <v>0.18075370241427124</v>
      </c>
      <c r="I22">
        <f t="shared" si="1"/>
        <v>0.22035054568830792</v>
      </c>
    </row>
    <row r="23" spans="1:9" x14ac:dyDescent="0.35">
      <c r="A23" t="s">
        <v>137</v>
      </c>
      <c r="B23" t="s">
        <v>70</v>
      </c>
      <c r="C23">
        <f>'qPCR Analysis (Cell Type)'!D118</f>
        <v>1.3832462379004771</v>
      </c>
      <c r="D23">
        <f>'qPCR Analysis (Cell Type)'!E118</f>
        <v>0.88181463954750783</v>
      </c>
      <c r="E23">
        <f>'qPCR Analysis (Cell Type)'!F118</f>
        <v>0.81982885105556114</v>
      </c>
      <c r="F23">
        <f>(AVERAGE(C23:E23))*(2^-('Error Calculation'!D24))</f>
        <v>0.75660981938632321</v>
      </c>
      <c r="G23">
        <f>(AVERAGE(C23:E23))*(2^('Error Calculation'!D24))</f>
        <v>1.397541799571355</v>
      </c>
      <c r="H23">
        <f t="shared" si="0"/>
        <v>0.27168675678152543</v>
      </c>
      <c r="I23">
        <f t="shared" si="1"/>
        <v>0.36924522340350641</v>
      </c>
    </row>
    <row r="24" spans="1:9" x14ac:dyDescent="0.35">
      <c r="A24" t="s">
        <v>137</v>
      </c>
      <c r="B24" t="s">
        <v>71</v>
      </c>
      <c r="C24">
        <f>'qPCR Analysis (Cell Type)'!D119</f>
        <v>0.95833996878198968</v>
      </c>
      <c r="D24">
        <f>'qPCR Analysis (Cell Type)'!E119</f>
        <v>1.1685275737293577</v>
      </c>
      <c r="E24">
        <f>'qPCR Analysis (Cell Type)'!F119</f>
        <v>0.89297938652981701</v>
      </c>
      <c r="F24">
        <f>(AVERAGE(C24:E24))*(2^-('Error Calculation'!D25))</f>
        <v>0.80164001337550406</v>
      </c>
      <c r="G24">
        <f>(AVERAGE(C24:E24))*(2^('Error Calculation'!D25))</f>
        <v>1.2640025895080784</v>
      </c>
      <c r="H24">
        <f t="shared" si="0"/>
        <v>0.20497562963821736</v>
      </c>
      <c r="I24">
        <f t="shared" si="1"/>
        <v>0.25738694649435701</v>
      </c>
    </row>
    <row r="25" spans="1:9" x14ac:dyDescent="0.35">
      <c r="A25" t="s">
        <v>137</v>
      </c>
      <c r="B25" t="s">
        <v>72</v>
      </c>
      <c r="C25">
        <f>'qPCR Analysis (Cell Type)'!D120</f>
        <v>0.77937709843387282</v>
      </c>
      <c r="D25">
        <f>'qPCR Analysis (Cell Type)'!E120</f>
        <v>1.371517576634216</v>
      </c>
      <c r="E25">
        <f>'qPCR Analysis (Cell Type)'!F120</f>
        <v>0.93551548865959167</v>
      </c>
      <c r="F25">
        <f>(AVERAGE(C25:E25))*(2^-('Error Calculation'!D26))</f>
        <v>0.64084269273645789</v>
      </c>
      <c r="G25">
        <f>(AVERAGE(C25:E25))*(2^('Error Calculation'!D26))</f>
        <v>1.6516321758369137</v>
      </c>
      <c r="H25">
        <f t="shared" si="0"/>
        <v>0.38796069517276877</v>
      </c>
      <c r="I25">
        <f t="shared" si="1"/>
        <v>0.62282878792768703</v>
      </c>
    </row>
    <row r="26" spans="1:9" x14ac:dyDescent="0.35">
      <c r="A26" t="s">
        <v>137</v>
      </c>
      <c r="B26" t="s">
        <v>73</v>
      </c>
      <c r="C26">
        <f>'qPCR Analysis (Cell Type)'!D121</f>
        <v>0.99282315404331434</v>
      </c>
      <c r="D26">
        <f>'qPCR Analysis (Cell Type)'!E121</f>
        <v>1.0048445502627252</v>
      </c>
      <c r="E26">
        <f>'qPCR Analysis (Cell Type)'!F121</f>
        <v>1.0023726805723692</v>
      </c>
      <c r="F26">
        <f>(AVERAGE(C26:E26))*(2^-('Error Calculation'!D27))</f>
        <v>0.84058208730756201</v>
      </c>
      <c r="G26">
        <f>(AVERAGE(C26:E26))*(2^('Error Calculation'!D27))</f>
        <v>1.1896838375852594</v>
      </c>
      <c r="H26">
        <f t="shared" si="0"/>
        <v>0.15943137431857424</v>
      </c>
      <c r="I26">
        <f t="shared" si="1"/>
        <v>0.18967037595912317</v>
      </c>
    </row>
    <row r="27" spans="1:9" x14ac:dyDescent="0.35">
      <c r="A27" t="s">
        <v>137</v>
      </c>
      <c r="B27" t="s">
        <v>74</v>
      </c>
      <c r="C27">
        <f>'qPCR Analysis (Cell Type)'!D122</f>
        <v>0.95844670087570161</v>
      </c>
      <c r="D27">
        <f>'qPCR Analysis (Cell Type)'!E122</f>
        <v>1.0923158728515059</v>
      </c>
      <c r="E27">
        <f>'qPCR Analysis (Cell Type)'!F122</f>
        <v>0.95517685086069271</v>
      </c>
      <c r="F27">
        <f>(AVERAGE(C27:E27))*(2^-('Error Calculation'!D28))</f>
        <v>0.82030824919191925</v>
      </c>
      <c r="G27">
        <f>(AVERAGE(C27:E27))*(2^('Error Calculation'!D28))</f>
        <v>1.2238857003101271</v>
      </c>
      <c r="H27">
        <f t="shared" si="0"/>
        <v>0.18167155900404752</v>
      </c>
      <c r="I27">
        <f t="shared" si="1"/>
        <v>0.22190589211416034</v>
      </c>
    </row>
    <row r="28" spans="1:9" x14ac:dyDescent="0.35">
      <c r="A28" t="s">
        <v>137</v>
      </c>
      <c r="B28" t="s">
        <v>75</v>
      </c>
      <c r="C28">
        <f>'qPCR Analysis (Cell Type)'!D123</f>
        <v>1.1461040291084366</v>
      </c>
      <c r="D28">
        <f>'qPCR Analysis (Cell Type)'!E123</f>
        <v>0.94691007770626601</v>
      </c>
      <c r="E28">
        <f>'qPCR Analysis (Cell Type)'!F123</f>
        <v>0.921440341322594</v>
      </c>
      <c r="F28">
        <f>(AVERAGE(C28:E28))*(2^-('Error Calculation'!D29))</f>
        <v>0.85200094682909722</v>
      </c>
      <c r="G28">
        <f>(AVERAGE(C28:E28))*(2^('Error Calculation'!D29))</f>
        <v>1.1850450601954137</v>
      </c>
      <c r="H28">
        <f t="shared" si="0"/>
        <v>0.15281720255000164</v>
      </c>
      <c r="I28">
        <f t="shared" si="1"/>
        <v>0.18022691081631481</v>
      </c>
    </row>
    <row r="29" spans="1:9" x14ac:dyDescent="0.35">
      <c r="A29" t="s">
        <v>137</v>
      </c>
      <c r="B29" t="s">
        <v>69</v>
      </c>
      <c r="C29">
        <f>'qPCR Analysis (Cell Type)'!D124</f>
        <v>1.3399740959356534</v>
      </c>
      <c r="D29">
        <f>'qPCR Analysis (Cell Type)'!E124</f>
        <v>1.0077923739346637</v>
      </c>
      <c r="E29">
        <f>'qPCR Analysis (Cell Type)'!F124</f>
        <v>0.74051273130104944</v>
      </c>
      <c r="F29">
        <f>(AVERAGE(C29:E29))*(2^-('Error Calculation'!D30))</f>
        <v>0.47933236186191075</v>
      </c>
      <c r="G29">
        <f>(AVERAGE(C29:E29))*(2^('Error Calculation'!D30))</f>
        <v>2.210822381581949</v>
      </c>
      <c r="H29">
        <f t="shared" si="0"/>
        <v>0.55009403852854466</v>
      </c>
      <c r="I29">
        <f t="shared" si="1"/>
        <v>1.1813959811914936</v>
      </c>
    </row>
    <row r="30" spans="1:9" x14ac:dyDescent="0.35">
      <c r="A30" t="s">
        <v>137</v>
      </c>
      <c r="B30" t="s">
        <v>76</v>
      </c>
      <c r="C30">
        <f>'qPCR Analysis (Cell Type)'!D125</f>
        <v>1.0409463154359506</v>
      </c>
      <c r="D30">
        <f>'qPCR Analysis (Cell Type)'!E125</f>
        <v>1.0365250622885995</v>
      </c>
      <c r="E30">
        <f>'qPCR Analysis (Cell Type)'!F125</f>
        <v>0.92681245254750666</v>
      </c>
      <c r="F30">
        <f>(AVERAGE(C30:E30))*(2^-('Error Calculation'!D31))</f>
        <v>0.88663712175477105</v>
      </c>
      <c r="G30">
        <f>(AVERAGE(C30:E30))*(2^('Error Calculation'!D31))</f>
        <v>1.1310804626425668</v>
      </c>
      <c r="H30">
        <f t="shared" si="0"/>
        <v>0.11479082166924792</v>
      </c>
      <c r="I30">
        <f t="shared" si="1"/>
        <v>0.12965251921854781</v>
      </c>
    </row>
    <row r="31" spans="1:9" x14ac:dyDescent="0.35">
      <c r="A31" t="s">
        <v>137</v>
      </c>
      <c r="B31" t="s">
        <v>77</v>
      </c>
      <c r="C31">
        <f>'qPCR Analysis (Cell Type)'!D126</f>
        <v>1.0133543734991846</v>
      </c>
      <c r="D31">
        <f>'qPCR Analysis (Cell Type)'!E126</f>
        <v>0.98287790001232966</v>
      </c>
      <c r="E31">
        <f>'qPCR Analysis (Cell Type)'!F126</f>
        <v>1.0040124165537225</v>
      </c>
      <c r="F31">
        <f>(AVERAGE(C31:E31))*(2^-('Error Calculation'!D32))</f>
        <v>0.89648439761555043</v>
      </c>
      <c r="G31">
        <f>(AVERAGE(C31:E31))*(2^('Error Calculation'!D32))</f>
        <v>1.1156503515543057</v>
      </c>
      <c r="H31">
        <f t="shared" si="0"/>
        <v>0.1035971657395286</v>
      </c>
      <c r="I31">
        <f t="shared" si="1"/>
        <v>0.11556878819922667</v>
      </c>
    </row>
    <row r="32" spans="1:9" x14ac:dyDescent="0.35">
      <c r="A32" t="s">
        <v>136</v>
      </c>
      <c r="B32" t="s">
        <v>48</v>
      </c>
      <c r="C32">
        <f>'qPCR Analysis (Cell Type)'!G97</f>
        <v>2.1978295294274348E-4</v>
      </c>
      <c r="D32">
        <f>'qPCR Analysis (Cell Type)'!H97</f>
        <v>2.0878530261107255E-4</v>
      </c>
      <c r="E32">
        <f>'qPCR Analysis (Cell Type)'!I97</f>
        <v>1.901237141438171E-4</v>
      </c>
      <c r="F32">
        <f>(AVERAGE(C32:E32))*(2^-('Error Calculation'!G3))</f>
        <v>1.894870726784111E-4</v>
      </c>
      <c r="G32">
        <f>(AVERAGE(C32:E32))*(2^('Error Calculation'!G3))</f>
        <v>2.2445374825001826E-4</v>
      </c>
      <c r="H32">
        <f t="shared" si="0"/>
        <v>1.6743583887466614E-5</v>
      </c>
      <c r="I32">
        <f t="shared" si="1"/>
        <v>1.822309168414055E-5</v>
      </c>
    </row>
    <row r="33" spans="1:9" x14ac:dyDescent="0.35">
      <c r="A33" t="s">
        <v>136</v>
      </c>
      <c r="B33" t="s">
        <v>49</v>
      </c>
      <c r="C33">
        <f>'qPCR Analysis (Cell Type)'!G98</f>
        <v>6.4257582863131834E-4</v>
      </c>
      <c r="D33">
        <f>'qPCR Analysis (Cell Type)'!H98</f>
        <v>6.1042217803989978E-4</v>
      </c>
      <c r="E33">
        <f>'qPCR Analysis (Cell Type)'!I98</f>
        <v>5.5586159673745843E-4</v>
      </c>
      <c r="F33">
        <f>(AVERAGE(C33:E33))*(2^-('Error Calculation'!G4))</f>
        <v>5.5400025848671209E-4</v>
      </c>
      <c r="G33">
        <f>(AVERAGE(C33:E33))*(2^('Error Calculation'!G4))</f>
        <v>6.5623175655818151E-4</v>
      </c>
      <c r="H33">
        <f t="shared" si="0"/>
        <v>4.8952942649513461E-5</v>
      </c>
      <c r="I33">
        <f t="shared" si="1"/>
        <v>5.327855542195596E-5</v>
      </c>
    </row>
    <row r="34" spans="1:9" x14ac:dyDescent="0.35">
      <c r="A34" t="s">
        <v>136</v>
      </c>
      <c r="B34" t="s">
        <v>50</v>
      </c>
      <c r="C34">
        <f>'qPCR Analysis (Cell Type)'!G99</f>
        <v>2.3642018091747253E-2</v>
      </c>
      <c r="D34">
        <f>'qPCR Analysis (Cell Type)'!H99</f>
        <v>2.2459002554705974E-2</v>
      </c>
      <c r="E34">
        <f>'qPCR Analysis (Cell Type)'!I99</f>
        <v>2.0451578383466774E-2</v>
      </c>
      <c r="F34">
        <f>(AVERAGE(C34:E34))*(2^-('Error Calculation'!G5))</f>
        <v>2.0383094959973015E-2</v>
      </c>
      <c r="G34">
        <f>(AVERAGE(C34:E34))*(2^('Error Calculation'!G5))</f>
        <v>2.4144454817066004E-2</v>
      </c>
      <c r="H34">
        <f t="shared" si="0"/>
        <v>1.801104716666984E-3</v>
      </c>
      <c r="I34">
        <f t="shared" si="1"/>
        <v>1.9602551404260052E-3</v>
      </c>
    </row>
    <row r="35" spans="1:9" x14ac:dyDescent="0.35">
      <c r="A35" t="s">
        <v>136</v>
      </c>
      <c r="B35" t="s">
        <v>51</v>
      </c>
      <c r="C35">
        <f>'qPCR Analysis (Cell Type)'!G100</f>
        <v>2.2474238793300944E-5</v>
      </c>
      <c r="D35">
        <f>'qPCR Analysis (Cell Type)'!H100</f>
        <v>5.6735734118227142E-6</v>
      </c>
      <c r="E35">
        <f>'qPCR Analysis (Cell Type)'!I100</f>
        <v>1.5925348224602739E-5</v>
      </c>
      <c r="F35">
        <f>(AVERAGE(C35:E35))*(2^-('Error Calculation'!G6))</f>
        <v>2.193184452465395E-6</v>
      </c>
      <c r="G35">
        <f>(AVERAGE(C35:E35))*(2^('Error Calculation'!G6))</f>
        <v>9.840807142736459E-5</v>
      </c>
      <c r="H35">
        <f>AVERAGE(C35:E35)-F35</f>
        <v>1.2497869024110071E-5</v>
      </c>
      <c r="I35">
        <f t="shared" si="1"/>
        <v>8.3717017950789128E-5</v>
      </c>
    </row>
    <row r="36" spans="1:9" x14ac:dyDescent="0.35">
      <c r="A36" t="s">
        <v>136</v>
      </c>
      <c r="B36" t="s">
        <v>52</v>
      </c>
      <c r="C36">
        <f>'qPCR Analysis (Cell Type)'!G101</f>
        <v>1.37274982665664E-3</v>
      </c>
      <c r="D36">
        <f>'qPCR Analysis (Cell Type)'!H101</f>
        <v>1.3040592281170658E-3</v>
      </c>
      <c r="E36">
        <f>'qPCR Analysis (Cell Type)'!I101</f>
        <v>1.1875001775148294E-3</v>
      </c>
      <c r="F36">
        <f>(AVERAGE(C36:E36))*(2^-('Error Calculation'!G7))</f>
        <v>1.1835237569163394E-3</v>
      </c>
      <c r="G36">
        <f>(AVERAGE(C36:E36))*(2^('Error Calculation'!G7))</f>
        <v>1.4019233060487395E-3</v>
      </c>
      <c r="H36">
        <f t="shared" si="0"/>
        <v>1.0457932051317247E-4</v>
      </c>
      <c r="I36">
        <f t="shared" si="1"/>
        <v>1.1382022861922765E-4</v>
      </c>
    </row>
    <row r="37" spans="1:9" x14ac:dyDescent="0.35">
      <c r="A37" t="s">
        <v>136</v>
      </c>
      <c r="B37" t="s">
        <v>53</v>
      </c>
      <c r="C37">
        <f>'qPCR Analysis (Cell Type)'!G102</f>
        <v>7.053734935419357E-5</v>
      </c>
      <c r="D37">
        <f>'qPCR Analysis (Cell Type)'!H102</f>
        <v>6.7007753026845893E-5</v>
      </c>
      <c r="E37">
        <f>'qPCR Analysis (Cell Type)'!I102</f>
        <v>6.1018485125973197E-5</v>
      </c>
      <c r="F37">
        <f>(AVERAGE(C37:E37))*(2^-('Error Calculation'!G8))</f>
        <v>6.0814160810290672E-5</v>
      </c>
      <c r="G37">
        <f>(AVERAGE(C37:E37))*(2^('Error Calculation'!G8))</f>
        <v>7.2036398829777783E-5</v>
      </c>
      <c r="H37">
        <f t="shared" si="0"/>
        <v>5.3737016920468719E-6</v>
      </c>
      <c r="I37">
        <f t="shared" si="1"/>
        <v>5.8485363274402388E-6</v>
      </c>
    </row>
    <row r="38" spans="1:9" x14ac:dyDescent="0.35">
      <c r="A38" t="s">
        <v>136</v>
      </c>
      <c r="B38" t="s">
        <v>54</v>
      </c>
      <c r="C38">
        <f>'qPCR Analysis (Cell Type)'!G103</f>
        <v>3.0627284822129454E-5</v>
      </c>
      <c r="D38">
        <f>'qPCR Analysis (Cell Type)'!H103</f>
        <v>1.1892369063269648E-5</v>
      </c>
      <c r="E38">
        <f>'qPCR Analysis (Cell Type)'!I103</f>
        <v>1.0829408717958042E-5</v>
      </c>
      <c r="F38">
        <f>(AVERAGE(C38:E38))*(2^-('Error Calculation'!G9))</f>
        <v>3.2764724742235932E-6</v>
      </c>
      <c r="G38">
        <f>(AVERAGE(C38:E38))*(2^('Error Calculation'!G9))</f>
        <v>9.6517164014643146E-5</v>
      </c>
      <c r="H38">
        <f t="shared" si="0"/>
        <v>1.4506548393562123E-5</v>
      </c>
      <c r="I38">
        <f t="shared" si="1"/>
        <v>7.8734143146857427E-5</v>
      </c>
    </row>
    <row r="39" spans="1:9" x14ac:dyDescent="0.35">
      <c r="A39" t="s">
        <v>136</v>
      </c>
      <c r="B39" t="s">
        <v>55</v>
      </c>
      <c r="C39">
        <f>'qPCR Analysis (Cell Type)'!G104</f>
        <v>7.3818110394882516E-5</v>
      </c>
      <c r="D39">
        <f>'qPCR Analysis (Cell Type)'!H104</f>
        <v>7.0124349093572132E-5</v>
      </c>
      <c r="E39">
        <f>'qPCR Analysis (Cell Type)'!I104</f>
        <v>6.3856514490500909E-5</v>
      </c>
      <c r="F39">
        <f>(AVERAGE(C39:E39))*(2^-('Error Calculation'!G10))</f>
        <v>6.364268685125015E-5</v>
      </c>
      <c r="G39">
        <f>(AVERAGE(C39:E39))*(2^('Error Calculation'!G10))</f>
        <v>7.5386882126301217E-5</v>
      </c>
      <c r="H39">
        <f t="shared" si="0"/>
        <v>5.6236378084017119E-6</v>
      </c>
      <c r="I39">
        <f t="shared" si="1"/>
        <v>6.1205574666493558E-6</v>
      </c>
    </row>
    <row r="40" spans="1:9" x14ac:dyDescent="0.35">
      <c r="A40" t="s">
        <v>136</v>
      </c>
      <c r="B40" t="s">
        <v>56</v>
      </c>
      <c r="C40">
        <f>'qPCR Analysis (Cell Type)'!G105</f>
        <v>1.8286141805866268E-4</v>
      </c>
      <c r="D40">
        <f>'qPCR Analysis (Cell Type)'!H105</f>
        <v>1.7371127284477689E-4</v>
      </c>
      <c r="E40">
        <f>'qPCR Analysis (Cell Type)'!I105</f>
        <v>1.5818466131891184E-4</v>
      </c>
      <c r="F40">
        <f>(AVERAGE(C40:E40))*(2^-('Error Calculation'!G11))</f>
        <v>1.5765496982282284E-4</v>
      </c>
      <c r="G40">
        <f>(AVERAGE(C40:E40))*(2^('Error Calculation'!G11))</f>
        <v>1.8674756228374508E-4</v>
      </c>
      <c r="H40">
        <f t="shared" si="0"/>
        <v>1.3930814251294317E-5</v>
      </c>
      <c r="I40">
        <f t="shared" si="1"/>
        <v>1.5161778209627923E-5</v>
      </c>
    </row>
    <row r="41" spans="1:9" x14ac:dyDescent="0.35">
      <c r="A41" t="s">
        <v>136</v>
      </c>
      <c r="B41" t="s">
        <v>57</v>
      </c>
      <c r="C41">
        <f>'qPCR Analysis (Cell Type)'!G106</f>
        <v>2.5405112279252968E-3</v>
      </c>
      <c r="D41">
        <f>'qPCR Analysis (Cell Type)'!H106</f>
        <v>0.10731194333243158</v>
      </c>
      <c r="E41">
        <f>'qPCR Analysis (Cell Type)'!I106</f>
        <v>6.6522362779056501E-2</v>
      </c>
      <c r="F41">
        <f>(AVERAGE(C41:E41))*(2^-('Error Calculation'!G12))</f>
        <v>7.8468538131692129E-6</v>
      </c>
      <c r="G41">
        <f>(AVERAGE(C41:E41))*(2^('Error Calculation'!G12))</f>
        <v>440.48901540220407</v>
      </c>
      <c r="H41">
        <f t="shared" si="0"/>
        <v>5.8783758925991289E-2</v>
      </c>
      <c r="I41">
        <f t="shared" si="1"/>
        <v>440.43022379642429</v>
      </c>
    </row>
    <row r="42" spans="1:9" x14ac:dyDescent="0.35">
      <c r="A42" t="s">
        <v>136</v>
      </c>
      <c r="B42" t="s">
        <v>58</v>
      </c>
      <c r="C42">
        <f>'qPCR Analysis (Cell Type)'!G107</f>
        <v>0.4983063970599888</v>
      </c>
      <c r="D42">
        <f>'qPCR Analysis (Cell Type)'!H107</f>
        <v>0.47136710932546061</v>
      </c>
      <c r="E42">
        <f>'qPCR Analysis (Cell Type)'!I107</f>
        <v>0.43894740790535042</v>
      </c>
      <c r="F42">
        <f>(AVERAGE(C42:E42))*(2^-('Error Calculation'!G13))</f>
        <v>0.41082719020317254</v>
      </c>
      <c r="G42">
        <f>(AVERAGE(C42:E42))*(2^('Error Calculation'!G13))</f>
        <v>0.53664436788729319</v>
      </c>
      <c r="H42">
        <f t="shared" si="0"/>
        <v>5.8713114560427382E-2</v>
      </c>
      <c r="I42">
        <f t="shared" si="1"/>
        <v>6.7104063123693269E-2</v>
      </c>
    </row>
    <row r="43" spans="1:9" x14ac:dyDescent="0.35">
      <c r="A43" t="s">
        <v>136</v>
      </c>
      <c r="B43" t="s">
        <v>59</v>
      </c>
      <c r="C43">
        <f>'qPCR Analysis (Cell Type)'!G108</f>
        <v>1.8037853071855559E-2</v>
      </c>
      <c r="D43">
        <f>'qPCR Analysis (Cell Type)'!H108</f>
        <v>1.7135262592647606E-2</v>
      </c>
      <c r="E43">
        <f>'qPCR Analysis (Cell Type)'!I108</f>
        <v>1.560368343078479E-2</v>
      </c>
      <c r="F43">
        <f>(AVERAGE(C43:E43))*(2^-('Error Calculation'!G14))</f>
        <v>1.5551433494842589E-2</v>
      </c>
      <c r="G43">
        <f>(AVERAGE(C43:E43))*(2^('Error Calculation'!G14))</f>
        <v>1.8421190898348778E-2</v>
      </c>
      <c r="H43">
        <f t="shared" si="0"/>
        <v>1.3741662035867287E-3</v>
      </c>
      <c r="I43">
        <f t="shared" si="1"/>
        <v>1.4955911999194604E-3</v>
      </c>
    </row>
    <row r="44" spans="1:9" x14ac:dyDescent="0.35">
      <c r="A44" t="s">
        <v>136</v>
      </c>
      <c r="B44" t="s">
        <v>60</v>
      </c>
      <c r="C44">
        <f>'qPCR Analysis (Cell Type)'!G109</f>
        <v>0.63143766400179646</v>
      </c>
      <c r="D44">
        <f>'qPCR Analysis (Cell Type)'!H109</f>
        <v>0.44136910598112422</v>
      </c>
      <c r="E44">
        <f>'qPCR Analysis (Cell Type)'!I109</f>
        <v>0.48308073402728158</v>
      </c>
      <c r="F44">
        <f>(AVERAGE(C44:E44))*(2^-('Error Calculation'!G15))</f>
        <v>0.43596104551877762</v>
      </c>
      <c r="G44">
        <f>(AVERAGE(C44:E44))*(2^('Error Calculation'!G15))</f>
        <v>0.61697304534130537</v>
      </c>
      <c r="H44">
        <f t="shared" si="0"/>
        <v>8.266812248462313E-2</v>
      </c>
      <c r="I44">
        <f t="shared" si="1"/>
        <v>9.8343877337904617E-2</v>
      </c>
    </row>
    <row r="45" spans="1:9" x14ac:dyDescent="0.35">
      <c r="A45" t="s">
        <v>136</v>
      </c>
      <c r="B45" t="s">
        <v>61</v>
      </c>
      <c r="C45">
        <f>'qPCR Analysis (Cell Type)'!G110</f>
        <v>0.49680881144566341</v>
      </c>
      <c r="D45">
        <f>'qPCR Analysis (Cell Type)'!H110</f>
        <v>0.40856022581500151</v>
      </c>
      <c r="E45">
        <f>'qPCR Analysis (Cell Type)'!I110</f>
        <v>0.42107126576533982</v>
      </c>
      <c r="F45">
        <f>(AVERAGE(C45:E45))*(2^-('Error Calculation'!G16))</f>
        <v>0.37619201452232948</v>
      </c>
      <c r="G45">
        <f>(AVERAGE(C45:E45))*(2^('Error Calculation'!G16))</f>
        <v>0.51966484300304749</v>
      </c>
      <c r="H45">
        <f t="shared" si="0"/>
        <v>6.5954753153005363E-2</v>
      </c>
      <c r="I45">
        <f t="shared" si="1"/>
        <v>7.7518075327712654E-2</v>
      </c>
    </row>
    <row r="46" spans="1:9" x14ac:dyDescent="0.35">
      <c r="A46" t="s">
        <v>136</v>
      </c>
      <c r="B46" t="s">
        <v>62</v>
      </c>
      <c r="C46">
        <f>'qPCR Analysis (Cell Type)'!G111</f>
        <v>0.98415976688805806</v>
      </c>
      <c r="D46">
        <f>'qPCR Analysis (Cell Type)'!H111</f>
        <v>0.7472602973956195</v>
      </c>
      <c r="E46">
        <f>'qPCR Analysis (Cell Type)'!I111</f>
        <v>0.71780196504659644</v>
      </c>
      <c r="F46">
        <f>(AVERAGE(C46:E46))*(2^-('Error Calculation'!G17))</f>
        <v>0.52944213931226514</v>
      </c>
      <c r="G46">
        <f>(AVERAGE(C46:E46))*(2^('Error Calculation'!G17))</f>
        <v>1.2589117873199061</v>
      </c>
      <c r="H46">
        <f t="shared" si="0"/>
        <v>0.2869652037978262</v>
      </c>
      <c r="I46">
        <f t="shared" si="1"/>
        <v>0.44250444420981472</v>
      </c>
    </row>
    <row r="47" spans="1:9" x14ac:dyDescent="0.35">
      <c r="A47" t="s">
        <v>136</v>
      </c>
      <c r="B47" t="s">
        <v>63</v>
      </c>
      <c r="C47">
        <f>'qPCR Analysis (Cell Type)'!G112</f>
        <v>3.298838733375943E-5</v>
      </c>
      <c r="D47">
        <f>'qPCR Analysis (Cell Type)'!H112</f>
        <v>3.1337691754121217E-5</v>
      </c>
      <c r="E47">
        <f>'qPCR Analysis (Cell Type)'!I112</f>
        <v>2.8536675113028922E-5</v>
      </c>
      <c r="F47">
        <f>(AVERAGE(C47:E47))*(2^-('Error Calculation'!G18))</f>
        <v>2.8441118223960191E-5</v>
      </c>
      <c r="G47">
        <f>(AVERAGE(C47:E47))*(2^('Error Calculation'!G18))</f>
        <v>3.3689451737026518E-5</v>
      </c>
      <c r="H47">
        <f t="shared" si="0"/>
        <v>2.5131331763430015E-6</v>
      </c>
      <c r="I47">
        <f t="shared" si="1"/>
        <v>2.7352003367233255E-6</v>
      </c>
    </row>
    <row r="48" spans="1:9" x14ac:dyDescent="0.35">
      <c r="A48" t="s">
        <v>136</v>
      </c>
      <c r="B48" t="s">
        <v>64</v>
      </c>
      <c r="C48">
        <f>'qPCR Analysis (Cell Type)'!G113</f>
        <v>0.61502866410224888</v>
      </c>
      <c r="D48">
        <f>'qPCR Analysis (Cell Type)'!H113</f>
        <v>0.45171494633920223</v>
      </c>
      <c r="E48">
        <f>'qPCR Analysis (Cell Type)'!I113</f>
        <v>0.37005609637163661</v>
      </c>
      <c r="F48">
        <f>(AVERAGE(C48:E48))*(2^-('Error Calculation'!G19))</f>
        <v>0.39016978619788895</v>
      </c>
      <c r="G48">
        <f>(AVERAGE(C48:E48))*(2^('Error Calculation'!G19))</f>
        <v>0.58789032949395748</v>
      </c>
      <c r="H48">
        <f t="shared" si="0"/>
        <v>8.8763449406473627E-2</v>
      </c>
      <c r="I48">
        <f t="shared" si="1"/>
        <v>0.1089570938895949</v>
      </c>
    </row>
    <row r="49" spans="1:9" x14ac:dyDescent="0.35">
      <c r="A49" t="s">
        <v>136</v>
      </c>
      <c r="B49" t="s">
        <v>65</v>
      </c>
      <c r="C49">
        <f>'qPCR Analysis (Cell Type)'!G114</f>
        <v>0.92335678060406112</v>
      </c>
      <c r="D49">
        <f>'qPCR Analysis (Cell Type)'!H114</f>
        <v>0.94450768772479865</v>
      </c>
      <c r="E49">
        <f>'qPCR Analysis (Cell Type)'!I114</f>
        <v>0.9918934861200811</v>
      </c>
      <c r="F49">
        <f>(AVERAGE(C49:E49))*(2^-('Error Calculation'!G20))</f>
        <v>0.81284985675284083</v>
      </c>
      <c r="G49">
        <f>(AVERAGE(C49:E49))*(2^('Error Calculation'!G20))</f>
        <v>1.117907089495414</v>
      </c>
      <c r="H49">
        <f t="shared" si="0"/>
        <v>0.1404027947301395</v>
      </c>
      <c r="I49">
        <f t="shared" si="1"/>
        <v>0.16465443801243362</v>
      </c>
    </row>
    <row r="50" spans="1:9" x14ac:dyDescent="0.35">
      <c r="A50" t="s">
        <v>136</v>
      </c>
      <c r="B50" t="s">
        <v>66</v>
      </c>
      <c r="C50">
        <f>'qPCR Analysis (Cell Type)'!G115</f>
        <v>0.97273652819052925</v>
      </c>
      <c r="D50">
        <f>'qPCR Analysis (Cell Type)'!H115</f>
        <v>1.1369816732948754</v>
      </c>
      <c r="E50">
        <f>'qPCR Analysis (Cell Type)'!I115</f>
        <v>0.87097185212980055</v>
      </c>
      <c r="F50">
        <f>(AVERAGE(C50:E50))*(2^-('Error Calculation'!G21))</f>
        <v>0.82679898593652923</v>
      </c>
      <c r="G50">
        <f>(AVERAGE(C50:E50))*(2^('Error Calculation'!G21))</f>
        <v>1.1939638892271549</v>
      </c>
      <c r="H50">
        <f t="shared" si="0"/>
        <v>0.16676436526853922</v>
      </c>
      <c r="I50">
        <f t="shared" si="1"/>
        <v>0.20040053802208646</v>
      </c>
    </row>
    <row r="51" spans="1:9" x14ac:dyDescent="0.35">
      <c r="A51" t="s">
        <v>136</v>
      </c>
      <c r="B51" t="s">
        <v>67</v>
      </c>
      <c r="C51">
        <f>'qPCR Analysis (Cell Type)'!G116</f>
        <v>0.38449533513477413</v>
      </c>
      <c r="D51">
        <f>'qPCR Analysis (Cell Type)'!H116</f>
        <v>0.45846028453639109</v>
      </c>
      <c r="E51">
        <f>'qPCR Analysis (Cell Type)'!I116</f>
        <v>0.38264213908343231</v>
      </c>
      <c r="F51">
        <f>(AVERAGE(C51:E51))*(2^-('Error Calculation'!G22))</f>
        <v>0.34176910165294655</v>
      </c>
      <c r="G51">
        <f>(AVERAGE(C51:E51))*(2^('Error Calculation'!G22))</f>
        <v>0.48833810084694335</v>
      </c>
      <c r="H51">
        <f t="shared" si="0"/>
        <v>6.6763484598585943E-2</v>
      </c>
      <c r="I51">
        <f t="shared" si="1"/>
        <v>7.9805514595410854E-2</v>
      </c>
    </row>
    <row r="52" spans="1:9" x14ac:dyDescent="0.35">
      <c r="A52" t="s">
        <v>136</v>
      </c>
      <c r="B52" t="s">
        <v>68</v>
      </c>
      <c r="C52">
        <f>'qPCR Analysis (Cell Type)'!G117</f>
        <v>1.5216460132137986</v>
      </c>
      <c r="D52">
        <f>'qPCR Analysis (Cell Type)'!H117</f>
        <v>1.2082584724192753</v>
      </c>
      <c r="E52">
        <f>'qPCR Analysis (Cell Type)'!I117</f>
        <v>1.449880949301287</v>
      </c>
      <c r="F52">
        <f>(AVERAGE(C52:E52))*(2^-('Error Calculation'!G23))</f>
        <v>1.1660302414380379</v>
      </c>
      <c r="G52">
        <f>(AVERAGE(C52:E52))*(2^('Error Calculation'!G23))</f>
        <v>1.6647754121657283</v>
      </c>
      <c r="H52">
        <f t="shared" si="0"/>
        <v>0.22723157020674889</v>
      </c>
      <c r="I52">
        <f t="shared" si="1"/>
        <v>0.27151360052094153</v>
      </c>
    </row>
    <row r="53" spans="1:9" x14ac:dyDescent="0.35">
      <c r="A53" t="s">
        <v>136</v>
      </c>
      <c r="B53" t="s">
        <v>70</v>
      </c>
      <c r="C53">
        <f>'qPCR Analysis (Cell Type)'!G118</f>
        <v>0.59837784552628714</v>
      </c>
      <c r="D53">
        <f>'qPCR Analysis (Cell Type)'!H118</f>
        <v>0.77798235156473994</v>
      </c>
      <c r="E53">
        <f>'qPCR Analysis (Cell Type)'!I118</f>
        <v>0.80468051278253716</v>
      </c>
      <c r="F53">
        <f>(AVERAGE(C53:E53))*(2^-('Error Calculation'!G24))</f>
        <v>0.53841587954908754</v>
      </c>
      <c r="G53">
        <f>(AVERAGE(C53:E53))*(2^('Error Calculation'!G24))</f>
        <v>0.98167374139394514</v>
      </c>
      <c r="H53">
        <f t="shared" si="0"/>
        <v>0.18859769040876717</v>
      </c>
      <c r="I53">
        <f t="shared" si="1"/>
        <v>0.25466017143609043</v>
      </c>
    </row>
    <row r="54" spans="1:9" x14ac:dyDescent="0.35">
      <c r="A54" t="s">
        <v>136</v>
      </c>
      <c r="B54" t="s">
        <v>71</v>
      </c>
      <c r="C54">
        <f>'qPCR Analysis (Cell Type)'!G119</f>
        <v>1.1607729279725187</v>
      </c>
      <c r="D54">
        <f>'qPCR Analysis (Cell Type)'!H119</f>
        <v>0.84725928337672962</v>
      </c>
      <c r="E54">
        <f>'qPCR Analysis (Cell Type)'!I119</f>
        <v>0.77460682129706071</v>
      </c>
      <c r="F54">
        <f>(AVERAGE(C54:E54))*(2^-('Error Calculation'!G25))</f>
        <v>0.69206668818781514</v>
      </c>
      <c r="G54">
        <f>(AVERAGE(C54:E54))*(2^('Error Calculation'!G25))</f>
        <v>1.2431493024469034</v>
      </c>
      <c r="H54">
        <f t="shared" si="0"/>
        <v>0.23547965602762133</v>
      </c>
      <c r="I54">
        <f t="shared" si="1"/>
        <v>0.31560295823146689</v>
      </c>
    </row>
    <row r="55" spans="1:9" x14ac:dyDescent="0.35">
      <c r="A55" t="s">
        <v>136</v>
      </c>
      <c r="B55" t="s">
        <v>72</v>
      </c>
      <c r="C55">
        <f>'qPCR Analysis (Cell Type)'!G120</f>
        <v>1.0058229969687031</v>
      </c>
      <c r="D55">
        <f>'qPCR Analysis (Cell Type)'!H120</f>
        <v>1.1834779098572441</v>
      </c>
      <c r="E55">
        <f>'qPCR Analysis (Cell Type)'!I120</f>
        <v>0.53411887675749636</v>
      </c>
      <c r="F55">
        <f>(AVERAGE(C55:E55))*(2^-('Error Calculation'!G26))</f>
        <v>0.57511283423426141</v>
      </c>
      <c r="G55">
        <f>(AVERAGE(C55:E55))*(2^('Error Calculation'!G26))</f>
        <v>1.4329584805135835</v>
      </c>
      <c r="H55">
        <f t="shared" si="0"/>
        <v>0.33269376029355302</v>
      </c>
      <c r="I55">
        <f t="shared" si="1"/>
        <v>0.52515188598576912</v>
      </c>
    </row>
    <row r="56" spans="1:9" x14ac:dyDescent="0.35">
      <c r="A56" t="s">
        <v>136</v>
      </c>
      <c r="B56" t="s">
        <v>73</v>
      </c>
      <c r="C56">
        <f>'qPCR Analysis (Cell Type)'!G121</f>
        <v>0.82324476240082767</v>
      </c>
      <c r="D56">
        <f>'qPCR Analysis (Cell Type)'!H121</f>
        <v>1.0123590102702589</v>
      </c>
      <c r="E56">
        <f>'qPCR Analysis (Cell Type)'!I121</f>
        <v>0.79173799929617217</v>
      </c>
      <c r="F56">
        <f>(AVERAGE(C56:E56))*(2^-('Error Calculation'!G27))</f>
        <v>0.69947339721556923</v>
      </c>
      <c r="G56">
        <f>(AVERAGE(C56:E56))*(2^('Error Calculation'!G27))</f>
        <v>1.0965272532487205</v>
      </c>
      <c r="H56">
        <f t="shared" si="0"/>
        <v>0.17630719344018364</v>
      </c>
      <c r="I56">
        <f t="shared" si="1"/>
        <v>0.2207466625929676</v>
      </c>
    </row>
    <row r="57" spans="1:9" x14ac:dyDescent="0.35">
      <c r="A57" t="s">
        <v>136</v>
      </c>
      <c r="B57" t="s">
        <v>74</v>
      </c>
      <c r="C57">
        <f>'qPCR Analysis (Cell Type)'!G122</f>
        <v>1.1276357413106441</v>
      </c>
      <c r="D57">
        <f>'qPCR Analysis (Cell Type)'!H122</f>
        <v>1.2341138086798873</v>
      </c>
      <c r="E57">
        <f>'qPCR Analysis (Cell Type)'!I122</f>
        <v>0.99763877512002008</v>
      </c>
      <c r="F57">
        <f>(AVERAGE(C57:E57))*(2^-('Error Calculation'!G28))</f>
        <v>0.93795354474369985</v>
      </c>
      <c r="G57">
        <f>(AVERAGE(C57:E57))*(2^('Error Calculation'!G28))</f>
        <v>1.3368927825350392</v>
      </c>
      <c r="H57">
        <f t="shared" si="0"/>
        <v>0.18184256362648388</v>
      </c>
      <c r="I57">
        <f t="shared" si="1"/>
        <v>0.21709667416485545</v>
      </c>
    </row>
    <row r="58" spans="1:9" x14ac:dyDescent="0.35">
      <c r="A58" t="s">
        <v>136</v>
      </c>
      <c r="B58" t="s">
        <v>75</v>
      </c>
      <c r="C58">
        <f>'qPCR Analysis (Cell Type)'!G123</f>
        <v>1.1861345453808758</v>
      </c>
      <c r="D58">
        <f>'qPCR Analysis (Cell Type)'!H123</f>
        <v>1.1739866476228069</v>
      </c>
      <c r="E58">
        <f>'qPCR Analysis (Cell Type)'!I123</f>
        <v>1.0643694446884218</v>
      </c>
      <c r="F58">
        <f>(AVERAGE(C58:E58))*(2^-('Error Calculation'!G29))</f>
        <v>0.98192927484918313</v>
      </c>
      <c r="G58">
        <f>(AVERAGE(C58:E58))*(2^('Error Calculation'!G29))</f>
        <v>1.326994885139323</v>
      </c>
      <c r="H58">
        <f t="shared" si="0"/>
        <v>0.15956760438151829</v>
      </c>
      <c r="I58">
        <f t="shared" si="1"/>
        <v>0.18549800590862153</v>
      </c>
    </row>
    <row r="59" spans="1:9" x14ac:dyDescent="0.35">
      <c r="A59" t="s">
        <v>136</v>
      </c>
      <c r="B59" t="s">
        <v>69</v>
      </c>
      <c r="C59">
        <f>'qPCR Analysis (Cell Type)'!G124</f>
        <v>2.3630089786934185</v>
      </c>
      <c r="D59">
        <f>'qPCR Analysis (Cell Type)'!H124</f>
        <v>0.60208445632804075</v>
      </c>
      <c r="E59">
        <f>'qPCR Analysis (Cell Type)'!I124</f>
        <v>0.82677257822836403</v>
      </c>
      <c r="F59">
        <f>(AVERAGE(C59:E59))*(2^-('Error Calculation'!G30))</f>
        <v>0.29425064832546632</v>
      </c>
      <c r="G59">
        <f>(AVERAGE(C59:E59))*(2^('Error Calculation'!G30))</f>
        <v>5.4293273605960053</v>
      </c>
      <c r="H59">
        <f t="shared" si="0"/>
        <v>0.96970468942447474</v>
      </c>
      <c r="I59">
        <f t="shared" si="1"/>
        <v>4.1653720228460642</v>
      </c>
    </row>
    <row r="60" spans="1:9" x14ac:dyDescent="0.35">
      <c r="A60" t="s">
        <v>136</v>
      </c>
      <c r="B60" t="s">
        <v>76</v>
      </c>
      <c r="C60">
        <f>'qPCR Analysis (Cell Type)'!G125</f>
        <v>0.75433241803410567</v>
      </c>
      <c r="D60">
        <f>'qPCR Analysis (Cell Type)'!H125</f>
        <v>0.79413948466224549</v>
      </c>
      <c r="E60">
        <f>'qPCR Analysis (Cell Type)'!I125</f>
        <v>0.44283914684418396</v>
      </c>
      <c r="F60">
        <f>(AVERAGE(C60:E60))*(2^-('Error Calculation'!G31))</f>
        <v>0.50567598105686151</v>
      </c>
      <c r="G60">
        <f>(AVERAGE(C60:E60))*(2^('Error Calculation'!G31))</f>
        <v>0.87129128896921071</v>
      </c>
      <c r="H60">
        <f t="shared" si="0"/>
        <v>0.15809436878998351</v>
      </c>
      <c r="I60">
        <f t="shared" si="1"/>
        <v>0.20752093912236569</v>
      </c>
    </row>
    <row r="61" spans="1:9" x14ac:dyDescent="0.35">
      <c r="A61" t="s">
        <v>136</v>
      </c>
      <c r="B61" t="s">
        <v>77</v>
      </c>
      <c r="C61">
        <f>'qPCR Analysis (Cell Type)'!G126</f>
        <v>1.1097674889575013</v>
      </c>
      <c r="D61">
        <f>'qPCR Analysis (Cell Type)'!H126</f>
        <v>1.0148262748406558</v>
      </c>
      <c r="E61">
        <f>'qPCR Analysis (Cell Type)'!I126</f>
        <v>0.83798235881676919</v>
      </c>
      <c r="F61">
        <f>(AVERAGE(C61:E61))*(2^-('Error Calculation'!G32))</f>
        <v>0.87691232495979976</v>
      </c>
      <c r="G61">
        <f>(AVERAGE(C61:E61))*(2^('Error Calculation'!D62))</f>
        <v>0.98752537420497555</v>
      </c>
      <c r="H61">
        <f t="shared" si="0"/>
        <v>0.11061304924517579</v>
      </c>
      <c r="I61">
        <f>G61-AVERAGE(C61:E61)</f>
        <v>0</v>
      </c>
    </row>
    <row r="62" spans="1:9" x14ac:dyDescent="0.35">
      <c r="A62" t="s">
        <v>138</v>
      </c>
      <c r="B62" t="s">
        <v>48</v>
      </c>
      <c r="C62">
        <f>'qPCR Analysis (Cell Type)'!J97</f>
        <v>1.4508530915881357</v>
      </c>
      <c r="D62">
        <f>'qPCR Analysis (Cell Type)'!K97</f>
        <v>1.398924508537764</v>
      </c>
      <c r="E62">
        <f>'qPCR Analysis (Cell Type)'!L97</f>
        <v>0.92099279667422762</v>
      </c>
      <c r="F62">
        <f>(AVERAGE(C62:E62))*(2^-('Error Calculation'!J3))</f>
        <v>0.9719348031288586</v>
      </c>
      <c r="G62">
        <f>(AVERAGE(C62:E62))*(2^('Error Calculation'!J3))</f>
        <v>1.6254758995049221</v>
      </c>
      <c r="H62">
        <f t="shared" si="0"/>
        <v>0.28498866247118371</v>
      </c>
      <c r="I62">
        <f t="shared" si="1"/>
        <v>0.36855243390487979</v>
      </c>
    </row>
    <row r="63" spans="1:9" x14ac:dyDescent="0.35">
      <c r="A63" t="s">
        <v>138</v>
      </c>
      <c r="B63" t="s">
        <v>49</v>
      </c>
      <c r="C63">
        <f>'qPCR Analysis (Cell Type)'!J98</f>
        <v>0.7615565107820651</v>
      </c>
      <c r="D63">
        <f>'qPCR Analysis (Cell Type)'!K98</f>
        <v>0.77641882334361978</v>
      </c>
      <c r="E63">
        <f>'qPCR Analysis (Cell Type)'!L98</f>
        <v>0.6539804135435433</v>
      </c>
      <c r="F63">
        <f>(AVERAGE(C63:E63))*(2^-('Error Calculation'!J4))</f>
        <v>0.54780397689173488</v>
      </c>
      <c r="G63">
        <f>(AVERAGE(C63:E63))*(2^('Error Calculation'!J4))</f>
        <v>0.97453148336464046</v>
      </c>
      <c r="H63">
        <f t="shared" si="0"/>
        <v>0.18284793899800778</v>
      </c>
      <c r="I63">
        <f t="shared" si="1"/>
        <v>0.24387956747489781</v>
      </c>
    </row>
    <row r="64" spans="1:9" x14ac:dyDescent="0.35">
      <c r="A64" t="s">
        <v>138</v>
      </c>
      <c r="B64" t="s">
        <v>50</v>
      </c>
      <c r="C64">
        <f>'qPCR Analysis (Cell Type)'!J99</f>
        <v>0.86301208472813506</v>
      </c>
      <c r="D64">
        <f>'qPCR Analysis (Cell Type)'!K99</f>
        <v>1.1252144617233875</v>
      </c>
      <c r="E64">
        <f>'qPCR Analysis (Cell Type)'!L99</f>
        <v>0.776818967991875</v>
      </c>
      <c r="F64">
        <f>(AVERAGE(C64:E64))*(2^-('Error Calculation'!J5))</f>
        <v>0.41034209728316134</v>
      </c>
      <c r="G64">
        <f>(AVERAGE(C64:E64))*(2^('Error Calculation'!J5))</f>
        <v>2.070217548713507</v>
      </c>
      <c r="H64">
        <f t="shared" si="0"/>
        <v>0.51133974086463785</v>
      </c>
      <c r="I64">
        <f t="shared" si="1"/>
        <v>1.1485357105657079</v>
      </c>
    </row>
    <row r="65" spans="1:9" x14ac:dyDescent="0.35">
      <c r="A65" t="s">
        <v>138</v>
      </c>
      <c r="B65" t="s">
        <v>51</v>
      </c>
      <c r="C65">
        <f>'qPCR Analysis (Cell Type)'!J100</f>
        <v>1.046045141119808</v>
      </c>
      <c r="D65">
        <f>'qPCR Analysis (Cell Type)'!K100</f>
        <v>1.123305837791809</v>
      </c>
      <c r="E65">
        <f>'qPCR Analysis (Cell Type)'!L100</f>
        <v>0.76381709325331737</v>
      </c>
      <c r="F65">
        <f>(AVERAGE(C65:E65))*(2^-('Error Calculation'!J6))</f>
        <v>0.7768988256792182</v>
      </c>
      <c r="G65">
        <f>(AVERAGE(C65:E65))*(2^('Error Calculation'!J6))</f>
        <v>1.2304583664626132</v>
      </c>
      <c r="H65">
        <f t="shared" si="0"/>
        <v>0.20082386504242666</v>
      </c>
      <c r="I65">
        <f t="shared" si="1"/>
        <v>0.25273567574096834</v>
      </c>
    </row>
    <row r="66" spans="1:9" x14ac:dyDescent="0.35">
      <c r="A66" t="s">
        <v>138</v>
      </c>
      <c r="B66" t="s">
        <v>52</v>
      </c>
      <c r="C66">
        <f>'qPCR Analysis (Cell Type)'!J101</f>
        <v>1.2124260690648245</v>
      </c>
      <c r="D66">
        <f>'qPCR Analysis (Cell Type)'!K101</f>
        <v>1.1873646861317797</v>
      </c>
      <c r="E66">
        <f>'qPCR Analysis (Cell Type)'!L101</f>
        <v>1.0461391618784361</v>
      </c>
      <c r="F66">
        <f>(AVERAGE(C66:E66))*(2^-('Error Calculation'!J7))</f>
        <v>0.89219174734333884</v>
      </c>
      <c r="G66">
        <f>(AVERAGE(C66:E66))*(2^('Error Calculation'!J7))</f>
        <v>1.4788092891903624</v>
      </c>
      <c r="H66">
        <f t="shared" si="0"/>
        <v>0.25645155834834121</v>
      </c>
      <c r="I66">
        <f t="shared" si="1"/>
        <v>0.33016598349868231</v>
      </c>
    </row>
    <row r="67" spans="1:9" x14ac:dyDescent="0.35">
      <c r="A67" t="s">
        <v>138</v>
      </c>
      <c r="B67" t="s">
        <v>53</v>
      </c>
      <c r="C67">
        <f>'qPCR Analysis (Cell Type)'!J102</f>
        <v>1.075718470722419</v>
      </c>
      <c r="D67">
        <f>'qPCR Analysis (Cell Type)'!K102</f>
        <v>1.2212107735663933</v>
      </c>
      <c r="E67">
        <f>'qPCR Analysis (Cell Type)'!L102</f>
        <v>0.86654058293841685</v>
      </c>
      <c r="F67">
        <f>(AVERAGE(C67:E67))*(2^-('Error Calculation'!J8))</f>
        <v>0.82010804021793038</v>
      </c>
      <c r="G67">
        <f>(AVERAGE(C67:E67))*(2^('Error Calculation'!J8))</f>
        <v>1.3558567702206832</v>
      </c>
      <c r="H67">
        <f t="shared" ref="H67:H130" si="2">AVERAGE(C67:E67)-F67</f>
        <v>0.23438190219114596</v>
      </c>
      <c r="I67">
        <f t="shared" ref="I67:I130" si="3">G67-AVERAGE(C67:E67)</f>
        <v>0.30136682781160684</v>
      </c>
    </row>
    <row r="68" spans="1:9" x14ac:dyDescent="0.35">
      <c r="A68" t="s">
        <v>138</v>
      </c>
      <c r="B68" t="s">
        <v>54</v>
      </c>
      <c r="C68">
        <f>'qPCR Analysis (Cell Type)'!J103</f>
        <v>1.1097956090244072</v>
      </c>
      <c r="D68">
        <f>'qPCR Analysis (Cell Type)'!K103</f>
        <v>1.364221905382893</v>
      </c>
      <c r="E68">
        <f>'qPCR Analysis (Cell Type)'!L103</f>
        <v>0.7559525919476684</v>
      </c>
      <c r="F68">
        <f>(AVERAGE(C68:E68))*(2^-('Error Calculation'!J9))</f>
        <v>0.87114815744275209</v>
      </c>
      <c r="G68">
        <f>(AVERAGE(C68:E68))*(2^('Error Calculation'!J9))</f>
        <v>1.3306458199017424</v>
      </c>
      <c r="H68">
        <f t="shared" si="2"/>
        <v>0.20550854467557078</v>
      </c>
      <c r="I68">
        <f t="shared" si="3"/>
        <v>0.25398911778341948</v>
      </c>
    </row>
    <row r="69" spans="1:9" x14ac:dyDescent="0.35">
      <c r="A69" t="s">
        <v>138</v>
      </c>
      <c r="B69" t="s">
        <v>55</v>
      </c>
      <c r="C69">
        <f>'qPCR Analysis (Cell Type)'!J104</f>
        <v>1.1033689853206223</v>
      </c>
      <c r="D69">
        <f>'qPCR Analysis (Cell Type)'!K104</f>
        <v>1.3456892833462857</v>
      </c>
      <c r="E69">
        <f>'qPCR Analysis (Cell Type)'!L104</f>
        <v>0.9359893373178001</v>
      </c>
      <c r="F69">
        <f>(AVERAGE(C69:E69))*(2^-('Error Calculation'!J10))</f>
        <v>0.87827944981487605</v>
      </c>
      <c r="G69">
        <f>(AVERAGE(C69:E69))*(2^('Error Calculation'!J10))</f>
        <v>1.4496205301295546</v>
      </c>
      <c r="H69">
        <f t="shared" si="2"/>
        <v>0.25006975218002681</v>
      </c>
      <c r="I69">
        <f t="shared" si="3"/>
        <v>0.32127132813465176</v>
      </c>
    </row>
    <row r="70" spans="1:9" x14ac:dyDescent="0.35">
      <c r="A70" t="s">
        <v>138</v>
      </c>
      <c r="B70" t="s">
        <v>56</v>
      </c>
      <c r="C70">
        <f>'qPCR Analysis (Cell Type)'!J105</f>
        <v>1.0268809966013814</v>
      </c>
      <c r="D70">
        <f>'qPCR Analysis (Cell Type)'!K105</f>
        <v>1.0705543199803604</v>
      </c>
      <c r="E70">
        <f>'qPCR Analysis (Cell Type)'!L105</f>
        <v>1.0463982259324314</v>
      </c>
      <c r="F70">
        <f>(AVERAGE(C70:E70))*(2^-('Error Calculation'!J11))</f>
        <v>0.79876687022963877</v>
      </c>
      <c r="G70">
        <f>(AVERAGE(C70:E70))*(2^('Error Calculation'!J11))</f>
        <v>1.3748538474889345</v>
      </c>
      <c r="H70">
        <f t="shared" si="2"/>
        <v>0.24917764394175246</v>
      </c>
      <c r="I70">
        <f t="shared" si="3"/>
        <v>0.32690933331754324</v>
      </c>
    </row>
    <row r="71" spans="1:9" x14ac:dyDescent="0.35">
      <c r="A71" t="s">
        <v>138</v>
      </c>
      <c r="B71" t="s">
        <v>57</v>
      </c>
      <c r="C71">
        <f>'qPCR Analysis (Cell Type)'!J106</f>
        <v>0.54946769024967601</v>
      </c>
      <c r="D71">
        <f>'qPCR Analysis (Cell Type)'!K106</f>
        <v>0.75059290357860509</v>
      </c>
      <c r="E71">
        <f>'qPCR Analysis (Cell Type)'!L106</f>
        <v>0.52075856057609438</v>
      </c>
      <c r="F71">
        <f>(AVERAGE(C71:E71))*(2^-('Error Calculation'!J12))</f>
        <v>0.44338464206107753</v>
      </c>
      <c r="G71">
        <f>(AVERAGE(C71:E71))*(2^('Error Calculation'!J12))</f>
        <v>0.83082675064508804</v>
      </c>
      <c r="H71">
        <f t="shared" si="2"/>
        <v>0.16355507607371422</v>
      </c>
      <c r="I71">
        <f t="shared" si="3"/>
        <v>0.22388703251029629</v>
      </c>
    </row>
    <row r="72" spans="1:9" x14ac:dyDescent="0.35">
      <c r="A72" t="s">
        <v>138</v>
      </c>
      <c r="B72" t="s">
        <v>58</v>
      </c>
      <c r="C72">
        <f>'qPCR Analysis (Cell Type)'!J107</f>
        <v>0.5787554049121818</v>
      </c>
      <c r="D72">
        <f>'qPCR Analysis (Cell Type)'!K107</f>
        <v>0.61897655332588453</v>
      </c>
      <c r="E72">
        <f>'qPCR Analysis (Cell Type)'!L107</f>
        <v>0.39725850169246402</v>
      </c>
      <c r="F72">
        <f>(AVERAGE(C72:E72))*(2^-('Error Calculation'!J13))</f>
        <v>0.41606272740976868</v>
      </c>
      <c r="G72">
        <f>(AVERAGE(C72:E72))*(2^('Error Calculation'!J13))</f>
        <v>0.67938328624073974</v>
      </c>
      <c r="H72">
        <f t="shared" si="2"/>
        <v>0.11560075923374136</v>
      </c>
      <c r="I72">
        <f t="shared" si="3"/>
        <v>0.1477197995972297</v>
      </c>
    </row>
    <row r="73" spans="1:9" x14ac:dyDescent="0.35">
      <c r="A73" t="s">
        <v>138</v>
      </c>
      <c r="B73" t="s">
        <v>59</v>
      </c>
      <c r="C73">
        <f>'qPCR Analysis (Cell Type)'!J108</f>
        <v>0.51677043682509505</v>
      </c>
      <c r="D73">
        <f>'qPCR Analysis (Cell Type)'!K108</f>
        <v>0.64276299489349897</v>
      </c>
      <c r="E73">
        <f>'qPCR Analysis (Cell Type)'!L108</f>
        <v>0.53741709217883193</v>
      </c>
      <c r="F73">
        <f>(AVERAGE(C73:E73))*(2^-('Error Calculation'!J14))</f>
        <v>0.42192958497798172</v>
      </c>
      <c r="G73">
        <f>(AVERAGE(C73:E73))*(2^('Error Calculation'!J14))</f>
        <v>0.75832587107739025</v>
      </c>
      <c r="H73">
        <f t="shared" si="2"/>
        <v>0.14372058965449352</v>
      </c>
      <c r="I73">
        <f t="shared" si="3"/>
        <v>0.192675696444915</v>
      </c>
    </row>
    <row r="74" spans="1:9" x14ac:dyDescent="0.35">
      <c r="A74" t="s">
        <v>138</v>
      </c>
      <c r="B74" t="s">
        <v>60</v>
      </c>
      <c r="C74">
        <f>'qPCR Analysis (Cell Type)'!J109</f>
        <v>0.60661421986958031</v>
      </c>
      <c r="D74">
        <f>'qPCR Analysis (Cell Type)'!K109</f>
        <v>0.74964643352305482</v>
      </c>
      <c r="E74">
        <f>'qPCR Analysis (Cell Type)'!L109</f>
        <v>0.39950650212620009</v>
      </c>
      <c r="F74">
        <f>(AVERAGE(C74:E74))*(2^-('Error Calculation'!J15))</f>
        <v>0.46578607168558955</v>
      </c>
      <c r="G74">
        <f>(AVERAGE(C74:E74))*(2^('Error Calculation'!J15))</f>
        <v>0.7353681805142247</v>
      </c>
      <c r="H74">
        <f t="shared" si="2"/>
        <v>0.11946964682068889</v>
      </c>
      <c r="I74">
        <f t="shared" si="3"/>
        <v>0.15011246200794626</v>
      </c>
    </row>
    <row r="75" spans="1:9" x14ac:dyDescent="0.35">
      <c r="A75" t="s">
        <v>138</v>
      </c>
      <c r="B75" t="s">
        <v>61</v>
      </c>
      <c r="C75">
        <f>'qPCR Analysis (Cell Type)'!J110</f>
        <v>0.75826498021627597</v>
      </c>
      <c r="D75">
        <f>'qPCR Analysis (Cell Type)'!K110</f>
        <v>0.72161821808455429</v>
      </c>
      <c r="E75">
        <f>'qPCR Analysis (Cell Type)'!L110</f>
        <v>0.44614770795968195</v>
      </c>
      <c r="F75">
        <f>(AVERAGE(C75:E75))*(2^-('Error Calculation'!J16))</f>
        <v>0.48528166895710412</v>
      </c>
      <c r="G75">
        <f>(AVERAGE(C75:E75))*(2^('Error Calculation'!J16))</f>
        <v>0.84935668159776745</v>
      </c>
      <c r="H75">
        <f t="shared" si="2"/>
        <v>0.15672863312973329</v>
      </c>
      <c r="I75">
        <f t="shared" si="3"/>
        <v>0.20734637951093005</v>
      </c>
    </row>
    <row r="76" spans="1:9" x14ac:dyDescent="0.35">
      <c r="A76" t="s">
        <v>138</v>
      </c>
      <c r="B76" t="s">
        <v>62</v>
      </c>
      <c r="C76">
        <f>'qPCR Analysis (Cell Type)'!J111</f>
        <v>1.2191394115845582</v>
      </c>
      <c r="D76">
        <f>'qPCR Analysis (Cell Type)'!K111</f>
        <v>1.1797275992803207</v>
      </c>
      <c r="E76">
        <f>'qPCR Analysis (Cell Type)'!L111</f>
        <v>0.70842798601315315</v>
      </c>
      <c r="F76">
        <f>(AVERAGE(C76:E76))*(2^-('Error Calculation'!J17))</f>
        <v>0.72104406207169447</v>
      </c>
      <c r="G76">
        <f>(AVERAGE(C76:E76))*(2^('Error Calculation'!J17))</f>
        <v>1.4878551665578781</v>
      </c>
      <c r="H76">
        <f t="shared" si="2"/>
        <v>0.31472093688764957</v>
      </c>
      <c r="I76">
        <f t="shared" si="3"/>
        <v>0.45209016759853404</v>
      </c>
    </row>
    <row r="77" spans="1:9" x14ac:dyDescent="0.35">
      <c r="A77" t="s">
        <v>138</v>
      </c>
      <c r="B77" t="s">
        <v>63</v>
      </c>
      <c r="C77">
        <f>'qPCR Analysis (Cell Type)'!J112</f>
        <v>1.212622175855665</v>
      </c>
      <c r="D77">
        <f>'qPCR Analysis (Cell Type)'!K112</f>
        <v>1.308298834576437</v>
      </c>
      <c r="E77">
        <f>'qPCR Analysis (Cell Type)'!L112</f>
        <v>0.81855359049326759</v>
      </c>
      <c r="F77">
        <f>(AVERAGE(C77:E77))*(2^-('Error Calculation'!J18))</f>
        <v>0.84716772246864824</v>
      </c>
      <c r="G77">
        <f>(AVERAGE(C77:E77))*(2^('Error Calculation'!J18))</f>
        <v>1.4626633499481785</v>
      </c>
      <c r="H77">
        <f t="shared" si="2"/>
        <v>0.26599047783980834</v>
      </c>
      <c r="I77">
        <f t="shared" si="3"/>
        <v>0.3495051496397219</v>
      </c>
    </row>
    <row r="78" spans="1:9" x14ac:dyDescent="0.35">
      <c r="A78" t="s">
        <v>138</v>
      </c>
      <c r="B78" t="s">
        <v>64</v>
      </c>
      <c r="C78">
        <f>'qPCR Analysis (Cell Type)'!J113</f>
        <v>0.65066711919715114</v>
      </c>
      <c r="D78">
        <f>'qPCR Analysis (Cell Type)'!K113</f>
        <v>0.65166159954049574</v>
      </c>
      <c r="E78">
        <f>'qPCR Analysis (Cell Type)'!L113</f>
        <v>0.39250779816958997</v>
      </c>
      <c r="F78">
        <f>(AVERAGE(C78:E78))*(2^-('Error Calculation'!J19))</f>
        <v>0.44636735166494801</v>
      </c>
      <c r="G78">
        <f>(AVERAGE(C78:E78))*(2^('Error Calculation'!J19))</f>
        <v>0.71502412339869914</v>
      </c>
      <c r="H78">
        <f t="shared" si="2"/>
        <v>0.11857815397079763</v>
      </c>
      <c r="I78">
        <f t="shared" si="3"/>
        <v>0.1500786177629535</v>
      </c>
    </row>
    <row r="79" spans="1:9" x14ac:dyDescent="0.35">
      <c r="A79" t="s">
        <v>138</v>
      </c>
      <c r="B79" t="s">
        <v>65</v>
      </c>
      <c r="C79">
        <f>'qPCR Analysis (Cell Type)'!J114</f>
        <v>0.58603217393226625</v>
      </c>
      <c r="D79">
        <f>'qPCR Analysis (Cell Type)'!K114</f>
        <v>0.63281839592842382</v>
      </c>
      <c r="E79">
        <f>'qPCR Analysis (Cell Type)'!L114</f>
        <v>0.44709979136648093</v>
      </c>
      <c r="F79">
        <f>(AVERAGE(C79:E79))*(2^-('Error Calculation'!J20))</f>
        <v>0.45101323113350011</v>
      </c>
      <c r="G79">
        <f>(AVERAGE(C79:E79))*(2^('Error Calculation'!J20))</f>
        <v>0.683742100499098</v>
      </c>
      <c r="H79">
        <f t="shared" si="2"/>
        <v>0.10430355594222351</v>
      </c>
      <c r="I79">
        <f t="shared" si="3"/>
        <v>0.12842531342337438</v>
      </c>
    </row>
    <row r="80" spans="1:9" x14ac:dyDescent="0.35">
      <c r="A80" t="s">
        <v>138</v>
      </c>
      <c r="B80" t="s">
        <v>66</v>
      </c>
      <c r="C80">
        <f>'qPCR Analysis (Cell Type)'!J115</f>
        <v>0.83925259621657655</v>
      </c>
      <c r="D80">
        <f>'qPCR Analysis (Cell Type)'!K115</f>
        <v>0.77803933506442668</v>
      </c>
      <c r="E80">
        <f>'qPCR Analysis (Cell Type)'!L115</f>
        <v>0.50226767477522605</v>
      </c>
      <c r="F80">
        <f>(AVERAGE(C80:E80))*(2^-('Error Calculation'!J21))</f>
        <v>0.54496068515027374</v>
      </c>
      <c r="G80">
        <f>(AVERAGE(C80:E80))*(2^('Error Calculation'!J21))</f>
        <v>0.9159749289246466</v>
      </c>
      <c r="H80">
        <f t="shared" si="2"/>
        <v>0.1615591835351361</v>
      </c>
      <c r="I80">
        <f t="shared" si="3"/>
        <v>0.20945506023923677</v>
      </c>
    </row>
    <row r="81" spans="1:9" x14ac:dyDescent="0.35">
      <c r="A81" t="s">
        <v>138</v>
      </c>
      <c r="B81" t="s">
        <v>67</v>
      </c>
      <c r="C81">
        <f>'qPCR Analysis (Cell Type)'!J116</f>
        <v>0.98706545818882085</v>
      </c>
      <c r="D81">
        <f>'qPCR Analysis (Cell Type)'!K116</f>
        <v>1.0952070713316988</v>
      </c>
      <c r="E81">
        <f>'qPCR Analysis (Cell Type)'!L116</f>
        <v>0.75934092322628943</v>
      </c>
      <c r="F81">
        <f>(AVERAGE(C81:E81))*(2^-('Error Calculation'!J22))</f>
        <v>0.74812710557294781</v>
      </c>
      <c r="G81">
        <f>(AVERAGE(C81:E81))*(2^('Error Calculation'!J22))</f>
        <v>1.1992565545318425</v>
      </c>
      <c r="H81">
        <f t="shared" si="2"/>
        <v>0.19907737867598851</v>
      </c>
      <c r="I81">
        <f t="shared" si="3"/>
        <v>0.25205207028290622</v>
      </c>
    </row>
    <row r="82" spans="1:9" x14ac:dyDescent="0.35">
      <c r="A82" t="s">
        <v>138</v>
      </c>
      <c r="B82" t="s">
        <v>68</v>
      </c>
      <c r="C82">
        <f>'qPCR Analysis (Cell Type)'!J117</f>
        <v>1.6238906018811359</v>
      </c>
      <c r="D82">
        <f>'qPCR Analysis (Cell Type)'!K117</f>
        <v>1.4537458881500569</v>
      </c>
      <c r="E82">
        <f>'qPCR Analysis (Cell Type)'!L117</f>
        <v>1.3210109675419297</v>
      </c>
      <c r="F82">
        <f>(AVERAGE(C82:E82))*(2^-('Error Calculation'!J23))</f>
        <v>1.1085184090305074</v>
      </c>
      <c r="G82">
        <f>(AVERAGE(C82:E82))*(2^('Error Calculation'!J23))</f>
        <v>1.9393352522906908</v>
      </c>
      <c r="H82">
        <f t="shared" si="2"/>
        <v>0.35769741016053325</v>
      </c>
      <c r="I82">
        <f t="shared" si="3"/>
        <v>0.47311943309965021</v>
      </c>
    </row>
    <row r="83" spans="1:9" x14ac:dyDescent="0.35">
      <c r="A83" t="s">
        <v>138</v>
      </c>
      <c r="B83" t="s">
        <v>70</v>
      </c>
      <c r="C83">
        <f>'qPCR Analysis (Cell Type)'!J118</f>
        <v>0.54059772036695575</v>
      </c>
      <c r="D83">
        <f>'qPCR Analysis (Cell Type)'!K118</f>
        <v>0.72871032299279392</v>
      </c>
      <c r="E83">
        <f>'qPCR Analysis (Cell Type)'!L118</f>
        <v>0.55017951647456054</v>
      </c>
      <c r="F83">
        <f>(AVERAGE(C83:E83))*(2^-('Error Calculation'!J24))</f>
        <v>0.44226172580298173</v>
      </c>
      <c r="G83">
        <f>(AVERAGE(C83:E83))*(2^('Error Calculation'!J24))</f>
        <v>0.83171841148062275</v>
      </c>
      <c r="H83">
        <f t="shared" si="2"/>
        <v>0.16423412747512167</v>
      </c>
      <c r="I83">
        <f t="shared" si="3"/>
        <v>0.22522255820251935</v>
      </c>
    </row>
    <row r="84" spans="1:9" x14ac:dyDescent="0.35">
      <c r="A84" t="s">
        <v>138</v>
      </c>
      <c r="B84" t="s">
        <v>71</v>
      </c>
      <c r="C84">
        <f>'qPCR Analysis (Cell Type)'!J119</f>
        <v>1.0446187067476114</v>
      </c>
      <c r="D84">
        <f>'qPCR Analysis (Cell Type)'!K119</f>
        <v>1.4530883708854045</v>
      </c>
      <c r="E84">
        <f>'qPCR Analysis (Cell Type)'!L119</f>
        <v>0.76151486878378805</v>
      </c>
      <c r="F84">
        <f>(AVERAGE(C84:E84))*(2^-('Error Calculation'!J25))</f>
        <v>0.85000976472306611</v>
      </c>
      <c r="G84">
        <f>(AVERAGE(C84:E84))*(2^('Error Calculation'!J25))</f>
        <v>1.3885497603621018</v>
      </c>
      <c r="H84">
        <f t="shared" si="2"/>
        <v>0.23639755074920188</v>
      </c>
      <c r="I84">
        <f t="shared" si="3"/>
        <v>0.30214244488983377</v>
      </c>
    </row>
    <row r="85" spans="1:9" x14ac:dyDescent="0.35">
      <c r="A85" t="s">
        <v>138</v>
      </c>
      <c r="B85" t="s">
        <v>72</v>
      </c>
      <c r="C85">
        <f>'qPCR Analysis (Cell Type)'!J120</f>
        <v>1.0859616160272108</v>
      </c>
      <c r="D85">
        <f>'qPCR Analysis (Cell Type)'!K120</f>
        <v>1.3863528021476985</v>
      </c>
      <c r="E85">
        <f>'qPCR Analysis (Cell Type)'!L120</f>
        <v>0.51613979651301911</v>
      </c>
      <c r="F85">
        <f>(AVERAGE(C85:E85))*(2^-('Error Calculation'!J26))</f>
        <v>0.5926415199643722</v>
      </c>
      <c r="G85">
        <f>(AVERAGE(C85:E85))*(2^('Error Calculation'!J26))</f>
        <v>1.6743977396924232</v>
      </c>
      <c r="H85">
        <f t="shared" si="2"/>
        <v>0.40350988493160389</v>
      </c>
      <c r="I85">
        <f t="shared" si="3"/>
        <v>0.67824633479644714</v>
      </c>
    </row>
    <row r="86" spans="1:9" x14ac:dyDescent="0.35">
      <c r="A86" t="s">
        <v>138</v>
      </c>
      <c r="B86" t="s">
        <v>73</v>
      </c>
      <c r="C86">
        <f>'qPCR Analysis (Cell Type)'!J121</f>
        <v>0.93749398115688831</v>
      </c>
      <c r="D86">
        <f>'qPCR Analysis (Cell Type)'!K121</f>
        <v>0.88466286277275885</v>
      </c>
      <c r="E86">
        <f>'qPCR Analysis (Cell Type)'!L121</f>
        <v>0.70236182259013646</v>
      </c>
      <c r="F86">
        <f>(AVERAGE(C86:E86))*(2^-('Error Calculation'!J27))</f>
        <v>0.63635021576248607</v>
      </c>
      <c r="G86">
        <f>(AVERAGE(C86:E86))*(2^('Error Calculation'!J27))</f>
        <v>1.1128034601321177</v>
      </c>
      <c r="H86">
        <f t="shared" si="2"/>
        <v>0.20515600641077525</v>
      </c>
      <c r="I86">
        <f t="shared" si="3"/>
        <v>0.27129723795885641</v>
      </c>
    </row>
    <row r="87" spans="1:9" x14ac:dyDescent="0.35">
      <c r="A87" t="s">
        <v>138</v>
      </c>
      <c r="B87" t="s">
        <v>74</v>
      </c>
      <c r="C87">
        <f>'qPCR Analysis (Cell Type)'!J122</f>
        <v>1.1012111411404562</v>
      </c>
      <c r="D87">
        <f>'qPCR Analysis (Cell Type)'!K122</f>
        <v>1.1809649202521588</v>
      </c>
      <c r="E87">
        <f>'qPCR Analysis (Cell Type)'!L122</f>
        <v>0.84689172873527963</v>
      </c>
      <c r="F87">
        <f>(AVERAGE(C87:E87))*(2^-('Error Calculation'!J28))</f>
        <v>0.81077100925344536</v>
      </c>
      <c r="G87">
        <f>(AVERAGE(C87:E87))*(2^('Error Calculation'!J28))</f>
        <v>1.3418044365547035</v>
      </c>
      <c r="H87">
        <f t="shared" si="2"/>
        <v>0.23225158745585295</v>
      </c>
      <c r="I87">
        <f t="shared" si="3"/>
        <v>0.29878183984540518</v>
      </c>
    </row>
    <row r="88" spans="1:9" x14ac:dyDescent="0.35">
      <c r="A88" t="s">
        <v>138</v>
      </c>
      <c r="B88" t="s">
        <v>75</v>
      </c>
      <c r="C88">
        <f>'qPCR Analysis (Cell Type)'!J123</f>
        <v>1.1640128622497663</v>
      </c>
      <c r="D88">
        <f>'qPCR Analysis (Cell Type)'!K123</f>
        <v>1.1884998050763829</v>
      </c>
      <c r="E88">
        <f>'qPCR Analysis (Cell Type)'!L123</f>
        <v>0.78223446106072414</v>
      </c>
      <c r="F88">
        <f>(AVERAGE(C88:E88))*(2^-('Error Calculation'!J29))</f>
        <v>0.80137775304281145</v>
      </c>
      <c r="G88">
        <f>(AVERAGE(C88:E88))*(2^('Error Calculation'!J29))</f>
        <v>1.3624646251226213</v>
      </c>
      <c r="H88">
        <f t="shared" si="2"/>
        <v>0.24353795641947951</v>
      </c>
      <c r="I88">
        <f t="shared" si="3"/>
        <v>0.31754891566033039</v>
      </c>
    </row>
    <row r="89" spans="1:9" x14ac:dyDescent="0.35">
      <c r="A89" t="s">
        <v>138</v>
      </c>
      <c r="B89" t="s">
        <v>69</v>
      </c>
      <c r="C89">
        <f>'qPCR Analysis (Cell Type)'!J124</f>
        <v>1.369652376658298</v>
      </c>
      <c r="D89">
        <f>'qPCR Analysis (Cell Type)'!K124</f>
        <v>0.96809561196320726</v>
      </c>
      <c r="E89">
        <f>'qPCR Analysis (Cell Type)'!L124</f>
        <v>0.16876794048441934</v>
      </c>
      <c r="F89">
        <f>(AVERAGE(C89:E89))*(2^-('Error Calculation'!J30))</f>
        <v>9.40575327437954E-2</v>
      </c>
      <c r="G89">
        <f>(AVERAGE(C89:E89))*(2^('Error Calculation'!J30))</f>
        <v>7.4217247909497388</v>
      </c>
      <c r="H89">
        <f t="shared" si="2"/>
        <v>0.74144777695817965</v>
      </c>
      <c r="I89">
        <f t="shared" si="3"/>
        <v>6.5862194812477641</v>
      </c>
    </row>
    <row r="90" spans="1:9" x14ac:dyDescent="0.35">
      <c r="A90" t="s">
        <v>138</v>
      </c>
      <c r="B90" t="s">
        <v>76</v>
      </c>
      <c r="C90">
        <f>'qPCR Analysis (Cell Type)'!J125</f>
        <v>1.0081910134509826</v>
      </c>
      <c r="D90">
        <f>'qPCR Analysis (Cell Type)'!K125</f>
        <v>1.0297675163519715</v>
      </c>
      <c r="E90">
        <f>'qPCR Analysis (Cell Type)'!L125</f>
        <v>0.47949001133742863</v>
      </c>
      <c r="F90">
        <f>(AVERAGE(C90:E90))*(2^-('Error Calculation'!J31))</f>
        <v>0.60456220844719899</v>
      </c>
      <c r="G90">
        <f>(AVERAGE(C90:E90))*(2^('Error Calculation'!J31))</f>
        <v>1.1647633552454157</v>
      </c>
      <c r="H90">
        <f t="shared" si="2"/>
        <v>0.23458730526626193</v>
      </c>
      <c r="I90">
        <f t="shared" si="3"/>
        <v>0.32561384153195483</v>
      </c>
    </row>
    <row r="91" spans="1:9" x14ac:dyDescent="0.35">
      <c r="A91" t="s">
        <v>138</v>
      </c>
      <c r="B91" t="s">
        <v>77</v>
      </c>
      <c r="C91">
        <f>'qPCR Analysis (Cell Type)'!J126</f>
        <v>1.3036224578659217</v>
      </c>
      <c r="D91">
        <f>'qPCR Analysis (Cell Type)'!K126</f>
        <v>1.4850341534361278</v>
      </c>
      <c r="E91">
        <f>'qPCR Analysis (Cell Type)'!L126</f>
        <v>0.91088496755194581</v>
      </c>
      <c r="F91">
        <f>(AVERAGE(C91:E91))*(2^-('Error Calculation'!J32))</f>
        <v>1.0006322943368158</v>
      </c>
      <c r="G91">
        <f>(AVERAGE(C91:E91))*(2^('Error Calculation'!J32))</f>
        <v>1.5197732663781489</v>
      </c>
      <c r="H91">
        <f t="shared" si="2"/>
        <v>0.23254823194784935</v>
      </c>
      <c r="I91">
        <f t="shared" si="3"/>
        <v>0.28659274009348379</v>
      </c>
    </row>
    <row r="92" spans="1:9" x14ac:dyDescent="0.35">
      <c r="A92" t="s">
        <v>139</v>
      </c>
      <c r="B92" t="s">
        <v>48</v>
      </c>
      <c r="C92">
        <f>'qPCR Analysis (Cell Type)'!M97</f>
        <v>1.0426431297158711</v>
      </c>
      <c r="D92">
        <f>'qPCR Analysis (Cell Type)'!N97</f>
        <v>1.3412016016623263</v>
      </c>
      <c r="E92">
        <f>'qPCR Analysis (Cell Type)'!O97</f>
        <v>1.0759406089124244</v>
      </c>
      <c r="F92">
        <f>(AVERAGE(C92:E92))*(2^-('Error Calculation'!M3))</f>
        <v>0.80670099117749405</v>
      </c>
      <c r="G92">
        <f>(AVERAGE(C92:E92))*(2^('Error Calculation'!M3))</f>
        <v>1.6487059616610471</v>
      </c>
      <c r="H92">
        <f>AVERAGE(C92:E92)-F92</f>
        <v>0.3465607889193798</v>
      </c>
      <c r="I92">
        <f>G92-AVERAGE(C92:E92)</f>
        <v>0.49544418156417325</v>
      </c>
    </row>
    <row r="93" spans="1:9" x14ac:dyDescent="0.35">
      <c r="A93" t="s">
        <v>139</v>
      </c>
      <c r="B93" t="s">
        <v>49</v>
      </c>
      <c r="C93">
        <f>'qPCR Analysis (Cell Type)'!M98</f>
        <v>0.69134432612493935</v>
      </c>
      <c r="D93">
        <f>'qPCR Analysis (Cell Type)'!N98</f>
        <v>0.99817476285612006</v>
      </c>
      <c r="E93">
        <f>'qPCR Analysis (Cell Type)'!O98</f>
        <v>0.71995318331126901</v>
      </c>
      <c r="F93">
        <f>(AVERAGE(C93:E93))*(2^-('Error Calculation'!M4))</f>
        <v>0.57119049724412185</v>
      </c>
      <c r="G93">
        <f>(AVERAGE(C93:E93))*(2^('Error Calculation'!M4))</f>
        <v>1.1293287458302124</v>
      </c>
      <c r="H93">
        <f t="shared" si="2"/>
        <v>0.23196692685332088</v>
      </c>
      <c r="I93">
        <f t="shared" si="3"/>
        <v>0.32617132173276964</v>
      </c>
    </row>
    <row r="94" spans="1:9" x14ac:dyDescent="0.35">
      <c r="A94" t="s">
        <v>139</v>
      </c>
      <c r="B94" t="s">
        <v>50</v>
      </c>
      <c r="C94">
        <f>'qPCR Analysis (Cell Type)'!M99</f>
        <v>1.0823679309339949</v>
      </c>
      <c r="D94">
        <f>'qPCR Analysis (Cell Type)'!N99</f>
        <v>1.9479518271336973</v>
      </c>
      <c r="E94">
        <f>'qPCR Analysis (Cell Type)'!O99</f>
        <v>1.2642659678381123</v>
      </c>
      <c r="F94">
        <f>(AVERAGE(C94:E94))*(2^-('Error Calculation'!M5))</f>
        <v>0.72271293976478346</v>
      </c>
      <c r="G94">
        <f>(AVERAGE(C94:E94))*(2^('Error Calculation'!M5))</f>
        <v>2.835529778355637</v>
      </c>
      <c r="H94">
        <f t="shared" si="2"/>
        <v>0.70881563553715143</v>
      </c>
      <c r="I94">
        <f t="shared" si="3"/>
        <v>1.4040012030537021</v>
      </c>
    </row>
    <row r="95" spans="1:9" x14ac:dyDescent="0.35">
      <c r="A95" t="s">
        <v>139</v>
      </c>
      <c r="B95" t="s">
        <v>51</v>
      </c>
      <c r="C95">
        <f>'qPCR Analysis (Cell Type)'!M100</f>
        <v>0.7317249942916102</v>
      </c>
      <c r="D95">
        <f>'qPCR Analysis (Cell Type)'!N100</f>
        <v>1.2502721039370988</v>
      </c>
      <c r="E95">
        <f>'qPCR Analysis (Cell Type)'!O100</f>
        <v>0.86531047822521734</v>
      </c>
      <c r="F95">
        <f>(AVERAGE(C95:E95))*(2^-('Error Calculation'!M6))</f>
        <v>0.6811530617645325</v>
      </c>
      <c r="G95">
        <f>(AVERAGE(C95:E95))*(2^('Error Calculation'!M6))</f>
        <v>1.322456954899105</v>
      </c>
      <c r="H95">
        <f t="shared" si="2"/>
        <v>0.26794946372010953</v>
      </c>
      <c r="I95">
        <f t="shared" si="3"/>
        <v>0.37335442941446295</v>
      </c>
    </row>
    <row r="96" spans="1:9" x14ac:dyDescent="0.35">
      <c r="A96" t="s">
        <v>139</v>
      </c>
      <c r="B96" t="s">
        <v>52</v>
      </c>
      <c r="C96">
        <f>'qPCR Analysis (Cell Type)'!M101</f>
        <v>0.79183062843333052</v>
      </c>
      <c r="D96">
        <f>'qPCR Analysis (Cell Type)'!N101</f>
        <v>1.2736437314393758</v>
      </c>
      <c r="E96">
        <f>'qPCR Analysis (Cell Type)'!O101</f>
        <v>0.9417054458136711</v>
      </c>
      <c r="F96">
        <f>(AVERAGE(C96:E96))*(2^-('Error Calculation'!M7))</f>
        <v>0.71528772101648186</v>
      </c>
      <c r="G96">
        <f>(AVERAGE(C96:E96))*(2^('Error Calculation'!M7))</f>
        <v>1.4047385902707383</v>
      </c>
      <c r="H96">
        <f t="shared" si="2"/>
        <v>0.28710554754564388</v>
      </c>
      <c r="I96">
        <f t="shared" si="3"/>
        <v>0.40234532170861259</v>
      </c>
    </row>
    <row r="97" spans="1:9" x14ac:dyDescent="0.35">
      <c r="A97" t="s">
        <v>139</v>
      </c>
      <c r="B97" t="s">
        <v>53</v>
      </c>
      <c r="C97">
        <f>'qPCR Analysis (Cell Type)'!M102</f>
        <v>0.71693068939243354</v>
      </c>
      <c r="D97">
        <f>'qPCR Analysis (Cell Type)'!N102</f>
        <v>1.1233069624603256</v>
      </c>
      <c r="E97">
        <f>'qPCR Analysis (Cell Type)'!O102</f>
        <v>0.93185123217487775</v>
      </c>
      <c r="F97">
        <f>(AVERAGE(C97:E97))*(2^-('Error Calculation'!M8))</f>
        <v>0.65341004583302975</v>
      </c>
      <c r="G97">
        <f>(AVERAGE(C97:E97))*(2^('Error Calculation'!M8))</f>
        <v>1.3067303738042442</v>
      </c>
      <c r="H97">
        <f t="shared" si="2"/>
        <v>0.27061958217618254</v>
      </c>
      <c r="I97">
        <f t="shared" si="3"/>
        <v>0.38270074579503188</v>
      </c>
    </row>
    <row r="98" spans="1:9" x14ac:dyDescent="0.35">
      <c r="A98" t="s">
        <v>139</v>
      </c>
      <c r="B98" t="s">
        <v>54</v>
      </c>
      <c r="C98">
        <f>'qPCR Analysis (Cell Type)'!M103</f>
        <v>0.77066885836985943</v>
      </c>
      <c r="D98">
        <f>'qPCR Analysis (Cell Type)'!N103</f>
        <v>1.3134300182689258</v>
      </c>
      <c r="E98">
        <f>'qPCR Analysis (Cell Type)'!O103</f>
        <v>0.94301306673723229</v>
      </c>
      <c r="F98">
        <f>(AVERAGE(C98:E98))*(2^-('Error Calculation'!M9))</f>
        <v>0.7424500328954835</v>
      </c>
      <c r="G98">
        <f>(AVERAGE(C98:E98))*(2^('Error Calculation'!M9))</f>
        <v>1.3713465645617366</v>
      </c>
      <c r="H98">
        <f t="shared" si="2"/>
        <v>0.26658728156318889</v>
      </c>
      <c r="I98">
        <f t="shared" si="3"/>
        <v>0.36230925010306425</v>
      </c>
    </row>
    <row r="99" spans="1:9" x14ac:dyDescent="0.35">
      <c r="A99" t="s">
        <v>139</v>
      </c>
      <c r="B99" t="s">
        <v>55</v>
      </c>
      <c r="C99">
        <f>'qPCR Analysis (Cell Type)'!M104</f>
        <v>1.1675294975634798</v>
      </c>
      <c r="D99">
        <f>'qPCR Analysis (Cell Type)'!N104</f>
        <v>1.2233840171938608</v>
      </c>
      <c r="E99">
        <f>'qPCR Analysis (Cell Type)'!O104</f>
        <v>1.1980703847388561</v>
      </c>
      <c r="F99">
        <f>(AVERAGE(C99:E99))*(2^-('Error Calculation'!M10))</f>
        <v>0.77926369625170389</v>
      </c>
      <c r="G99">
        <f>(AVERAGE(C99:E99))*(2^('Error Calculation'!M10))</f>
        <v>1.8366062865640163</v>
      </c>
      <c r="H99">
        <f t="shared" si="2"/>
        <v>0.41706427024702819</v>
      </c>
      <c r="I99">
        <f t="shared" si="3"/>
        <v>0.64027832006528418</v>
      </c>
    </row>
    <row r="100" spans="1:9" x14ac:dyDescent="0.35">
      <c r="A100" t="s">
        <v>139</v>
      </c>
      <c r="B100" t="s">
        <v>56</v>
      </c>
      <c r="C100">
        <f>'qPCR Analysis (Cell Type)'!M105</f>
        <v>0.70462260640397656</v>
      </c>
      <c r="D100">
        <f>'qPCR Analysis (Cell Type)'!N105</f>
        <v>1.1822384112334399</v>
      </c>
      <c r="E100">
        <f>'qPCR Analysis (Cell Type)'!O105</f>
        <v>0.77268073503746026</v>
      </c>
      <c r="F100">
        <f>(AVERAGE(C100:E100))*(2^-('Error Calculation'!M11))</f>
        <v>0.65082732159690215</v>
      </c>
      <c r="G100">
        <f>(AVERAGE(C100:E100))*(2^('Error Calculation'!M11))</f>
        <v>1.2075506051224318</v>
      </c>
      <c r="H100">
        <f t="shared" si="2"/>
        <v>0.23568659596139019</v>
      </c>
      <c r="I100">
        <f t="shared" si="3"/>
        <v>0.3210366875641395</v>
      </c>
    </row>
    <row r="101" spans="1:9" x14ac:dyDescent="0.35">
      <c r="A101" t="s">
        <v>139</v>
      </c>
      <c r="B101" t="s">
        <v>57</v>
      </c>
      <c r="C101">
        <f>'qPCR Analysis (Cell Type)'!M106</f>
        <v>0.32520324437012976</v>
      </c>
      <c r="D101">
        <f>'qPCR Analysis (Cell Type)'!N106</f>
        <v>1.3337826203971341</v>
      </c>
      <c r="E101">
        <f>'qPCR Analysis (Cell Type)'!O106</f>
        <v>0.83804322068662873</v>
      </c>
      <c r="F101">
        <f>(AVERAGE(C101:E101))*(2^-('Error Calculation'!M12))</f>
        <v>0.46320453342678863</v>
      </c>
      <c r="G101">
        <f>(AVERAGE(C101:E101))*(2^('Error Calculation'!M12))</f>
        <v>1.4956565989146697</v>
      </c>
      <c r="H101">
        <f t="shared" si="2"/>
        <v>0.3691384950578423</v>
      </c>
      <c r="I101">
        <f t="shared" si="3"/>
        <v>0.6633135704300388</v>
      </c>
    </row>
    <row r="102" spans="1:9" x14ac:dyDescent="0.35">
      <c r="A102" t="s">
        <v>139</v>
      </c>
      <c r="B102" t="s">
        <v>58</v>
      </c>
      <c r="C102">
        <f>'qPCR Analysis (Cell Type)'!M107</f>
        <v>0.39873615556157266</v>
      </c>
      <c r="D102">
        <f>'qPCR Analysis (Cell Type)'!N107</f>
        <v>0.55870307535217889</v>
      </c>
      <c r="E102">
        <f>'qPCR Analysis (Cell Type)'!O107</f>
        <v>0.46140077530364715</v>
      </c>
      <c r="F102">
        <f>(AVERAGE(C102:E102))*(2^-('Error Calculation'!M13))</f>
        <v>0.33746339847992496</v>
      </c>
      <c r="G102">
        <f>(AVERAGE(C102:E102))*(2^('Error Calculation'!M13))</f>
        <v>0.66282314609223991</v>
      </c>
      <c r="H102">
        <f t="shared" si="2"/>
        <v>0.13548327025920792</v>
      </c>
      <c r="I102">
        <f t="shared" si="3"/>
        <v>0.18987647735310703</v>
      </c>
    </row>
    <row r="103" spans="1:9" x14ac:dyDescent="0.35">
      <c r="A103" t="s">
        <v>139</v>
      </c>
      <c r="B103" t="s">
        <v>59</v>
      </c>
      <c r="C103">
        <f>'qPCR Analysis (Cell Type)'!M108</f>
        <v>1.740621407009058</v>
      </c>
      <c r="D103">
        <f>'qPCR Analysis (Cell Type)'!N108</f>
        <v>0.87791273324175012</v>
      </c>
      <c r="E103">
        <f>'qPCR Analysis (Cell Type)'!O108</f>
        <v>0.66942922675424799</v>
      </c>
      <c r="F103">
        <f>(AVERAGE(C103:E103))*(2^-('Error Calculation'!M14))</f>
        <v>0.48575492643195273</v>
      </c>
      <c r="G103">
        <f>(AVERAGE(C103:E103))*(2^('Error Calculation'!M14))</f>
        <v>2.4728297507221928</v>
      </c>
      <c r="H103">
        <f t="shared" si="2"/>
        <v>0.61023286256973264</v>
      </c>
      <c r="I103">
        <f t="shared" si="3"/>
        <v>1.3768419617205074</v>
      </c>
    </row>
    <row r="104" spans="1:9" x14ac:dyDescent="0.35">
      <c r="A104" t="s">
        <v>139</v>
      </c>
      <c r="B104" t="s">
        <v>60</v>
      </c>
      <c r="C104">
        <f>'qPCR Analysis (Cell Type)'!M109</f>
        <v>0.60256198197101485</v>
      </c>
      <c r="D104">
        <f>'qPCR Analysis (Cell Type)'!N109</f>
        <v>0.92110842228763201</v>
      </c>
      <c r="E104">
        <f>'qPCR Analysis (Cell Type)'!O109</f>
        <v>0.61608837648589354</v>
      </c>
      <c r="F104">
        <f>(AVERAGE(C104:E104))*(2^-('Error Calculation'!M15))</f>
        <v>0.52284553236504305</v>
      </c>
      <c r="G104">
        <f>(AVERAGE(C104:E104))*(2^('Error Calculation'!M15))</f>
        <v>0.97300197909582264</v>
      </c>
      <c r="H104">
        <f t="shared" si="2"/>
        <v>0.19040739454980382</v>
      </c>
      <c r="I104">
        <f t="shared" si="3"/>
        <v>0.25974905218097577</v>
      </c>
    </row>
    <row r="105" spans="1:9" x14ac:dyDescent="0.35">
      <c r="A105" t="s">
        <v>139</v>
      </c>
      <c r="B105" t="s">
        <v>61</v>
      </c>
      <c r="C105">
        <f>'qPCR Analysis (Cell Type)'!M110</f>
        <v>0.47764367536856417</v>
      </c>
      <c r="D105">
        <f>'qPCR Analysis (Cell Type)'!N110</f>
        <v>0.69905280030502892</v>
      </c>
      <c r="E105">
        <f>'qPCR Analysis (Cell Type)'!O110</f>
        <v>0.52368081819535928</v>
      </c>
      <c r="F105">
        <f>(AVERAGE(C105:E105))*(2^-('Error Calculation'!M16))</f>
        <v>0.41284900505525179</v>
      </c>
      <c r="G105">
        <f>(AVERAGE(C105:E105))*(2^('Error Calculation'!M16))</f>
        <v>0.77813839014639241</v>
      </c>
      <c r="H105">
        <f t="shared" si="2"/>
        <v>0.15394342623439894</v>
      </c>
      <c r="I105">
        <f t="shared" si="3"/>
        <v>0.21134595885674168</v>
      </c>
    </row>
    <row r="106" spans="1:9" x14ac:dyDescent="0.35">
      <c r="A106" t="s">
        <v>139</v>
      </c>
      <c r="B106" t="s">
        <v>62</v>
      </c>
      <c r="C106">
        <f>'qPCR Analysis (Cell Type)'!M111</f>
        <v>4.2821255962918219</v>
      </c>
      <c r="D106">
        <f>'qPCR Analysis (Cell Type)'!N111</f>
        <v>1.4383476756736613</v>
      </c>
      <c r="E106">
        <f>'qPCR Analysis (Cell Type)'!O111</f>
        <v>4.5101115329978647</v>
      </c>
      <c r="F106">
        <f>(AVERAGE(C106:E106))*(2^-('Error Calculation'!M17))</f>
        <v>1.1929586274602737</v>
      </c>
      <c r="G106">
        <f>(AVERAGE(C106:E106))*(2^('Error Calculation'!M17))</f>
        <v>9.7483929676375922</v>
      </c>
      <c r="H106">
        <f t="shared" si="2"/>
        <v>2.217236307527509</v>
      </c>
      <c r="I106">
        <f t="shared" si="3"/>
        <v>6.3381980326498102</v>
      </c>
    </row>
    <row r="107" spans="1:9" x14ac:dyDescent="0.35">
      <c r="A107" t="s">
        <v>139</v>
      </c>
      <c r="B107" t="s">
        <v>63</v>
      </c>
      <c r="C107">
        <f>'qPCR Analysis (Cell Type)'!M112</f>
        <v>0.85821743246517412</v>
      </c>
      <c r="D107">
        <f>'qPCR Analysis (Cell Type)'!N112</f>
        <v>1.1363490960984868</v>
      </c>
      <c r="E107">
        <f>'qPCR Analysis (Cell Type)'!O112</f>
        <v>0.94057101397794451</v>
      </c>
      <c r="F107">
        <f>(AVERAGE(C107:E107))*(2^-('Error Calculation'!M18))</f>
        <v>0.64840248042624349</v>
      </c>
      <c r="G107">
        <f>(AVERAGE(C107:E107))*(2^('Error Calculation'!M18))</f>
        <v>1.4762834048475348</v>
      </c>
      <c r="H107">
        <f t="shared" si="2"/>
        <v>0.32997670042095839</v>
      </c>
      <c r="I107">
        <f t="shared" si="3"/>
        <v>0.49790422400033296</v>
      </c>
    </row>
    <row r="108" spans="1:9" x14ac:dyDescent="0.35">
      <c r="A108" t="s">
        <v>139</v>
      </c>
      <c r="B108" t="s">
        <v>64</v>
      </c>
      <c r="C108">
        <f>'qPCR Analysis (Cell Type)'!M113</f>
        <v>0.48695866544980004</v>
      </c>
      <c r="D108">
        <f>'qPCR Analysis (Cell Type)'!N113</f>
        <v>0.92496855252988175</v>
      </c>
      <c r="E108">
        <f>'qPCR Analysis (Cell Type)'!O113</f>
        <v>0.50747273656221636</v>
      </c>
      <c r="F108">
        <f>(AVERAGE(C108:E108))*(2^-('Error Calculation'!M19))</f>
        <v>0.47285130175518231</v>
      </c>
      <c r="G108">
        <f>(AVERAGE(C108:E108))*(2^('Error Calculation'!M19))</f>
        <v>0.86569291253118186</v>
      </c>
      <c r="H108">
        <f t="shared" si="2"/>
        <v>0.16694868309211708</v>
      </c>
      <c r="I108">
        <f t="shared" si="3"/>
        <v>0.22589292768388247</v>
      </c>
    </row>
    <row r="109" spans="1:9" x14ac:dyDescent="0.35">
      <c r="A109" t="s">
        <v>139</v>
      </c>
      <c r="B109" t="s">
        <v>65</v>
      </c>
      <c r="C109">
        <f>'qPCR Analysis (Cell Type)'!M114</f>
        <v>0.48726374171838843</v>
      </c>
      <c r="D109">
        <f>'qPCR Analysis (Cell Type)'!N114</f>
        <v>0.7978621676113905</v>
      </c>
      <c r="E109">
        <f>'qPCR Analysis (Cell Type)'!O114</f>
        <v>0.55360547312412089</v>
      </c>
      <c r="F109">
        <f>(AVERAGE(C109:E109))*(2^-('Error Calculation'!M20))</f>
        <v>0.44766678152959793</v>
      </c>
      <c r="G109">
        <f>(AVERAGE(C109:E109))*(2^('Error Calculation'!M20))</f>
        <v>0.839149225449633</v>
      </c>
      <c r="H109">
        <f t="shared" si="2"/>
        <v>0.16524367928836869</v>
      </c>
      <c r="I109">
        <f t="shared" si="3"/>
        <v>0.22623876463166637</v>
      </c>
    </row>
    <row r="110" spans="1:9" x14ac:dyDescent="0.35">
      <c r="A110" t="s">
        <v>139</v>
      </c>
      <c r="B110" t="s">
        <v>66</v>
      </c>
      <c r="C110">
        <f>'qPCR Analysis (Cell Type)'!M115</f>
        <v>0.47659663371371513</v>
      </c>
      <c r="D110">
        <f>'qPCR Analysis (Cell Type)'!N115</f>
        <v>0.86362425460848147</v>
      </c>
      <c r="E110">
        <f>'qPCR Analysis (Cell Type)'!O115</f>
        <v>0.58314369506620112</v>
      </c>
      <c r="F110">
        <f>(AVERAGE(C110:E110))*(2^-('Error Calculation'!M21))</f>
        <v>0.46054395757194105</v>
      </c>
      <c r="G110">
        <f>(AVERAGE(C110:E110))*(2^('Error Calculation'!M21))</f>
        <v>0.89250289064847776</v>
      </c>
      <c r="H110">
        <f t="shared" si="2"/>
        <v>0.18057757022419157</v>
      </c>
      <c r="I110">
        <f t="shared" si="3"/>
        <v>0.25138136285234514</v>
      </c>
    </row>
    <row r="111" spans="1:9" x14ac:dyDescent="0.35">
      <c r="A111" t="s">
        <v>139</v>
      </c>
      <c r="B111" t="s">
        <v>67</v>
      </c>
      <c r="C111">
        <f>'qPCR Analysis (Cell Type)'!M116</f>
        <v>0.60500990487419648</v>
      </c>
      <c r="D111">
        <f>'qPCR Analysis (Cell Type)'!N116</f>
        <v>1.0950076887898446</v>
      </c>
      <c r="E111">
        <f>'qPCR Analysis (Cell Type)'!O116</f>
        <v>0.79272863742799837</v>
      </c>
      <c r="F111">
        <f>(AVERAGE(C111:E111))*(2^-('Error Calculation'!M22))</f>
        <v>0.58462776262531591</v>
      </c>
      <c r="G111">
        <f>(AVERAGE(C111:E111))*(2^('Error Calculation'!M22))</f>
        <v>1.1809572916619802</v>
      </c>
      <c r="H111">
        <f t="shared" si="2"/>
        <v>0.24628764773869716</v>
      </c>
      <c r="I111">
        <f t="shared" si="3"/>
        <v>0.35004188129796709</v>
      </c>
    </row>
    <row r="112" spans="1:9" x14ac:dyDescent="0.35">
      <c r="A112" t="s">
        <v>139</v>
      </c>
      <c r="B112" t="s">
        <v>68</v>
      </c>
      <c r="C112">
        <f>'qPCR Analysis (Cell Type)'!M117</f>
        <v>1.3352977211084582</v>
      </c>
      <c r="D112">
        <f>'qPCR Analysis (Cell Type)'!N117</f>
        <v>2.161793586931092</v>
      </c>
      <c r="E112">
        <f>'qPCR Analysis (Cell Type)'!O117</f>
        <v>1.6741159400305756</v>
      </c>
      <c r="F112">
        <f>(AVERAGE(C112:E112))*(2^-('Error Calculation'!M23))</f>
        <v>1.2109189366333033</v>
      </c>
      <c r="G112">
        <f>(AVERAGE(C112:E112))*(2^('Error Calculation'!M23))</f>
        <v>2.4537273666487454</v>
      </c>
      <c r="H112">
        <f t="shared" si="2"/>
        <v>0.5128168127234054</v>
      </c>
      <c r="I112">
        <f t="shared" si="3"/>
        <v>0.72999161729203665</v>
      </c>
    </row>
    <row r="113" spans="1:9" x14ac:dyDescent="0.35">
      <c r="A113" t="s">
        <v>139</v>
      </c>
      <c r="B113" t="s">
        <v>70</v>
      </c>
      <c r="C113">
        <f>'qPCR Analysis (Cell Type)'!M118</f>
        <v>0.39244135930979029</v>
      </c>
      <c r="D113">
        <f>'qPCR Analysis (Cell Type)'!N118</f>
        <v>0.57442349589544817</v>
      </c>
      <c r="E113">
        <f>'qPCR Analysis (Cell Type)'!O118</f>
        <v>0.47720255306070658</v>
      </c>
      <c r="F113">
        <f>(AVERAGE(C113:E113))*(2^-('Error Calculation'!M24))</f>
        <v>0.30611615074716364</v>
      </c>
      <c r="G113">
        <f>(AVERAGE(C113:E113))*(2^('Error Calculation'!M24))</f>
        <v>0.75691337513775603</v>
      </c>
      <c r="H113">
        <f t="shared" si="2"/>
        <v>0.17523965200815139</v>
      </c>
      <c r="I113">
        <f t="shared" si="3"/>
        <v>0.275557572382441</v>
      </c>
    </row>
    <row r="114" spans="1:9" x14ac:dyDescent="0.35">
      <c r="A114" t="s">
        <v>139</v>
      </c>
      <c r="B114" t="s">
        <v>71</v>
      </c>
      <c r="C114">
        <f>'qPCR Analysis (Cell Type)'!M119</f>
        <v>1.0043221524475874</v>
      </c>
      <c r="D114">
        <f>'qPCR Analysis (Cell Type)'!N119</f>
        <v>1.7897591364360863</v>
      </c>
      <c r="E114">
        <f>'qPCR Analysis (Cell Type)'!O119</f>
        <v>1.1256836496342477</v>
      </c>
      <c r="F114">
        <f>(AVERAGE(C114:E114))*(2^-('Error Calculation'!M25))</f>
        <v>0.88369318789917184</v>
      </c>
      <c r="G114">
        <f>(AVERAGE(C114:E114))*(2^('Error Calculation'!M25))</f>
        <v>1.9318616943362172</v>
      </c>
      <c r="H114">
        <f t="shared" si="2"/>
        <v>0.42289512494013537</v>
      </c>
      <c r="I114">
        <f t="shared" si="3"/>
        <v>0.62527338149691003</v>
      </c>
    </row>
    <row r="115" spans="1:9" x14ac:dyDescent="0.35">
      <c r="A115" t="s">
        <v>139</v>
      </c>
      <c r="B115" t="s">
        <v>72</v>
      </c>
      <c r="C115">
        <f>'qPCR Analysis (Cell Type)'!M120</f>
        <v>0.17270388529411468</v>
      </c>
      <c r="D115">
        <f>'qPCR Analysis (Cell Type)'!N120</f>
        <v>0.98240861082028053</v>
      </c>
      <c r="E115">
        <f>'qPCR Analysis (Cell Type)'!O120</f>
        <v>0.34068856836452344</v>
      </c>
      <c r="F115">
        <f>(AVERAGE(C115:E115))*(2^-('Error Calculation'!M26))</f>
        <v>0.1866825453039867</v>
      </c>
      <c r="G115">
        <f>(AVERAGE(C115:E115))*(2^('Error Calculation'!M26))</f>
        <v>1.3316848312096028</v>
      </c>
      <c r="H115">
        <f t="shared" si="2"/>
        <v>0.31191780952231957</v>
      </c>
      <c r="I115">
        <f t="shared" si="3"/>
        <v>0.83308447638329652</v>
      </c>
    </row>
    <row r="116" spans="1:9" x14ac:dyDescent="0.35">
      <c r="A116" t="s">
        <v>139</v>
      </c>
      <c r="B116" t="s">
        <v>73</v>
      </c>
      <c r="C116">
        <f>'qPCR Analysis (Cell Type)'!M121</f>
        <v>0.6890535443306981</v>
      </c>
      <c r="D116">
        <f>'qPCR Analysis (Cell Type)'!N121</f>
        <v>1.2859542643272339</v>
      </c>
      <c r="E116">
        <f>'qPCR Analysis (Cell Type)'!O121</f>
        <v>0.597464265719164</v>
      </c>
      <c r="F116">
        <f>(AVERAGE(C116:E116))*(2^-('Error Calculation'!M27))</f>
        <v>0.59445320225053988</v>
      </c>
      <c r="G116">
        <f>(AVERAGE(C116:E116))*(2^('Error Calculation'!M27))</f>
        <v>1.2369187063929574</v>
      </c>
      <c r="H116">
        <f t="shared" si="2"/>
        <v>0.26303748920849213</v>
      </c>
      <c r="I116">
        <f t="shared" si="3"/>
        <v>0.37942801493392542</v>
      </c>
    </row>
    <row r="117" spans="1:9" x14ac:dyDescent="0.35">
      <c r="A117" t="s">
        <v>139</v>
      </c>
      <c r="B117" t="s">
        <v>74</v>
      </c>
      <c r="C117">
        <f>'qPCR Analysis (Cell Type)'!M122</f>
        <v>0.8144314119218381</v>
      </c>
      <c r="D117">
        <f>'qPCR Analysis (Cell Type)'!N122</f>
        <v>1.3148681247882996</v>
      </c>
      <c r="E117">
        <f>'qPCR Analysis (Cell Type)'!O122</f>
        <v>0.95422878439326708</v>
      </c>
      <c r="F117">
        <f>(AVERAGE(C117:E117))*(2^-('Error Calculation'!M28))</f>
        <v>0.70964484706824738</v>
      </c>
      <c r="G117">
        <f>(AVERAGE(C117:E117))*(2^('Error Calculation'!M28))</f>
        <v>1.4887175913616424</v>
      </c>
      <c r="H117">
        <f t="shared" si="2"/>
        <v>0.31819792663288748</v>
      </c>
      <c r="I117">
        <f t="shared" si="3"/>
        <v>0.46087481766050753</v>
      </c>
    </row>
    <row r="118" spans="1:9" x14ac:dyDescent="0.35">
      <c r="A118" t="s">
        <v>139</v>
      </c>
      <c r="B118" t="s">
        <v>75</v>
      </c>
      <c r="C118">
        <f>'qPCR Analysis (Cell Type)'!M123</f>
        <v>0.70574096859827429</v>
      </c>
      <c r="D118">
        <f>'qPCR Analysis (Cell Type)'!N123</f>
        <v>1.7171963364666143</v>
      </c>
      <c r="E118">
        <f>'qPCR Analysis (Cell Type)'!O123</f>
        <v>0.95567169849896383</v>
      </c>
      <c r="F118">
        <f>(AVERAGE(C118:E118))*(2^-('Error Calculation'!M29))</f>
        <v>0.6992464671732822</v>
      </c>
      <c r="G118">
        <f>(AVERAGE(C118:E118))*(2^('Error Calculation'!M29))</f>
        <v>1.8138571439795892</v>
      </c>
      <c r="H118">
        <f t="shared" si="2"/>
        <v>0.42695653401466849</v>
      </c>
      <c r="I118">
        <f t="shared" si="3"/>
        <v>0.6876541427916385</v>
      </c>
    </row>
    <row r="119" spans="1:9" x14ac:dyDescent="0.35">
      <c r="A119" t="s">
        <v>139</v>
      </c>
      <c r="B119" t="s">
        <v>69</v>
      </c>
      <c r="C119">
        <f>'qPCR Analysis (Cell Type)'!M124</f>
        <v>3.1538005918337153</v>
      </c>
      <c r="D119">
        <f>'qPCR Analysis (Cell Type)'!N124</f>
        <v>2.4840096492381298</v>
      </c>
      <c r="E119">
        <f>'qPCR Analysis (Cell Type)'!O124</f>
        <v>1.6290254139589062</v>
      </c>
      <c r="F119">
        <f>(AVERAGE(C119:E119))*(2^-('Error Calculation'!M30))</f>
        <v>0.86523453889373592</v>
      </c>
      <c r="G119">
        <f>(AVERAGE(C119:E119))*(2^('Error Calculation'!M30))</f>
        <v>6.7813212697402916</v>
      </c>
      <c r="H119">
        <f t="shared" si="2"/>
        <v>1.5570440127831815</v>
      </c>
      <c r="I119">
        <f t="shared" si="3"/>
        <v>4.3590427180633746</v>
      </c>
    </row>
    <row r="120" spans="1:9" x14ac:dyDescent="0.35">
      <c r="A120" t="s">
        <v>139</v>
      </c>
      <c r="B120" t="s">
        <v>76</v>
      </c>
      <c r="C120">
        <f>'qPCR Analysis (Cell Type)'!M125</f>
        <v>1.0393428711515966</v>
      </c>
      <c r="D120">
        <f>'qPCR Analysis (Cell Type)'!N125</f>
        <v>1.6760091206034298</v>
      </c>
      <c r="E120">
        <f>'qPCR Analysis (Cell Type)'!O125</f>
        <v>1.133650029883448</v>
      </c>
      <c r="F120">
        <f>(AVERAGE(C120:E120))*(2^-('Error Calculation'!M31))</f>
        <v>0.95275920540427461</v>
      </c>
      <c r="G120">
        <f>(AVERAGE(C120:E120))*(2^('Error Calculation'!M31))</f>
        <v>1.7277090788923526</v>
      </c>
      <c r="H120">
        <f t="shared" si="2"/>
        <v>0.33024146847521685</v>
      </c>
      <c r="I120">
        <f t="shared" si="3"/>
        <v>0.44470840501286113</v>
      </c>
    </row>
    <row r="121" spans="1:9" x14ac:dyDescent="0.35">
      <c r="A121" t="s">
        <v>139</v>
      </c>
      <c r="B121" t="s">
        <v>77</v>
      </c>
      <c r="C121">
        <f>'qPCR Analysis (Cell Type)'!M126</f>
        <v>1.2161431966354646</v>
      </c>
      <c r="D121">
        <f>'qPCR Analysis (Cell Type)'!N126</f>
        <v>1.6675235208170776</v>
      </c>
      <c r="E121">
        <f>'qPCR Analysis (Cell Type)'!O126</f>
        <v>1.204179206917618</v>
      </c>
      <c r="F121">
        <f>(AVERAGE(C121:E121))*(2^-('Error Calculation'!M32))</f>
        <v>0.93151954264831727</v>
      </c>
      <c r="G121">
        <f>(AVERAGE(C121:E121))*(2^('Error Calculation'!M32))</f>
        <v>1.9932168815841715</v>
      </c>
      <c r="H121">
        <f t="shared" si="2"/>
        <v>0.43109576547506967</v>
      </c>
      <c r="I121">
        <f t="shared" si="3"/>
        <v>0.6306015734607846</v>
      </c>
    </row>
    <row r="122" spans="1:9" x14ac:dyDescent="0.35">
      <c r="A122" t="s">
        <v>140</v>
      </c>
      <c r="B122" t="s">
        <v>48</v>
      </c>
      <c r="C122">
        <f>'qPCR Analysis (Cell Type)'!P97</f>
        <v>1.5128555280289444</v>
      </c>
      <c r="D122">
        <f>'qPCR Analysis (Cell Type)'!Q97</f>
        <v>1.2255431002617021</v>
      </c>
      <c r="E122">
        <f>'qPCR Analysis (Cell Type)'!R97</f>
        <v>0.53935406245690887</v>
      </c>
      <c r="F122">
        <f>(AVERAGE(C122:E122))*(2^-('Error Calculation'!P3))</f>
        <v>0.74974220462855778</v>
      </c>
      <c r="G122">
        <f>(AVERAGE(C122:E122))*(2^('Error Calculation'!P3))</f>
        <v>1.5922010163221567</v>
      </c>
      <c r="H122">
        <f t="shared" si="2"/>
        <v>0.34284202562062727</v>
      </c>
      <c r="I122">
        <f t="shared" si="3"/>
        <v>0.49961678607297166</v>
      </c>
    </row>
    <row r="123" spans="1:9" x14ac:dyDescent="0.35">
      <c r="A123" t="s">
        <v>140</v>
      </c>
      <c r="B123" t="s">
        <v>49</v>
      </c>
      <c r="C123">
        <f>'qPCR Analysis (Cell Type)'!P98</f>
        <v>1.9140522619663467</v>
      </c>
      <c r="D123">
        <f>'qPCR Analysis (Cell Type)'!Q98</f>
        <v>1.2068607479567679</v>
      </c>
      <c r="E123">
        <f>'qPCR Analysis (Cell Type)'!R98</f>
        <v>0.43290145527779378</v>
      </c>
      <c r="F123">
        <f>(AVERAGE(C123:E123))*(2^-('Error Calculation'!P4))</f>
        <v>0.69066797903649124</v>
      </c>
      <c r="G123">
        <f>(AVERAGE(C123:E123))*(2^('Error Calculation'!P4))</f>
        <v>2.0317846291820598</v>
      </c>
      <c r="H123">
        <f t="shared" si="2"/>
        <v>0.493936842697145</v>
      </c>
      <c r="I123">
        <f t="shared" si="3"/>
        <v>0.84717980744842358</v>
      </c>
    </row>
    <row r="124" spans="1:9" x14ac:dyDescent="0.35">
      <c r="A124" t="s">
        <v>140</v>
      </c>
      <c r="B124" t="s">
        <v>50</v>
      </c>
      <c r="C124">
        <f>'qPCR Analysis (Cell Type)'!P99</f>
        <v>1.198093729532371</v>
      </c>
      <c r="D124">
        <f>'qPCR Analysis (Cell Type)'!Q99</f>
        <v>1.1915887800800942</v>
      </c>
      <c r="E124">
        <f>'qPCR Analysis (Cell Type)'!R99</f>
        <v>0.70045912860255188</v>
      </c>
      <c r="F124">
        <f>(AVERAGE(C124:E124))*(2^-('Error Calculation'!P5))</f>
        <v>0.77678348418746168</v>
      </c>
      <c r="G124">
        <f>(AVERAGE(C124:E124))*(2^('Error Calculation'!P5))</f>
        <v>1.3658854520830281</v>
      </c>
      <c r="H124">
        <f t="shared" si="2"/>
        <v>0.2532637285508772</v>
      </c>
      <c r="I124">
        <f t="shared" si="3"/>
        <v>0.33583823934468926</v>
      </c>
    </row>
    <row r="125" spans="1:9" x14ac:dyDescent="0.35">
      <c r="A125" t="s">
        <v>140</v>
      </c>
      <c r="B125" t="s">
        <v>51</v>
      </c>
      <c r="C125">
        <f>'qPCR Analysis (Cell Type)'!P100</f>
        <v>1.2829106243313642</v>
      </c>
      <c r="D125">
        <f>'qPCR Analysis (Cell Type)'!Q100</f>
        <v>1.1813938444044232</v>
      </c>
      <c r="E125">
        <f>'qPCR Analysis (Cell Type)'!R100</f>
        <v>0.65979480937369483</v>
      </c>
      <c r="F125">
        <f>(AVERAGE(C125:E125))*(2^-('Error Calculation'!P6))</f>
        <v>0.78236910632953172</v>
      </c>
      <c r="G125">
        <f>(AVERAGE(C125:E125))*(2^('Error Calculation'!P6))</f>
        <v>1.3861028311351242</v>
      </c>
      <c r="H125">
        <f t="shared" si="2"/>
        <v>0.25899731970696238</v>
      </c>
      <c r="I125">
        <f t="shared" si="3"/>
        <v>0.34473640509863013</v>
      </c>
    </row>
    <row r="126" spans="1:9" x14ac:dyDescent="0.35">
      <c r="A126" t="s">
        <v>140</v>
      </c>
      <c r="B126" t="s">
        <v>52</v>
      </c>
      <c r="C126">
        <f>'qPCR Analysis (Cell Type)'!P101</f>
        <v>1.1050365671349127</v>
      </c>
      <c r="D126">
        <f>'qPCR Analysis (Cell Type)'!Q101</f>
        <v>1.3970000875016135</v>
      </c>
      <c r="E126">
        <f>'qPCR Analysis (Cell Type)'!R101</f>
        <v>0.64777907800619483</v>
      </c>
      <c r="F126">
        <f>(AVERAGE(C126:E126))*(2^-('Error Calculation'!P7))</f>
        <v>0.78505273619387617</v>
      </c>
      <c r="G126">
        <f>(AVERAGE(C126:E126))*(2^('Error Calculation'!P7))</f>
        <v>1.404199954728113</v>
      </c>
      <c r="H126">
        <f t="shared" si="2"/>
        <v>0.26488584135369742</v>
      </c>
      <c r="I126">
        <f t="shared" si="3"/>
        <v>0.35426137718053941</v>
      </c>
    </row>
    <row r="127" spans="1:9" x14ac:dyDescent="0.35">
      <c r="A127" t="s">
        <v>140</v>
      </c>
      <c r="B127" t="s">
        <v>53</v>
      </c>
      <c r="C127">
        <f>'qPCR Analysis (Cell Type)'!P102</f>
        <v>0.814040230232152</v>
      </c>
      <c r="D127">
        <f>'qPCR Analysis (Cell Type)'!Q102</f>
        <v>1.3976385758257834</v>
      </c>
      <c r="E127">
        <f>'qPCR Analysis (Cell Type)'!R102</f>
        <v>0.87894004692551797</v>
      </c>
      <c r="F127">
        <f>(AVERAGE(C127:E127))*(2^-('Error Calculation'!P8))</f>
        <v>0.70027847145203737</v>
      </c>
      <c r="G127">
        <f>(AVERAGE(C127:E127))*(2^('Error Calculation'!P8))</f>
        <v>1.5155756338872683</v>
      </c>
      <c r="H127">
        <f t="shared" si="2"/>
        <v>0.32992781287578055</v>
      </c>
      <c r="I127">
        <f t="shared" si="3"/>
        <v>0.48536934955945044</v>
      </c>
    </row>
    <row r="128" spans="1:9" x14ac:dyDescent="0.35">
      <c r="A128" t="s">
        <v>140</v>
      </c>
      <c r="B128" t="s">
        <v>54</v>
      </c>
      <c r="C128">
        <f>'qPCR Analysis (Cell Type)'!P103</f>
        <v>0.80064719001538875</v>
      </c>
      <c r="D128">
        <f>'qPCR Analysis (Cell Type)'!Q103</f>
        <v>1.3237908666363893</v>
      </c>
      <c r="E128">
        <f>'qPCR Analysis (Cell Type)'!R103</f>
        <v>0.94349463687510804</v>
      </c>
      <c r="F128">
        <f>(AVERAGE(C128:E128))*(2^-('Error Calculation'!P9))</f>
        <v>0.7072582101668714</v>
      </c>
      <c r="G128">
        <f>(AVERAGE(C128:E128))*(2^('Error Calculation'!P9))</f>
        <v>1.4786696124885494</v>
      </c>
      <c r="H128">
        <f t="shared" si="2"/>
        <v>0.31538602100875734</v>
      </c>
      <c r="I128">
        <f t="shared" si="3"/>
        <v>0.4560253813129207</v>
      </c>
    </row>
    <row r="129" spans="1:9" x14ac:dyDescent="0.35">
      <c r="A129" t="s">
        <v>140</v>
      </c>
      <c r="B129" t="s">
        <v>55</v>
      </c>
      <c r="C129">
        <f>'qPCR Analysis (Cell Type)'!P104</f>
        <v>0.68775803757572251</v>
      </c>
      <c r="D129">
        <f>'qPCR Analysis (Cell Type)'!Q104</f>
        <v>1.3096109895846426</v>
      </c>
      <c r="E129">
        <f>'qPCR Analysis (Cell Type)'!R104</f>
        <v>1.1102531516582388</v>
      </c>
      <c r="F129">
        <f>(AVERAGE(C129:E129))*(2^-('Error Calculation'!P10))</f>
        <v>0.6321673672743281</v>
      </c>
      <c r="G129">
        <f>(AVERAGE(C129:E129))*(2^('Error Calculation'!P10))</f>
        <v>1.6973907906565351</v>
      </c>
      <c r="H129">
        <f t="shared" si="2"/>
        <v>0.40370669233187317</v>
      </c>
      <c r="I129">
        <f t="shared" si="3"/>
        <v>0.66151673105033382</v>
      </c>
    </row>
    <row r="130" spans="1:9" x14ac:dyDescent="0.35">
      <c r="A130" t="s">
        <v>140</v>
      </c>
      <c r="B130" t="s">
        <v>56</v>
      </c>
      <c r="C130">
        <f>'qPCR Analysis (Cell Type)'!P105</f>
        <v>0.85187749880921926</v>
      </c>
      <c r="D130">
        <f>'qPCR Analysis (Cell Type)'!Q105</f>
        <v>1.3849845560536622</v>
      </c>
      <c r="E130">
        <f>'qPCR Analysis (Cell Type)'!R105</f>
        <v>0.84757457840365469</v>
      </c>
      <c r="F130">
        <f>(AVERAGE(C130:E130))*(2^-('Error Calculation'!P11))</f>
        <v>0.72853656242212861</v>
      </c>
      <c r="G130">
        <f>(AVERAGE(C130:E130))*(2^('Error Calculation'!P11))</f>
        <v>1.4509680296631198</v>
      </c>
      <c r="H130">
        <f t="shared" si="2"/>
        <v>0.29960898200005015</v>
      </c>
      <c r="I130">
        <f t="shared" si="3"/>
        <v>0.42282248524094102</v>
      </c>
    </row>
    <row r="131" spans="1:9" x14ac:dyDescent="0.35">
      <c r="A131" t="s">
        <v>140</v>
      </c>
      <c r="B131" t="s">
        <v>57</v>
      </c>
      <c r="C131">
        <f>'qPCR Analysis (Cell Type)'!P106</f>
        <v>1.1765905330278565</v>
      </c>
      <c r="D131">
        <f>'qPCR Analysis (Cell Type)'!Q106</f>
        <v>1.4948046948256013</v>
      </c>
      <c r="E131">
        <f>'qPCR Analysis (Cell Type)'!R106</f>
        <v>0.56857819062502779</v>
      </c>
      <c r="F131">
        <f>(AVERAGE(C131:E131))*(2^-('Error Calculation'!P12))</f>
        <v>0.76859037201339286</v>
      </c>
      <c r="G131">
        <f>(AVERAGE(C131:E131))*(2^('Error Calculation'!P12))</f>
        <v>1.517558512120802</v>
      </c>
      <c r="H131">
        <f t="shared" ref="H131:H194" si="4">AVERAGE(C131:E131)-F131</f>
        <v>0.31140076747943568</v>
      </c>
      <c r="I131">
        <f t="shared" ref="I131:I194" si="5">G131-AVERAGE(C131:E131)</f>
        <v>0.43756737262797341</v>
      </c>
    </row>
    <row r="132" spans="1:9" x14ac:dyDescent="0.35">
      <c r="A132" t="s">
        <v>140</v>
      </c>
      <c r="B132" t="s">
        <v>58</v>
      </c>
      <c r="C132">
        <f>'qPCR Analysis (Cell Type)'!P107</f>
        <v>1.0346976243440615</v>
      </c>
      <c r="D132">
        <f>'qPCR Analysis (Cell Type)'!Q107</f>
        <v>1.2911284669351581</v>
      </c>
      <c r="E132">
        <f>'qPCR Analysis (Cell Type)'!R107</f>
        <v>0.74854358263310616</v>
      </c>
      <c r="F132">
        <f>(AVERAGE(C132:E132))*(2^-('Error Calculation'!P13))</f>
        <v>0.77427602578123866</v>
      </c>
      <c r="G132">
        <f>(AVERAGE(C132:E132))*(2^('Error Calculation'!P13))</f>
        <v>1.3563565012353944</v>
      </c>
      <c r="H132">
        <f t="shared" si="4"/>
        <v>0.25051386552287003</v>
      </c>
      <c r="I132">
        <f t="shared" si="5"/>
        <v>0.33156660993128573</v>
      </c>
    </row>
    <row r="133" spans="1:9" x14ac:dyDescent="0.35">
      <c r="A133" t="s">
        <v>140</v>
      </c>
      <c r="B133" t="s">
        <v>59</v>
      </c>
      <c r="C133">
        <f>'qPCR Analysis (Cell Type)'!P108</f>
        <v>1.7283712175195292</v>
      </c>
      <c r="D133">
        <f>'qPCR Analysis (Cell Type)'!Q108</f>
        <v>1.9182229948068559</v>
      </c>
      <c r="E133">
        <f>'qPCR Analysis (Cell Type)'!R108</f>
        <v>0.30162260173878391</v>
      </c>
      <c r="F133">
        <f>(AVERAGE(C133:E133))*(2^-('Error Calculation'!P14))</f>
        <v>0.62360965668298107</v>
      </c>
      <c r="G133">
        <f>(AVERAGE(C133:E133))*(2^('Error Calculation'!P14))</f>
        <v>2.7774525376058472</v>
      </c>
      <c r="H133">
        <f t="shared" si="4"/>
        <v>0.69246261467207526</v>
      </c>
      <c r="I133">
        <f t="shared" si="5"/>
        <v>1.4613802662507909</v>
      </c>
    </row>
    <row r="134" spans="1:9" x14ac:dyDescent="0.35">
      <c r="A134" t="s">
        <v>140</v>
      </c>
      <c r="B134" t="s">
        <v>60</v>
      </c>
      <c r="C134">
        <f>'qPCR Analysis (Cell Type)'!P109</f>
        <v>1.3616412673647351</v>
      </c>
      <c r="D134">
        <f>'qPCR Analysis (Cell Type)'!Q109</f>
        <v>1.4999617033573591</v>
      </c>
      <c r="E134">
        <f>'qPCR Analysis (Cell Type)'!R109</f>
        <v>0.48961771636193913</v>
      </c>
      <c r="F134">
        <f>(AVERAGE(C134:E134))*(2^-('Error Calculation'!P15))</f>
        <v>0.74649797599583889</v>
      </c>
      <c r="G134">
        <f>(AVERAGE(C134:E134))*(2^('Error Calculation'!P15))</f>
        <v>1.671609815233605</v>
      </c>
      <c r="H134">
        <f t="shared" si="4"/>
        <v>0.37057558636550547</v>
      </c>
      <c r="I134">
        <f t="shared" si="5"/>
        <v>0.5545362528722606</v>
      </c>
    </row>
    <row r="135" spans="1:9" x14ac:dyDescent="0.35">
      <c r="A135" t="s">
        <v>140</v>
      </c>
      <c r="B135" t="s">
        <v>61</v>
      </c>
      <c r="C135">
        <f>'qPCR Analysis (Cell Type)'!P110</f>
        <v>2.1441870674640651</v>
      </c>
      <c r="D135">
        <f>'qPCR Analysis (Cell Type)'!Q110</f>
        <v>1.2444501536509334</v>
      </c>
      <c r="E135">
        <f>'qPCR Analysis (Cell Type)'!R110</f>
        <v>0.37476568821474693</v>
      </c>
      <c r="F135">
        <f>(AVERAGE(C135:E135))*(2^-('Error Calculation'!P16))</f>
        <v>0.65086800493647246</v>
      </c>
      <c r="G135">
        <f>(AVERAGE(C135:E135))*(2^('Error Calculation'!P16))</f>
        <v>2.417831325165706</v>
      </c>
      <c r="H135">
        <f t="shared" si="4"/>
        <v>0.60359963150677609</v>
      </c>
      <c r="I135">
        <f t="shared" si="5"/>
        <v>1.1633636887224574</v>
      </c>
    </row>
    <row r="136" spans="1:9" x14ac:dyDescent="0.35">
      <c r="A136" t="s">
        <v>140</v>
      </c>
      <c r="B136" t="s">
        <v>62</v>
      </c>
      <c r="C136">
        <f>'qPCR Analysis (Cell Type)'!P111</f>
        <v>0.98707404850678759</v>
      </c>
      <c r="D136">
        <f>'qPCR Analysis (Cell Type)'!Q111</f>
        <v>1.2103742682195116</v>
      </c>
      <c r="E136">
        <f>'qPCR Analysis (Cell Type)'!R111</f>
        <v>0.83700987890110479</v>
      </c>
      <c r="F136">
        <f>(AVERAGE(C136:E136))*(2^-('Error Calculation'!P17))</f>
        <v>0.73932073369917473</v>
      </c>
      <c r="G136">
        <f>(AVERAGE(C136:E136))*(2^('Error Calculation'!P17))</f>
        <v>1.3838433219547077</v>
      </c>
      <c r="H136">
        <f t="shared" si="4"/>
        <v>0.27216533150995992</v>
      </c>
      <c r="I136">
        <f t="shared" si="5"/>
        <v>0.37235725674557307</v>
      </c>
    </row>
    <row r="137" spans="1:9" x14ac:dyDescent="0.35">
      <c r="A137" t="s">
        <v>140</v>
      </c>
      <c r="B137" t="s">
        <v>63</v>
      </c>
      <c r="C137">
        <f>'qPCR Analysis (Cell Type)'!P112</f>
        <v>0.88354930881022731</v>
      </c>
      <c r="D137">
        <f>'qPCR Analysis (Cell Type)'!Q112</f>
        <v>1.3579555176648044</v>
      </c>
      <c r="E137">
        <f>'qPCR Analysis (Cell Type)'!R112</f>
        <v>0.83345789429089423</v>
      </c>
      <c r="F137">
        <f>(AVERAGE(C137:E137))*(2^-('Error Calculation'!P18))</f>
        <v>0.71747513555292142</v>
      </c>
      <c r="G137">
        <f>(AVERAGE(C137:E137))*(2^('Error Calculation'!P18))</f>
        <v>1.4643009547661725</v>
      </c>
      <c r="H137">
        <f t="shared" si="4"/>
        <v>0.30751243803572059</v>
      </c>
      <c r="I137">
        <f t="shared" si="5"/>
        <v>0.43931338117753049</v>
      </c>
    </row>
    <row r="138" spans="1:9" x14ac:dyDescent="0.35">
      <c r="A138" t="s">
        <v>140</v>
      </c>
      <c r="B138" t="s">
        <v>64</v>
      </c>
      <c r="C138">
        <f>'qPCR Analysis (Cell Type)'!P113</f>
        <v>0.98261874535601745</v>
      </c>
      <c r="D138">
        <f>'qPCR Analysis (Cell Type)'!Q113</f>
        <v>1.3130034132845498</v>
      </c>
      <c r="E138">
        <f>'qPCR Analysis (Cell Type)'!R113</f>
        <v>0.77508458566087712</v>
      </c>
      <c r="F138">
        <f>(AVERAGE(C138:E138))*(2^-('Error Calculation'!P19))</f>
        <v>0.77373540769418769</v>
      </c>
      <c r="G138">
        <f>(AVERAGE(C138:E138))*(2^('Error Calculation'!P19))</f>
        <v>1.3540718349698286</v>
      </c>
      <c r="H138">
        <f t="shared" si="4"/>
        <v>0.24983350707296037</v>
      </c>
      <c r="I138">
        <f t="shared" si="5"/>
        <v>0.33050292020268057</v>
      </c>
    </row>
    <row r="139" spans="1:9" x14ac:dyDescent="0.35">
      <c r="A139" t="s">
        <v>140</v>
      </c>
      <c r="B139" t="s">
        <v>65</v>
      </c>
      <c r="C139">
        <f>'qPCR Analysis (Cell Type)'!P114</f>
        <v>0.7847539127867017</v>
      </c>
      <c r="D139">
        <f>'qPCR Analysis (Cell Type)'!Q114</f>
        <v>1.2831186259227814</v>
      </c>
      <c r="E139">
        <f>'qPCR Analysis (Cell Type)'!R114</f>
        <v>0.99311536452475957</v>
      </c>
      <c r="F139">
        <f>(AVERAGE(C139:E139))*(2^-('Error Calculation'!P20))</f>
        <v>0.6938295945544799</v>
      </c>
      <c r="G139">
        <f>(AVERAGE(C139:E139))*(2^('Error Calculation'!P20))</f>
        <v>1.5004720046670474</v>
      </c>
      <c r="H139">
        <f t="shared" si="4"/>
        <v>0.32649970652360105</v>
      </c>
      <c r="I139">
        <f t="shared" si="5"/>
        <v>0.48014270358896649</v>
      </c>
    </row>
    <row r="140" spans="1:9" x14ac:dyDescent="0.35">
      <c r="A140" t="s">
        <v>140</v>
      </c>
      <c r="B140" t="s">
        <v>66</v>
      </c>
      <c r="C140">
        <f>'qPCR Analysis (Cell Type)'!P115</f>
        <v>1.0027706436539792</v>
      </c>
      <c r="D140">
        <f>'qPCR Analysis (Cell Type)'!Q115</f>
        <v>1.2554933032324409</v>
      </c>
      <c r="E140">
        <f>'qPCR Analysis (Cell Type)'!R115</f>
        <v>0.79429894929329137</v>
      </c>
      <c r="F140">
        <f>(AVERAGE(C140:E140))*(2^-('Error Calculation'!P21))</f>
        <v>0.76848931976977874</v>
      </c>
      <c r="G140">
        <f>(AVERAGE(C140:E140))*(2^('Error Calculation'!P21))</f>
        <v>1.3472521847472803</v>
      </c>
      <c r="H140">
        <f t="shared" si="4"/>
        <v>0.24903164562345859</v>
      </c>
      <c r="I140">
        <f t="shared" si="5"/>
        <v>0.32973121935404293</v>
      </c>
    </row>
    <row r="141" spans="1:9" x14ac:dyDescent="0.35">
      <c r="A141" t="s">
        <v>140</v>
      </c>
      <c r="B141" t="s">
        <v>67</v>
      </c>
      <c r="C141">
        <f>'qPCR Analysis (Cell Type)'!P116</f>
        <v>0.79307848763560107</v>
      </c>
      <c r="D141">
        <f>'qPCR Analysis (Cell Type)'!Q116</f>
        <v>1.2394346635988165</v>
      </c>
      <c r="E141">
        <f>'qPCR Analysis (Cell Type)'!R116</f>
        <v>1.017326113046455</v>
      </c>
      <c r="F141">
        <f>(AVERAGE(C141:E141))*(2^-('Error Calculation'!P22))</f>
        <v>0.68940085254139161</v>
      </c>
      <c r="G141">
        <f>(AVERAGE(C141:E141))*(2^('Error Calculation'!P22))</f>
        <v>1.4991309730374947</v>
      </c>
      <c r="H141">
        <f t="shared" si="4"/>
        <v>0.32721223555223256</v>
      </c>
      <c r="I141">
        <f t="shared" si="5"/>
        <v>0.48251788494387049</v>
      </c>
    </row>
    <row r="142" spans="1:9" x14ac:dyDescent="0.35">
      <c r="A142" t="s">
        <v>140</v>
      </c>
      <c r="B142" t="s">
        <v>68</v>
      </c>
      <c r="C142">
        <f>'qPCR Analysis (Cell Type)'!P117</f>
        <v>1.1189790299741995</v>
      </c>
      <c r="D142">
        <f>'qPCR Analysis (Cell Type)'!Q117</f>
        <v>1.5361133393829518</v>
      </c>
      <c r="E142">
        <f>'qPCR Analysis (Cell Type)'!R117</f>
        <v>0.58177464749584484</v>
      </c>
      <c r="F142">
        <f>(AVERAGE(C142:E142))*(2^-('Error Calculation'!P23))</f>
        <v>0.742765009053454</v>
      </c>
      <c r="G142">
        <f>(AVERAGE(C142:E142))*(2^('Error Calculation'!P23))</f>
        <v>1.5673131186377089</v>
      </c>
      <c r="H142">
        <f t="shared" si="4"/>
        <v>0.3361906632308781</v>
      </c>
      <c r="I142">
        <f t="shared" si="5"/>
        <v>0.48835744635337686</v>
      </c>
    </row>
    <row r="143" spans="1:9" x14ac:dyDescent="0.35">
      <c r="A143" t="s">
        <v>140</v>
      </c>
      <c r="B143" t="s">
        <v>70</v>
      </c>
      <c r="C143">
        <f>'qPCR Analysis (Cell Type)'!P118</f>
        <v>0.98837508968195997</v>
      </c>
      <c r="D143">
        <f>'qPCR Analysis (Cell Type)'!Q118</f>
        <v>1.1340756567119932</v>
      </c>
      <c r="E143">
        <f>'qPCR Analysis (Cell Type)'!R118</f>
        <v>0.89214650920376359</v>
      </c>
      <c r="F143">
        <f>(AVERAGE(C143:E143))*(2^-('Error Calculation'!P24))</f>
        <v>0.65208127881890177</v>
      </c>
      <c r="G143">
        <f>(AVERAGE(C143:E143))*(2^('Error Calculation'!P24))</f>
        <v>1.5485112240946026</v>
      </c>
      <c r="H143">
        <f t="shared" si="4"/>
        <v>0.35278447304700367</v>
      </c>
      <c r="I143">
        <f t="shared" si="5"/>
        <v>0.54364547222869719</v>
      </c>
    </row>
    <row r="144" spans="1:9" x14ac:dyDescent="0.35">
      <c r="A144" t="s">
        <v>140</v>
      </c>
      <c r="B144" t="s">
        <v>71</v>
      </c>
      <c r="C144">
        <f>'qPCR Analysis (Cell Type)'!P119</f>
        <v>0.97940475884595923</v>
      </c>
      <c r="D144">
        <f>'qPCR Analysis (Cell Type)'!Q119</f>
        <v>1.3230599596165196</v>
      </c>
      <c r="E144">
        <f>'qPCR Analysis (Cell Type)'!R119</f>
        <v>0.77171734897453614</v>
      </c>
      <c r="F144">
        <f>(AVERAGE(C144:E144))*(2^-('Error Calculation'!P25))</f>
        <v>0.73488749605729486</v>
      </c>
      <c r="G144">
        <f>(AVERAGE(C144:E144))*(2^('Error Calculation'!P25))</f>
        <v>1.4288801474835264</v>
      </c>
      <c r="H144">
        <f t="shared" si="4"/>
        <v>0.28983985975504356</v>
      </c>
      <c r="I144">
        <f t="shared" si="5"/>
        <v>0.40415279167118801</v>
      </c>
    </row>
    <row r="145" spans="1:9" x14ac:dyDescent="0.35">
      <c r="A145" t="s">
        <v>140</v>
      </c>
      <c r="B145" t="s">
        <v>72</v>
      </c>
      <c r="C145">
        <f>'qPCR Analysis (Cell Type)'!P120</f>
        <v>1.1132398395226255</v>
      </c>
      <c r="D145">
        <f>'qPCR Analysis (Cell Type)'!Q120</f>
        <v>1.2166811280242369</v>
      </c>
      <c r="E145">
        <f>'qPCR Analysis (Cell Type)'!R120</f>
        <v>0.73830275364002496</v>
      </c>
      <c r="F145">
        <f>(AVERAGE(C145:E145))*(2^-('Error Calculation'!P26))</f>
        <v>0.79553277617031393</v>
      </c>
      <c r="G145">
        <f>(AVERAGE(C145:E145))*(2^('Error Calculation'!P26))</f>
        <v>1.3148416710640398</v>
      </c>
      <c r="H145">
        <f t="shared" si="4"/>
        <v>0.22720846422531538</v>
      </c>
      <c r="I145">
        <f t="shared" si="5"/>
        <v>0.29210043066841052</v>
      </c>
    </row>
    <row r="146" spans="1:9" x14ac:dyDescent="0.35">
      <c r="A146" t="s">
        <v>140</v>
      </c>
      <c r="B146" t="s">
        <v>73</v>
      </c>
      <c r="C146">
        <f>'qPCR Analysis (Cell Type)'!P121</f>
        <v>1.3190131978007991</v>
      </c>
      <c r="D146">
        <f>'qPCR Analysis (Cell Type)'!Q121</f>
        <v>1.4659545073611095</v>
      </c>
      <c r="E146">
        <f>'qPCR Analysis (Cell Type)'!R121</f>
        <v>0.51716647686304795</v>
      </c>
      <c r="F146">
        <f>(AVERAGE(C146:E146))*(2^-('Error Calculation'!P27))</f>
        <v>0.73620872246903701</v>
      </c>
      <c r="G146">
        <f>(AVERAGE(C146:E146))*(2^('Error Calculation'!P27))</f>
        <v>1.6456821767018548</v>
      </c>
      <c r="H146">
        <f t="shared" si="4"/>
        <v>0.36450267153928184</v>
      </c>
      <c r="I146">
        <f t="shared" si="5"/>
        <v>0.54497078269353594</v>
      </c>
    </row>
    <row r="147" spans="1:9" x14ac:dyDescent="0.35">
      <c r="A147" t="s">
        <v>140</v>
      </c>
      <c r="B147" t="s">
        <v>74</v>
      </c>
      <c r="C147">
        <f>'qPCR Analysis (Cell Type)'!P122</f>
        <v>0.55958035574829268</v>
      </c>
      <c r="D147">
        <f>'qPCR Analysis (Cell Type)'!Q122</f>
        <v>0.76581202666277193</v>
      </c>
      <c r="E147">
        <f>'qPCR Analysis (Cell Type)'!R122</f>
        <v>2.3335405795728885</v>
      </c>
      <c r="F147">
        <f>(AVERAGE(C147:E147))*(2^-('Error Calculation'!P28))</f>
        <v>0.47075166111606409</v>
      </c>
      <c r="G147">
        <f>(AVERAGE(C147:E147))*(2^('Error Calculation'!P28))</f>
        <v>3.1599086987706988</v>
      </c>
      <c r="H147">
        <f t="shared" si="4"/>
        <v>0.74889265954525364</v>
      </c>
      <c r="I147">
        <f t="shared" si="5"/>
        <v>1.9402643781093811</v>
      </c>
    </row>
    <row r="148" spans="1:9" x14ac:dyDescent="0.35">
      <c r="A148" t="s">
        <v>140</v>
      </c>
      <c r="B148" t="s">
        <v>75</v>
      </c>
      <c r="C148">
        <f>'qPCR Analysis (Cell Type)'!P123</f>
        <v>0.36262104373822779</v>
      </c>
      <c r="D148">
        <f>'qPCR Analysis (Cell Type)'!Q123</f>
        <v>3.9903885267597179</v>
      </c>
      <c r="E148">
        <f>'qPCR Analysis (Cell Type)'!R123</f>
        <v>0.69108555150266904</v>
      </c>
      <c r="F148">
        <f>(AVERAGE(C148:E148))*(2^-('Error Calculation'!P29))</f>
        <v>0.21192806786877019</v>
      </c>
      <c r="G148">
        <f>(AVERAGE(C148:E148))*(2^('Error Calculation'!P29))</f>
        <v>13.339377027337569</v>
      </c>
      <c r="H148">
        <f t="shared" si="4"/>
        <v>1.4694369727981011</v>
      </c>
      <c r="I148">
        <f t="shared" si="5"/>
        <v>11.658011986670697</v>
      </c>
    </row>
    <row r="149" spans="1:9" x14ac:dyDescent="0.35">
      <c r="A149" t="s">
        <v>140</v>
      </c>
      <c r="B149" t="s">
        <v>69</v>
      </c>
      <c r="C149">
        <f>'qPCR Analysis (Cell Type)'!P124</f>
        <v>0.53915093306207085</v>
      </c>
      <c r="D149">
        <f>'qPCR Analysis (Cell Type)'!Q124</f>
        <v>1.1432879257487161</v>
      </c>
      <c r="E149">
        <f>'qPCR Analysis (Cell Type)'!R124</f>
        <v>1.6223106601229098</v>
      </c>
      <c r="F149">
        <f>(AVERAGE(C149:E149))*(2^-('Error Calculation'!P30))</f>
        <v>0.54103956577559975</v>
      </c>
      <c r="G149">
        <f>(AVERAGE(C149:E149))*(2^('Error Calculation'!P30))</f>
        <v>2.2428775338241302</v>
      </c>
      <c r="H149">
        <f t="shared" si="4"/>
        <v>0.56054360720229912</v>
      </c>
      <c r="I149">
        <f t="shared" si="5"/>
        <v>1.1412943608462314</v>
      </c>
    </row>
    <row r="150" spans="1:9" x14ac:dyDescent="0.35">
      <c r="A150" t="s">
        <v>140</v>
      </c>
      <c r="B150" t="s">
        <v>76</v>
      </c>
      <c r="C150">
        <f>'qPCR Analysis (Cell Type)'!P125</f>
        <v>1.0843213165337295</v>
      </c>
      <c r="D150">
        <f>'qPCR Analysis (Cell Type)'!Q125</f>
        <v>1.3511947864550107</v>
      </c>
      <c r="E150">
        <f>'qPCR Analysis (Cell Type)'!R125</f>
        <v>0.68253361211906594</v>
      </c>
      <c r="F150">
        <f>(AVERAGE(C150:E150))*(2^-('Error Calculation'!P31))</f>
        <v>0.78928616741739155</v>
      </c>
      <c r="G150">
        <f>(AVERAGE(C150:E150))*(2^('Error Calculation'!P31))</f>
        <v>1.3686394994515967</v>
      </c>
      <c r="H150">
        <f t="shared" si="4"/>
        <v>0.25006373761854384</v>
      </c>
      <c r="I150">
        <f t="shared" si="5"/>
        <v>0.3292895944156613</v>
      </c>
    </row>
    <row r="151" spans="1:9" x14ac:dyDescent="0.35">
      <c r="A151" t="s">
        <v>140</v>
      </c>
      <c r="B151" t="s">
        <v>77</v>
      </c>
      <c r="C151">
        <f>'qPCR Analysis (Cell Type)'!P126</f>
        <v>1.5364557546647462</v>
      </c>
      <c r="D151">
        <f>'qPCR Analysis (Cell Type)'!Q126</f>
        <v>1.3008772971164364</v>
      </c>
      <c r="E151">
        <f>'qPCR Analysis (Cell Type)'!R126</f>
        <v>0.50031509612926484</v>
      </c>
      <c r="F151">
        <f>(AVERAGE(C151:E151))*(2^-('Error Calculation'!P32))</f>
        <v>0.7442687294173761</v>
      </c>
      <c r="G151">
        <f>(AVERAGE(C151:E151))*(2^('Error Calculation'!P32))</f>
        <v>1.6630634606595665</v>
      </c>
      <c r="H151">
        <f t="shared" si="4"/>
        <v>0.3682806532194397</v>
      </c>
      <c r="I151">
        <f t="shared" si="5"/>
        <v>0.55051407802275065</v>
      </c>
    </row>
    <row r="152" spans="1:9" x14ac:dyDescent="0.35">
      <c r="A152" t="s">
        <v>141</v>
      </c>
      <c r="B152" t="s">
        <v>48</v>
      </c>
      <c r="C152">
        <f>'qPCR Analysis (Cell Type)'!S97</f>
        <v>1.1298079846849513E-4</v>
      </c>
      <c r="D152">
        <f>'qPCR Analysis (Cell Type)'!T97</f>
        <v>2.3638976982851345E-4</v>
      </c>
      <c r="E152">
        <f>'qPCR Analysis (Cell Type)'!U97</f>
        <v>6.6364606494306535E-5</v>
      </c>
      <c r="F152">
        <f>(AVERAGE(C152:E152))*(2^-('Error Calculation'!S3))</f>
        <v>2.313145110727286E-5</v>
      </c>
      <c r="G152">
        <f>(AVERAGE(C152:E152))*(2^('Error Calculation'!S3))</f>
        <v>8.3021037152323672E-4</v>
      </c>
      <c r="H152">
        <f t="shared" si="4"/>
        <v>1.1544694048983215E-4</v>
      </c>
      <c r="I152">
        <f t="shared" si="5"/>
        <v>6.9163197992613173E-4</v>
      </c>
    </row>
    <row r="153" spans="1:9" x14ac:dyDescent="0.35">
      <c r="A153" t="s">
        <v>141</v>
      </c>
      <c r="B153" t="s">
        <v>49</v>
      </c>
      <c r="C153">
        <f>'qPCR Analysis (Cell Type)'!S98</f>
        <v>1.261891099573526E-2</v>
      </c>
      <c r="D153">
        <f>'qPCR Analysis (Cell Type)'!T98</f>
        <v>7.6766037094962306E-3</v>
      </c>
      <c r="E153">
        <f>'qPCR Analysis (Cell Type)'!U98</f>
        <v>4.5670149327065113E-3</v>
      </c>
      <c r="F153">
        <f>(AVERAGE(C153:E153))*(2^-('Error Calculation'!S4))</f>
        <v>3.6156595171188089E-3</v>
      </c>
      <c r="G153">
        <f>(AVERAGE(C153:E153))*(2^('Error Calculation'!S4))</f>
        <v>1.8995931357617429E-2</v>
      </c>
      <c r="H153">
        <f t="shared" si="4"/>
        <v>4.6718503621938591E-3</v>
      </c>
      <c r="I153">
        <f t="shared" si="5"/>
        <v>1.0708421478304761E-2</v>
      </c>
    </row>
    <row r="154" spans="1:9" x14ac:dyDescent="0.35">
      <c r="A154" t="s">
        <v>141</v>
      </c>
      <c r="B154" t="s">
        <v>50</v>
      </c>
      <c r="C154">
        <f>'qPCR Analysis (Cell Type)'!S99</f>
        <v>0.10794184156173256</v>
      </c>
      <c r="D154">
        <f>'qPCR Analysis (Cell Type)'!T99</f>
        <v>8.9120127760070056E-2</v>
      </c>
      <c r="E154">
        <f>'qPCR Analysis (Cell Type)'!U99</f>
        <v>5.5428666543274233E-2</v>
      </c>
      <c r="F154">
        <f>(AVERAGE(C154:E154))*(2^-('Error Calculation'!S5))</f>
        <v>5.0050079414817039E-2</v>
      </c>
      <c r="G154">
        <f>(AVERAGE(C154:E154))*(2^('Error Calculation'!S5))</f>
        <v>0.14152829402721423</v>
      </c>
      <c r="H154">
        <f t="shared" si="4"/>
        <v>3.4113465873541915E-2</v>
      </c>
      <c r="I154">
        <f t="shared" si="5"/>
        <v>5.7364748738855276E-2</v>
      </c>
    </row>
    <row r="155" spans="1:9" x14ac:dyDescent="0.35">
      <c r="A155" t="s">
        <v>141</v>
      </c>
      <c r="B155" t="s">
        <v>51</v>
      </c>
      <c r="C155">
        <f>'qPCR Analysis (Cell Type)'!S100</f>
        <v>1.5065140638831433E-5</v>
      </c>
      <c r="D155">
        <f>'qPCR Analysis (Cell Type)'!T100</f>
        <v>5.3794430270129158E-5</v>
      </c>
      <c r="E155">
        <f>'qPCR Analysis (Cell Type)'!U100</f>
        <v>2.8445126056289338E-5</v>
      </c>
      <c r="F155">
        <f>(AVERAGE(C155:E155))*(2^-('Error Calculation'!S6))</f>
        <v>5.2154977613247093E-6</v>
      </c>
      <c r="G155">
        <f>(AVERAGE(C155:E155))*(2^('Error Calculation'!S6))</f>
        <v>2.0171088562054767E-4</v>
      </c>
      <c r="H155">
        <f t="shared" si="4"/>
        <v>2.7219401227091934E-5</v>
      </c>
      <c r="I155">
        <f t="shared" si="5"/>
        <v>1.6927598663213104E-4</v>
      </c>
    </row>
    <row r="156" spans="1:9" x14ac:dyDescent="0.35">
      <c r="A156" t="s">
        <v>141</v>
      </c>
      <c r="B156" t="s">
        <v>52</v>
      </c>
      <c r="C156">
        <f>'qPCR Analysis (Cell Type)'!S101</f>
        <v>1.3560768763534511E-2</v>
      </c>
      <c r="D156">
        <f>'qPCR Analysis (Cell Type)'!T101</f>
        <v>3.4216186300724649E-2</v>
      </c>
      <c r="E156">
        <f>'qPCR Analysis (Cell Type)'!U101</f>
        <v>2.0725674624027077E-3</v>
      </c>
      <c r="F156">
        <f>(AVERAGE(C156:E156))*(2^-('Error Calculation'!S7))</f>
        <v>5.5744029850320264E-3</v>
      </c>
      <c r="G156">
        <f>(AVERAGE(C156:E156))*(2^('Error Calculation'!S7))</f>
        <v>4.9531460594846366E-2</v>
      </c>
      <c r="H156">
        <f t="shared" si="4"/>
        <v>1.1042104523855265E-2</v>
      </c>
      <c r="I156">
        <f t="shared" si="5"/>
        <v>3.291495308595907E-2</v>
      </c>
    </row>
    <row r="157" spans="1:9" x14ac:dyDescent="0.35">
      <c r="A157" t="s">
        <v>141</v>
      </c>
      <c r="B157" t="s">
        <v>53</v>
      </c>
      <c r="C157">
        <f>'qPCR Analysis (Cell Type)'!S102</f>
        <v>5.5265569167848522E-3</v>
      </c>
      <c r="D157">
        <f>'qPCR Analysis (Cell Type)'!T102</f>
        <v>1.5242696978328788E-2</v>
      </c>
      <c r="E157">
        <f>'qPCR Analysis (Cell Type)'!U102</f>
        <v>1.0850128958088314E-2</v>
      </c>
      <c r="F157">
        <f>(AVERAGE(C157:E157))*(2^-('Error Calculation'!S8))</f>
        <v>4.6516720809291747E-3</v>
      </c>
      <c r="G157">
        <f>(AVERAGE(C157:E157))*(2^('Error Calculation'!S8))</f>
        <v>2.3881146741387433E-2</v>
      </c>
      <c r="H157">
        <f t="shared" si="4"/>
        <v>5.8881222034714775E-3</v>
      </c>
      <c r="I157">
        <f t="shared" si="5"/>
        <v>1.3341352456986781E-2</v>
      </c>
    </row>
    <row r="158" spans="1:9" x14ac:dyDescent="0.35">
      <c r="A158" t="s">
        <v>141</v>
      </c>
      <c r="B158" t="s">
        <v>54</v>
      </c>
      <c r="C158">
        <f>'qPCR Analysis (Cell Type)'!S103</f>
        <v>4.0573089798160138E-3</v>
      </c>
      <c r="D158">
        <f>'qPCR Analysis (Cell Type)'!T103</f>
        <v>1.557223561574685E-2</v>
      </c>
      <c r="E158">
        <f>'qPCR Analysis (Cell Type)'!U103</f>
        <v>1.281711154213262E-3</v>
      </c>
      <c r="F158">
        <f>(AVERAGE(C158:E158))*(2^-('Error Calculation'!S9))</f>
        <v>2.5634616420758516E-3</v>
      </c>
      <c r="G158">
        <f>(AVERAGE(C158:E158))*(2^('Error Calculation'!S9))</f>
        <v>1.8953564363262149E-2</v>
      </c>
      <c r="H158">
        <f t="shared" si="4"/>
        <v>4.4069569411828557E-3</v>
      </c>
      <c r="I158">
        <f t="shared" si="5"/>
        <v>1.1983145780003441E-2</v>
      </c>
    </row>
    <row r="159" spans="1:9" x14ac:dyDescent="0.35">
      <c r="A159" t="s">
        <v>141</v>
      </c>
      <c r="B159" t="s">
        <v>55</v>
      </c>
      <c r="C159">
        <f>'qPCR Analysis (Cell Type)'!S104</f>
        <v>3.699247816428284E-3</v>
      </c>
      <c r="D159">
        <f>'qPCR Analysis (Cell Type)'!T104</f>
        <v>1.6403502071773528E-2</v>
      </c>
      <c r="E159">
        <f>'qPCR Analysis (Cell Type)'!U104</f>
        <v>4.0603327167294308E-3</v>
      </c>
      <c r="F159">
        <f>(AVERAGE(C159:E159))*(2^-('Error Calculation'!S10))</f>
        <v>4.3902477670290062E-3</v>
      </c>
      <c r="G159">
        <f>(AVERAGE(C159:E159))*(2^('Error Calculation'!S10))</f>
        <v>1.4776553041987231E-2</v>
      </c>
      <c r="H159">
        <f t="shared" si="4"/>
        <v>3.6641131012814087E-3</v>
      </c>
      <c r="I159">
        <f t="shared" si="5"/>
        <v>6.7221921736768161E-3</v>
      </c>
    </row>
    <row r="160" spans="1:9" x14ac:dyDescent="0.35">
      <c r="A160" t="s">
        <v>141</v>
      </c>
      <c r="B160" t="s">
        <v>56</v>
      </c>
      <c r="C160">
        <f>'qPCR Analysis (Cell Type)'!S105</f>
        <v>4.0232215147048729E-3</v>
      </c>
      <c r="D160">
        <f>'qPCR Analysis (Cell Type)'!T105</f>
        <v>1.6839263945050555E-2</v>
      </c>
      <c r="E160">
        <f>'qPCR Analysis (Cell Type)'!U105</f>
        <v>1.0144138949036107E-2</v>
      </c>
      <c r="F160">
        <f>(AVERAGE(C160:E160))*(2^-('Error Calculation'!S11))</f>
        <v>4.7721624851370442E-3</v>
      </c>
      <c r="G160">
        <f>(AVERAGE(C160:E160))*(2^('Error Calculation'!S11))</f>
        <v>2.2384698300291703E-2</v>
      </c>
      <c r="H160">
        <f t="shared" si="4"/>
        <v>5.5633789844601348E-3</v>
      </c>
      <c r="I160">
        <f t="shared" si="5"/>
        <v>1.2049156830694524E-2</v>
      </c>
    </row>
    <row r="161" spans="1:9" x14ac:dyDescent="0.35">
      <c r="A161" t="s">
        <v>141</v>
      </c>
      <c r="B161" t="s">
        <v>57</v>
      </c>
      <c r="C161">
        <f>'qPCR Analysis (Cell Type)'!S106</f>
        <v>5.739610008536828E-4</v>
      </c>
      <c r="D161">
        <f>'qPCR Analysis (Cell Type)'!T106</f>
        <v>4.9705228532064827E-3</v>
      </c>
      <c r="E161">
        <f>'qPCR Analysis (Cell Type)'!U106</f>
        <v>1.184646301462423E-4</v>
      </c>
      <c r="F161">
        <f>(AVERAGE(C161:E161))*(2^-('Error Calculation'!S12))</f>
        <v>3.1908865110697973E-4</v>
      </c>
      <c r="G161">
        <f>(AVERAGE(C161:E161))*(2^('Error Calculation'!S12))</f>
        <v>1.1166867272194035E-2</v>
      </c>
      <c r="H161">
        <f t="shared" si="4"/>
        <v>1.5685608436284896E-3</v>
      </c>
      <c r="I161">
        <f t="shared" si="5"/>
        <v>9.2792177774585656E-3</v>
      </c>
    </row>
    <row r="162" spans="1:9" x14ac:dyDescent="0.35">
      <c r="A162" t="s">
        <v>141</v>
      </c>
      <c r="B162" t="s">
        <v>58</v>
      </c>
      <c r="C162">
        <f>'qPCR Analysis (Cell Type)'!S107</f>
        <v>0.49820159846936585</v>
      </c>
      <c r="D162">
        <f>'qPCR Analysis (Cell Type)'!T107</f>
        <v>0.81545484072039187</v>
      </c>
      <c r="E162">
        <f>'qPCR Analysis (Cell Type)'!U107</f>
        <v>0.50389087026556678</v>
      </c>
      <c r="F162">
        <f>(AVERAGE(C162:E162))*(2^-('Error Calculation'!S13))</f>
        <v>0.42449615347272257</v>
      </c>
      <c r="G162">
        <f>(AVERAGE(C162:E162))*(2^('Error Calculation'!S13))</f>
        <v>0.86467953310534817</v>
      </c>
      <c r="H162">
        <f t="shared" si="4"/>
        <v>0.1813529496790523</v>
      </c>
      <c r="I162">
        <f t="shared" si="5"/>
        <v>0.2588304299535733</v>
      </c>
    </row>
    <row r="163" spans="1:9" x14ac:dyDescent="0.35">
      <c r="A163" t="s">
        <v>141</v>
      </c>
      <c r="B163" t="s">
        <v>59</v>
      </c>
      <c r="C163">
        <f>'qPCR Analysis (Cell Type)'!S108</f>
        <v>1.4859153882624895E-2</v>
      </c>
      <c r="D163">
        <f>'qPCR Analysis (Cell Type)'!T108</f>
        <v>9.7336841934323196E-2</v>
      </c>
      <c r="E163">
        <f>'qPCR Analysis (Cell Type)'!U108</f>
        <v>5.4677264334373277E-3</v>
      </c>
      <c r="F163">
        <f>(AVERAGE(C163:E163))*(2^-('Error Calculation'!S14))</f>
        <v>6.8917865838983416E-3</v>
      </c>
      <c r="G163">
        <f>(AVERAGE(C163:E163))*(2^('Error Calculation'!S14))</f>
        <v>0.22320855517690666</v>
      </c>
      <c r="H163">
        <f t="shared" si="4"/>
        <v>3.2329454166230127E-2</v>
      </c>
      <c r="I163">
        <f t="shared" si="5"/>
        <v>0.18398731442677818</v>
      </c>
    </row>
    <row r="164" spans="1:9" x14ac:dyDescent="0.35">
      <c r="A164" t="s">
        <v>141</v>
      </c>
      <c r="B164" t="s">
        <v>60</v>
      </c>
      <c r="C164">
        <f>'qPCR Analysis (Cell Type)'!S109</f>
        <v>0.37271531339026215</v>
      </c>
      <c r="D164">
        <f>'qPCR Analysis (Cell Type)'!T109</f>
        <v>0.40041020995732429</v>
      </c>
      <c r="E164">
        <f>'qPCR Analysis (Cell Type)'!U109</f>
        <v>0.36682291406637929</v>
      </c>
      <c r="F164">
        <f>(AVERAGE(C164:E164))*(2^-('Error Calculation'!S15))</f>
        <v>0.24996166987198207</v>
      </c>
      <c r="G164">
        <f>(AVERAGE(C164:E164))*(2^('Error Calculation'!S15))</f>
        <v>0.57763631459000719</v>
      </c>
      <c r="H164">
        <f t="shared" si="4"/>
        <v>0.13002114259933981</v>
      </c>
      <c r="I164">
        <f t="shared" si="5"/>
        <v>0.19765350211868532</v>
      </c>
    </row>
    <row r="165" spans="1:9" x14ac:dyDescent="0.35">
      <c r="A165" t="s">
        <v>141</v>
      </c>
      <c r="B165" t="s">
        <v>61</v>
      </c>
      <c r="C165">
        <f>'qPCR Analysis (Cell Type)'!S110</f>
        <v>0.4593748496538666</v>
      </c>
      <c r="D165">
        <f>'qPCR Analysis (Cell Type)'!T110</f>
        <v>0.28225142655108348</v>
      </c>
      <c r="E165">
        <f>'qPCR Analysis (Cell Type)'!U110</f>
        <v>0.42276751895128861</v>
      </c>
      <c r="F165">
        <f>(AVERAGE(C165:E165))*(2^-('Error Calculation'!S16))</f>
        <v>0.19753167691655585</v>
      </c>
      <c r="G165">
        <f>(AVERAGE(C165:E165))*(2^('Error Calculation'!S16))</f>
        <v>0.76264162418145021</v>
      </c>
      <c r="H165">
        <f t="shared" si="4"/>
        <v>0.19059958813552372</v>
      </c>
      <c r="I165">
        <f t="shared" si="5"/>
        <v>0.37451035912937064</v>
      </c>
    </row>
    <row r="166" spans="1:9" x14ac:dyDescent="0.35">
      <c r="A166" t="s">
        <v>141</v>
      </c>
      <c r="B166" t="s">
        <v>62</v>
      </c>
      <c r="C166">
        <f>'qPCR Analysis (Cell Type)'!S111</f>
        <v>0.31162060929932334</v>
      </c>
      <c r="D166">
        <f>'qPCR Analysis (Cell Type)'!T111</f>
        <v>0.33812249103602937</v>
      </c>
      <c r="E166">
        <f>'qPCR Analysis (Cell Type)'!U111</f>
        <v>0.75767368939633106</v>
      </c>
      <c r="F166">
        <f>(AVERAGE(C166:E166))*(2^-('Error Calculation'!S17))</f>
        <v>0.22609076656498839</v>
      </c>
      <c r="G166">
        <f>(AVERAGE(C166:E166))*(2^('Error Calculation'!S17))</f>
        <v>0.97346450233898674</v>
      </c>
      <c r="H166">
        <f t="shared" si="4"/>
        <v>0.24304816334557283</v>
      </c>
      <c r="I166">
        <f t="shared" si="5"/>
        <v>0.50432557242842546</v>
      </c>
    </row>
    <row r="167" spans="1:9" x14ac:dyDescent="0.35">
      <c r="A167" t="s">
        <v>141</v>
      </c>
      <c r="B167" t="s">
        <v>63</v>
      </c>
      <c r="C167">
        <f>'qPCR Analysis (Cell Type)'!S112</f>
        <v>3.5837048915091508E-3</v>
      </c>
      <c r="D167">
        <f>'qPCR Analysis (Cell Type)'!T112</f>
        <v>1.1484139379629162E-2</v>
      </c>
      <c r="E167">
        <f>'qPCR Analysis (Cell Type)'!U112</f>
        <v>1.0451380424353256E-3</v>
      </c>
      <c r="F167">
        <f>(AVERAGE(C167:E167))*(2^-('Error Calculation'!S18))</f>
        <v>2.1661717318567919E-3</v>
      </c>
      <c r="G167">
        <f>(AVERAGE(C167:E167))*(2^('Error Calculation'!S18))</f>
        <v>1.3317308709457661E-2</v>
      </c>
      <c r="H167">
        <f t="shared" si="4"/>
        <v>3.2048223726677547E-3</v>
      </c>
      <c r="I167">
        <f t="shared" si="5"/>
        <v>7.9463146049331135E-3</v>
      </c>
    </row>
    <row r="168" spans="1:9" x14ac:dyDescent="0.35">
      <c r="A168" t="s">
        <v>141</v>
      </c>
      <c r="B168" t="s">
        <v>64</v>
      </c>
      <c r="C168">
        <f>'qPCR Analysis (Cell Type)'!S113</f>
        <v>0.33845220004879967</v>
      </c>
      <c r="D168">
        <f>'qPCR Analysis (Cell Type)'!T113</f>
        <v>0.61741524028224948</v>
      </c>
      <c r="E168">
        <f>'qPCR Analysis (Cell Type)'!U113</f>
        <v>0.48961488822727872</v>
      </c>
      <c r="F168">
        <f>(AVERAGE(C168:E168))*(2^-('Error Calculation'!S19))</f>
        <v>0.32077187129171836</v>
      </c>
      <c r="G168">
        <f>(AVERAGE(C168:E168))*(2^('Error Calculation'!S19))</f>
        <v>0.72374701606835967</v>
      </c>
      <c r="H168">
        <f t="shared" si="4"/>
        <v>0.1610555715610576</v>
      </c>
      <c r="I168">
        <f t="shared" si="5"/>
        <v>0.24191957321558372</v>
      </c>
    </row>
    <row r="169" spans="1:9" x14ac:dyDescent="0.35">
      <c r="A169" t="s">
        <v>141</v>
      </c>
      <c r="B169" t="s">
        <v>65</v>
      </c>
      <c r="C169">
        <f>'qPCR Analysis (Cell Type)'!S114</f>
        <v>0.57394559309407334</v>
      </c>
      <c r="D169">
        <f>'qPCR Analysis (Cell Type)'!T114</f>
        <v>1.2101701366738888</v>
      </c>
      <c r="E169">
        <f>'qPCR Analysis (Cell Type)'!U114</f>
        <v>0.75724911334028633</v>
      </c>
      <c r="F169">
        <f>(AVERAGE(C169:E169))*(2^-('Error Calculation'!S20))</f>
        <v>0.58914181790234488</v>
      </c>
      <c r="G169">
        <f>(AVERAGE(C169:E169))*(2^('Error Calculation'!S20))</f>
        <v>1.2180683966501196</v>
      </c>
      <c r="H169">
        <f t="shared" si="4"/>
        <v>0.25797979646707137</v>
      </c>
      <c r="I169">
        <f t="shared" si="5"/>
        <v>0.37094678228070332</v>
      </c>
    </row>
    <row r="170" spans="1:9" x14ac:dyDescent="0.35">
      <c r="A170" t="s">
        <v>141</v>
      </c>
      <c r="B170" t="s">
        <v>66</v>
      </c>
      <c r="C170">
        <f>'qPCR Analysis (Cell Type)'!S115</f>
        <v>0.68318869149123551</v>
      </c>
      <c r="D170">
        <f>'qPCR Analysis (Cell Type)'!T115</f>
        <v>1.3872848063394982</v>
      </c>
      <c r="E170">
        <f>'qPCR Analysis (Cell Type)'!U115</f>
        <v>0.83116357350932324</v>
      </c>
      <c r="F170">
        <f>(AVERAGE(C170:E170))*(2^-('Error Calculation'!S21))</f>
        <v>0.6867077547105519</v>
      </c>
      <c r="G170">
        <f>(AVERAGE(C170:E170))*(2^('Error Calculation'!S21))</f>
        <v>1.3622967519087958</v>
      </c>
      <c r="H170">
        <f t="shared" si="4"/>
        <v>0.2805046024028004</v>
      </c>
      <c r="I170">
        <f t="shared" si="5"/>
        <v>0.39508439479544355</v>
      </c>
    </row>
    <row r="171" spans="1:9" x14ac:dyDescent="0.35">
      <c r="A171" t="s">
        <v>141</v>
      </c>
      <c r="B171" t="s">
        <v>67</v>
      </c>
      <c r="C171">
        <f>'qPCR Analysis (Cell Type)'!S116</f>
        <v>0.32334164159807549</v>
      </c>
      <c r="D171">
        <f>'qPCR Analysis (Cell Type)'!T116</f>
        <v>0.6051342814645525</v>
      </c>
      <c r="E171">
        <f>'qPCR Analysis (Cell Type)'!U116</f>
        <v>0.4845560817198753</v>
      </c>
      <c r="F171">
        <f>(AVERAGE(C171:E171))*(2^-('Error Calculation'!S22))</f>
        <v>0.30725597478075178</v>
      </c>
      <c r="G171">
        <f>(AVERAGE(C171:E171))*(2^('Error Calculation'!S22))</f>
        <v>0.72203982289953439</v>
      </c>
      <c r="H171">
        <f t="shared" si="4"/>
        <v>0.16375469348008265</v>
      </c>
      <c r="I171">
        <f t="shared" si="5"/>
        <v>0.25102915463869996</v>
      </c>
    </row>
    <row r="172" spans="1:9" x14ac:dyDescent="0.35">
      <c r="A172" t="s">
        <v>141</v>
      </c>
      <c r="B172" t="s">
        <v>68</v>
      </c>
      <c r="C172">
        <f>'qPCR Analysis (Cell Type)'!S117</f>
        <v>0.72195075272693077</v>
      </c>
      <c r="D172">
        <f>'qPCR Analysis (Cell Type)'!T117</f>
        <v>1.1040973124374573</v>
      </c>
      <c r="E172">
        <f>'qPCR Analysis (Cell Type)'!U117</f>
        <v>0.9091273675257221</v>
      </c>
      <c r="F172">
        <f>(AVERAGE(C172:E172))*(2^-('Error Calculation'!S23))</f>
        <v>0.5786060138452338</v>
      </c>
      <c r="G172">
        <f>(AVERAGE(C172:E172))*(2^('Error Calculation'!S23))</f>
        <v>1.4366299670774303</v>
      </c>
      <c r="H172">
        <f t="shared" si="4"/>
        <v>0.33311913038480301</v>
      </c>
      <c r="I172">
        <f t="shared" si="5"/>
        <v>0.52490482284739348</v>
      </c>
    </row>
    <row r="173" spans="1:9" x14ac:dyDescent="0.35">
      <c r="A173" t="s">
        <v>141</v>
      </c>
      <c r="B173" t="s">
        <v>70</v>
      </c>
      <c r="C173">
        <f>'qPCR Analysis (Cell Type)'!S118</f>
        <v>0.55782463556843676</v>
      </c>
      <c r="D173">
        <f>'qPCR Analysis (Cell Type)'!T118</f>
        <v>1.4711318518492109</v>
      </c>
      <c r="E173">
        <f>'qPCR Analysis (Cell Type)'!U118</f>
        <v>0.39088493517118311</v>
      </c>
      <c r="F173">
        <f>(AVERAGE(C173:E173))*(2^-('Error Calculation'!S24))</f>
        <v>0.50925095428248701</v>
      </c>
      <c r="G173">
        <f>(AVERAGE(C173:E173))*(2^('Error Calculation'!S24))</f>
        <v>1.2776133830011556</v>
      </c>
      <c r="H173">
        <f t="shared" si="4"/>
        <v>0.29736285324712319</v>
      </c>
      <c r="I173">
        <f t="shared" si="5"/>
        <v>0.47099957547154536</v>
      </c>
    </row>
    <row r="174" spans="1:9" x14ac:dyDescent="0.35">
      <c r="A174" t="s">
        <v>141</v>
      </c>
      <c r="B174" t="s">
        <v>71</v>
      </c>
      <c r="C174">
        <f>'qPCR Analysis (Cell Type)'!S119</f>
        <v>0.59953384781003549</v>
      </c>
      <c r="D174">
        <f>'qPCR Analysis (Cell Type)'!T119</f>
        <v>0.88763334965191854</v>
      </c>
      <c r="E174">
        <f>'qPCR Analysis (Cell Type)'!U119</f>
        <v>0.84460446423951741</v>
      </c>
      <c r="F174">
        <f>(AVERAGE(C174:E174))*(2^-('Error Calculation'!S25))</f>
        <v>0.46647382320352554</v>
      </c>
      <c r="G174">
        <f>(AVERAGE(C174:E174))*(2^('Error Calculation'!S25))</f>
        <v>1.2950968669043557</v>
      </c>
      <c r="H174">
        <f t="shared" si="4"/>
        <v>0.31078339736363153</v>
      </c>
      <c r="I174">
        <f t="shared" si="5"/>
        <v>0.51783964633719859</v>
      </c>
    </row>
    <row r="175" spans="1:9" x14ac:dyDescent="0.35">
      <c r="A175" t="s">
        <v>141</v>
      </c>
      <c r="B175" t="s">
        <v>72</v>
      </c>
      <c r="C175">
        <f>'qPCR Analysis (Cell Type)'!S120</f>
        <v>0.7455226612503455</v>
      </c>
      <c r="D175">
        <f>'qPCR Analysis (Cell Type)'!T120</f>
        <v>1.3315993866888403</v>
      </c>
      <c r="E175">
        <f>'qPCR Analysis (Cell Type)'!U120</f>
        <v>0.70070614063190306</v>
      </c>
      <c r="F175">
        <f>(AVERAGE(C175:E175))*(2^-('Error Calculation'!S26))</f>
        <v>0.67641534025909356</v>
      </c>
      <c r="G175">
        <f>(AVERAGE(C175:E175))*(2^('Error Calculation'!S26))</f>
        <v>1.2675199501380126</v>
      </c>
      <c r="H175">
        <f t="shared" si="4"/>
        <v>0.24952738926460272</v>
      </c>
      <c r="I175">
        <f t="shared" si="5"/>
        <v>0.34157722061431628</v>
      </c>
    </row>
    <row r="176" spans="1:9" x14ac:dyDescent="0.35">
      <c r="A176" t="s">
        <v>141</v>
      </c>
      <c r="B176" t="s">
        <v>73</v>
      </c>
      <c r="C176">
        <f>'qPCR Analysis (Cell Type)'!S121</f>
        <v>0.94088740982146413</v>
      </c>
      <c r="D176">
        <f>'qPCR Analysis (Cell Type)'!T121</f>
        <v>0.99295001529141502</v>
      </c>
      <c r="E176">
        <f>'qPCR Analysis (Cell Type)'!U121</f>
        <v>1.0433628711448646</v>
      </c>
      <c r="F176">
        <f>(AVERAGE(C176:E176))*(2^-('Error Calculation'!S27))</f>
        <v>0.61548528835142347</v>
      </c>
      <c r="G176">
        <f>(AVERAGE(C176:E176))*(2^('Error Calculation'!S27))</f>
        <v>1.6001324071320593</v>
      </c>
      <c r="H176">
        <f t="shared" si="4"/>
        <v>0.37691481040115771</v>
      </c>
      <c r="I176">
        <f t="shared" si="5"/>
        <v>0.60773230837947811</v>
      </c>
    </row>
    <row r="177" spans="1:9" x14ac:dyDescent="0.35">
      <c r="A177" t="s">
        <v>141</v>
      </c>
      <c r="B177" t="s">
        <v>74</v>
      </c>
      <c r="C177">
        <f>'qPCR Analysis (Cell Type)'!S122</f>
        <v>0.45619837797168578</v>
      </c>
      <c r="D177">
        <f>'qPCR Analysis (Cell Type)'!T122</f>
        <v>0.99075040397204706</v>
      </c>
      <c r="E177">
        <f>'qPCR Analysis (Cell Type)'!U122</f>
        <v>1.7202893235490253</v>
      </c>
      <c r="F177">
        <f>(AVERAGE(C177:E177))*(2^-('Error Calculation'!S28))</f>
        <v>0.44791825217707243</v>
      </c>
      <c r="G177">
        <f>(AVERAGE(C177:E177))*(2^('Error Calculation'!S28))</f>
        <v>2.4883998036418764</v>
      </c>
      <c r="H177">
        <f t="shared" si="4"/>
        <v>0.60782778298718032</v>
      </c>
      <c r="I177">
        <f t="shared" si="5"/>
        <v>1.4326537684776237</v>
      </c>
    </row>
    <row r="178" spans="1:9" x14ac:dyDescent="0.35">
      <c r="A178" t="s">
        <v>141</v>
      </c>
      <c r="B178" t="s">
        <v>75</v>
      </c>
      <c r="C178">
        <f>'qPCR Analysis (Cell Type)'!S123</f>
        <v>0.71953090305165734</v>
      </c>
      <c r="D178">
        <f>'qPCR Analysis (Cell Type)'!T123</f>
        <v>0.92407907906461839</v>
      </c>
      <c r="E178">
        <f>'qPCR Analysis (Cell Type)'!U123</f>
        <v>0.50445409248159123</v>
      </c>
      <c r="F178">
        <f>(AVERAGE(C178:E178))*(2^-('Error Calculation'!S29))</f>
        <v>7.9346674853584404E-2</v>
      </c>
      <c r="G178">
        <f>(AVERAGE(C178:E178))*(2^('Error Calculation'!S29))</f>
        <v>6.4613493425351081</v>
      </c>
      <c r="H178">
        <f t="shared" si="4"/>
        <v>0.63667468334570465</v>
      </c>
      <c r="I178">
        <f t="shared" si="5"/>
        <v>5.7453279843358187</v>
      </c>
    </row>
    <row r="179" spans="1:9" x14ac:dyDescent="0.35">
      <c r="A179" t="s">
        <v>141</v>
      </c>
      <c r="B179" t="s">
        <v>69</v>
      </c>
      <c r="C179">
        <f>'qPCR Analysis (Cell Type)'!S124</f>
        <v>1.0838477485703302</v>
      </c>
      <c r="D179">
        <f>'qPCR Analysis (Cell Type)'!T124</f>
        <v>1.6760673367444214</v>
      </c>
      <c r="E179">
        <f>'qPCR Analysis (Cell Type)'!U124</f>
        <v>2.2440017138132449</v>
      </c>
      <c r="F179">
        <f>(AVERAGE(C179:E179))*(2^-('Error Calculation'!S30))</f>
        <v>0.95763425554227422</v>
      </c>
      <c r="G179">
        <f>(AVERAGE(C179:E179))*(2^('Error Calculation'!S30))</f>
        <v>2.9052129926409775</v>
      </c>
      <c r="H179">
        <f t="shared" si="4"/>
        <v>0.71033801083372439</v>
      </c>
      <c r="I179">
        <f t="shared" si="5"/>
        <v>1.2372407262649789</v>
      </c>
    </row>
    <row r="180" spans="1:9" x14ac:dyDescent="0.35">
      <c r="A180" t="s">
        <v>141</v>
      </c>
      <c r="B180" t="s">
        <v>76</v>
      </c>
      <c r="C180">
        <f>'qPCR Analysis (Cell Type)'!S125</f>
        <v>0.79625034633906644</v>
      </c>
      <c r="D180">
        <f>'qPCR Analysis (Cell Type)'!T125</f>
        <v>1.3170048574819109</v>
      </c>
      <c r="E180">
        <f>'qPCR Analysis (Cell Type)'!U125</f>
        <v>0.84797815222953643</v>
      </c>
      <c r="F180">
        <f>(AVERAGE(C180:E180))*(2^-('Error Calculation'!S31))</f>
        <v>0.69800244617820739</v>
      </c>
      <c r="G180">
        <f>(AVERAGE(C180:E180))*(2^('Error Calculation'!S31))</f>
        <v>1.395872693092316</v>
      </c>
      <c r="H180">
        <f t="shared" si="4"/>
        <v>0.28907533917196393</v>
      </c>
      <c r="I180">
        <f t="shared" si="5"/>
        <v>0.40879490774214466</v>
      </c>
    </row>
    <row r="181" spans="1:9" x14ac:dyDescent="0.35">
      <c r="A181" t="s">
        <v>141</v>
      </c>
      <c r="B181" t="s">
        <v>77</v>
      </c>
      <c r="C181">
        <f>'qPCR Analysis (Cell Type)'!S126</f>
        <v>0.82984505259086905</v>
      </c>
      <c r="D181">
        <f>'qPCR Analysis (Cell Type)'!T126</f>
        <v>1.3391001745325064</v>
      </c>
      <c r="E181">
        <f>'qPCR Analysis (Cell Type)'!U126</f>
        <v>0.75663559637834532</v>
      </c>
      <c r="F181">
        <f>(AVERAGE(C181:E181))*(2^-('Error Calculation'!S32))</f>
        <v>0.69258831888228811</v>
      </c>
      <c r="G181">
        <f>(AVERAGE(C181:E181))*(2^('Error Calculation'!S32))</f>
        <v>1.3731137918913472</v>
      </c>
      <c r="H181">
        <f t="shared" si="4"/>
        <v>0.28260528895161896</v>
      </c>
      <c r="I181">
        <f t="shared" si="5"/>
        <v>0.39792018405744012</v>
      </c>
    </row>
    <row r="182" spans="1:9" x14ac:dyDescent="0.35">
      <c r="A182" t="s">
        <v>142</v>
      </c>
      <c r="B182" t="s">
        <v>48</v>
      </c>
      <c r="C182">
        <f>'qPCR Analysis (Cell Type)'!V97</f>
        <v>1.2865687531647412</v>
      </c>
      <c r="D182">
        <f>'qPCR Analysis (Cell Type)'!W97</f>
        <v>0.66262730335138409</v>
      </c>
      <c r="E182">
        <f>'qPCR Analysis (Cell Type)'!X97</f>
        <v>0.76508002145438525</v>
      </c>
      <c r="F182">
        <f>(AVERAGE(C182:E182))*(2^-('Error Calculation'!V3))</f>
        <v>0.68398549949339371</v>
      </c>
      <c r="G182">
        <f>(AVERAGE(C182:E182))*(2^('Error Calculation'!V3))</f>
        <v>1.1967918801559549</v>
      </c>
      <c r="H182">
        <f t="shared" si="4"/>
        <v>0.22077319316344313</v>
      </c>
      <c r="I182">
        <f t="shared" si="5"/>
        <v>0.29203318749911811</v>
      </c>
    </row>
    <row r="183" spans="1:9" x14ac:dyDescent="0.35">
      <c r="A183" t="s">
        <v>142</v>
      </c>
      <c r="B183" t="s">
        <v>49</v>
      </c>
      <c r="C183">
        <f>'qPCR Analysis (Cell Type)'!V98</f>
        <v>1.7358226514762853</v>
      </c>
      <c r="D183">
        <f>'qPCR Analysis (Cell Type)'!W98</f>
        <v>1.3579388887862733</v>
      </c>
      <c r="E183">
        <f>'qPCR Analysis (Cell Type)'!X98</f>
        <v>1.2235181946513878</v>
      </c>
      <c r="F183">
        <f>(AVERAGE(C183:E183))*(2^-('Error Calculation'!V4))</f>
        <v>1.0987335465830337</v>
      </c>
      <c r="G183">
        <f>(AVERAGE(C183:E183))*(2^('Error Calculation'!V4))</f>
        <v>1.8848877183760053</v>
      </c>
      <c r="H183">
        <f t="shared" si="4"/>
        <v>0.34035969838828195</v>
      </c>
      <c r="I183">
        <f t="shared" si="5"/>
        <v>0.4457944734046897</v>
      </c>
    </row>
    <row r="184" spans="1:9" x14ac:dyDescent="0.35">
      <c r="A184" t="s">
        <v>142</v>
      </c>
      <c r="B184" t="s">
        <v>50</v>
      </c>
      <c r="C184">
        <f>'qPCR Analysis (Cell Type)'!V99</f>
        <v>0.6730378026859809</v>
      </c>
      <c r="D184">
        <f>'qPCR Analysis (Cell Type)'!W99</f>
        <v>0.31413213595473666</v>
      </c>
      <c r="E184">
        <f>'qPCR Analysis (Cell Type)'!X99</f>
        <v>0.43180278230205638</v>
      </c>
      <c r="F184">
        <f>(AVERAGE(C184:E184))*(2^-('Error Calculation'!V5))</f>
        <v>0.36055111022069508</v>
      </c>
      <c r="G184">
        <f>(AVERAGE(C184:E184))*(2^('Error Calculation'!V5))</f>
        <v>0.62049565718906641</v>
      </c>
      <c r="H184">
        <f t="shared" si="4"/>
        <v>0.11243979676022958</v>
      </c>
      <c r="I184">
        <f t="shared" si="5"/>
        <v>0.14750475020814174</v>
      </c>
    </row>
    <row r="185" spans="1:9" x14ac:dyDescent="0.35">
      <c r="A185" t="s">
        <v>142</v>
      </c>
      <c r="B185" t="s">
        <v>51</v>
      </c>
      <c r="C185">
        <f>'qPCR Analysis (Cell Type)'!V100</f>
        <v>0.97629113313734384</v>
      </c>
      <c r="D185">
        <f>'qPCR Analysis (Cell Type)'!W100</f>
        <v>1.0193112614988487</v>
      </c>
      <c r="E185">
        <f>'qPCR Analysis (Cell Type)'!X100</f>
        <v>1.3291215066080302</v>
      </c>
      <c r="F185">
        <f>(AVERAGE(C185:E185))*(2^-('Error Calculation'!V6))</f>
        <v>0.82294922523126812</v>
      </c>
      <c r="G185">
        <f>(AVERAGE(C185:E185))*(2^('Error Calculation'!V6))</f>
        <v>1.4924356719575296</v>
      </c>
      <c r="H185">
        <f t="shared" si="4"/>
        <v>0.28529207518347277</v>
      </c>
      <c r="I185">
        <f t="shared" si="5"/>
        <v>0.38419437154278868</v>
      </c>
    </row>
    <row r="186" spans="1:9" x14ac:dyDescent="0.35">
      <c r="A186" t="s">
        <v>142</v>
      </c>
      <c r="B186" t="s">
        <v>52</v>
      </c>
      <c r="C186">
        <f>'qPCR Analysis (Cell Type)'!V101</f>
        <v>1.319962653492172</v>
      </c>
      <c r="D186">
        <f>'qPCR Analysis (Cell Type)'!W101</f>
        <v>1.2973485321687033</v>
      </c>
      <c r="E186">
        <f>'qPCR Analysis (Cell Type)'!X101</f>
        <v>1.4031495459163847</v>
      </c>
      <c r="F186">
        <f>(AVERAGE(C186:E186))*(2^-('Error Calculation'!V7))</f>
        <v>1.0238375186823525</v>
      </c>
      <c r="G186">
        <f>(AVERAGE(C186:E186))*(2^('Error Calculation'!V7))</f>
        <v>1.7541959321563556</v>
      </c>
      <c r="H186">
        <f t="shared" si="4"/>
        <v>0.3163160585100675</v>
      </c>
      <c r="I186">
        <f t="shared" si="5"/>
        <v>0.4140423549639356</v>
      </c>
    </row>
    <row r="187" spans="1:9" x14ac:dyDescent="0.35">
      <c r="A187" t="s">
        <v>142</v>
      </c>
      <c r="B187" t="s">
        <v>53</v>
      </c>
      <c r="C187">
        <f>'qPCR Analysis (Cell Type)'!V102</f>
        <v>0.92456180345597261</v>
      </c>
      <c r="D187">
        <f>'qPCR Analysis (Cell Type)'!W102</f>
        <v>0.98013293067012297</v>
      </c>
      <c r="E187">
        <f>'qPCR Analysis (Cell Type)'!X102</f>
        <v>1.3114013938134441</v>
      </c>
      <c r="F187">
        <f>(AVERAGE(C187:E187))*(2^-('Error Calculation'!V8))</f>
        <v>0.75880051898470913</v>
      </c>
      <c r="G187">
        <f>(AVERAGE(C187:E187))*(2^('Error Calculation'!V8))</f>
        <v>1.514564990016849</v>
      </c>
      <c r="H187">
        <f t="shared" si="4"/>
        <v>0.31323152366180418</v>
      </c>
      <c r="I187">
        <f t="shared" si="5"/>
        <v>0.44253294737033566</v>
      </c>
    </row>
    <row r="188" spans="1:9" x14ac:dyDescent="0.35">
      <c r="A188" t="s">
        <v>142</v>
      </c>
      <c r="B188" t="s">
        <v>54</v>
      </c>
      <c r="C188">
        <f>'qPCR Analysis (Cell Type)'!V103</f>
        <v>0.80403129192542266</v>
      </c>
      <c r="D188">
        <f>'qPCR Analysis (Cell Type)'!W103</f>
        <v>0.89597490010914671</v>
      </c>
      <c r="E188">
        <f>'qPCR Analysis (Cell Type)'!X103</f>
        <v>1.327848502597097</v>
      </c>
      <c r="F188">
        <f>(AVERAGE(C188:E188))*(2^-('Error Calculation'!V9))</f>
        <v>0.72765902205715172</v>
      </c>
      <c r="G188">
        <f>(AVERAGE(C188:E188))*(2^('Error Calculation'!V9))</f>
        <v>1.3999084390874004</v>
      </c>
      <c r="H188">
        <f t="shared" si="4"/>
        <v>0.28162587615340384</v>
      </c>
      <c r="I188">
        <f t="shared" si="5"/>
        <v>0.39062354087684481</v>
      </c>
    </row>
    <row r="189" spans="1:9" x14ac:dyDescent="0.35">
      <c r="A189" t="s">
        <v>142</v>
      </c>
      <c r="B189" t="s">
        <v>55</v>
      </c>
      <c r="C189">
        <f>'qPCR Analysis (Cell Type)'!V104</f>
        <v>0.72081486406390372</v>
      </c>
      <c r="D189">
        <f>'qPCR Analysis (Cell Type)'!W104</f>
        <v>0.87678255563389162</v>
      </c>
      <c r="E189">
        <f>'qPCR Analysis (Cell Type)'!X104</f>
        <v>1.21105299672956</v>
      </c>
      <c r="F189">
        <f>(AVERAGE(C189:E189))*(2^-('Error Calculation'!V10))</f>
        <v>0.64253495367637004</v>
      </c>
      <c r="G189">
        <f>(AVERAGE(C189:E189))*(2^('Error Calculation'!V10))</f>
        <v>1.3641310902079855</v>
      </c>
      <c r="H189">
        <f t="shared" si="4"/>
        <v>0.29368185179941508</v>
      </c>
      <c r="I189">
        <f t="shared" si="5"/>
        <v>0.42791428473220039</v>
      </c>
    </row>
    <row r="190" spans="1:9" x14ac:dyDescent="0.35">
      <c r="A190" t="s">
        <v>142</v>
      </c>
      <c r="B190" t="s">
        <v>56</v>
      </c>
      <c r="C190">
        <f>'qPCR Analysis (Cell Type)'!V105</f>
        <v>0.8172342399526249</v>
      </c>
      <c r="D190">
        <f>'qPCR Analysis (Cell Type)'!W105</f>
        <v>1.1564569452025242</v>
      </c>
      <c r="E190">
        <f>'qPCR Analysis (Cell Type)'!X105</f>
        <v>1.7462686887077612</v>
      </c>
      <c r="F190">
        <f>(AVERAGE(C190:E190))*(2^-('Error Calculation'!V11))</f>
        <v>0.79095044535161807</v>
      </c>
      <c r="G190">
        <f>(AVERAGE(C190:E190))*(2^('Error Calculation'!V11))</f>
        <v>1.9439483703120988</v>
      </c>
      <c r="H190">
        <f t="shared" si="4"/>
        <v>0.44903617926935202</v>
      </c>
      <c r="I190">
        <f t="shared" si="5"/>
        <v>0.70396174569112868</v>
      </c>
    </row>
    <row r="191" spans="1:9" x14ac:dyDescent="0.35">
      <c r="A191" t="s">
        <v>142</v>
      </c>
      <c r="B191" t="s">
        <v>57</v>
      </c>
      <c r="C191">
        <f>'qPCR Analysis (Cell Type)'!V106</f>
        <v>1.0554378787647869</v>
      </c>
      <c r="D191">
        <f>'qPCR Analysis (Cell Type)'!W106</f>
        <v>1.6208452241977003</v>
      </c>
      <c r="E191">
        <f>'qPCR Analysis (Cell Type)'!X106</f>
        <v>2.3174860693176571</v>
      </c>
      <c r="F191">
        <f>(AVERAGE(C191:E191))*(2^-('Error Calculation'!V12))</f>
        <v>1.0480929690806422</v>
      </c>
      <c r="G191">
        <f>(AVERAGE(C191:E191))*(2^('Error Calculation'!V12))</f>
        <v>2.6437148528797016</v>
      </c>
      <c r="H191">
        <f t="shared" si="4"/>
        <v>0.61649675501273915</v>
      </c>
      <c r="I191">
        <f t="shared" si="5"/>
        <v>0.9791251287863203</v>
      </c>
    </row>
    <row r="192" spans="1:9" x14ac:dyDescent="0.35">
      <c r="A192" t="s">
        <v>142</v>
      </c>
      <c r="B192" t="s">
        <v>58</v>
      </c>
      <c r="C192">
        <f>'qPCR Analysis (Cell Type)'!V107</f>
        <v>0.24073951808159227</v>
      </c>
      <c r="D192">
        <f>'qPCR Analysis (Cell Type)'!W107</f>
        <v>0.11590822807409801</v>
      </c>
      <c r="E192">
        <f>'qPCR Analysis (Cell Type)'!X107</f>
        <v>0.13619275735493833</v>
      </c>
      <c r="F192">
        <f>(AVERAGE(C192:E192))*(2^-('Error Calculation'!V13))</f>
        <v>0.11996982989264846</v>
      </c>
      <c r="G192">
        <f>(AVERAGE(C192:E192))*(2^('Error Calculation'!V13))</f>
        <v>0.22495633751136948</v>
      </c>
      <c r="H192">
        <f t="shared" si="4"/>
        <v>4.4310337944227729E-2</v>
      </c>
      <c r="I192">
        <f t="shared" si="5"/>
        <v>6.0676169674493297E-2</v>
      </c>
    </row>
    <row r="193" spans="1:9" x14ac:dyDescent="0.35">
      <c r="A193" t="s">
        <v>142</v>
      </c>
      <c r="B193" t="s">
        <v>59</v>
      </c>
      <c r="C193">
        <f>'qPCR Analysis (Cell Type)'!V108</f>
        <v>1.0024091192044795</v>
      </c>
      <c r="D193">
        <f>'qPCR Analysis (Cell Type)'!W108</f>
        <v>0.89334712811920969</v>
      </c>
      <c r="E193">
        <f>'qPCR Analysis (Cell Type)'!X108</f>
        <v>0.98216395190627459</v>
      </c>
      <c r="F193">
        <f>(AVERAGE(C193:E193))*(2^-('Error Calculation'!V14))</f>
        <v>0.71041285850007529</v>
      </c>
      <c r="G193">
        <f>(AVERAGE(C193:E193))*(2^('Error Calculation'!V14))</f>
        <v>1.2954008322276256</v>
      </c>
      <c r="H193">
        <f t="shared" si="4"/>
        <v>0.2488938745765793</v>
      </c>
      <c r="I193">
        <f t="shared" si="5"/>
        <v>0.33609409915097099</v>
      </c>
    </row>
    <row r="194" spans="1:9" x14ac:dyDescent="0.35">
      <c r="A194" t="s">
        <v>142</v>
      </c>
      <c r="B194" t="s">
        <v>60</v>
      </c>
      <c r="C194">
        <f>'qPCR Analysis (Cell Type)'!V109</f>
        <v>0.60263442785027976</v>
      </c>
      <c r="D194">
        <f>'qPCR Analysis (Cell Type)'!W109</f>
        <v>0.57624983331102908</v>
      </c>
      <c r="E194">
        <f>'qPCR Analysis (Cell Type)'!X109</f>
        <v>0.60051575426257664</v>
      </c>
      <c r="F194">
        <f>(AVERAGE(C194:E194))*(2^-('Error Calculation'!V15))</f>
        <v>0.46687791328795786</v>
      </c>
      <c r="G194">
        <f>(AVERAGE(C194:E194))*(2^('Error Calculation'!V15))</f>
        <v>0.75353137768389788</v>
      </c>
      <c r="H194">
        <f t="shared" si="4"/>
        <v>0.12625542518667071</v>
      </c>
      <c r="I194">
        <f t="shared" si="5"/>
        <v>0.16039803920926932</v>
      </c>
    </row>
    <row r="195" spans="1:9" x14ac:dyDescent="0.35">
      <c r="A195" t="s">
        <v>142</v>
      </c>
      <c r="B195" t="s">
        <v>61</v>
      </c>
      <c r="C195">
        <f>'qPCR Analysis (Cell Type)'!V110</f>
        <v>0.63792192885520693</v>
      </c>
      <c r="D195">
        <f>'qPCR Analysis (Cell Type)'!W110</f>
        <v>0.79920182228339309</v>
      </c>
      <c r="E195">
        <f>'qPCR Analysis (Cell Type)'!X110</f>
        <v>0.91130050860135769</v>
      </c>
      <c r="F195">
        <f>(AVERAGE(C195:E195))*(2^-('Error Calculation'!V16))</f>
        <v>0.55463916852325568</v>
      </c>
      <c r="G195">
        <f>(AVERAGE(C195:E195))*(2^('Error Calculation'!V16))</f>
        <v>1.1048417334942058</v>
      </c>
      <c r="H195">
        <f t="shared" ref="H195:H241" si="6">AVERAGE(C195:E195)-F195</f>
        <v>0.22816891805673023</v>
      </c>
      <c r="I195">
        <f t="shared" ref="I195:I240" si="7">G195-AVERAGE(C195:E195)</f>
        <v>0.32203364691421987</v>
      </c>
    </row>
    <row r="196" spans="1:9" x14ac:dyDescent="0.35">
      <c r="A196" t="s">
        <v>142</v>
      </c>
      <c r="B196" t="s">
        <v>62</v>
      </c>
      <c r="C196">
        <f>'qPCR Analysis (Cell Type)'!V111</f>
        <v>0.46313859396422513</v>
      </c>
      <c r="D196">
        <f>'qPCR Analysis (Cell Type)'!W111</f>
        <v>1.2817748687409771</v>
      </c>
      <c r="E196">
        <f>'qPCR Analysis (Cell Type)'!X111</f>
        <v>1.530045499575265</v>
      </c>
      <c r="F196">
        <f>(AVERAGE(C196:E196))*(2^-('Error Calculation'!V17))</f>
        <v>0.5426883825213763</v>
      </c>
      <c r="G196">
        <f>(AVERAGE(C196:E196))*(2^('Error Calculation'!V17))</f>
        <v>2.1959310044949518</v>
      </c>
      <c r="H196">
        <f t="shared" si="6"/>
        <v>0.5489646049054463</v>
      </c>
      <c r="I196">
        <f t="shared" si="7"/>
        <v>1.1042780170681292</v>
      </c>
    </row>
    <row r="197" spans="1:9" x14ac:dyDescent="0.35">
      <c r="A197" t="s">
        <v>142</v>
      </c>
      <c r="B197" t="s">
        <v>63</v>
      </c>
      <c r="C197">
        <f>'qPCR Analysis (Cell Type)'!V112</f>
        <v>0.77771288993879539</v>
      </c>
      <c r="D197">
        <f>'qPCR Analysis (Cell Type)'!W112</f>
        <v>1.2967687431862562</v>
      </c>
      <c r="E197">
        <f>'qPCR Analysis (Cell Type)'!X112</f>
        <v>1.6777769007921473</v>
      </c>
      <c r="F197">
        <f>(AVERAGE(C197:E197))*(2^-('Error Calculation'!V18))</f>
        <v>0.74728787196537827</v>
      </c>
      <c r="G197">
        <f>(AVERAGE(C197:E197))*(2^('Error Calculation'!V18))</f>
        <v>2.0934137125206735</v>
      </c>
      <c r="H197">
        <f t="shared" si="6"/>
        <v>0.50346497267368806</v>
      </c>
      <c r="I197">
        <f t="shared" si="7"/>
        <v>0.84266086788160721</v>
      </c>
    </row>
    <row r="198" spans="1:9" x14ac:dyDescent="0.35">
      <c r="A198" t="s">
        <v>142</v>
      </c>
      <c r="B198" t="s">
        <v>64</v>
      </c>
      <c r="C198">
        <f>'qPCR Analysis (Cell Type)'!V113</f>
        <v>0.43915130620374648</v>
      </c>
      <c r="D198">
        <f>'qPCR Analysis (Cell Type)'!W113</f>
        <v>0.46855154342555688</v>
      </c>
      <c r="E198">
        <f>'qPCR Analysis (Cell Type)'!X113</f>
        <v>0.62753550849448358</v>
      </c>
      <c r="F198">
        <f>(AVERAGE(C198:E198))*(2^-('Error Calculation'!V19))</f>
        <v>0.37278475577263015</v>
      </c>
      <c r="G198">
        <f>(AVERAGE(C198:E198))*(2^('Error Calculation'!V19))</f>
        <v>0.70250751040551396</v>
      </c>
      <c r="H198">
        <f t="shared" si="6"/>
        <v>0.13896136360196554</v>
      </c>
      <c r="I198">
        <f t="shared" si="7"/>
        <v>0.19076139103091827</v>
      </c>
    </row>
    <row r="199" spans="1:9" x14ac:dyDescent="0.35">
      <c r="A199" t="s">
        <v>142</v>
      </c>
      <c r="B199" t="s">
        <v>65</v>
      </c>
      <c r="C199">
        <f>'qPCR Analysis (Cell Type)'!V114</f>
        <v>0.31935661123563835</v>
      </c>
      <c r="D199">
        <f>'qPCR Analysis (Cell Type)'!W114</f>
        <v>0.39385911127140222</v>
      </c>
      <c r="E199">
        <f>'qPCR Analysis (Cell Type)'!X114</f>
        <v>0.38167481262493697</v>
      </c>
      <c r="F199">
        <f>(AVERAGE(C199:E199))*(2^-('Error Calculation'!V20))</f>
        <v>0.26628291611161109</v>
      </c>
      <c r="G199">
        <f>(AVERAGE(C199:E199))*(2^('Error Calculation'!V20))</f>
        <v>0.50021370813119326</v>
      </c>
      <c r="H199">
        <f t="shared" si="6"/>
        <v>9.8680595599048071E-2</v>
      </c>
      <c r="I199">
        <f t="shared" si="7"/>
        <v>0.1352501964205341</v>
      </c>
    </row>
    <row r="200" spans="1:9" x14ac:dyDescent="0.35">
      <c r="A200" t="s">
        <v>142</v>
      </c>
      <c r="B200" t="s">
        <v>66</v>
      </c>
      <c r="C200">
        <f>'qPCR Analysis (Cell Type)'!V115</f>
        <v>0.44565287968557449</v>
      </c>
      <c r="D200">
        <f>'qPCR Analysis (Cell Type)'!W115</f>
        <v>0.4751079765422303</v>
      </c>
      <c r="E200">
        <f>'qPCR Analysis (Cell Type)'!X115</f>
        <v>0.57170269648668393</v>
      </c>
      <c r="F200">
        <f>(AVERAGE(C200:E200))*(2^-('Error Calculation'!V21))</f>
        <v>0.36773699294675227</v>
      </c>
      <c r="G200">
        <f>(AVERAGE(C200:E200))*(2^('Error Calculation'!V21))</f>
        <v>0.67301948551513469</v>
      </c>
      <c r="H200">
        <f t="shared" si="6"/>
        <v>0.12975085795807728</v>
      </c>
      <c r="I200">
        <f t="shared" si="7"/>
        <v>0.17553163461030513</v>
      </c>
    </row>
    <row r="201" spans="1:9" x14ac:dyDescent="0.35">
      <c r="A201" t="s">
        <v>142</v>
      </c>
      <c r="B201" t="s">
        <v>67</v>
      </c>
      <c r="C201">
        <f>'qPCR Analysis (Cell Type)'!V116</f>
        <v>0.87676526899594365</v>
      </c>
      <c r="D201">
        <f>'qPCR Analysis (Cell Type)'!W116</f>
        <v>1.1786474252624273</v>
      </c>
      <c r="E201">
        <f>'qPCR Analysis (Cell Type)'!X116</f>
        <v>1.5903995151831365</v>
      </c>
      <c r="F201">
        <f>(AVERAGE(C201:E201))*(2^-('Error Calculation'!V22))</f>
        <v>0.8189894885374327</v>
      </c>
      <c r="G201">
        <f>(AVERAGE(C201:E201))*(2^('Error Calculation'!V22))</f>
        <v>1.8032990454899598</v>
      </c>
      <c r="H201">
        <f t="shared" si="6"/>
        <v>0.39628124794306974</v>
      </c>
      <c r="I201">
        <f t="shared" si="7"/>
        <v>0.58802830900945735</v>
      </c>
    </row>
    <row r="202" spans="1:9" x14ac:dyDescent="0.35">
      <c r="A202" t="s">
        <v>142</v>
      </c>
      <c r="B202" t="s">
        <v>68</v>
      </c>
      <c r="C202">
        <f>'qPCR Analysis (Cell Type)'!V117</f>
        <v>0.94211908398512423</v>
      </c>
      <c r="D202">
        <f>'qPCR Analysis (Cell Type)'!W117</f>
        <v>1.1278287305080306</v>
      </c>
      <c r="E202">
        <f>'qPCR Analysis (Cell Type)'!X117</f>
        <v>1.0904958905725817</v>
      </c>
      <c r="F202">
        <f>(AVERAGE(C202:E202))*(2^-('Error Calculation'!V23))</f>
        <v>0.75374536469818798</v>
      </c>
      <c r="G202">
        <f>(AVERAGE(C202:E202))*(2^('Error Calculation'!V23))</f>
        <v>1.4724106634973262</v>
      </c>
      <c r="H202">
        <f t="shared" si="6"/>
        <v>0.29973587032372406</v>
      </c>
      <c r="I202">
        <f t="shared" si="7"/>
        <v>0.41892942847541415</v>
      </c>
    </row>
    <row r="203" spans="1:9" x14ac:dyDescent="0.35">
      <c r="A203" t="s">
        <v>142</v>
      </c>
      <c r="B203" t="s">
        <v>70</v>
      </c>
      <c r="C203">
        <f>'qPCR Analysis (Cell Type)'!V118</f>
        <v>0.71921676493142317</v>
      </c>
      <c r="D203">
        <f>'qPCR Analysis (Cell Type)'!W118</f>
        <v>0.3126197628192719</v>
      </c>
      <c r="E203">
        <f>'qPCR Analysis (Cell Type)'!X118</f>
        <v>0.36551940108915099</v>
      </c>
      <c r="F203">
        <f>(AVERAGE(C203:E203))*(2^-('Error Calculation'!V24))</f>
        <v>0.3130996289374397</v>
      </c>
      <c r="G203">
        <f>(AVERAGE(C203:E203))*(2^('Error Calculation'!V24))</f>
        <v>0.69292945311950804</v>
      </c>
      <c r="H203">
        <f t="shared" si="6"/>
        <v>0.15268568067584232</v>
      </c>
      <c r="I203">
        <f t="shared" si="7"/>
        <v>0.22714414350622603</v>
      </c>
    </row>
    <row r="204" spans="1:9" x14ac:dyDescent="0.35">
      <c r="A204" t="s">
        <v>142</v>
      </c>
      <c r="B204" t="s">
        <v>71</v>
      </c>
      <c r="C204">
        <f>'qPCR Analysis (Cell Type)'!V119</f>
        <v>1.1584791756291004</v>
      </c>
      <c r="D204">
        <f>'qPCR Analysis (Cell Type)'!W119</f>
        <v>0.8394215721854329</v>
      </c>
      <c r="E204">
        <f>'qPCR Analysis (Cell Type)'!X119</f>
        <v>0.95234647542582151</v>
      </c>
      <c r="F204">
        <f>(AVERAGE(C204:E204))*(2^-('Error Calculation'!V25))</f>
        <v>0.76626417393775659</v>
      </c>
      <c r="G204">
        <f>(AVERAGE(C204:E204))*(2^('Error Calculation'!V25))</f>
        <v>1.2621058803183931</v>
      </c>
      <c r="H204">
        <f t="shared" si="6"/>
        <v>0.21715156714236183</v>
      </c>
      <c r="I204">
        <f t="shared" si="7"/>
        <v>0.27869013923827468</v>
      </c>
    </row>
    <row r="205" spans="1:9" x14ac:dyDescent="0.35">
      <c r="A205" t="s">
        <v>142</v>
      </c>
      <c r="B205" t="s">
        <v>72</v>
      </c>
      <c r="C205">
        <f>'qPCR Analysis (Cell Type)'!V120</f>
        <v>0.99403607209315004</v>
      </c>
      <c r="D205">
        <f>'qPCR Analysis (Cell Type)'!W120</f>
        <v>0.68495214975586904</v>
      </c>
      <c r="E205">
        <f>'qPCR Analysis (Cell Type)'!X120</f>
        <v>0.91134156777587927</v>
      </c>
      <c r="F205">
        <f>(AVERAGE(C205:E205))*(2^-('Error Calculation'!V26))</f>
        <v>0.71888545173469043</v>
      </c>
      <c r="G205">
        <f>(AVERAGE(C205:E205))*(2^('Error Calculation'!V26))</f>
        <v>1.0370696290776256</v>
      </c>
      <c r="H205">
        <f t="shared" si="6"/>
        <v>0.14455781147360902</v>
      </c>
      <c r="I205">
        <f t="shared" si="7"/>
        <v>0.17362636586932612</v>
      </c>
    </row>
    <row r="206" spans="1:9" x14ac:dyDescent="0.35">
      <c r="A206" t="s">
        <v>142</v>
      </c>
      <c r="B206" t="s">
        <v>73</v>
      </c>
      <c r="C206">
        <f>'qPCR Analysis (Cell Type)'!V121</f>
        <v>0.77382933899926476</v>
      </c>
      <c r="D206">
        <f>'qPCR Analysis (Cell Type)'!W121</f>
        <v>0.70375865579392016</v>
      </c>
      <c r="E206">
        <f>'qPCR Analysis (Cell Type)'!X121</f>
        <v>1.3277660787194328</v>
      </c>
      <c r="F206">
        <f>(AVERAGE(C206:E206))*(2^-('Error Calculation'!V27))</f>
        <v>0.63716036141492072</v>
      </c>
      <c r="G206">
        <f>(AVERAGE(C206:E206))*(2^('Error Calculation'!V27))</f>
        <v>1.3724107347337116</v>
      </c>
      <c r="H206">
        <f t="shared" si="6"/>
        <v>0.29795766308928517</v>
      </c>
      <c r="I206">
        <f t="shared" si="7"/>
        <v>0.43729271022950567</v>
      </c>
    </row>
    <row r="207" spans="1:9" x14ac:dyDescent="0.35">
      <c r="A207" t="s">
        <v>142</v>
      </c>
      <c r="B207" t="s">
        <v>74</v>
      </c>
      <c r="C207">
        <f>'qPCR Analysis (Cell Type)'!V122</f>
        <v>0.54893968853280528</v>
      </c>
      <c r="D207">
        <f>'qPCR Analysis (Cell Type)'!W122</f>
        <v>0.83499659651677227</v>
      </c>
      <c r="E207">
        <f>'qPCR Analysis (Cell Type)'!X122</f>
        <v>0.88249594568204559</v>
      </c>
      <c r="F207">
        <f>(AVERAGE(C207:E207))*(2^-('Error Calculation'!V28))</f>
        <v>0.48170505773374073</v>
      </c>
      <c r="G207">
        <f>(AVERAGE(C207:E207))*(2^('Error Calculation'!V28))</f>
        <v>1.1848455984123532</v>
      </c>
      <c r="H207">
        <f t="shared" si="6"/>
        <v>0.27377235251013365</v>
      </c>
      <c r="I207">
        <f t="shared" si="7"/>
        <v>0.42936818816847877</v>
      </c>
    </row>
    <row r="208" spans="1:9" x14ac:dyDescent="0.35">
      <c r="A208" t="s">
        <v>142</v>
      </c>
      <c r="B208" t="s">
        <v>75</v>
      </c>
      <c r="C208">
        <f>'qPCR Analysis (Cell Type)'!V123</f>
        <v>31.07072259872383</v>
      </c>
      <c r="D208">
        <f>'qPCR Analysis (Cell Type)'!W123</f>
        <v>1.5282277425843525</v>
      </c>
      <c r="E208">
        <f>'qPCR Analysis (Cell Type)'!X123</f>
        <v>0.36434284279136686</v>
      </c>
      <c r="F208">
        <f>(AVERAGE(C208:E208))*(2^-('Error Calculation'!V29))</f>
        <v>4.3083081351529473E-3</v>
      </c>
      <c r="G208">
        <f>(AVERAGE(C208:E208))*(2^('Error Calculation'!V29))</f>
        <v>28022.825342586075</v>
      </c>
      <c r="H208">
        <f t="shared" si="6"/>
        <v>10.983456086564697</v>
      </c>
      <c r="I208">
        <f t="shared" si="7"/>
        <v>28011.837578191375</v>
      </c>
    </row>
    <row r="209" spans="1:9" x14ac:dyDescent="0.35">
      <c r="A209" t="s">
        <v>142</v>
      </c>
      <c r="B209" t="s">
        <v>69</v>
      </c>
      <c r="C209">
        <f>'qPCR Analysis (Cell Type)'!V124</f>
        <v>1.1712397679591158</v>
      </c>
      <c r="D209">
        <f>'qPCR Analysis (Cell Type)'!W124</f>
        <v>0.88321226457933033</v>
      </c>
      <c r="E209">
        <f>'qPCR Analysis (Cell Type)'!X124</f>
        <v>3.1770837283659921</v>
      </c>
      <c r="F209">
        <f>(AVERAGE(C209:E209))*(2^-('Error Calculation'!V30))</f>
        <v>0.98597135704231742</v>
      </c>
      <c r="G209">
        <f>(AVERAGE(C209:E209))*(2^('Error Calculation'!V30))</f>
        <v>3.0842643114369359</v>
      </c>
      <c r="H209">
        <f t="shared" si="6"/>
        <v>0.75787389659249538</v>
      </c>
      <c r="I209">
        <f t="shared" si="7"/>
        <v>1.3404190578021231</v>
      </c>
    </row>
    <row r="210" spans="1:9" x14ac:dyDescent="0.35">
      <c r="A210" t="s">
        <v>142</v>
      </c>
      <c r="B210" t="s">
        <v>76</v>
      </c>
      <c r="C210">
        <f>'qPCR Analysis (Cell Type)'!V125</f>
        <v>1.2150395992393486</v>
      </c>
      <c r="D210">
        <f>'qPCR Analysis (Cell Type)'!W125</f>
        <v>1.0898611410922836</v>
      </c>
      <c r="E210">
        <f>'qPCR Analysis (Cell Type)'!X125</f>
        <v>1.3454517612441981</v>
      </c>
      <c r="F210">
        <f>(AVERAGE(C210:E210))*(2^-('Error Calculation'!V31))</f>
        <v>0.95887463287775121</v>
      </c>
      <c r="G210">
        <f>(AVERAGE(C210:E210))*(2^('Error Calculation'!V31))</f>
        <v>1.544063904460127</v>
      </c>
      <c r="H210">
        <f t="shared" si="6"/>
        <v>0.25790953431419228</v>
      </c>
      <c r="I210">
        <f t="shared" si="7"/>
        <v>0.32727973726818349</v>
      </c>
    </row>
    <row r="211" spans="1:9" x14ac:dyDescent="0.35">
      <c r="A211" t="s">
        <v>142</v>
      </c>
      <c r="B211" t="s">
        <v>77</v>
      </c>
      <c r="C211">
        <f>'qPCR Analysis (Cell Type)'!V126</f>
        <v>1.3572155728321174</v>
      </c>
      <c r="D211">
        <f>'qPCR Analysis (Cell Type)'!W126</f>
        <v>1.0145199408661683</v>
      </c>
      <c r="E211">
        <f>'qPCR Analysis (Cell Type)'!X126</f>
        <v>1.145663917362147</v>
      </c>
      <c r="F211">
        <f>(AVERAGE(C211:E211))*(2^-('Error Calculation'!V32))</f>
        <v>0.94631900859965223</v>
      </c>
      <c r="G211">
        <f>(AVERAGE(C211:E211))*(2^('Error Calculation'!V32))</f>
        <v>1.4526577478035179</v>
      </c>
      <c r="H211">
        <f t="shared" si="6"/>
        <v>0.22614746842049205</v>
      </c>
      <c r="I211">
        <f t="shared" si="7"/>
        <v>0.28019127078337358</v>
      </c>
    </row>
    <row r="212" spans="1:9" x14ac:dyDescent="0.35">
      <c r="A212" t="s">
        <v>143</v>
      </c>
      <c r="B212" t="s">
        <v>48</v>
      </c>
      <c r="C212">
        <f>'qPCR Analysis (Cell Type)'!Y97</f>
        <v>1.292836996660949</v>
      </c>
      <c r="D212">
        <f>'qPCR Analysis (Cell Type)'!Z97</f>
        <v>0.72173012985039764</v>
      </c>
      <c r="E212">
        <f>'qPCR Analysis (Cell Type)'!AA97</f>
        <v>1.1313716213824876</v>
      </c>
      <c r="F212">
        <f>(AVERAGE(C212:E212))*(2^-('Error Calculation'!Y3))</f>
        <v>0.47660553806421418</v>
      </c>
      <c r="G212">
        <f>(AVERAGE(C212:E212))*(2^('Error Calculation'!Y3))</f>
        <v>2.307272719979363</v>
      </c>
      <c r="H212">
        <f t="shared" si="6"/>
        <v>0.57204071123373046</v>
      </c>
      <c r="I212">
        <f t="shared" si="7"/>
        <v>1.2586264706814183</v>
      </c>
    </row>
    <row r="213" spans="1:9" x14ac:dyDescent="0.35">
      <c r="A213" t="s">
        <v>143</v>
      </c>
      <c r="B213" t="s">
        <v>49</v>
      </c>
      <c r="C213">
        <f>'qPCR Analysis (Cell Type)'!Y98</f>
        <v>1.1218901248619542</v>
      </c>
      <c r="D213">
        <f>'qPCR Analysis (Cell Type)'!Z98</f>
        <v>0.73416660074785056</v>
      </c>
      <c r="E213">
        <f>'qPCR Analysis (Cell Type)'!AA98</f>
        <v>1.3972555339110795</v>
      </c>
      <c r="F213">
        <f>(AVERAGE(C213:E213))*(2^-('Error Calculation'!Y4))</f>
        <v>0.44401385148585082</v>
      </c>
      <c r="G213">
        <f>(AVERAGE(C213:E213))*(2^('Error Calculation'!Y4))</f>
        <v>2.6485761955724718</v>
      </c>
      <c r="H213">
        <f t="shared" si="6"/>
        <v>0.64042356835444381</v>
      </c>
      <c r="I213">
        <f t="shared" si="7"/>
        <v>1.5641387757321772</v>
      </c>
    </row>
    <row r="214" spans="1:9" x14ac:dyDescent="0.35">
      <c r="A214" t="s">
        <v>143</v>
      </c>
      <c r="B214" t="s">
        <v>50</v>
      </c>
      <c r="C214">
        <f>'qPCR Analysis (Cell Type)'!Y99</f>
        <v>0.8543392353245306</v>
      </c>
      <c r="D214">
        <f>'qPCR Analysis (Cell Type)'!Z99</f>
        <v>0.39974265885833299</v>
      </c>
      <c r="E214">
        <f>'qPCR Analysis (Cell Type)'!AA99</f>
        <v>0.51235444466016933</v>
      </c>
      <c r="F214">
        <f>(AVERAGE(C214:E214))*(2^-('Error Calculation'!Y5))</f>
        <v>0.28588950828087534</v>
      </c>
      <c r="G214">
        <f>(AVERAGE(C214:E214))*(2^('Error Calculation'!Y5))</f>
        <v>1.2127052386031938</v>
      </c>
      <c r="H214">
        <f t="shared" si="6"/>
        <v>0.30292260466680232</v>
      </c>
      <c r="I214">
        <f t="shared" si="7"/>
        <v>0.62389312565551613</v>
      </c>
    </row>
    <row r="215" spans="1:9" x14ac:dyDescent="0.35">
      <c r="A215" t="s">
        <v>143</v>
      </c>
      <c r="B215" t="s">
        <v>51</v>
      </c>
      <c r="C215">
        <f>'qPCR Analysis (Cell Type)'!Y100</f>
        <v>1.5972350837540414</v>
      </c>
      <c r="D215">
        <f>'qPCR Analysis (Cell Type)'!Z100</f>
        <v>1.2158014686821161</v>
      </c>
      <c r="E215">
        <f>'qPCR Analysis (Cell Type)'!AA100</f>
        <v>1.5224469943425252</v>
      </c>
      <c r="F215">
        <f>(AVERAGE(C215:E215))*(2^-('Error Calculation'!Y6))</f>
        <v>0.62390119382797404</v>
      </c>
      <c r="G215">
        <f>(AVERAGE(C215:E215))*(2^('Error Calculation'!Y6))</f>
        <v>3.3474705023335858</v>
      </c>
      <c r="H215">
        <f t="shared" si="6"/>
        <v>0.82125998843158687</v>
      </c>
      <c r="I215">
        <f t="shared" si="7"/>
        <v>1.9023093200740249</v>
      </c>
    </row>
    <row r="216" spans="1:9" x14ac:dyDescent="0.35">
      <c r="A216" t="s">
        <v>143</v>
      </c>
      <c r="B216" t="s">
        <v>52</v>
      </c>
      <c r="C216">
        <f>'qPCR Analysis (Cell Type)'!Y101</f>
        <v>2.1435000405457596</v>
      </c>
      <c r="D216">
        <f>'qPCR Analysis (Cell Type)'!Z101</f>
        <v>1.4244188614995816</v>
      </c>
      <c r="E216">
        <f>'qPCR Analysis (Cell Type)'!AA101</f>
        <v>1.5653964856509079</v>
      </c>
      <c r="F216">
        <f>(AVERAGE(C216:E216))*(2^-('Error Calculation'!Y7))</f>
        <v>0.78035908323231007</v>
      </c>
      <c r="G216">
        <f>(AVERAGE(C216:E216))*(2^('Error Calculation'!Y7))</f>
        <v>3.751966019485319</v>
      </c>
      <c r="H216">
        <f t="shared" si="6"/>
        <v>0.93074604599977284</v>
      </c>
      <c r="I216">
        <f t="shared" si="7"/>
        <v>2.0408608902532359</v>
      </c>
    </row>
    <row r="217" spans="1:9" x14ac:dyDescent="0.35">
      <c r="A217" t="s">
        <v>143</v>
      </c>
      <c r="B217" t="s">
        <v>53</v>
      </c>
      <c r="C217">
        <f>'qPCR Analysis (Cell Type)'!Y102</f>
        <v>4.9851197705379029</v>
      </c>
      <c r="D217">
        <f>'qPCR Analysis (Cell Type)'!Z102</f>
        <v>2.1094101926554094</v>
      </c>
      <c r="E217">
        <f>'qPCR Analysis (Cell Type)'!AA102</f>
        <v>2.0291206745443935</v>
      </c>
      <c r="F217">
        <f>(AVERAGE(C217:E217))*(2^-('Error Calculation'!Y8))</f>
        <v>1.463063124540783</v>
      </c>
      <c r="G217">
        <f>(AVERAGE(C217:E217))*(2^('Error Calculation'!Y8))</f>
        <v>6.3216685264439283</v>
      </c>
      <c r="H217">
        <f t="shared" si="6"/>
        <v>1.5781537547051188</v>
      </c>
      <c r="I217">
        <f t="shared" si="7"/>
        <v>3.2804516471980265</v>
      </c>
    </row>
    <row r="218" spans="1:9" x14ac:dyDescent="0.35">
      <c r="A218" t="s">
        <v>143</v>
      </c>
      <c r="B218" t="s">
        <v>54</v>
      </c>
      <c r="C218">
        <f>'qPCR Analysis (Cell Type)'!Y103</f>
        <v>3.9968900569834425</v>
      </c>
      <c r="D218">
        <f>'qPCR Analysis (Cell Type)'!Z103</f>
        <v>1.8078586573810307</v>
      </c>
      <c r="E218">
        <f>'qPCR Analysis (Cell Type)'!AA103</f>
        <v>1.9289747010376421</v>
      </c>
      <c r="F218">
        <f>(AVERAGE(C218:E218))*(2^-('Error Calculation'!Y9))</f>
        <v>1.2870305323380875</v>
      </c>
      <c r="G218">
        <f>(AVERAGE(C218:E218))*(2^('Error Calculation'!Y9))</f>
        <v>5.1635205885117843</v>
      </c>
      <c r="H218">
        <f t="shared" si="6"/>
        <v>1.2908772727959512</v>
      </c>
      <c r="I218">
        <f t="shared" si="7"/>
        <v>2.5856127833777456</v>
      </c>
    </row>
    <row r="219" spans="1:9" x14ac:dyDescent="0.35">
      <c r="A219" t="s">
        <v>143</v>
      </c>
      <c r="B219" t="s">
        <v>55</v>
      </c>
      <c r="C219">
        <f>'qPCR Analysis (Cell Type)'!Y104</f>
        <v>2.7376831809080011</v>
      </c>
      <c r="D219">
        <f>'qPCR Analysis (Cell Type)'!Z104</f>
        <v>1.9827344931129058</v>
      </c>
      <c r="E219">
        <f>'qPCR Analysis (Cell Type)'!AA104</f>
        <v>1.7022135020182441</v>
      </c>
      <c r="F219">
        <f>(AVERAGE(C219:E219))*(2^-('Error Calculation'!Y10))</f>
        <v>0.96404591715051957</v>
      </c>
      <c r="G219">
        <f>(AVERAGE(C219:E219))*(2^('Error Calculation'!Y10))</f>
        <v>4.7542907436695296</v>
      </c>
      <c r="H219">
        <f t="shared" si="6"/>
        <v>1.1768311415291977</v>
      </c>
      <c r="I219">
        <f t="shared" si="7"/>
        <v>2.6134136849898124</v>
      </c>
    </row>
    <row r="220" spans="1:9" x14ac:dyDescent="0.35">
      <c r="A220" t="s">
        <v>143</v>
      </c>
      <c r="B220" t="s">
        <v>56</v>
      </c>
      <c r="C220">
        <f>'qPCR Analysis (Cell Type)'!Y105</f>
        <v>3.8836913663260288</v>
      </c>
      <c r="D220">
        <f>'qPCR Analysis (Cell Type)'!Z105</f>
        <v>2.6585314908782838</v>
      </c>
      <c r="E220">
        <f>'qPCR Analysis (Cell Type)'!AA105</f>
        <v>2.758673189209691</v>
      </c>
      <c r="F220">
        <f>(AVERAGE(C220:E220))*(2^-('Error Calculation'!Y11))</f>
        <v>1.404532751751157</v>
      </c>
      <c r="G220">
        <f>(AVERAGE(C220:E220))*(2^('Error Calculation'!Y11))</f>
        <v>6.8434516080046324</v>
      </c>
      <c r="H220">
        <f t="shared" si="6"/>
        <v>1.6957659303868442</v>
      </c>
      <c r="I220">
        <f t="shared" si="7"/>
        <v>3.7431529258666312</v>
      </c>
    </row>
    <row r="221" spans="1:9" x14ac:dyDescent="0.35">
      <c r="A221" t="s">
        <v>143</v>
      </c>
      <c r="B221" t="s">
        <v>57</v>
      </c>
      <c r="C221">
        <f>'qPCR Analysis (Cell Type)'!Y106</f>
        <v>11.697377106995839</v>
      </c>
      <c r="D221">
        <f>'qPCR Analysis (Cell Type)'!Z106</f>
        <v>4.5432908519669475</v>
      </c>
      <c r="E221">
        <f>'qPCR Analysis (Cell Type)'!AA106</f>
        <v>4.7167081421091055</v>
      </c>
      <c r="F221">
        <f>(AVERAGE(C221:E221))*(2^-('Error Calculation'!Y12))</f>
        <v>3.4544275843814587</v>
      </c>
      <c r="G221">
        <f>(AVERAGE(C221:E221))*(2^('Error Calculation'!Y12))</f>
        <v>14.127171331835498</v>
      </c>
      <c r="H221">
        <f t="shared" si="6"/>
        <v>3.5313644493091729</v>
      </c>
      <c r="I221">
        <f t="shared" si="7"/>
        <v>7.1413792981448667</v>
      </c>
    </row>
    <row r="222" spans="1:9" x14ac:dyDescent="0.35">
      <c r="A222" t="s">
        <v>143</v>
      </c>
      <c r="B222" t="s">
        <v>58</v>
      </c>
      <c r="C222">
        <f>'qPCR Analysis (Cell Type)'!Y107</f>
        <v>0.12513713539740762</v>
      </c>
      <c r="D222">
        <f>'qPCR Analysis (Cell Type)'!Z107</f>
        <v>0.10373645568553416</v>
      </c>
      <c r="E222">
        <f>'qPCR Analysis (Cell Type)'!AA107</f>
        <v>0.10103954053522092</v>
      </c>
      <c r="F222">
        <f>(AVERAGE(C222:E222))*(2^-('Error Calculation'!Y13))</f>
        <v>4.7364903448796812E-2</v>
      </c>
      <c r="G222">
        <f>(AVERAGE(C222:E222))*(2^('Error Calculation'!Y13))</f>
        <v>0.25532893788181288</v>
      </c>
      <c r="H222">
        <f t="shared" si="6"/>
        <v>6.2606140423924095E-2</v>
      </c>
      <c r="I222">
        <f t="shared" si="7"/>
        <v>0.14535789400909199</v>
      </c>
    </row>
    <row r="223" spans="1:9" x14ac:dyDescent="0.35">
      <c r="A223" t="s">
        <v>143</v>
      </c>
      <c r="B223" t="s">
        <v>59</v>
      </c>
      <c r="C223">
        <f>'qPCR Analysis (Cell Type)'!Y108</f>
        <v>4.6121020794380856</v>
      </c>
      <c r="D223">
        <f>'qPCR Analysis (Cell Type)'!Z108</f>
        <v>1.6111434418230566</v>
      </c>
      <c r="E223">
        <f>'qPCR Analysis (Cell Type)'!AA108</f>
        <v>1.6190719635413775</v>
      </c>
      <c r="F223">
        <f>(AVERAGE(C223:E223))*(2^-('Error Calculation'!Y14))</f>
        <v>1.3093267850906918</v>
      </c>
      <c r="G223">
        <f>(AVERAGE(C223:E223))*(2^('Error Calculation'!Y14))</f>
        <v>5.2191319685778925</v>
      </c>
      <c r="H223">
        <f t="shared" si="6"/>
        <v>1.3047790431768147</v>
      </c>
      <c r="I223">
        <f t="shared" si="7"/>
        <v>2.605026140310386</v>
      </c>
    </row>
    <row r="224" spans="1:9" x14ac:dyDescent="0.35">
      <c r="A224" t="s">
        <v>143</v>
      </c>
      <c r="B224" t="s">
        <v>60</v>
      </c>
      <c r="C224">
        <f>'qPCR Analysis (Cell Type)'!Y109</f>
        <v>1.0626206591713763</v>
      </c>
      <c r="D224">
        <f>'qPCR Analysis (Cell Type)'!Z109</f>
        <v>0.67756331309592044</v>
      </c>
      <c r="E224">
        <f>'qPCR Analysis (Cell Type)'!AA109</f>
        <v>1.4859051221369168</v>
      </c>
      <c r="F224">
        <f>(AVERAGE(C224:E224))*(2^-('Error Calculation'!Y15))</f>
        <v>0.42770568638355766</v>
      </c>
      <c r="G224">
        <f>(AVERAGE(C224:E224))*(2^('Error Calculation'!Y15))</f>
        <v>2.703741582736777</v>
      </c>
      <c r="H224">
        <f t="shared" si="6"/>
        <v>0.64765734508451345</v>
      </c>
      <c r="I224">
        <f t="shared" si="7"/>
        <v>1.6283785512687059</v>
      </c>
    </row>
    <row r="225" spans="1:9" x14ac:dyDescent="0.35">
      <c r="A225" t="s">
        <v>143</v>
      </c>
      <c r="B225" t="s">
        <v>61</v>
      </c>
      <c r="C225">
        <f>'qPCR Analysis (Cell Type)'!Y110</f>
        <v>2.9837509302749656</v>
      </c>
      <c r="D225">
        <f>'qPCR Analysis (Cell Type)'!Z110</f>
        <v>1.5062984132712005</v>
      </c>
      <c r="E225">
        <f>'qPCR Analysis (Cell Type)'!AA110</f>
        <v>4.4451952149961107</v>
      </c>
      <c r="F225">
        <f>(AVERAGE(C225:E225))*(2^-('Error Calculation'!Y16))</f>
        <v>1.1171618022392122</v>
      </c>
      <c r="G225">
        <f>(AVERAGE(C225:E225))*(2^('Error Calculation'!Y16))</f>
        <v>7.9406179282906226</v>
      </c>
      <c r="H225">
        <f t="shared" si="6"/>
        <v>1.8612530506082132</v>
      </c>
      <c r="I225">
        <f t="shared" si="7"/>
        <v>4.9622030754431972</v>
      </c>
    </row>
    <row r="226" spans="1:9" x14ac:dyDescent="0.35">
      <c r="A226" t="s">
        <v>143</v>
      </c>
      <c r="B226" t="s">
        <v>62</v>
      </c>
      <c r="C226">
        <f>'qPCR Analysis (Cell Type)'!Y111</f>
        <v>2.8592621303649102</v>
      </c>
      <c r="D226">
        <f>'qPCR Analysis (Cell Type)'!Z111</f>
        <v>1.6590155271276867</v>
      </c>
      <c r="E226">
        <f>'qPCR Analysis (Cell Type)'!AA111</f>
        <v>3.2108669591871783</v>
      </c>
      <c r="F226">
        <f>(AVERAGE(C226:E226))*(2^-('Error Calculation'!Y17))</f>
        <v>1.0875497012416153</v>
      </c>
      <c r="G226">
        <f>(AVERAGE(C226:E226))*(2^('Error Calculation'!Y17))</f>
        <v>6.103391712923032</v>
      </c>
      <c r="H226">
        <f t="shared" si="6"/>
        <v>1.4888318376516432</v>
      </c>
      <c r="I226">
        <f t="shared" si="7"/>
        <v>3.5270101740297735</v>
      </c>
    </row>
    <row r="227" spans="1:9" x14ac:dyDescent="0.35">
      <c r="A227" t="s">
        <v>143</v>
      </c>
      <c r="B227" t="s">
        <v>63</v>
      </c>
      <c r="C227">
        <f>'qPCR Analysis (Cell Type)'!Y112</f>
        <v>2.3596821735548357</v>
      </c>
      <c r="D227">
        <f>'qPCR Analysis (Cell Type)'!Z112</f>
        <v>1.8887353374380613</v>
      </c>
      <c r="E227">
        <f>'qPCR Analysis (Cell Type)'!AA112</f>
        <v>2.1010384373293536</v>
      </c>
      <c r="F227">
        <f>(AVERAGE(C227:E227))*(2^-('Error Calculation'!Y18))</f>
        <v>0.91109464347462599</v>
      </c>
      <c r="G227">
        <f>(AVERAGE(C227:E227))*(2^('Error Calculation'!Y18))</f>
        <v>4.9166243324786549</v>
      </c>
      <c r="H227">
        <f t="shared" si="6"/>
        <v>1.2053906726327908</v>
      </c>
      <c r="I227">
        <f t="shared" si="7"/>
        <v>2.8001390163712383</v>
      </c>
    </row>
    <row r="228" spans="1:9" x14ac:dyDescent="0.35">
      <c r="A228" t="s">
        <v>143</v>
      </c>
      <c r="B228" t="s">
        <v>64</v>
      </c>
      <c r="C228">
        <f>'qPCR Analysis (Cell Type)'!Y113</f>
        <v>1.2145369090956728</v>
      </c>
      <c r="D228">
        <f>'qPCR Analysis (Cell Type)'!Z113</f>
        <v>0.65321002305315201</v>
      </c>
      <c r="E228">
        <f>'qPCR Analysis (Cell Type)'!AA113</f>
        <v>1.1375721101846086</v>
      </c>
      <c r="F228">
        <f>(AVERAGE(C228:E228))*(2^-('Error Calculation'!Y19))</f>
        <v>0.43829178237370647</v>
      </c>
      <c r="G228">
        <f>(AVERAGE(C228:E228))*(2^('Error Calculation'!Y19))</f>
        <v>2.2896828372329785</v>
      </c>
      <c r="H228">
        <f t="shared" si="6"/>
        <v>0.56348123173743803</v>
      </c>
      <c r="I228">
        <f t="shared" si="7"/>
        <v>1.287909823121834</v>
      </c>
    </row>
    <row r="229" spans="1:9" x14ac:dyDescent="0.35">
      <c r="A229" t="s">
        <v>143</v>
      </c>
      <c r="B229" t="s">
        <v>65</v>
      </c>
      <c r="C229">
        <f>'qPCR Analysis (Cell Type)'!Y114</f>
        <v>0.63974116443211571</v>
      </c>
      <c r="D229">
        <f>'qPCR Analysis (Cell Type)'!Z114</f>
        <v>0.4386124663155388</v>
      </c>
      <c r="E229">
        <f>'qPCR Analysis (Cell Type)'!AA114</f>
        <v>0.42372472571691516</v>
      </c>
      <c r="F229">
        <f>(AVERAGE(C229:E229))*(2^-('Error Calculation'!Y20))</f>
        <v>0.22524071184165451</v>
      </c>
      <c r="G229">
        <f>(AVERAGE(C229:E229))*(2^('Error Calculation'!Y20))</f>
        <v>1.1130015679233036</v>
      </c>
      <c r="H229">
        <f t="shared" si="6"/>
        <v>0.27545207364653534</v>
      </c>
      <c r="I229">
        <f t="shared" si="7"/>
        <v>0.61230878243511377</v>
      </c>
    </row>
    <row r="230" spans="1:9" x14ac:dyDescent="0.35">
      <c r="A230" t="s">
        <v>143</v>
      </c>
      <c r="B230" t="s">
        <v>66</v>
      </c>
      <c r="C230">
        <f>'qPCR Analysis (Cell Type)'!Y115</f>
        <v>0.99654141407698826</v>
      </c>
      <c r="D230">
        <f>'qPCR Analysis (Cell Type)'!Z115</f>
        <v>0.71512838173002213</v>
      </c>
      <c r="E230">
        <f>'qPCR Analysis (Cell Type)'!AA115</f>
        <v>0.77336300982580264</v>
      </c>
      <c r="F230">
        <f>(AVERAGE(C230:E230))*(2^-('Error Calculation'!Y21))</f>
        <v>0.37080191249183875</v>
      </c>
      <c r="G230">
        <f>(AVERAGE(C230:E230))*(2^('Error Calculation'!Y21))</f>
        <v>1.850460324271509</v>
      </c>
      <c r="H230">
        <f t="shared" si="6"/>
        <v>0.45754235605243238</v>
      </c>
      <c r="I230">
        <f t="shared" si="7"/>
        <v>1.022116055727238</v>
      </c>
    </row>
    <row r="231" spans="1:9" x14ac:dyDescent="0.35">
      <c r="A231" t="s">
        <v>143</v>
      </c>
      <c r="B231" t="s">
        <v>67</v>
      </c>
      <c r="C231">
        <f>'qPCR Analysis (Cell Type)'!Y116</f>
        <v>2.4615741904224735</v>
      </c>
      <c r="D231">
        <f>'qPCR Analysis (Cell Type)'!Z116</f>
        <v>1.9440411029348938</v>
      </c>
      <c r="E231">
        <f>'qPCR Analysis (Cell Type)'!AA116</f>
        <v>2.0406402793086014</v>
      </c>
      <c r="F231">
        <f>(AVERAGE(C231:E231))*(2^-('Error Calculation'!Y22))</f>
        <v>0.92684058318157514</v>
      </c>
      <c r="G231">
        <f>(AVERAGE(C231:E231))*(2^('Error Calculation'!Y22))</f>
        <v>4.9815843513219571</v>
      </c>
      <c r="H231">
        <f t="shared" si="6"/>
        <v>1.2219112743737479</v>
      </c>
      <c r="I231">
        <f t="shared" si="7"/>
        <v>2.832832493766634</v>
      </c>
    </row>
    <row r="232" spans="1:9" x14ac:dyDescent="0.35">
      <c r="A232" t="s">
        <v>143</v>
      </c>
      <c r="B232" t="s">
        <v>68</v>
      </c>
      <c r="C232">
        <f>'qPCR Analysis (Cell Type)'!Y117</f>
        <v>6.6147746129814253</v>
      </c>
      <c r="D232">
        <f>'qPCR Analysis (Cell Type)'!Z117</f>
        <v>3.6283685388142599</v>
      </c>
      <c r="E232">
        <f>'qPCR Analysis (Cell Type)'!AA117</f>
        <v>3.8797678594587666</v>
      </c>
      <c r="F232">
        <f>(AVERAGE(C232:E232))*(2^-('Error Calculation'!Y23))</f>
        <v>2.2415428565732101</v>
      </c>
      <c r="G232">
        <f>(AVERAGE(C232:E232))*(2^('Error Calculation'!Y23))</f>
        <v>9.8868714885828588</v>
      </c>
      <c r="H232">
        <f t="shared" si="6"/>
        <v>2.4660941471782736</v>
      </c>
      <c r="I232">
        <f t="shared" si="7"/>
        <v>5.1792344848313752</v>
      </c>
    </row>
    <row r="233" spans="1:9" x14ac:dyDescent="0.35">
      <c r="A233" t="s">
        <v>143</v>
      </c>
      <c r="B233" t="s">
        <v>70</v>
      </c>
      <c r="C233">
        <f>'qPCR Analysis (Cell Type)'!Y118</f>
        <v>0.15746637776374039</v>
      </c>
      <c r="D233">
        <f>'qPCR Analysis (Cell Type)'!Z118</f>
        <v>0.18208357858804672</v>
      </c>
      <c r="E233">
        <f>'qPCR Analysis (Cell Type)'!AA118</f>
        <v>0.2670574844312078</v>
      </c>
      <c r="F233">
        <f>(AVERAGE(C233:E233))*(2^-('Error Calculation'!Y24))</f>
        <v>6.4469059684752694E-2</v>
      </c>
      <c r="G233">
        <f>(AVERAGE(C233:E233))*(2^('Error Calculation'!Y24))</f>
        <v>0.63419325834170881</v>
      </c>
      <c r="H233">
        <f t="shared" si="6"/>
        <v>0.1377334205762456</v>
      </c>
      <c r="I233">
        <f t="shared" si="7"/>
        <v>0.43199077808071051</v>
      </c>
    </row>
    <row r="234" spans="1:9" x14ac:dyDescent="0.35">
      <c r="A234" t="s">
        <v>143</v>
      </c>
      <c r="B234" t="s">
        <v>71</v>
      </c>
      <c r="C234">
        <f>'qPCR Analysis (Cell Type)'!Y119</f>
        <v>10.915355991440778</v>
      </c>
      <c r="D234">
        <f>'qPCR Analysis (Cell Type)'!Z119</f>
        <v>1.4091471549127941</v>
      </c>
      <c r="E234">
        <f>'qPCR Analysis (Cell Type)'!AA119</f>
        <v>0.83281412590091197</v>
      </c>
      <c r="F234">
        <f>(AVERAGE(C234:E234))*(2^-('Error Calculation'!Y25))</f>
        <v>1.7421826481630054</v>
      </c>
      <c r="G234">
        <f>(AVERAGE(C234:E234))*(2^('Error Calculation'!Y25))</f>
        <v>11.040748096156682</v>
      </c>
      <c r="H234">
        <f t="shared" si="6"/>
        <v>2.6435897759218223</v>
      </c>
      <c r="I234">
        <f t="shared" si="7"/>
        <v>6.6549756720718536</v>
      </c>
    </row>
    <row r="235" spans="1:9" x14ac:dyDescent="0.35">
      <c r="A235" t="s">
        <v>143</v>
      </c>
      <c r="B235" t="s">
        <v>72</v>
      </c>
      <c r="C235">
        <f>'qPCR Analysis (Cell Type)'!Y120</f>
        <v>30.815784433895949</v>
      </c>
      <c r="D235">
        <f>'qPCR Analysis (Cell Type)'!Z120</f>
        <v>2.8543091690881899</v>
      </c>
      <c r="E235">
        <f>'qPCR Analysis (Cell Type)'!AA120</f>
        <v>0.99211810408564782</v>
      </c>
      <c r="F235">
        <f>(AVERAGE(C235:E235))*(2^-('Error Calculation'!Y26))</f>
        <v>3.2736879620844577</v>
      </c>
      <c r="G235">
        <f>(AVERAGE(C235:E235))*(2^('Error Calculation'!Y26))</f>
        <v>40.778641171704152</v>
      </c>
      <c r="H235">
        <f t="shared" si="6"/>
        <v>8.2803826069388045</v>
      </c>
      <c r="I235">
        <f t="shared" si="7"/>
        <v>29.224570602680892</v>
      </c>
    </row>
    <row r="236" spans="1:9" x14ac:dyDescent="0.35">
      <c r="A236" t="s">
        <v>143</v>
      </c>
      <c r="B236" t="s">
        <v>73</v>
      </c>
      <c r="C236">
        <f>'qPCR Analysis (Cell Type)'!Y121</f>
        <v>1.7100333955056262</v>
      </c>
      <c r="D236">
        <f>'qPCR Analysis (Cell Type)'!Z121</f>
        <v>0.79398656448849914</v>
      </c>
      <c r="E236">
        <f>'qPCR Analysis (Cell Type)'!AA121</f>
        <v>0.72292789597623341</v>
      </c>
      <c r="F236">
        <f>(AVERAGE(C236:E236))*(2^-('Error Calculation'!Y27))</f>
        <v>0.5271959487129505</v>
      </c>
      <c r="G236">
        <f>(AVERAGE(C236:E236))*(2^('Error Calculation'!Y27))</f>
        <v>2.1946704784843369</v>
      </c>
      <c r="H236">
        <f t="shared" si="6"/>
        <v>0.54845333661050244</v>
      </c>
      <c r="I236">
        <f t="shared" si="7"/>
        <v>1.119021193160884</v>
      </c>
    </row>
    <row r="237" spans="1:9" x14ac:dyDescent="0.35">
      <c r="A237" t="s">
        <v>143</v>
      </c>
      <c r="B237" t="s">
        <v>74</v>
      </c>
      <c r="C237">
        <f>'qPCR Analysis (Cell Type)'!Y122</f>
        <v>1.3239356995697074</v>
      </c>
      <c r="D237">
        <f>'qPCR Analysis (Cell Type)'!Z122</f>
        <v>0.35389114183113807</v>
      </c>
      <c r="E237">
        <f>'qPCR Analysis (Cell Type)'!AA122</f>
        <v>0.5123248902190437</v>
      </c>
      <c r="F237">
        <f>(AVERAGE(C237:E237))*(2^-('Error Calculation'!Y28))</f>
        <v>0.36976379126644182</v>
      </c>
      <c r="G237">
        <f>(AVERAGE(C237:E237))*(2^('Error Calculation'!Y28))</f>
        <v>1.4413900383655653</v>
      </c>
      <c r="H237">
        <f t="shared" si="6"/>
        <v>0.36028678594018798</v>
      </c>
      <c r="I237">
        <f t="shared" si="7"/>
        <v>0.71133946115893554</v>
      </c>
    </row>
    <row r="238" spans="1:9" x14ac:dyDescent="0.35">
      <c r="A238" t="s">
        <v>143</v>
      </c>
      <c r="B238" t="s">
        <v>75</v>
      </c>
      <c r="C238">
        <f>'qPCR Analysis (Cell Type)'!Y123</f>
        <v>13.198788025632728</v>
      </c>
      <c r="D238">
        <f>'qPCR Analysis (Cell Type)'!Z123</f>
        <v>3.5415994525860035</v>
      </c>
      <c r="E238">
        <f>'qPCR Analysis (Cell Type)'!AA123</f>
        <v>1.9847751198554811</v>
      </c>
      <c r="F238">
        <f>(AVERAGE(C238:E238))*(2^-('Error Calculation'!Y29))</f>
        <v>2.0708193882969326</v>
      </c>
      <c r="G238">
        <f>(AVERAGE(C238:E238))*(2^('Error Calculation'!Y29))</f>
        <v>18.813364212032528</v>
      </c>
      <c r="H238">
        <f t="shared" si="6"/>
        <v>4.1709014777278055</v>
      </c>
      <c r="I238">
        <f t="shared" si="7"/>
        <v>12.571643346007789</v>
      </c>
    </row>
    <row r="239" spans="1:9" x14ac:dyDescent="0.35">
      <c r="A239" t="s">
        <v>143</v>
      </c>
      <c r="B239" t="s">
        <v>69</v>
      </c>
      <c r="C239">
        <f>'qPCR Analysis (Cell Type)'!Y124</f>
        <v>2.9662484559603506</v>
      </c>
      <c r="D239">
        <f>'qPCR Analysis (Cell Type)'!Z124</f>
        <v>2.082931571105906</v>
      </c>
      <c r="E239">
        <f>'qPCR Analysis (Cell Type)'!AA124</f>
        <v>3.9606341528971258</v>
      </c>
      <c r="F239">
        <f>(AVERAGE(C239:E239))*(2^-('Error Calculation'!Y30))</f>
        <v>1.2125514411695821</v>
      </c>
      <c r="G239">
        <f>(AVERAGE(C239:E239))*(2^('Error Calculation'!Y30))</f>
        <v>7.4385619906080143</v>
      </c>
      <c r="H239">
        <f t="shared" si="6"/>
        <v>1.7907199521515449</v>
      </c>
      <c r="I239">
        <f t="shared" si="7"/>
        <v>4.4352905972868868</v>
      </c>
    </row>
    <row r="240" spans="1:9" x14ac:dyDescent="0.35">
      <c r="A240" t="s">
        <v>143</v>
      </c>
      <c r="B240" t="s">
        <v>76</v>
      </c>
      <c r="C240">
        <f>'qPCR Analysis (Cell Type)'!Y125</f>
        <v>2.86474388962487</v>
      </c>
      <c r="D240">
        <f>'qPCR Analysis (Cell Type)'!Z125</f>
        <v>1.2065219535349403</v>
      </c>
      <c r="E240">
        <f>'qPCR Analysis (Cell Type)'!AA125</f>
        <v>2.1145162781190585</v>
      </c>
      <c r="F240">
        <f>(AVERAGE(C240:E240))*(2^-('Error Calculation'!Y31))</f>
        <v>0.63779997894121565</v>
      </c>
      <c r="G240">
        <f>(AVERAGE(C240:E240))*(2^('Error Calculation'!Y31))</f>
        <v>6.6659527046662221</v>
      </c>
      <c r="H240">
        <f t="shared" si="6"/>
        <v>1.4241273948184074</v>
      </c>
      <c r="I240">
        <f t="shared" si="7"/>
        <v>4.604025330906599</v>
      </c>
    </row>
    <row r="241" spans="1:9" x14ac:dyDescent="0.35">
      <c r="A241" t="s">
        <v>143</v>
      </c>
      <c r="B241" t="s">
        <v>77</v>
      </c>
      <c r="C241">
        <f>'qPCR Analysis (Cell Type)'!Y126</f>
        <v>2.6916790360597367</v>
      </c>
      <c r="D241">
        <f>'qPCR Analysis (Cell Type)'!Z126</f>
        <v>1.1365777584753123</v>
      </c>
      <c r="E241">
        <f>'qPCR Analysis (Cell Type)'!AA126</f>
        <v>2.1793106933594344</v>
      </c>
      <c r="F241">
        <f>(AVERAGE(C241:E241))*(2^-('Error Calculation'!Y32))</f>
        <v>0.85058679661784942</v>
      </c>
      <c r="G241">
        <f>(AVERAGE(C241:E241))*(2^('Error Calculation'!Y32))</f>
        <v>4.7145057538988056</v>
      </c>
      <c r="H241">
        <f t="shared" si="6"/>
        <v>1.1519356993469785</v>
      </c>
      <c r="I241">
        <f>G241-AVERAGE(C241:E241)</f>
        <v>2.7119832579339778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4FEA-1C4D-47C3-B8CA-19534B99481C}">
  <dimension ref="A1:AB126"/>
  <sheetViews>
    <sheetView topLeftCell="A110" workbookViewId="0">
      <pane xSplit="1" topLeftCell="B1" activePane="topRight" state="frozen"/>
      <selection pane="topRight" activeCell="D126" sqref="D126:F126"/>
    </sheetView>
  </sheetViews>
  <sheetFormatPr defaultRowHeight="14.5" x14ac:dyDescent="0.35"/>
  <cols>
    <col min="1" max="1" width="9.90625" customWidth="1"/>
    <col min="2" max="2" width="17.453125" customWidth="1"/>
    <col min="3" max="3" width="18" customWidth="1"/>
    <col min="4" max="27" width="12.6328125" customWidth="1"/>
  </cols>
  <sheetData>
    <row r="1" spans="1:27" ht="15.5" x14ac:dyDescent="0.35">
      <c r="A1" s="21"/>
      <c r="B1" s="22"/>
      <c r="C1" s="23"/>
      <c r="D1" s="118" t="s">
        <v>113</v>
      </c>
      <c r="E1" s="118"/>
      <c r="F1" s="118"/>
      <c r="G1" s="118" t="s">
        <v>114</v>
      </c>
      <c r="H1" s="118"/>
      <c r="I1" s="118"/>
      <c r="J1" s="118" t="s">
        <v>115</v>
      </c>
      <c r="K1" s="118"/>
      <c r="L1" s="118"/>
      <c r="M1" s="118" t="s">
        <v>116</v>
      </c>
      <c r="N1" s="118"/>
      <c r="O1" s="118"/>
      <c r="P1" s="118" t="s">
        <v>117</v>
      </c>
      <c r="Q1" s="118"/>
      <c r="R1" s="118"/>
      <c r="S1" s="118" t="s">
        <v>118</v>
      </c>
      <c r="T1" s="118"/>
      <c r="U1" s="118"/>
      <c r="V1" s="118" t="s">
        <v>119</v>
      </c>
      <c r="W1" s="118"/>
      <c r="X1" s="118"/>
      <c r="Y1" s="118" t="s">
        <v>120</v>
      </c>
      <c r="Z1" s="118"/>
      <c r="AA1" s="118"/>
    </row>
    <row r="2" spans="1:27" ht="15.5" x14ac:dyDescent="0.35">
      <c r="A2" s="21"/>
      <c r="B2" s="22"/>
      <c r="C2" s="23"/>
      <c r="D2" s="59">
        <v>1</v>
      </c>
      <c r="E2" s="59">
        <v>2</v>
      </c>
      <c r="F2" s="59">
        <v>3</v>
      </c>
      <c r="G2" s="59">
        <v>1</v>
      </c>
      <c r="H2" s="59">
        <v>2</v>
      </c>
      <c r="I2" s="59">
        <v>3</v>
      </c>
      <c r="J2" s="60">
        <v>1</v>
      </c>
      <c r="K2" s="60">
        <v>2</v>
      </c>
      <c r="L2" s="59">
        <v>3</v>
      </c>
      <c r="M2" s="24">
        <v>1</v>
      </c>
      <c r="N2" s="24">
        <v>2</v>
      </c>
      <c r="O2" s="59">
        <v>3</v>
      </c>
      <c r="P2" s="59">
        <v>1</v>
      </c>
      <c r="Q2" s="59">
        <v>2</v>
      </c>
      <c r="R2" s="59">
        <v>3</v>
      </c>
      <c r="S2" s="59">
        <v>1</v>
      </c>
      <c r="T2" s="59">
        <v>2</v>
      </c>
      <c r="U2" s="59">
        <v>3</v>
      </c>
      <c r="V2" s="60">
        <v>1</v>
      </c>
      <c r="W2" s="60">
        <v>2</v>
      </c>
      <c r="X2" s="59">
        <v>3</v>
      </c>
      <c r="Y2" s="24">
        <v>1</v>
      </c>
      <c r="Z2" s="24">
        <v>2</v>
      </c>
      <c r="AA2" s="59">
        <v>3</v>
      </c>
    </row>
    <row r="3" spans="1:27" ht="15.5" x14ac:dyDescent="0.35">
      <c r="A3" s="47"/>
      <c r="B3" s="25"/>
      <c r="C3" s="58" t="s">
        <v>47</v>
      </c>
      <c r="D3" s="26">
        <f>AVERAGE('StDev Calc'!B4:D4)</f>
        <v>20.706480666666668</v>
      </c>
      <c r="E3" s="44">
        <f>AVERAGE('StDev Calc'!E4:G4)</f>
        <v>20.582022000000002</v>
      </c>
      <c r="F3" s="44">
        <f>AVERAGE('StDev Calc'!H4:J4)</f>
        <v>20.493705666666667</v>
      </c>
      <c r="G3" s="28">
        <f>AVERAGE('StDev Calc'!O4:Q4)</f>
        <v>20.483711999999997</v>
      </c>
      <c r="H3" s="46">
        <f>AVERAGE('StDev Calc'!R4:T4)</f>
        <v>20.40965266666667</v>
      </c>
      <c r="I3" s="46">
        <f>AVERAGE('StDev Calc'!U4:W4)</f>
        <v>20.274570999999998</v>
      </c>
      <c r="J3" s="28">
        <f>AVERAGE('StDev Calc'!AB4:AD4)</f>
        <v>20.669913000000001</v>
      </c>
      <c r="K3" s="46">
        <f>AVERAGE('StDev Calc'!AE4:AG4)</f>
        <v>20.931326333333335</v>
      </c>
      <c r="L3" s="29">
        <f>AVERAGE('StDev Calc'!AH4:AJ4)</f>
        <v>20.304624999999998</v>
      </c>
      <c r="M3" s="45">
        <f>AVERAGE('StDev Calc'!AO4:AQ4)</f>
        <v>20.505468</v>
      </c>
      <c r="N3" s="45">
        <f>AVERAGE('StDev Calc'!AR4:AT4)</f>
        <v>21.348832999999999</v>
      </c>
      <c r="O3" s="44">
        <f>AVERAGE('StDev Calc'!AU4:AW4)</f>
        <v>20.623784000000001</v>
      </c>
      <c r="P3" s="26">
        <f>AVERAGE('StDev Calc'!BB4:BD4)</f>
        <v>21.962066333333336</v>
      </c>
      <c r="Q3" s="44">
        <f>AVERAGE('StDev Calc'!BE4:BG4)</f>
        <v>22.090253000000001</v>
      </c>
      <c r="R3" s="44">
        <f>AVERAGE('StDev Calc'!BH4:BJ4)</f>
        <v>21.369586333333331</v>
      </c>
      <c r="S3" s="28">
        <f>AVERAGE('StDev Calc'!BO4:BQ4)</f>
        <v>21.383625999999996</v>
      </c>
      <c r="T3" s="46">
        <f>AVERAGE('StDev Calc'!BR4:BT4)</f>
        <v>22.220462000000001</v>
      </c>
      <c r="U3" s="46">
        <f>AVERAGE('StDev Calc'!BU4:BW4)</f>
        <v>21.294183333333333</v>
      </c>
      <c r="V3" s="28">
        <f>AVERAGE('StDev Calc'!CB4:CD4)</f>
        <v>21.798672</v>
      </c>
      <c r="W3" s="46">
        <f>AVERAGE('StDev Calc'!CE4:CG4)</f>
        <v>21.261377</v>
      </c>
      <c r="X3" s="29">
        <f>AVERAGE('StDev Calc'!CH4:CJ4)</f>
        <v>21.673365666666669</v>
      </c>
      <c r="Y3" s="45">
        <f>AVERAGE('StDev Calc'!CO4:CQ4)</f>
        <v>23.519752500000003</v>
      </c>
      <c r="Z3" s="45">
        <f>AVERAGE('StDev Calc'!CR4:CT4)</f>
        <v>21.582436999999999</v>
      </c>
      <c r="AA3" s="27">
        <f>AVERAGE('StDev Calc'!CU4:CW4)</f>
        <v>21.795885666666667</v>
      </c>
    </row>
    <row r="4" spans="1:27" ht="15.5" x14ac:dyDescent="0.35">
      <c r="A4" s="31" t="s">
        <v>45</v>
      </c>
      <c r="B4" s="22" t="s">
        <v>82</v>
      </c>
      <c r="C4" s="54" t="s">
        <v>48</v>
      </c>
      <c r="D4" s="32">
        <f>AVERAGE('StDev Calc'!B5:D5)</f>
        <v>27.879497666666669</v>
      </c>
      <c r="E4" s="40">
        <f>AVERAGE('StDev Calc'!E5:G5)</f>
        <v>28.076525</v>
      </c>
      <c r="F4" s="40">
        <f>AVERAGE('StDev Calc'!H5:J5)</f>
        <v>27.920151000000001</v>
      </c>
      <c r="G4" s="30">
        <f>AVERAGE('StDev Calc'!O5:Q5)</f>
        <v>40</v>
      </c>
      <c r="H4" s="45">
        <f>AVERAGE('StDev Calc'!R5:T5)</f>
        <v>40</v>
      </c>
      <c r="I4" s="45">
        <f>AVERAGE('StDev Calc'!U5:W5)</f>
        <v>40</v>
      </c>
      <c r="J4" s="30">
        <f>AVERAGE('StDev Calc'!AB5:AD5)</f>
        <v>27.497666666666664</v>
      </c>
      <c r="K4" s="45">
        <f>AVERAGE('StDev Calc'!AE5:AG5)</f>
        <v>27.811663333333332</v>
      </c>
      <c r="L4" s="34">
        <f>AVERAGE('StDev Calc'!AH5:AJ5)</f>
        <v>27.788018333333337</v>
      </c>
      <c r="M4" s="45">
        <f>AVERAGE('StDev Calc'!AO5:AQ5)</f>
        <v>27.809877666666665</v>
      </c>
      <c r="N4" s="45">
        <f>AVERAGE('StDev Calc'!AR5:AT5)</f>
        <v>28.289962000000003</v>
      </c>
      <c r="O4" s="40">
        <f>AVERAGE('StDev Calc'!AU5:AW5)</f>
        <v>27.882840666666667</v>
      </c>
      <c r="P4" s="32">
        <f>AVERAGE('StDev Calc'!BB5:BD5)</f>
        <v>25.093871000000004</v>
      </c>
      <c r="Q4" s="40">
        <f>AVERAGE('StDev Calc'!BE5:BG5)</f>
        <v>25.525910666666665</v>
      </c>
      <c r="R4" s="40">
        <f>AVERAGE('StDev Calc'!BH5:BJ5)</f>
        <v>25.98936066666667</v>
      </c>
      <c r="S4" s="30">
        <f>AVERAGE('StDev Calc'!BO5:BQ5)</f>
        <v>38.224339666666673</v>
      </c>
      <c r="T4" s="45">
        <f>AVERAGE('StDev Calc'!BR5:BT5)</f>
        <v>37.996085666666666</v>
      </c>
      <c r="U4" s="45">
        <f>AVERAGE('StDev Calc'!BU5:BW5)</f>
        <v>38.902488666666663</v>
      </c>
      <c r="V4" s="30">
        <f>AVERAGE('StDev Calc'!CB5:CD5)</f>
        <v>25.164222333333338</v>
      </c>
      <c r="W4" s="45">
        <f>AVERAGE('StDev Calc'!CE5:CG5)</f>
        <v>25.584186333333335</v>
      </c>
      <c r="X4" s="34">
        <f>AVERAGE('StDev Calc'!CH5:CJ5)</f>
        <v>25.788762000000002</v>
      </c>
      <c r="Y4" s="45">
        <f>AVERAGE('StDev Calc'!CO5:CQ5)</f>
        <v>26.878291000000001</v>
      </c>
      <c r="Z4" s="45">
        <f>AVERAGE('StDev Calc'!CR5:CT5)</f>
        <v>25.7819845</v>
      </c>
      <c r="AA4" s="33">
        <f>AVERAGE('StDev Calc'!CU5:CW5)</f>
        <v>25.346891666666664</v>
      </c>
    </row>
    <row r="5" spans="1:27" ht="15.5" x14ac:dyDescent="0.35">
      <c r="A5" s="31" t="s">
        <v>121</v>
      </c>
      <c r="B5" s="22" t="s">
        <v>83</v>
      </c>
      <c r="C5" s="54" t="s">
        <v>49</v>
      </c>
      <c r="D5" s="32">
        <f>AVERAGE('StDev Calc'!B6:D6)</f>
        <v>29.242686333333335</v>
      </c>
      <c r="E5" s="40">
        <f>AVERAGE('StDev Calc'!E6:G6)</f>
        <v>29.82207166666667</v>
      </c>
      <c r="F5" s="40">
        <f>AVERAGE('StDev Calc'!H6:J6)</f>
        <v>29.454777333333329</v>
      </c>
      <c r="G5" s="30">
        <f>AVERAGE('StDev Calc'!O6:Q6)</f>
        <v>40</v>
      </c>
      <c r="H5" s="45">
        <f>AVERAGE('StDev Calc'!R6:T6)</f>
        <v>40</v>
      </c>
      <c r="I5" s="45">
        <f>AVERAGE('StDev Calc'!U6:W6)</f>
        <v>40</v>
      </c>
      <c r="J5" s="30">
        <f>AVERAGE('StDev Calc'!AB6:AD6)</f>
        <v>29.975332333333331</v>
      </c>
      <c r="K5" s="45">
        <f>AVERAGE('StDev Calc'!AE6:AG6)</f>
        <v>30.208861666666667</v>
      </c>
      <c r="L5" s="34">
        <f>AVERAGE('StDev Calc'!AH6:AJ6)</f>
        <v>29.829747999999999</v>
      </c>
      <c r="M5" s="45">
        <f>AVERAGE('StDev Calc'!AO6:AQ6)</f>
        <v>29.950434000000001</v>
      </c>
      <c r="N5" s="45">
        <f>AVERAGE('StDev Calc'!AR6:AT6)</f>
        <v>30.263910999999997</v>
      </c>
      <c r="O5" s="40">
        <f>AVERAGE('StDev Calc'!AU6:AW6)</f>
        <v>30.010251333333333</v>
      </c>
      <c r="P5" s="32">
        <f>AVERAGE('StDev Calc'!BB6:BD6)</f>
        <v>26.379107999999999</v>
      </c>
      <c r="Q5" s="40">
        <f>AVERAGE('StDev Calc'!BE6:BG6)</f>
        <v>27.172665666666663</v>
      </c>
      <c r="R5" s="40">
        <f>AVERAGE('StDev Calc'!BH6:BJ6)</f>
        <v>27.931147666666664</v>
      </c>
      <c r="S5" s="30">
        <f>AVERAGE('StDev Calc'!BO6:BQ6)</f>
        <v>33.045566666666666</v>
      </c>
      <c r="T5" s="45">
        <f>AVERAGE('StDev Calc'!BR6:BT6)</f>
        <v>34.599449999999997</v>
      </c>
      <c r="U5" s="45">
        <f>AVERAGE('StDev Calc'!BU6:BW6)</f>
        <v>34.422388000000005</v>
      </c>
      <c r="V5" s="30">
        <f>AVERAGE('StDev Calc'!CB6:CD6)</f>
        <v>26.356724333333332</v>
      </c>
      <c r="W5" s="45">
        <f>AVERAGE('StDev Calc'!CE6:CG6)</f>
        <v>26.173630333333335</v>
      </c>
      <c r="X5" s="34">
        <f>AVERAGE('StDev Calc'!CH6:CJ6)</f>
        <v>26.736001999999999</v>
      </c>
      <c r="Y5" s="45">
        <f>AVERAGE('StDev Calc'!CO6:CQ6)</f>
        <v>28.707492999999999</v>
      </c>
      <c r="Z5" s="45">
        <f>AVERAGE('StDev Calc'!CR6:CT6)</f>
        <v>27.381929499999998</v>
      </c>
      <c r="AA5" s="33">
        <f>AVERAGE('StDev Calc'!CU6:CW6)</f>
        <v>26.666961666666666</v>
      </c>
    </row>
    <row r="6" spans="1:27" ht="15.5" x14ac:dyDescent="0.35">
      <c r="A6" s="35"/>
      <c r="B6" s="22" t="s">
        <v>84</v>
      </c>
      <c r="C6" s="54" t="s">
        <v>50</v>
      </c>
      <c r="D6" s="32">
        <f>AVERAGE('StDev Calc'!B7:D7)</f>
        <v>34.769027666666666</v>
      </c>
      <c r="E6" s="40">
        <f>AVERAGE('StDev Calc'!E7:G7)</f>
        <v>35.127489333333337</v>
      </c>
      <c r="F6" s="40">
        <f>AVERAGE('StDev Calc'!H7:J7)</f>
        <v>34.227046333333334</v>
      </c>
      <c r="G6" s="30">
        <f>AVERAGE('StDev Calc'!O7:Q7)</f>
        <v>40</v>
      </c>
      <c r="H6" s="45">
        <f>AVERAGE('StDev Calc'!R7:T7)</f>
        <v>40</v>
      </c>
      <c r="I6" s="45">
        <f>AVERAGE('StDev Calc'!U7:W7)</f>
        <v>40</v>
      </c>
      <c r="J6" s="30">
        <f>AVERAGE('StDev Calc'!AB7:AD7)</f>
        <v>34.996245333333327</v>
      </c>
      <c r="K6" s="45">
        <f>AVERAGE('StDev Calc'!AE7:AG7)</f>
        <v>34.874911333333337</v>
      </c>
      <c r="L6" s="34">
        <f>AVERAGE('StDev Calc'!AH7:AJ7)</f>
        <v>34.782759666666664</v>
      </c>
      <c r="M6" s="45">
        <f>AVERAGE('StDev Calc'!AO7:AQ7)</f>
        <v>34.505062000000002</v>
      </c>
      <c r="N6" s="45">
        <f>AVERAGE('StDev Calc'!AR7:AT7)</f>
        <v>34.500660000000003</v>
      </c>
      <c r="O6" s="40">
        <f>AVERAGE('StDev Calc'!AU7:AW7)</f>
        <v>34.399268999999997</v>
      </c>
      <c r="P6" s="32">
        <f>AVERAGE('StDev Calc'!BB7:BD7)</f>
        <v>27.142120999999999</v>
      </c>
      <c r="Q6" s="40">
        <f>AVERAGE('StDev Calc'!BE7:BG7)</f>
        <v>27.278161999999998</v>
      </c>
      <c r="R6" s="40">
        <f>AVERAGE('StDev Calc'!BH7:BJ7)</f>
        <v>27.324009</v>
      </c>
      <c r="S6" s="30">
        <f>AVERAGE('StDev Calc'!BO7:BQ7)</f>
        <v>30.036095333333336</v>
      </c>
      <c r="T6" s="45">
        <f>AVERAGE('StDev Calc'!BR7:BT7)</f>
        <v>31.149362333333332</v>
      </c>
      <c r="U6" s="45">
        <f>AVERAGE('StDev Calc'!BU7:BW7)</f>
        <v>30.908202666666664</v>
      </c>
      <c r="V6" s="30">
        <f>AVERAGE('StDev Calc'!CB7:CD7)</f>
        <v>27.810708000000002</v>
      </c>
      <c r="W6" s="45">
        <f>AVERAGE('StDev Calc'!CE7:CG7)</f>
        <v>28.372729000000003</v>
      </c>
      <c r="X6" s="34">
        <f>AVERAGE('StDev Calc'!CH7:CJ7)</f>
        <v>28.325716666666665</v>
      </c>
      <c r="Y6" s="45">
        <f>AVERAGE('StDev Calc'!CO7:CQ7)</f>
        <v>29.187666999999998</v>
      </c>
      <c r="Z6" s="45">
        <f>AVERAGE('StDev Calc'!CR7:CT7)</f>
        <v>28.346088999999999</v>
      </c>
      <c r="AA6" s="33">
        <f>AVERAGE('StDev Calc'!CU7:CW7)</f>
        <v>28.201466999999997</v>
      </c>
    </row>
    <row r="7" spans="1:27" ht="15.5" x14ac:dyDescent="0.35">
      <c r="A7" s="35"/>
      <c r="B7" s="22" t="s">
        <v>85</v>
      </c>
      <c r="C7" s="54" t="s">
        <v>51</v>
      </c>
      <c r="D7" s="32">
        <f>AVERAGE('StDev Calc'!B8:D8)</f>
        <v>22.776531333333335</v>
      </c>
      <c r="E7" s="40">
        <f>AVERAGE('StDev Calc'!E8:G8)</f>
        <v>22.628557333333333</v>
      </c>
      <c r="F7" s="40">
        <f>AVERAGE('StDev Calc'!H8:J8)</f>
        <v>22.866229000000001</v>
      </c>
      <c r="G7" s="30">
        <f>AVERAGE('StDev Calc'!O8:Q8)</f>
        <v>38.088116666666672</v>
      </c>
      <c r="H7" s="45">
        <f>AVERAGE('StDev Calc'!R8:T8)</f>
        <v>40</v>
      </c>
      <c r="I7" s="45">
        <f>AVERAGE('StDev Calc'!U8:W8)</f>
        <v>38.375923</v>
      </c>
      <c r="J7" s="30">
        <f>AVERAGE('StDev Calc'!AB8:AD8)</f>
        <v>22.768004333333334</v>
      </c>
      <c r="K7" s="45">
        <f>AVERAGE('StDev Calc'!AE8:AG8)</f>
        <v>22.926612000000002</v>
      </c>
      <c r="L7" s="34">
        <f>AVERAGE('StDev Calc'!AH8:AJ8)</f>
        <v>22.856362333333333</v>
      </c>
      <c r="M7" s="45">
        <f>AVERAGE('StDev Calc'!AO8:AQ8)</f>
        <v>23.119130999999999</v>
      </c>
      <c r="N7" s="45">
        <f>AVERAGE('StDev Calc'!AR8:AT8)</f>
        <v>23.189627333333334</v>
      </c>
      <c r="O7" s="40">
        <f>AVERAGE('StDev Calc'!AU8:AW8)</f>
        <v>22.995530666666667</v>
      </c>
      <c r="P7" s="32">
        <f>AVERAGE('StDev Calc'!BB8:BD8)</f>
        <v>24.20059333333333</v>
      </c>
      <c r="Q7" s="40">
        <f>AVERAGE('StDev Calc'!BE8:BG8)</f>
        <v>24.447710666666666</v>
      </c>
      <c r="R7" s="40">
        <f>AVERAGE('StDev Calc'!BH8:BJ8)</f>
        <v>24.56744466666667</v>
      </c>
      <c r="S7" s="30">
        <f>AVERAGE('StDev Calc'!BO8:BQ8)</f>
        <v>40</v>
      </c>
      <c r="T7" s="45">
        <f>AVERAGE('StDev Calc'!BR8:BT8)</f>
        <v>39.000593333333335</v>
      </c>
      <c r="U7" s="45">
        <f>AVERAGE('StDev Calc'!BU8:BW8)</f>
        <v>38.993590000000005</v>
      </c>
      <c r="V7" s="30">
        <f>AVERAGE('StDev Calc'!CB8:CD8)</f>
        <v>24.431236333333334</v>
      </c>
      <c r="W7" s="45">
        <f>AVERAGE('StDev Calc'!CE8:CG8)</f>
        <v>23.831730000000004</v>
      </c>
      <c r="X7" s="34">
        <f>AVERAGE('StDev Calc'!CH8:CJ8)</f>
        <v>23.860840333333332</v>
      </c>
      <c r="Y7" s="45">
        <f>AVERAGE('StDev Calc'!CO8:CQ8)</f>
        <v>25.442123500000001</v>
      </c>
      <c r="Z7" s="45">
        <f>AVERAGE('StDev Calc'!CR8:CT8)</f>
        <v>23.898477</v>
      </c>
      <c r="AA7" s="33">
        <f>AVERAGE('StDev Calc'!CU8:CW8)</f>
        <v>23.787441333333334</v>
      </c>
    </row>
    <row r="8" spans="1:27" ht="15.5" x14ac:dyDescent="0.35">
      <c r="A8" s="35"/>
      <c r="B8" s="22" t="s">
        <v>86</v>
      </c>
      <c r="C8" s="54" t="s">
        <v>52</v>
      </c>
      <c r="D8" s="32">
        <f>AVERAGE('StDev Calc'!B9:D9)</f>
        <v>30.551522666666667</v>
      </c>
      <c r="E8" s="40">
        <f>AVERAGE('StDev Calc'!E9:G9)</f>
        <v>30.641692333333335</v>
      </c>
      <c r="F8" s="40">
        <f>AVERAGE('StDev Calc'!H9:J9)</f>
        <v>30.611710666666667</v>
      </c>
      <c r="G8" s="30">
        <f>AVERAGE('StDev Calc'!O9:Q9)</f>
        <v>40</v>
      </c>
      <c r="H8" s="45">
        <f>AVERAGE('StDev Calc'!R9:T9)</f>
        <v>40</v>
      </c>
      <c r="I8" s="45">
        <f>AVERAGE('StDev Calc'!U9:W9)</f>
        <v>40</v>
      </c>
      <c r="J8" s="30">
        <f>AVERAGE('StDev Calc'!AB9:AD9)</f>
        <v>30.39958866666667</v>
      </c>
      <c r="K8" s="45">
        <f>AVERAGE('StDev Calc'!AE9:AG9)</f>
        <v>30.691135666666668</v>
      </c>
      <c r="L8" s="34">
        <f>AVERAGE('StDev Calc'!AH9:AJ9)</f>
        <v>30.247122666666669</v>
      </c>
      <c r="M8" s="45">
        <f>AVERAGE('StDev Calc'!AO9:AQ9)</f>
        <v>30.849776666666667</v>
      </c>
      <c r="N8" s="45">
        <f>AVERAGE('StDev Calc'!AR9:AT9)</f>
        <v>31.007443666666664</v>
      </c>
      <c r="O8" s="40">
        <f>AVERAGE('StDev Calc'!AU9:AW9)</f>
        <v>30.718008666666666</v>
      </c>
      <c r="P8" s="32">
        <f>AVERAGE('StDev Calc'!BB9:BD9)</f>
        <v>26.629587666666666</v>
      </c>
      <c r="Q8" s="40">
        <f>AVERAGE('StDev Calc'!BE9:BG9)</f>
        <v>26.41953633333333</v>
      </c>
      <c r="R8" s="40">
        <f>AVERAGE('StDev Calc'!BH9:BJ9)</f>
        <v>26.807627999999998</v>
      </c>
      <c r="S8" s="30">
        <f>AVERAGE('StDev Calc'!BO9:BQ9)</f>
        <v>32.399658666666667</v>
      </c>
      <c r="T8" s="45">
        <f>AVERAGE('StDev Calc'!BR9:BT9)</f>
        <v>31.901254666666663</v>
      </c>
      <c r="U8" s="45">
        <f>AVERAGE('StDev Calc'!BU9:BW9)</f>
        <v>35.020163999999994</v>
      </c>
      <c r="V8" s="30">
        <f>AVERAGE('StDev Calc'!CB9:CD9)</f>
        <v>26.209790333333331</v>
      </c>
      <c r="W8" s="45">
        <f>AVERAGE('StDev Calc'!CE9:CG9)</f>
        <v>25.697426333333336</v>
      </c>
      <c r="X8" s="34">
        <f>AVERAGE('StDev Calc'!CH9:CJ9)</f>
        <v>25.996312333333336</v>
      </c>
      <c r="Y8" s="45">
        <f>AVERAGE('StDev Calc'!CO9:CQ9)</f>
        <v>27.231399500000002</v>
      </c>
      <c r="Z8" s="45">
        <f>AVERAGE('StDev Calc'!CR9:CT9)</f>
        <v>25.883679000000001</v>
      </c>
      <c r="AA8" s="33">
        <f>AVERAGE('StDev Calc'!CU9:CW9)</f>
        <v>25.960972999999999</v>
      </c>
    </row>
    <row r="9" spans="1:27" ht="15.5" x14ac:dyDescent="0.35">
      <c r="A9" s="35"/>
      <c r="B9" s="22" t="s">
        <v>87</v>
      </c>
      <c r="C9" s="54" t="s">
        <v>53</v>
      </c>
      <c r="D9" s="32">
        <f>AVERAGE('StDev Calc'!B10:D10)</f>
        <v>26.386872</v>
      </c>
      <c r="E9" s="40">
        <f>AVERAGE('StDev Calc'!E10:G10)</f>
        <v>26.342559333333337</v>
      </c>
      <c r="F9" s="40">
        <f>AVERAGE('StDev Calc'!H10:J10)</f>
        <v>26.227881666666665</v>
      </c>
      <c r="G9" s="30">
        <f>AVERAGE('StDev Calc'!O10:Q10)</f>
        <v>40</v>
      </c>
      <c r="H9" s="45">
        <f>AVERAGE('StDev Calc'!R10:T10)</f>
        <v>40</v>
      </c>
      <c r="I9" s="45">
        <f>AVERAGE('StDev Calc'!U10:W10)</f>
        <v>40</v>
      </c>
      <c r="J9" s="30">
        <f>AVERAGE('StDev Calc'!AB10:AD10)</f>
        <v>26.289647333333335</v>
      </c>
      <c r="K9" s="45">
        <f>AVERAGE('StDev Calc'!AE10:AG10)</f>
        <v>26.368048999999999</v>
      </c>
      <c r="L9" s="34">
        <f>AVERAGE('StDev Calc'!AH10:AJ10)</f>
        <v>26.236320666666671</v>
      </c>
      <c r="M9" s="45">
        <f>AVERAGE('StDev Calc'!AO10:AQ10)</f>
        <v>26.710597333333336</v>
      </c>
      <c r="N9" s="45">
        <f>AVERAGE('StDev Calc'!AR10:AT10)</f>
        <v>26.906115666666665</v>
      </c>
      <c r="O9" s="40">
        <f>AVERAGE('StDev Calc'!AU10:AW10)</f>
        <v>26.450647333333336</v>
      </c>
      <c r="P9" s="32">
        <f>AVERAGE('StDev Calc'!BB10:BD10)</f>
        <v>28.603672</v>
      </c>
      <c r="Q9" s="40">
        <f>AVERAGE('StDev Calc'!BE10:BG10)</f>
        <v>27.952039333333332</v>
      </c>
      <c r="R9" s="40">
        <f>AVERAGE('StDev Calc'!BH10:BJ10)</f>
        <v>27.900527333333333</v>
      </c>
      <c r="S9" s="30">
        <f>AVERAGE('StDev Calc'!BO10:BQ10)</f>
        <v>35.227806999999999</v>
      </c>
      <c r="T9" s="45">
        <f>AVERAGE('StDev Calc'!BR10:BT10)</f>
        <v>34.600977666666665</v>
      </c>
      <c r="U9" s="45">
        <f>AVERAGE('StDev Calc'!BU10:BW10)</f>
        <v>34.165105000000004</v>
      </c>
      <c r="V9" s="30">
        <f>AVERAGE('StDev Calc'!CB10:CD10)</f>
        <v>28.256608</v>
      </c>
      <c r="W9" s="45">
        <f>AVERAGE('StDev Calc'!CE10:CG10)</f>
        <v>27.635105333333332</v>
      </c>
      <c r="X9" s="34">
        <f>AVERAGE('StDev Calc'!CH10:CJ10)</f>
        <v>27.627033999999998</v>
      </c>
      <c r="Y9" s="45">
        <f>AVERAGE('StDev Calc'!CO10:CQ10)</f>
        <v>27.546901999999999</v>
      </c>
      <c r="Z9" s="45">
        <f>AVERAGE('StDev Calc'!CR10:CT10)</f>
        <v>26.850375</v>
      </c>
      <c r="AA9" s="33">
        <f>AVERAGE('StDev Calc'!CU10:CW10)</f>
        <v>27.119808666666668</v>
      </c>
    </row>
    <row r="10" spans="1:27" ht="15.5" x14ac:dyDescent="0.35">
      <c r="A10" s="35"/>
      <c r="B10" s="22" t="s">
        <v>88</v>
      </c>
      <c r="C10" s="54" t="s">
        <v>54</v>
      </c>
      <c r="D10" s="32">
        <f>AVERAGE('StDev Calc'!B11:D11)</f>
        <v>23.92191166666667</v>
      </c>
      <c r="E10" s="40">
        <f>AVERAGE('StDev Calc'!E11:G11)</f>
        <v>23.637479666666668</v>
      </c>
      <c r="F10" s="40">
        <f>AVERAGE('StDev Calc'!H11:J11)</f>
        <v>23.915046</v>
      </c>
      <c r="G10" s="30">
        <f>AVERAGE('StDev Calc'!O11:Q11)</f>
        <v>38.709278000000005</v>
      </c>
      <c r="H10" s="45">
        <f>AVERAGE('StDev Calc'!R11:T11)</f>
        <v>40</v>
      </c>
      <c r="I10" s="45">
        <f>AVERAGE('StDev Calc'!U11:W11)</f>
        <v>40</v>
      </c>
      <c r="J10" s="30">
        <f>AVERAGE('StDev Calc'!AB11:AD11)</f>
        <v>23.750361999999999</v>
      </c>
      <c r="K10" s="45">
        <f>AVERAGE('StDev Calc'!AE11:AG11)</f>
        <v>23.713991000000004</v>
      </c>
      <c r="L10" s="34">
        <f>AVERAGE('StDev Calc'!AH11:AJ11)</f>
        <v>23.939000333333329</v>
      </c>
      <c r="M10" s="45">
        <f>AVERAGE('StDev Calc'!AO11:AQ11)</f>
        <v>24.112027999999999</v>
      </c>
      <c r="N10" s="45">
        <f>AVERAGE('StDev Calc'!AR11:AT11)</f>
        <v>24.186236666666669</v>
      </c>
      <c r="O10" s="40">
        <f>AVERAGE('StDev Calc'!AU11:AW11)</f>
        <v>23.939177333333333</v>
      </c>
      <c r="P10" s="32">
        <f>AVERAGE('StDev Calc'!BB11:BD11)</f>
        <v>25.840325666666669</v>
      </c>
      <c r="Q10" s="40">
        <f>AVERAGE('StDev Calc'!BE11:BG11)</f>
        <v>25.24307566666667</v>
      </c>
      <c r="R10" s="40">
        <f>AVERAGE('StDev Calc'!BH11:BJ11)</f>
        <v>25.010998000000001</v>
      </c>
      <c r="S10" s="30">
        <f>AVERAGE('StDev Calc'!BO11:BQ11)</f>
        <v>32.886384999999997</v>
      </c>
      <c r="T10" s="45">
        <f>AVERAGE('StDev Calc'!BR11:BT11)</f>
        <v>31.782840000000004</v>
      </c>
      <c r="U10" s="45">
        <f>AVERAGE('StDev Calc'!BU11:BW11)</f>
        <v>34.459394333333336</v>
      </c>
      <c r="V10" s="30">
        <f>AVERAGE('StDev Calc'!CB11:CD11)</f>
        <v>25.670846333333333</v>
      </c>
      <c r="W10" s="45">
        <f>AVERAGE('StDev Calc'!CE11:CG11)</f>
        <v>24.977344666666667</v>
      </c>
      <c r="X10" s="34">
        <f>AVERAGE('StDev Calc'!CH11:CJ11)</f>
        <v>24.821772999999997</v>
      </c>
      <c r="Y10" s="45">
        <f>AVERAGE('StDev Calc'!CO11:CQ11)</f>
        <v>25.0783725</v>
      </c>
      <c r="Z10" s="45">
        <f>AVERAGE('StDev Calc'!CR11:CT11)</f>
        <v>24.285653</v>
      </c>
      <c r="AA10" s="33">
        <f>AVERAGE('StDev Calc'!CU11:CW11)</f>
        <v>24.40554933333333</v>
      </c>
    </row>
    <row r="11" spans="1:27" ht="15.5" x14ac:dyDescent="0.35">
      <c r="A11" s="35"/>
      <c r="B11" s="22" t="s">
        <v>89</v>
      </c>
      <c r="C11" s="54" t="s">
        <v>55</v>
      </c>
      <c r="D11" s="32">
        <f>AVERAGE('StDev Calc'!B12:D12)</f>
        <v>26.428478666666667</v>
      </c>
      <c r="E11" s="40">
        <f>AVERAGE('StDev Calc'!E12:G12)</f>
        <v>26.344588333333334</v>
      </c>
      <c r="F11" s="40">
        <f>AVERAGE('StDev Calc'!H12:J12)</f>
        <v>26.38100833333333</v>
      </c>
      <c r="G11" s="30">
        <f>AVERAGE('StDev Calc'!O12:Q12)</f>
        <v>40</v>
      </c>
      <c r="H11" s="45">
        <f>AVERAGE('StDev Calc'!R12:T12)</f>
        <v>40</v>
      </c>
      <c r="I11" s="45">
        <f>AVERAGE('StDev Calc'!U12:W12)</f>
        <v>40</v>
      </c>
      <c r="J11" s="30">
        <f>AVERAGE('StDev Calc'!AB12:AD12)</f>
        <v>26.318619999999999</v>
      </c>
      <c r="K11" s="45">
        <f>AVERAGE('StDev Calc'!AE12:AG12)</f>
        <v>26.293603333333333</v>
      </c>
      <c r="L11" s="34">
        <f>AVERAGE('StDev Calc'!AH12:AJ12)</f>
        <v>26.190683333333329</v>
      </c>
      <c r="M11" s="45">
        <f>AVERAGE('StDev Calc'!AO12:AQ12)</f>
        <v>26.072631333333334</v>
      </c>
      <c r="N11" s="45">
        <f>AVERAGE('StDev Calc'!AR12:AT12)</f>
        <v>26.848578000000003</v>
      </c>
      <c r="O11" s="40">
        <f>AVERAGE('StDev Calc'!AU12:AW12)</f>
        <v>26.153693666666669</v>
      </c>
      <c r="P11" s="32">
        <f>AVERAGE('StDev Calc'!BB12:BD12)</f>
        <v>28.375288333333334</v>
      </c>
      <c r="Q11" s="40">
        <f>AVERAGE('StDev Calc'!BE12:BG12)</f>
        <v>27.574309666666664</v>
      </c>
      <c r="R11" s="40">
        <f>AVERAGE('StDev Calc'!BH12:BJ12)</f>
        <v>27.091892666666666</v>
      </c>
      <c r="S11" s="30">
        <f>AVERAGE('StDev Calc'!BO12:BQ12)</f>
        <v>35.335373333333337</v>
      </c>
      <c r="T11" s="45">
        <f>AVERAGE('StDev Calc'!BR12:BT12)</f>
        <v>34.02350933333333</v>
      </c>
      <c r="U11" s="45">
        <f>AVERAGE('StDev Calc'!BU12:BW12)</f>
        <v>35.111564666666666</v>
      </c>
      <c r="V11" s="30">
        <f>AVERAGE('StDev Calc'!CB12:CD12)</f>
        <v>28.144166333333335</v>
      </c>
      <c r="W11" s="45">
        <f>AVERAGE('StDev Calc'!CE12:CG12)</f>
        <v>27.324280999999999</v>
      </c>
      <c r="X11" s="34">
        <f>AVERAGE('StDev Calc'!CH12:CJ12)</f>
        <v>27.270298666666665</v>
      </c>
      <c r="Y11" s="45">
        <f>AVERAGE('StDev Calc'!CO12:CQ12)</f>
        <v>27.939992</v>
      </c>
      <c r="Z11" s="45">
        <f>AVERAGE('StDev Calc'!CR12:CT12)</f>
        <v>26.468140500000001</v>
      </c>
      <c r="AA11" s="33">
        <f>AVERAGE('StDev Calc'!CU12:CW12)</f>
        <v>26.901668666666666</v>
      </c>
    </row>
    <row r="12" spans="1:27" ht="15.5" x14ac:dyDescent="0.35">
      <c r="A12" s="35"/>
      <c r="B12" s="22" t="s">
        <v>90</v>
      </c>
      <c r="C12" s="54" t="s">
        <v>56</v>
      </c>
      <c r="D12" s="32">
        <f>AVERAGE('StDev Calc'!B13:D13)</f>
        <v>27.736993999999999</v>
      </c>
      <c r="E12" s="40">
        <f>AVERAGE('StDev Calc'!E13:G13)</f>
        <v>27.746791000000002</v>
      </c>
      <c r="F12" s="40">
        <f>AVERAGE('StDev Calc'!H13:J13)</f>
        <v>27.596402333333334</v>
      </c>
      <c r="G12" s="30">
        <f>AVERAGE('StDev Calc'!O13:Q13)</f>
        <v>40</v>
      </c>
      <c r="H12" s="45">
        <f>AVERAGE('StDev Calc'!R13:T13)</f>
        <v>40</v>
      </c>
      <c r="I12" s="45">
        <f>AVERAGE('StDev Calc'!U13:W13)</f>
        <v>40</v>
      </c>
      <c r="J12" s="30">
        <f>AVERAGE('StDev Calc'!AB13:AD13)</f>
        <v>27.730970333333332</v>
      </c>
      <c r="K12" s="45">
        <f>AVERAGE('StDev Calc'!AE13:AG13)</f>
        <v>27.932294666666667</v>
      </c>
      <c r="L12" s="34">
        <f>AVERAGE('StDev Calc'!AH13:AJ13)</f>
        <v>27.338519333333334</v>
      </c>
      <c r="M12" s="45">
        <f>AVERAGE('StDev Calc'!AO13:AQ13)</f>
        <v>28.109871666666667</v>
      </c>
      <c r="N12" s="45">
        <f>AVERAGE('StDev Calc'!AR13:AT13)</f>
        <v>28.206638333333334</v>
      </c>
      <c r="O12" s="40">
        <f>AVERAGE('StDev Calc'!AU13:AW13)</f>
        <v>28.095166000000003</v>
      </c>
      <c r="P12" s="32">
        <f>AVERAGE('StDev Calc'!BB13:BD13)</f>
        <v>27.859815999999999</v>
      </c>
      <c r="Q12" s="40">
        <f>AVERAGE('StDev Calc'!BE13:BG13)</f>
        <v>27.286850666666666</v>
      </c>
      <c r="R12" s="40">
        <f>AVERAGE('StDev Calc'!BH13:BJ13)</f>
        <v>27.274641666666668</v>
      </c>
      <c r="S12" s="30">
        <f>AVERAGE('StDev Calc'!BO13:BQ13)</f>
        <v>35.007526666666671</v>
      </c>
      <c r="T12" s="45">
        <f>AVERAGE('StDev Calc'!BR13:BT13)</f>
        <v>33.778956666666666</v>
      </c>
      <c r="U12" s="45">
        <f>AVERAGE('StDev Calc'!BU13:BW13)</f>
        <v>33.583860666666673</v>
      </c>
      <c r="V12" s="30">
        <f>AVERAGE('StDev Calc'!CB13:CD13)</f>
        <v>27.756317999999997</v>
      </c>
      <c r="W12" s="45">
        <f>AVERAGE('StDev Calc'!CE13:CG13)</f>
        <v>26.718133000000005</v>
      </c>
      <c r="X12" s="34">
        <f>AVERAGE('StDev Calc'!CH13:CJ13)</f>
        <v>26.535557666666666</v>
      </c>
      <c r="Y12" s="45">
        <f>AVERAGE('StDev Calc'!CO13:CQ13)</f>
        <v>27.2287915</v>
      </c>
      <c r="Z12" s="45">
        <f>AVERAGE('StDev Calc'!CR13:CT13)</f>
        <v>25.838275000000003</v>
      </c>
      <c r="AA12" s="33">
        <f>AVERAGE('StDev Calc'!CU13:CW13)</f>
        <v>25.998378666666667</v>
      </c>
    </row>
    <row r="13" spans="1:27" ht="15.5" x14ac:dyDescent="0.35">
      <c r="A13" s="35"/>
      <c r="B13" s="22" t="s">
        <v>91</v>
      </c>
      <c r="C13" s="54" t="s">
        <v>57</v>
      </c>
      <c r="D13" s="32">
        <f>AVERAGE('StDev Calc'!B14:D14)</f>
        <v>31.483219999999999</v>
      </c>
      <c r="E13" s="40">
        <f>AVERAGE('StDev Calc'!E14:G14)</f>
        <v>31.396877666666665</v>
      </c>
      <c r="F13" s="40">
        <f>AVERAGE('StDev Calc'!H14:J14)</f>
        <v>31.588978333333333</v>
      </c>
      <c r="G13" s="30">
        <f>AVERAGE('StDev Calc'!O14:Q14)</f>
        <v>40</v>
      </c>
      <c r="H13" s="45">
        <f>AVERAGE('StDev Calc'!R14:T14)</f>
        <v>34.525392666666669</v>
      </c>
      <c r="I13" s="45">
        <f>AVERAGE('StDev Calc'!U14:W14)</f>
        <v>35.080210333333333</v>
      </c>
      <c r="J13" s="30">
        <f>AVERAGE('StDev Calc'!AB14:AD14)</f>
        <v>32.429428999999999</v>
      </c>
      <c r="K13" s="45">
        <f>AVERAGE('StDev Calc'!AE14:AG14)</f>
        <v>32.240846333333337</v>
      </c>
      <c r="L13" s="34">
        <f>AVERAGE('StDev Calc'!AH14:AJ14)</f>
        <v>32.141561000000003</v>
      </c>
      <c r="M13" s="45">
        <f>AVERAGE('StDev Calc'!AO14:AQ14)</f>
        <v>33.021676999999997</v>
      </c>
      <c r="N13" s="45">
        <f>AVERAGE('StDev Calc'!AR14:AT14)</f>
        <v>31.828931999999998</v>
      </c>
      <c r="O13" s="40">
        <f>AVERAGE('StDev Calc'!AU14:AW14)</f>
        <v>31.77431</v>
      </c>
      <c r="P13" s="32">
        <f>AVERAGE('StDev Calc'!BB14:BD14)</f>
        <v>27.390014666666669</v>
      </c>
      <c r="Q13" s="40">
        <f>AVERAGE('StDev Calc'!BE14:BG14)</f>
        <v>27.172856666666672</v>
      </c>
      <c r="R13" s="40">
        <f>AVERAGE('StDev Calc'!BH14:BJ14)</f>
        <v>27.846716333333333</v>
      </c>
      <c r="S13" s="30">
        <f>AVERAGE('StDev Calc'!BO14:BQ14)</f>
        <v>37.812946333333336</v>
      </c>
      <c r="T13" s="45">
        <f>AVERAGE('StDev Calc'!BR14:BT14)</f>
        <v>35.535409333333334</v>
      </c>
      <c r="U13" s="45">
        <f>AVERAGE('StDev Calc'!BU14:BW14)</f>
        <v>40</v>
      </c>
      <c r="V13" s="30">
        <f>AVERAGE('StDev Calc'!CB14:CD14)</f>
        <v>27.383391</v>
      </c>
      <c r="W13" s="45">
        <f>AVERAGE('StDev Calc'!CE14:CG14)</f>
        <v>26.227191333333337</v>
      </c>
      <c r="X13" s="34">
        <f>AVERAGE('StDev Calc'!CH14:CJ14)</f>
        <v>26.123365666666668</v>
      </c>
      <c r="Y13" s="45">
        <f>AVERAGE('StDev Calc'!CO14:CQ14)</f>
        <v>25.6342</v>
      </c>
      <c r="Z13" s="45">
        <f>AVERAGE('StDev Calc'!CR14:CT14)</f>
        <v>25.061259999999997</v>
      </c>
      <c r="AA13" s="33">
        <f>AVERAGE('StDev Calc'!CU14:CW14)</f>
        <v>25.220665999999998</v>
      </c>
    </row>
    <row r="14" spans="1:27" ht="15.5" x14ac:dyDescent="0.35">
      <c r="A14" s="35"/>
      <c r="B14" s="22" t="s">
        <v>92</v>
      </c>
      <c r="C14" s="54" t="s">
        <v>58</v>
      </c>
      <c r="D14" s="32">
        <f>AVERAGE('StDev Calc'!B15:D15)</f>
        <v>27.490893666666665</v>
      </c>
      <c r="E14" s="40">
        <f>AVERAGE('StDev Calc'!E15:G15)</f>
        <v>27.354677333333331</v>
      </c>
      <c r="F14" s="40">
        <f>AVERAGE('StDev Calc'!H15:J15)</f>
        <v>27.598006333333331</v>
      </c>
      <c r="G14" s="30">
        <f>AVERAGE('StDev Calc'!O15:Q15)</f>
        <v>28.375730000000001</v>
      </c>
      <c r="H14" s="45">
        <f>AVERAGE('StDev Calc'!R15:T15)</f>
        <v>28.381852666666664</v>
      </c>
      <c r="I14" s="45">
        <f>AVERAGE('StDev Calc'!U15:W15)</f>
        <v>28.349574</v>
      </c>
      <c r="J14" s="30">
        <f>AVERAGE('StDev Calc'!AB15:AD15)</f>
        <v>28.346010333333336</v>
      </c>
      <c r="K14" s="45">
        <f>AVERAGE('StDev Calc'!AE15:AG15)</f>
        <v>28.510492666666664</v>
      </c>
      <c r="L14" s="34">
        <f>AVERAGE('StDev Calc'!AH15:AJ15)</f>
        <v>28.523598000000003</v>
      </c>
      <c r="M14" s="45">
        <f>AVERAGE('StDev Calc'!AO15:AQ15)</f>
        <v>28.719084666666664</v>
      </c>
      <c r="N14" s="45">
        <f>AVERAGE('StDev Calc'!AR15:AT15)</f>
        <v>29.075802333333332</v>
      </c>
      <c r="O14" s="40">
        <f>AVERAGE('StDev Calc'!AU15:AW15)</f>
        <v>28.626814666666665</v>
      </c>
      <c r="P14" s="32">
        <f>AVERAGE('StDev Calc'!BB15:BD15)</f>
        <v>27.162580000000002</v>
      </c>
      <c r="Q14" s="40">
        <f>AVERAGE('StDev Calc'!BE15:BG15)</f>
        <v>26.971343333333333</v>
      </c>
      <c r="R14" s="40">
        <f>AVERAGE('StDev Calc'!BH15:BJ15)</f>
        <v>27.037150999999998</v>
      </c>
      <c r="S14" s="30">
        <f>AVERAGE('StDev Calc'!BO15:BQ15)</f>
        <v>27.638547333333332</v>
      </c>
      <c r="T14" s="45">
        <f>AVERAGE('StDev Calc'!BR15:BT15)</f>
        <v>27.764507999999996</v>
      </c>
      <c r="U14" s="45">
        <f>AVERAGE('StDev Calc'!BU15:BW15)</f>
        <v>27.532723000000001</v>
      </c>
      <c r="V14" s="30">
        <f>AVERAGE('StDev Calc'!CB15:CD15)</f>
        <v>29.10285</v>
      </c>
      <c r="W14" s="45">
        <f>AVERAGE('StDev Calc'!CE15:CG15)</f>
        <v>29.620045000000001</v>
      </c>
      <c r="X14" s="34">
        <f>AVERAGE('StDev Calc'!CH15:CJ15)</f>
        <v>29.799366666666668</v>
      </c>
      <c r="Y14" s="45">
        <f>AVERAGE('StDev Calc'!CO15:CQ15)</f>
        <v>31.7678935</v>
      </c>
      <c r="Z14" s="45">
        <f>AVERAGE('StDev Calc'!CR15:CT15)</f>
        <v>30.101165000000002</v>
      </c>
      <c r="AA14" s="33">
        <f>AVERAGE('StDev Calc'!CU15:CW15)</f>
        <v>30.352616666666666</v>
      </c>
    </row>
    <row r="15" spans="1:27" ht="15.5" x14ac:dyDescent="0.35">
      <c r="A15" s="35"/>
      <c r="B15" s="22" t="s">
        <v>93</v>
      </c>
      <c r="C15" s="54" t="s">
        <v>59</v>
      </c>
      <c r="D15" s="32">
        <f>AVERAGE('StDev Calc'!B16:D16)</f>
        <v>34.420803333333332</v>
      </c>
      <c r="E15" s="40">
        <f>AVERAGE('StDev Calc'!E16:G16)</f>
        <v>34.445850666666665</v>
      </c>
      <c r="F15" s="40">
        <f>AVERAGE('StDev Calc'!H16:J16)</f>
        <v>34.085932666666672</v>
      </c>
      <c r="G15" s="30">
        <f>AVERAGE('StDev Calc'!O16:Q16)</f>
        <v>40</v>
      </c>
      <c r="H15" s="45">
        <f>AVERAGE('StDev Calc'!R16:T16)</f>
        <v>40</v>
      </c>
      <c r="I15" s="45">
        <f>AVERAGE('StDev Calc'!U16:W16)</f>
        <v>40</v>
      </c>
      <c r="J15" s="30">
        <f>AVERAGE('StDev Calc'!AB16:AD16)</f>
        <v>35.345776999999998</v>
      </c>
      <c r="K15" s="45">
        <f>AVERAGE('StDev Calc'!AE16:AG16)</f>
        <v>35.292426999999996</v>
      </c>
      <c r="L15" s="34">
        <f>AVERAGE('StDev Calc'!AH16:AJ16)</f>
        <v>34.923970333333337</v>
      </c>
      <c r="M15" s="45">
        <f>AVERAGE('StDev Calc'!AO16:AQ16)</f>
        <v>33.429324999999999</v>
      </c>
      <c r="N15" s="45">
        <f>AVERAGE('StDev Calc'!AR16:AT16)</f>
        <v>35.260142999999999</v>
      </c>
      <c r="O15" s="40">
        <f>AVERAGE('StDev Calc'!AU16:AW16)</f>
        <v>34.92624</v>
      </c>
      <c r="P15" s="32">
        <f>AVERAGE('StDev Calc'!BB16:BD16)</f>
        <v>32.363626666666669</v>
      </c>
      <c r="Q15" s="40">
        <f>AVERAGE('StDev Calc'!BE16:BG16)</f>
        <v>32.341455999999994</v>
      </c>
      <c r="R15" s="40">
        <f>AVERAGE('StDev Calc'!BH16:BJ16)</f>
        <v>34.289743333333327</v>
      </c>
      <c r="S15" s="30">
        <f>AVERAGE('StDev Calc'!BO16:BQ16)</f>
        <v>38.647103666666673</v>
      </c>
      <c r="T15" s="45">
        <f>AVERAGE('StDev Calc'!BR16:BT16)</f>
        <v>36.772305666666661</v>
      </c>
      <c r="U15" s="45">
        <f>AVERAGE('StDev Calc'!BU16:BW16)</f>
        <v>40</v>
      </c>
      <c r="V15" s="30">
        <f>AVERAGE('StDev Calc'!CB16:CD16)</f>
        <v>32.986174000000005</v>
      </c>
      <c r="W15" s="45">
        <f>AVERAGE('StDev Calc'!CE16:CG16)</f>
        <v>32.615057666666672</v>
      </c>
      <c r="X15" s="34">
        <f>AVERAGE('StDev Calc'!CH16:CJ16)</f>
        <v>32.890303333333328</v>
      </c>
      <c r="Y15" s="45">
        <f>AVERAGE('StDev Calc'!CO16:CQ16)</f>
        <v>32.505301500000002</v>
      </c>
      <c r="Z15" s="45">
        <f>AVERAGE('StDev Calc'!CR16:CT16)</f>
        <v>32.085325499999996</v>
      </c>
      <c r="AA15" s="33">
        <f>AVERAGE('StDev Calc'!CU16:CW16)</f>
        <v>32.291692000000005</v>
      </c>
    </row>
    <row r="16" spans="1:27" ht="15.5" x14ac:dyDescent="0.35">
      <c r="A16" s="35"/>
      <c r="B16" s="22" t="s">
        <v>94</v>
      </c>
      <c r="C16" s="54" t="s">
        <v>60</v>
      </c>
      <c r="D16" s="32">
        <f>AVERAGE('StDev Calc'!B17:D17)</f>
        <v>25.322533333333336</v>
      </c>
      <c r="E16" s="40">
        <f>AVERAGE('StDev Calc'!E17:G17)</f>
        <v>25.361861000000001</v>
      </c>
      <c r="F16" s="40">
        <f>AVERAGE('StDev Calc'!H17:J17)</f>
        <v>25.607388666666669</v>
      </c>
      <c r="G16" s="30">
        <f>AVERAGE('StDev Calc'!O17:Q17)</f>
        <v>25.983524666666668</v>
      </c>
      <c r="H16" s="45">
        <f>AVERAGE('StDev Calc'!R17:T17)</f>
        <v>26.426119999999997</v>
      </c>
      <c r="I16" s="45">
        <f>AVERAGE('StDev Calc'!U17:W17)</f>
        <v>26.160759666666667</v>
      </c>
      <c r="J16" s="30">
        <f>AVERAGE('StDev Calc'!AB17:AD17)</f>
        <v>26.227586666666667</v>
      </c>
      <c r="K16" s="45">
        <f>AVERAGE('StDev Calc'!AE17:AG17)</f>
        <v>26.183569000000002</v>
      </c>
      <c r="L16" s="34">
        <f>AVERAGE('StDev Calc'!AH17:AJ17)</f>
        <v>26.464859000000001</v>
      </c>
      <c r="M16" s="45">
        <f>AVERAGE('StDev Calc'!AO17:AQ17)</f>
        <v>26.072811333333334</v>
      </c>
      <c r="N16" s="45">
        <f>AVERAGE('StDev Calc'!AR17:AT17)</f>
        <v>26.303915</v>
      </c>
      <c r="O16" s="40">
        <f>AVERAGE('StDev Calc'!AU17:AW17)</f>
        <v>26.159099666666666</v>
      </c>
      <c r="P16" s="32">
        <f>AVERAGE('StDev Calc'!BB17:BD17)</f>
        <v>25.399932333333336</v>
      </c>
      <c r="Q16" s="40">
        <f>AVERAGE('StDev Calc'!BE17:BG17)</f>
        <v>25.388540000000003</v>
      </c>
      <c r="R16" s="40">
        <f>AVERAGE('StDev Calc'!BH17:BJ17)</f>
        <v>26.283071333333336</v>
      </c>
      <c r="S16" s="30">
        <f>AVERAGE('StDev Calc'!BO17:BQ17)</f>
        <v>26.690692666666667</v>
      </c>
      <c r="T16" s="45">
        <f>AVERAGE('StDev Calc'!BR17:BT17)</f>
        <v>27.424124000000003</v>
      </c>
      <c r="U16" s="45">
        <f>AVERAGE('StDev Calc'!BU17:BW17)</f>
        <v>26.624240333333336</v>
      </c>
      <c r="V16" s="30">
        <f>AVERAGE('StDev Calc'!CB17:CD17)</f>
        <v>26.412529666666668</v>
      </c>
      <c r="W16" s="45">
        <f>AVERAGE('StDev Calc'!CE17:CG17)</f>
        <v>25.939823333333333</v>
      </c>
      <c r="X16" s="34">
        <f>AVERAGE('StDev Calc'!CH17:CJ17)</f>
        <v>26.292304333333334</v>
      </c>
      <c r="Y16" s="45">
        <f>AVERAGE('StDev Calc'!CO17:CQ17)</f>
        <v>27.315338500000003</v>
      </c>
      <c r="Z16" s="45">
        <f>AVERAGE('StDev Calc'!CR17:CT17)</f>
        <v>26.027222000000002</v>
      </c>
      <c r="AA16" s="33">
        <f>AVERAGE('StDev Calc'!CU17:CW17)</f>
        <v>25.107756333333331</v>
      </c>
    </row>
    <row r="17" spans="1:27" ht="15.5" x14ac:dyDescent="0.35">
      <c r="A17" s="35"/>
      <c r="B17" s="22" t="s">
        <v>95</v>
      </c>
      <c r="C17" s="54" t="s">
        <v>61</v>
      </c>
      <c r="D17" s="32">
        <f>AVERAGE('StDev Calc'!B18:D18)</f>
        <v>27.990035333333328</v>
      </c>
      <c r="E17" s="40">
        <f>AVERAGE('StDev Calc'!E18:G18)</f>
        <v>27.97532133333333</v>
      </c>
      <c r="F17" s="40">
        <f>AVERAGE('StDev Calc'!H18:J18)</f>
        <v>28.119320666666667</v>
      </c>
      <c r="G17" s="30">
        <f>AVERAGE('StDev Calc'!O18:Q18)</f>
        <v>28.927105666666666</v>
      </c>
      <c r="H17" s="45">
        <f>AVERAGE('StDev Calc'!R18:T18)</f>
        <v>29.135188333333332</v>
      </c>
      <c r="I17" s="45">
        <f>AVERAGE('StDev Calc'!U18:W18)</f>
        <v>28.956591</v>
      </c>
      <c r="J17" s="30">
        <f>AVERAGE('StDev Calc'!AB18:AD18)</f>
        <v>28.50329533333333</v>
      </c>
      <c r="K17" s="45">
        <f>AVERAGE('StDev Calc'!AE18:AG18)</f>
        <v>28.836175000000001</v>
      </c>
      <c r="L17" s="34">
        <f>AVERAGE('StDev Calc'!AH18:AJ18)</f>
        <v>28.903188</v>
      </c>
      <c r="M17" s="45">
        <f>AVERAGE('StDev Calc'!AO18:AQ18)</f>
        <v>29.005617666666666</v>
      </c>
      <c r="N17" s="45">
        <f>AVERAGE('StDev Calc'!AR18:AT18)</f>
        <v>29.299516000000001</v>
      </c>
      <c r="O17" s="40">
        <f>AVERAGE('StDev Calc'!AU18:AW18)</f>
        <v>28.991180666666668</v>
      </c>
      <c r="P17" s="32">
        <f>AVERAGE('StDev Calc'!BB18:BD18)</f>
        <v>27.368267666666668</v>
      </c>
      <c r="Q17" s="40">
        <f>AVERAGE('StDev Calc'!BE18:BG18)</f>
        <v>28.28137666666667</v>
      </c>
      <c r="R17" s="40">
        <f>AVERAGE('StDev Calc'!BH18:BJ18)</f>
        <v>29.292157666666668</v>
      </c>
      <c r="S17" s="30">
        <f>AVERAGE('StDev Calc'!BO18:BQ18)</f>
        <v>29.012514333333332</v>
      </c>
      <c r="T17" s="45">
        <f>AVERAGE('StDev Calc'!BR18:BT18)</f>
        <v>30.552041333333335</v>
      </c>
      <c r="U17" s="45">
        <f>AVERAGE('StDev Calc'!BU18:BW18)</f>
        <v>29.042878999999999</v>
      </c>
      <c r="V17" s="30">
        <f>AVERAGE('StDev Calc'!CB18:CD18)</f>
        <v>28.953852333333334</v>
      </c>
      <c r="W17" s="45">
        <f>AVERAGE('StDev Calc'!CE18:CG18)</f>
        <v>28.091377333333337</v>
      </c>
      <c r="X17" s="34">
        <f>AVERAGE('StDev Calc'!CH18:CJ18)</f>
        <v>28.313998999999995</v>
      </c>
      <c r="Y17" s="45">
        <f>AVERAGE('StDev Calc'!CO18:CQ18)</f>
        <v>28.449257500000002</v>
      </c>
      <c r="Z17" s="45">
        <f>AVERAGE('StDev Calc'!CR18:CT18)</f>
        <v>27.498061499999999</v>
      </c>
      <c r="AA17" s="33">
        <f>AVERAGE('StDev Calc'!CU18:CW18)</f>
        <v>26.150271</v>
      </c>
    </row>
    <row r="18" spans="1:27" ht="15.5" x14ac:dyDescent="0.35">
      <c r="A18" s="35"/>
      <c r="B18" s="22" t="s">
        <v>96</v>
      </c>
      <c r="C18" s="54" t="s">
        <v>62</v>
      </c>
      <c r="D18" s="32">
        <f>AVERAGE('StDev Calc'!B19:D19)</f>
        <v>35.107599999999998</v>
      </c>
      <c r="E18" s="40">
        <f>AVERAGE('StDev Calc'!E19:G19)</f>
        <v>35.087368999999995</v>
      </c>
      <c r="F18" s="40">
        <f>AVERAGE('StDev Calc'!H19:J19)</f>
        <v>35.379245666666662</v>
      </c>
      <c r="G18" s="30">
        <f>AVERAGE('StDev Calc'!O19:Q19)</f>
        <v>35.104083000000003</v>
      </c>
      <c r="H18" s="45">
        <f>AVERAGE('StDev Calc'!R19:T19)</f>
        <v>35.427305333333329</v>
      </c>
      <c r="I18" s="45">
        <f>AVERAGE('StDev Calc'!U19:W19)</f>
        <v>35.350248666666666</v>
      </c>
      <c r="J18" s="30">
        <f>AVERAGE('StDev Calc'!AB19:AD19)</f>
        <v>34.981385333333336</v>
      </c>
      <c r="K18" s="45">
        <f>AVERAGE('StDev Calc'!AE19:AG19)</f>
        <v>35.290208</v>
      </c>
      <c r="L18" s="34">
        <f>AVERAGE('StDev Calc'!AH19:AJ19)</f>
        <v>35.399267333333334</v>
      </c>
      <c r="M18" s="45">
        <f>AVERAGE('StDev Calc'!AO19:AQ19)</f>
        <v>33.004476333333336</v>
      </c>
      <c r="N18" s="45">
        <f>AVERAGE('StDev Calc'!AR19:AT19)</f>
        <v>35.421755999999995</v>
      </c>
      <c r="O18" s="40">
        <f>AVERAGE('StDev Calc'!AU19:AW19)</f>
        <v>33.047956333333339</v>
      </c>
      <c r="P18" s="32">
        <f>AVERAGE('StDev Calc'!BB19:BD19)</f>
        <v>29.490866999999998</v>
      </c>
      <c r="Q18" s="40">
        <f>AVERAGE('StDev Calc'!BE19:BG19)</f>
        <v>29.324830666666667</v>
      </c>
      <c r="R18" s="40">
        <f>AVERAGE('StDev Calc'!BH19:BJ19)</f>
        <v>29.136300666666667</v>
      </c>
      <c r="S18" s="30">
        <f>AVERAGE('StDev Calc'!BO19:BQ19)</f>
        <v>30.575794333333334</v>
      </c>
      <c r="T18" s="45">
        <f>AVERAGE('StDev Calc'!BR19:BT19)</f>
        <v>31.294875000000001</v>
      </c>
      <c r="U18" s="45">
        <f>AVERAGE('StDev Calc'!BU19:BW19)</f>
        <v>29.204565666666667</v>
      </c>
      <c r="V18" s="30">
        <f>AVERAGE('StDev Calc'!CB19:CD19)</f>
        <v>30.419186999999997</v>
      </c>
      <c r="W18" s="45">
        <f>AVERAGE('StDev Calc'!CE19:CG19)</f>
        <v>28.413264999999999</v>
      </c>
      <c r="X18" s="34">
        <f>AVERAGE('StDev Calc'!CH19:CJ19)</f>
        <v>28.569821999999998</v>
      </c>
      <c r="Y18" s="45">
        <f>AVERAGE('StDev Calc'!CO19:CQ19)</f>
        <v>29.5141405</v>
      </c>
      <c r="Z18" s="45">
        <f>AVERAGE('StDev Calc'!CR19:CT19)</f>
        <v>28.362140500000002</v>
      </c>
      <c r="AA18" s="33">
        <f>AVERAGE('StDev Calc'!CU19:CW19)</f>
        <v>27.622953666666664</v>
      </c>
    </row>
    <row r="19" spans="1:27" ht="15.5" x14ac:dyDescent="0.35">
      <c r="A19" s="35"/>
      <c r="B19" s="22" t="s">
        <v>97</v>
      </c>
      <c r="C19" s="54" t="s">
        <v>63</v>
      </c>
      <c r="D19" s="32">
        <f>AVERAGE('StDev Calc'!B20:D20)</f>
        <v>25.141811000000001</v>
      </c>
      <c r="E19" s="40">
        <f>AVERAGE('StDev Calc'!E20:G20)</f>
        <v>25.210424</v>
      </c>
      <c r="F19" s="40">
        <f>AVERAGE('StDev Calc'!H20:J20)</f>
        <v>25.315790666666668</v>
      </c>
      <c r="G19" s="30">
        <f>AVERAGE('StDev Calc'!O20:Q20)</f>
        <v>40</v>
      </c>
      <c r="H19" s="45">
        <f>AVERAGE('StDev Calc'!R20:T20)</f>
        <v>40</v>
      </c>
      <c r="I19" s="45">
        <f>AVERAGE('StDev Calc'!U20:W20)</f>
        <v>40</v>
      </c>
      <c r="J19" s="30">
        <f>AVERAGE('StDev Calc'!AB20:AD20)</f>
        <v>25.020388666666666</v>
      </c>
      <c r="K19" s="45">
        <f>AVERAGE('StDev Calc'!AE20:AG20)</f>
        <v>25.172240000000002</v>
      </c>
      <c r="L19" s="34">
        <f>AVERAGE('StDev Calc'!AH20:AJ20)</f>
        <v>25.222082</v>
      </c>
      <c r="M19" s="45">
        <f>AVERAGE('StDev Calc'!AO20:AQ20)</f>
        <v>25.354658666666666</v>
      </c>
      <c r="N19" s="45">
        <f>AVERAGE('StDev Calc'!AR20:AT20)</f>
        <v>25.793032666666665</v>
      </c>
      <c r="O19" s="40">
        <f>AVERAGE('StDev Calc'!AU20:AW20)</f>
        <v>25.340781000000003</v>
      </c>
      <c r="P19" s="32">
        <f>AVERAGE('StDev Calc'!BB20:BD20)</f>
        <v>26.55051933333333</v>
      </c>
      <c r="Q19" s="40">
        <f>AVERAGE('StDev Calc'!BE20:BG20)</f>
        <v>26.058652333333338</v>
      </c>
      <c r="R19" s="40">
        <f>AVERAGE('StDev Calc'!BH20:BJ20)</f>
        <v>26.042240666666668</v>
      </c>
      <c r="S19" s="30">
        <f>AVERAGE('StDev Calc'!BO20:BQ20)</f>
        <v>33.917794000000008</v>
      </c>
      <c r="T19" s="45">
        <f>AVERAGE('StDev Calc'!BR20:BT20)</f>
        <v>33.074511000000001</v>
      </c>
      <c r="U19" s="45">
        <f>AVERAGE('StDev Calc'!BU20:BW20)</f>
        <v>35.606109666666669</v>
      </c>
      <c r="V19" s="30">
        <f>AVERAGE('StDev Calc'!CB20:CD20)</f>
        <v>26.571197999999999</v>
      </c>
      <c r="W19" s="45">
        <f>AVERAGE('StDev Calc'!CE20:CG20)</f>
        <v>25.296291333333333</v>
      </c>
      <c r="X19" s="34">
        <f>AVERAGE('StDev Calc'!CH20:CJ20)</f>
        <v>25.336650333333335</v>
      </c>
      <c r="Y19" s="45">
        <f>AVERAGE('StDev Calc'!CO20:CQ20)</f>
        <v>26.6909955</v>
      </c>
      <c r="Z19" s="45">
        <f>AVERAGE('StDev Calc'!CR20:CT20)</f>
        <v>25.074852</v>
      </c>
      <c r="AA19" s="33">
        <f>AVERAGE('StDev Calc'!CU20:CW20)</f>
        <v>25.134618666666668</v>
      </c>
    </row>
    <row r="20" spans="1:27" ht="15.5" x14ac:dyDescent="0.35">
      <c r="A20" s="35"/>
      <c r="B20" s="22" t="s">
        <v>98</v>
      </c>
      <c r="C20" s="54" t="s">
        <v>64</v>
      </c>
      <c r="D20" s="32">
        <f>AVERAGE('StDev Calc'!B21:D21)</f>
        <v>26.254522999999995</v>
      </c>
      <c r="E20" s="40">
        <f>AVERAGE('StDev Calc'!E21:G21)</f>
        <v>26.284839000000002</v>
      </c>
      <c r="F20" s="40">
        <f>AVERAGE('StDev Calc'!H21:J21)</f>
        <v>26.340580999999997</v>
      </c>
      <c r="G20" s="30">
        <f>AVERAGE('StDev Calc'!O21:Q21)</f>
        <v>26.884231333333332</v>
      </c>
      <c r="H20" s="45">
        <f>AVERAGE('StDev Calc'!R21:T21)</f>
        <v>27.255413000000001</v>
      </c>
      <c r="I20" s="45">
        <f>AVERAGE('StDev Calc'!U21:W21)</f>
        <v>27.408000000000001</v>
      </c>
      <c r="J20" s="30">
        <f>AVERAGE('StDev Calc'!AB21:AD21)</f>
        <v>26.989166333333333</v>
      </c>
      <c r="K20" s="45">
        <f>AVERAGE('StDev Calc'!AE21:AG21)</f>
        <v>27.248376333333336</v>
      </c>
      <c r="L20" s="34">
        <f>AVERAGE('StDev Calc'!AH21:AJ21)</f>
        <v>27.353076666666666</v>
      </c>
      <c r="M20" s="45">
        <f>AVERAGE('StDev Calc'!AO21:AQ21)</f>
        <v>27.242841666666664</v>
      </c>
      <c r="N20" s="45">
        <f>AVERAGE('StDev Calc'!AR21:AT21)</f>
        <v>27.160601666666668</v>
      </c>
      <c r="O20" s="40">
        <f>AVERAGE('StDev Calc'!AU21:AW21)</f>
        <v>27.301626666666664</v>
      </c>
      <c r="P20" s="32">
        <f>AVERAGE('StDev Calc'!BB21:BD21)</f>
        <v>27.001112000000003</v>
      </c>
      <c r="Q20" s="40">
        <f>AVERAGE('StDev Calc'!BE21:BG21)</f>
        <v>26.71113166666667</v>
      </c>
      <c r="R20" s="40">
        <f>AVERAGE('StDev Calc'!BH21:BJ21)</f>
        <v>26.750910000000001</v>
      </c>
      <c r="S20" s="30">
        <f>AVERAGE('StDev Calc'!BO21:BQ21)</f>
        <v>27.960351333333335</v>
      </c>
      <c r="T20" s="45">
        <f>AVERAGE('StDev Calc'!BR21:BT21)</f>
        <v>27.92989833333333</v>
      </c>
      <c r="U20" s="45">
        <f>AVERAGE('StDev Calc'!BU21:BW21)</f>
        <v>27.338213333333332</v>
      </c>
      <c r="V20" s="30">
        <f>AVERAGE('StDev Calc'!CB21:CD21)</f>
        <v>27.999631333333337</v>
      </c>
      <c r="W20" s="45">
        <f>AVERAGE('StDev Calc'!CE21:CG21)</f>
        <v>27.368846666666666</v>
      </c>
      <c r="X20" s="34">
        <f>AVERAGE('StDev Calc'!CH21:CJ21)</f>
        <v>27.359346000000002</v>
      </c>
      <c r="Y20" s="45">
        <f>AVERAGE('StDev Calc'!CO21:CQ21)</f>
        <v>28.253095500000001</v>
      </c>
      <c r="Z20" s="45">
        <f>AVERAGE('StDev Calc'!CR21:CT21)</f>
        <v>27.2105675</v>
      </c>
      <c r="AA20" s="33">
        <f>AVERAGE('StDev Calc'!CU21:CW21)</f>
        <v>26.623677000000001</v>
      </c>
    </row>
    <row r="21" spans="1:27" ht="15.5" x14ac:dyDescent="0.35">
      <c r="A21" s="35"/>
      <c r="B21" s="22" t="s">
        <v>99</v>
      </c>
      <c r="C21" s="54" t="s">
        <v>65</v>
      </c>
      <c r="D21" s="32">
        <f>AVERAGE('StDev Calc'!B22:D22)</f>
        <v>27.255696999999998</v>
      </c>
      <c r="E21" s="40">
        <f>AVERAGE('StDev Calc'!E22:G22)</f>
        <v>27.201480333333336</v>
      </c>
      <c r="F21" s="40">
        <f>AVERAGE('StDev Calc'!H22:J22)</f>
        <v>27.286830333333331</v>
      </c>
      <c r="G21" s="30">
        <f>AVERAGE('StDev Calc'!O22:Q22)</f>
        <v>27.252685</v>
      </c>
      <c r="H21" s="45">
        <f>AVERAGE('StDev Calc'!R22:T22)</f>
        <v>27.145951333333333</v>
      </c>
      <c r="I21" s="45">
        <f>AVERAGE('StDev Calc'!U22:W22)</f>
        <v>26.940246999999999</v>
      </c>
      <c r="J21" s="30">
        <f>AVERAGE('StDev Calc'!AB22:AD22)</f>
        <v>28.094794333333336</v>
      </c>
      <c r="K21" s="45">
        <f>AVERAGE('StDev Calc'!AE22:AG22)</f>
        <v>28.245396</v>
      </c>
      <c r="L21" s="34">
        <f>AVERAGE('StDev Calc'!AH22:AJ22)</f>
        <v>28.119889333333333</v>
      </c>
      <c r="M21" s="45">
        <f>AVERAGE('StDev Calc'!AO22:AQ22)</f>
        <v>28.196626333333331</v>
      </c>
      <c r="N21" s="45">
        <f>AVERAGE('StDev Calc'!AR22:AT22)</f>
        <v>28.328554666666665</v>
      </c>
      <c r="O21" s="40">
        <f>AVERAGE('StDev Calc'!AU22:AW22)</f>
        <v>28.130786999999998</v>
      </c>
      <c r="P21" s="32">
        <f>AVERAGE('StDev Calc'!BB22:BD22)</f>
        <v>27.983821333333335</v>
      </c>
      <c r="Q21" s="40">
        <f>AVERAGE('StDev Calc'!BE22:BG22)</f>
        <v>27.402665666666667</v>
      </c>
      <c r="R21" s="40">
        <f>AVERAGE('StDev Calc'!BH22:BJ22)</f>
        <v>27.051620333333332</v>
      </c>
      <c r="S21" s="30">
        <f>AVERAGE('StDev Calc'!BO22:BQ22)</f>
        <v>27.856707333333333</v>
      </c>
      <c r="T21" s="45">
        <f>AVERAGE('StDev Calc'!BR22:BT22)</f>
        <v>27.617319333333331</v>
      </c>
      <c r="U21" s="45">
        <f>AVERAGE('StDev Calc'!BU22:BW22)</f>
        <v>27.367410666666668</v>
      </c>
      <c r="V21" s="30">
        <f>AVERAGE('StDev Calc'!CB22:CD22)</f>
        <v>29.117498999999999</v>
      </c>
      <c r="W21" s="45">
        <f>AVERAGE('StDev Calc'!CE22:CG22)</f>
        <v>28.277692666666667</v>
      </c>
      <c r="X21" s="34">
        <f>AVERAGE('StDev Calc'!CH22:CJ22)</f>
        <v>28.735016999999999</v>
      </c>
      <c r="Y21" s="45">
        <f>AVERAGE('StDev Calc'!CO22:CQ22)</f>
        <v>29.836259499999997</v>
      </c>
      <c r="Z21" s="45">
        <f>AVERAGE('StDev Calc'!CR22:CT22)</f>
        <v>28.443485500000001</v>
      </c>
      <c r="AA21" s="33">
        <f>AVERAGE('StDev Calc'!CU22:CW22)</f>
        <v>28.706753666666668</v>
      </c>
    </row>
    <row r="22" spans="1:27" ht="15.5" x14ac:dyDescent="0.35">
      <c r="A22" s="35"/>
      <c r="B22" s="22" t="s">
        <v>100</v>
      </c>
      <c r="C22" s="54" t="s">
        <v>66</v>
      </c>
      <c r="D22" s="32">
        <f>AVERAGE('StDev Calc'!B23:D23)</f>
        <v>28.738559666666664</v>
      </c>
      <c r="E22" s="40">
        <f>AVERAGE('StDev Calc'!E23:G23)</f>
        <v>28.758110333333335</v>
      </c>
      <c r="F22" s="40">
        <f>AVERAGE('StDev Calc'!H23:J23)</f>
        <v>28.949334333333336</v>
      </c>
      <c r="G22" s="30">
        <f>AVERAGE('StDev Calc'!O23:Q23)</f>
        <v>28.744856333333331</v>
      </c>
      <c r="H22" s="45">
        <f>AVERAGE('StDev Calc'!R23:T23)</f>
        <v>28.445708999999997</v>
      </c>
      <c r="I22" s="45">
        <f>AVERAGE('StDev Calc'!U23:W23)</f>
        <v>28.695138333333333</v>
      </c>
      <c r="J22" s="30">
        <f>AVERAGE('StDev Calc'!AB23:AD23)</f>
        <v>29.144001333333335</v>
      </c>
      <c r="K22" s="45">
        <f>AVERAGE('StDev Calc'!AE23:AG23)</f>
        <v>29.514676666666663</v>
      </c>
      <c r="L22" s="34">
        <f>AVERAGE('StDev Calc'!AH23:AJ23)</f>
        <v>29.519362000000001</v>
      </c>
      <c r="M22" s="45">
        <f>AVERAGE('StDev Calc'!AO23:AQ23)</f>
        <v>29.795892666666663</v>
      </c>
      <c r="N22" s="45">
        <f>AVERAGE('StDev Calc'!AR23:AT23)</f>
        <v>29.781622666666667</v>
      </c>
      <c r="O22" s="40">
        <f>AVERAGE('StDev Calc'!AU23:AW23)</f>
        <v>29.623125999999999</v>
      </c>
      <c r="P22" s="32">
        <f>AVERAGE('StDev Calc'!BB23:BD23)</f>
        <v>29.063846333333334</v>
      </c>
      <c r="Q22" s="40">
        <f>AVERAGE('StDev Calc'!BE23:BG23)</f>
        <v>28.867770333333329</v>
      </c>
      <c r="R22" s="40">
        <f>AVERAGE('StDev Calc'!BH23:BJ23)</f>
        <v>28.807603999999998</v>
      </c>
      <c r="S22" s="30">
        <f>AVERAGE('StDev Calc'!BO23:BQ23)</f>
        <v>29.039041666666666</v>
      </c>
      <c r="T22" s="45">
        <f>AVERAGE('StDev Calc'!BR23:BT23)</f>
        <v>28.853969666666668</v>
      </c>
      <c r="U22" s="45">
        <f>AVERAGE('StDev Calc'!BU23:BW23)</f>
        <v>28.666750666666669</v>
      </c>
      <c r="V22" s="30">
        <f>AVERAGE('StDev Calc'!CB23:CD23)</f>
        <v>30.070451333333335</v>
      </c>
      <c r="W22" s="45">
        <f>AVERAGE('StDev Calc'!CE23:CG23)</f>
        <v>29.440821333333332</v>
      </c>
      <c r="X22" s="34">
        <f>AVERAGE('StDev Calc'!CH23:CJ23)</f>
        <v>29.585800333333335</v>
      </c>
      <c r="Y22" s="45">
        <f>AVERAGE('StDev Calc'!CO23:CQ23)</f>
        <v>30.630522500000001</v>
      </c>
      <c r="Z22" s="45">
        <f>AVERAGE('StDev Calc'!CR23:CT23)</f>
        <v>29.171934499999999</v>
      </c>
      <c r="AA22" s="33">
        <f>AVERAGE('StDev Calc'!CU23:CW23)</f>
        <v>29.272439666666667</v>
      </c>
    </row>
    <row r="23" spans="1:27" ht="15.5" x14ac:dyDescent="0.35">
      <c r="A23" s="35"/>
      <c r="B23" s="22" t="s">
        <v>101</v>
      </c>
      <c r="C23" s="54" t="s">
        <v>67</v>
      </c>
      <c r="D23" s="32">
        <f>AVERAGE('StDev Calc'!B24:D24)</f>
        <v>30.693788999999999</v>
      </c>
      <c r="E23" s="40">
        <f>AVERAGE('StDev Calc'!E24:G24)</f>
        <v>30.593229333333337</v>
      </c>
      <c r="F23" s="40">
        <f>AVERAGE('StDev Calc'!H24:J24)</f>
        <v>30.672867999999998</v>
      </c>
      <c r="G23" s="30">
        <f>AVERAGE('StDev Calc'!O24:Q24)</f>
        <v>31.921900000000004</v>
      </c>
      <c r="H23" s="45">
        <f>AVERAGE('StDev Calc'!R24:T24)</f>
        <v>31.594009999999997</v>
      </c>
      <c r="I23" s="45">
        <f>AVERAGE('StDev Calc'!U24:W24)</f>
        <v>31.719729333333333</v>
      </c>
      <c r="J23" s="30">
        <f>AVERAGE('StDev Calc'!AB24:AD24)</f>
        <v>30.747921333333334</v>
      </c>
      <c r="K23" s="45">
        <f>AVERAGE('StDev Calc'!AE24:AG24)</f>
        <v>30.859348666666666</v>
      </c>
      <c r="L23" s="34">
        <f>AVERAGE('StDev Calc'!AH24:AJ24)</f>
        <v>30.761031333333332</v>
      </c>
      <c r="M23" s="45">
        <f>AVERAGE('StDev Calc'!AO24:AQ24)</f>
        <v>31.289663333333333</v>
      </c>
      <c r="N23" s="45">
        <f>AVERAGE('StDev Calc'!AR24:AT24)</f>
        <v>31.277118000000002</v>
      </c>
      <c r="O23" s="40">
        <f>AVERAGE('StDev Calc'!AU24:AW24)</f>
        <v>31.018111000000001</v>
      </c>
      <c r="P23" s="32">
        <f>AVERAGE('StDev Calc'!BB24:BD24)</f>
        <v>30.623073000000002</v>
      </c>
      <c r="Q23" s="40">
        <f>AVERAGE('StDev Calc'!BE24:BG24)</f>
        <v>30.107112999999998</v>
      </c>
      <c r="R23" s="40">
        <f>AVERAGE('StDev Calc'!BH24:BJ24)</f>
        <v>29.671346333333332</v>
      </c>
      <c r="S23" s="30">
        <f>AVERAGE('StDev Calc'!BO24:BQ24)</f>
        <v>31.339037000000001</v>
      </c>
      <c r="T23" s="45">
        <f>AVERAGE('StDev Calc'!BR24:BT24)</f>
        <v>31.271677</v>
      </c>
      <c r="U23" s="45">
        <f>AVERAGE('StDev Calc'!BU24:BW24)</f>
        <v>30.665989999999997</v>
      </c>
      <c r="V23" s="30">
        <f>AVERAGE('StDev Calc'!CB24:CD24)</f>
        <v>30.314951666666669</v>
      </c>
      <c r="W23" s="45">
        <f>AVERAGE('StDev Calc'!CE24:CG24)</f>
        <v>29.350787</v>
      </c>
      <c r="X23" s="34">
        <f>AVERAGE('StDev Calc'!CH24:CJ24)</f>
        <v>29.330518666666666</v>
      </c>
      <c r="Y23" s="45">
        <f>AVERAGE('StDev Calc'!CO24:CQ24)</f>
        <v>30.546713500000003</v>
      </c>
      <c r="Z23" s="45">
        <f>AVERAGE('StDev Calc'!CR24:CT24)</f>
        <v>28.949920500000001</v>
      </c>
      <c r="AA23" s="33">
        <f>AVERAGE('StDev Calc'!CU24:CW24)</f>
        <v>29.093406000000002</v>
      </c>
    </row>
    <row r="24" spans="1:27" ht="15.5" x14ac:dyDescent="0.35">
      <c r="A24" s="35"/>
      <c r="B24" s="36" t="s">
        <v>102</v>
      </c>
      <c r="C24" s="54" t="s">
        <v>68</v>
      </c>
      <c r="D24" s="32">
        <f>AVERAGE('StDev Calc'!B25:D25)</f>
        <v>25.418136000000001</v>
      </c>
      <c r="E24" s="40">
        <f>AVERAGE('StDev Calc'!E25:G25)</f>
        <v>24.911998000000001</v>
      </c>
      <c r="F24" s="40">
        <f>AVERAGE('StDev Calc'!H25:J25)</f>
        <v>25.027419666666663</v>
      </c>
      <c r="G24" s="30">
        <f>AVERAGE('StDev Calc'!O25:Q25)</f>
        <v>24.403194333333332</v>
      </c>
      <c r="H24" s="45">
        <f>AVERAGE('StDev Calc'!R25:T25)</f>
        <v>24.661838666666668</v>
      </c>
      <c r="I24" s="45">
        <f>AVERAGE('StDev Calc'!U25:W25)</f>
        <v>24.263751666666668</v>
      </c>
      <c r="J24" s="30">
        <f>AVERAGE('StDev Calc'!AB25:AD25)</f>
        <v>24.495573666666669</v>
      </c>
      <c r="K24" s="45">
        <f>AVERAGE('StDev Calc'!AE25:AG25)</f>
        <v>24.916666333333335</v>
      </c>
      <c r="L24" s="34">
        <f>AVERAGE('StDev Calc'!AH25:AJ25)</f>
        <v>24.428097666666662</v>
      </c>
      <c r="M24" s="45">
        <f>AVERAGE('StDev Calc'!AO25:AQ25)</f>
        <v>24.613421666666667</v>
      </c>
      <c r="N24" s="45">
        <f>AVERAGE('StDev Calc'!AR25:AT25)</f>
        <v>24.761719333333332</v>
      </c>
      <c r="O24" s="40">
        <f>AVERAGE('StDev Calc'!AU25:AW25)</f>
        <v>24.405499666666667</v>
      </c>
      <c r="P24" s="32">
        <f>AVERAGE('StDev Calc'!BB25:BD25)</f>
        <v>30.364155333333333</v>
      </c>
      <c r="Q24" s="40">
        <f>AVERAGE('StDev Calc'!BE25:BG25)</f>
        <v>30.035240333333331</v>
      </c>
      <c r="R24" s="40">
        <f>AVERAGE('StDev Calc'!BH25:BJ25)</f>
        <v>30.715326000000001</v>
      </c>
      <c r="S24" s="30">
        <f>AVERAGE('StDev Calc'!BO25:BQ25)</f>
        <v>30.417925666666665</v>
      </c>
      <c r="T24" s="45">
        <f>AVERAGE('StDev Calc'!BR25:BT25)</f>
        <v>30.641866666666669</v>
      </c>
      <c r="U24" s="45">
        <f>AVERAGE('StDev Calc'!BU25:BW25)</f>
        <v>29.995901000000003</v>
      </c>
      <c r="V24" s="30">
        <f>AVERAGE('StDev Calc'!CB25:CD25)</f>
        <v>30.44896266666667</v>
      </c>
      <c r="W24" s="45">
        <f>AVERAGE('StDev Calc'!CE25:CG25)</f>
        <v>29.652100999999998</v>
      </c>
      <c r="X24" s="34">
        <f>AVERAGE('StDev Calc'!CH25:CJ25)</f>
        <v>30.112653333333331</v>
      </c>
      <c r="Y24" s="45">
        <f>AVERAGE('StDev Calc'!CO25:CQ25)</f>
        <v>29.358332499999999</v>
      </c>
      <c r="Z24" s="45">
        <f>AVERAGE('StDev Calc'!CR25:CT25)</f>
        <v>28.287388</v>
      </c>
      <c r="AA24" s="33">
        <f>AVERAGE('StDev Calc'!CU25:CW25)</f>
        <v>28.404187333333336</v>
      </c>
    </row>
    <row r="25" spans="1:27" ht="15.5" x14ac:dyDescent="0.35">
      <c r="A25" s="35"/>
      <c r="B25" s="36" t="s">
        <v>104</v>
      </c>
      <c r="C25" s="54" t="s">
        <v>70</v>
      </c>
      <c r="D25" s="32">
        <f>AVERAGE('StDev Calc'!B26:D26)</f>
        <v>24.840693666666667</v>
      </c>
      <c r="E25" s="40">
        <f>AVERAGE('StDev Calc'!E26:G26)</f>
        <v>25.365745666666665</v>
      </c>
      <c r="F25" s="40">
        <f>AVERAGE('StDev Calc'!H26:J26)</f>
        <v>25.382581999999999</v>
      </c>
      <c r="G25" s="30">
        <f>AVERAGE('StDev Calc'!O26:Q26)</f>
        <v>25.82685433333333</v>
      </c>
      <c r="H25" s="45">
        <f>AVERAGE('StDev Calc'!R26:T26)</f>
        <v>25.374114333333335</v>
      </c>
      <c r="I25" s="45">
        <f>AVERAGE('StDev Calc'!U26:W26)</f>
        <v>25.190353999999999</v>
      </c>
      <c r="J25" s="30">
        <f>AVERAGE('StDev Calc'!AB26:AD26)</f>
        <v>26.159556666666663</v>
      </c>
      <c r="K25" s="45">
        <f>AVERAGE('StDev Calc'!AE26:AG26)</f>
        <v>25.990179999999999</v>
      </c>
      <c r="L25" s="34">
        <f>AVERAGE('StDev Calc'!AH26:AJ26)</f>
        <v>25.768921666666667</v>
      </c>
      <c r="M25" s="45">
        <f>AVERAGE('StDev Calc'!AO26:AQ26)</f>
        <v>26.457190000000001</v>
      </c>
      <c r="N25" s="45">
        <f>AVERAGE('StDev Calc'!AR26:AT26)</f>
        <v>26.750917333333334</v>
      </c>
      <c r="O25" s="40">
        <f>AVERAGE('StDev Calc'!AU26:AW26)</f>
        <v>26.293381333333333</v>
      </c>
      <c r="P25" s="32">
        <f>AVERAGE('StDev Calc'!BB26:BD26)</f>
        <v>25.382054999999998</v>
      </c>
      <c r="Q25" s="40">
        <f>AVERAGE('StDev Calc'!BE26:BG26)</f>
        <v>25.311855333333337</v>
      </c>
      <c r="R25" s="40">
        <f>AVERAGE('StDev Calc'!BH26:BJ26)</f>
        <v>24.937353000000002</v>
      </c>
      <c r="S25" s="30">
        <f>AVERAGE('StDev Calc'!BO26:BQ26)</f>
        <v>25.628861666666666</v>
      </c>
      <c r="T25" s="45">
        <f>AVERAGE('StDev Calc'!BR26:BT26)</f>
        <v>25.066654666666665</v>
      </c>
      <c r="U25" s="45">
        <f>AVERAGE('StDev Calc'!BU26:BW26)</f>
        <v>26.052486666666667</v>
      </c>
      <c r="V25" s="30">
        <f>AVERAGE('StDev Calc'!CB26:CD26)</f>
        <v>25.67729266666667</v>
      </c>
      <c r="W25" s="45">
        <f>AVERAGE('StDev Calc'!CE26:CG26)</f>
        <v>26.342015333333336</v>
      </c>
      <c r="X25" s="34">
        <f>AVERAGE('StDev Calc'!CH26:CJ26)</f>
        <v>26.528464999999997</v>
      </c>
      <c r="Y25" s="45">
        <f>AVERAGE('StDev Calc'!CO26:CQ26)</f>
        <v>29.589756000000001</v>
      </c>
      <c r="Z25" s="45">
        <f>AVERAGE('StDev Calc'!CR26:CT26)</f>
        <v>27.442883500000001</v>
      </c>
      <c r="AA25" s="33">
        <f>AVERAGE('StDev Calc'!CU26:CW26)</f>
        <v>27.103782666666671</v>
      </c>
    </row>
    <row r="26" spans="1:27" ht="15.5" x14ac:dyDescent="0.35">
      <c r="A26" s="35"/>
      <c r="B26" s="36" t="s">
        <v>105</v>
      </c>
      <c r="C26" s="54" t="s">
        <v>71</v>
      </c>
      <c r="D26" s="32">
        <f>AVERAGE('StDev Calc'!B27:D27)</f>
        <v>21.514014666666668</v>
      </c>
      <c r="E26" s="40">
        <f>AVERAGE('StDev Calc'!E27:G27)</f>
        <v>21.10347366666667</v>
      </c>
      <c r="F26" s="40">
        <f>AVERAGE('StDev Calc'!H27:J27)</f>
        <v>21.403150333333333</v>
      </c>
      <c r="G26" s="30">
        <f>AVERAGE('StDev Calc'!O27:Q27)</f>
        <v>21.01476966666667</v>
      </c>
      <c r="H26" s="45">
        <f>AVERAGE('StDev Calc'!R27:T27)</f>
        <v>21.394920666666668</v>
      </c>
      <c r="I26" s="45">
        <f>AVERAGE('StDev Calc'!U27:W27)</f>
        <v>21.389178333333334</v>
      </c>
      <c r="J26" s="30">
        <f>AVERAGE('StDev Calc'!AB27:AD27)</f>
        <v>21.353080000000002</v>
      </c>
      <c r="K26" s="45">
        <f>AVERAGE('StDev Calc'!AE27:AG27)</f>
        <v>21.138347333333332</v>
      </c>
      <c r="L26" s="34">
        <f>AVERAGE('StDev Calc'!AH27:AJ27)</f>
        <v>21.443824333333335</v>
      </c>
      <c r="M26" s="45">
        <f>AVERAGE('StDev Calc'!AO27:AQ27)</f>
        <v>21.245389333333332</v>
      </c>
      <c r="N26" s="45">
        <f>AVERAGE('StDev Calc'!AR27:AT27)</f>
        <v>21.255210999999999</v>
      </c>
      <c r="O26" s="40">
        <f>AVERAGE('StDev Calc'!AU27:AW27)</f>
        <v>21.199126</v>
      </c>
      <c r="P26" s="32">
        <f>AVERAGE('StDev Calc'!BB27:BD27)</f>
        <v>32.709391000000004</v>
      </c>
      <c r="Q26" s="40">
        <f>AVERAGE('StDev Calc'!BE27:BG27)</f>
        <v>32.40367633333333</v>
      </c>
      <c r="R26" s="40">
        <f>AVERAGE('StDev Calc'!BH27:BJ27)</f>
        <v>32.460743666666666</v>
      </c>
      <c r="S26" s="30">
        <f>AVERAGE('StDev Calc'!BO27:BQ27)</f>
        <v>32.839014666666664</v>
      </c>
      <c r="T26" s="45">
        <f>AVERAGE('StDev Calc'!BR27:BT27)</f>
        <v>33.109727999999997</v>
      </c>
      <c r="U26" s="45">
        <f>AVERAGE('StDev Calc'!BU27:BW27)</f>
        <v>32.255137333333337</v>
      </c>
      <c r="V26" s="30">
        <f>AVERAGE('StDev Calc'!CB27:CD27)</f>
        <v>32.303741666666667</v>
      </c>
      <c r="W26" s="45">
        <f>AVERAGE('StDev Calc'!CE27:CG27)</f>
        <v>32.231211333333334</v>
      </c>
      <c r="X26" s="34">
        <f>AVERAGE('StDev Calc'!CH27:CJ27)</f>
        <v>32.461108999999993</v>
      </c>
      <c r="Y26" s="45">
        <f>AVERAGE('StDev Calc'!CO27:CQ27)</f>
        <v>30.788767</v>
      </c>
      <c r="Z26" s="45">
        <f>AVERAGE('StDev Calc'!CR27:CT27)</f>
        <v>31.804916499999997</v>
      </c>
      <c r="AA26" s="33">
        <f>AVERAGE('StDev Calc'!CU27:CW27)</f>
        <v>32.777121000000001</v>
      </c>
    </row>
    <row r="27" spans="1:27" ht="15.5" x14ac:dyDescent="0.35">
      <c r="A27" s="35"/>
      <c r="B27" s="36" t="s">
        <v>106</v>
      </c>
      <c r="C27" s="54" t="s">
        <v>72</v>
      </c>
      <c r="D27" s="32">
        <f>AVERAGE('StDev Calc'!B28:D28)</f>
        <v>35.343679999999999</v>
      </c>
      <c r="E27" s="40">
        <f>AVERAGE('StDev Calc'!E28:G28)</f>
        <v>34.403841666666665</v>
      </c>
      <c r="F27" s="40">
        <f>AVERAGE('StDev Calc'!H28:J28)</f>
        <v>34.867465000000003</v>
      </c>
      <c r="G27" s="30">
        <f>AVERAGE('StDev Calc'!O28:Q28)</f>
        <v>34.75292833333333</v>
      </c>
      <c r="H27" s="45">
        <f>AVERAGE('StDev Calc'!R28:T28)</f>
        <v>34.444212666666665</v>
      </c>
      <c r="I27" s="45">
        <f>AVERAGE('StDev Calc'!U28:W28)</f>
        <v>35.456930999999997</v>
      </c>
      <c r="J27" s="30">
        <f>AVERAGE('StDev Calc'!AB28:AD28)</f>
        <v>34.828532666666661</v>
      </c>
      <c r="K27" s="45">
        <f>AVERAGE('StDev Calc'!AE28:AG28)</f>
        <v>34.737624666666669</v>
      </c>
      <c r="L27" s="34">
        <f>AVERAGE('StDev Calc'!AH28:AJ28)</f>
        <v>35.536383999999998</v>
      </c>
      <c r="M27" s="45">
        <f>AVERAGE('StDev Calc'!AO28:AQ28)</f>
        <v>37.316688333333332</v>
      </c>
      <c r="N27" s="45">
        <f>AVERAGE('StDev Calc'!AR28:AT28)</f>
        <v>35.652030666666661</v>
      </c>
      <c r="O27" s="40">
        <f>AVERAGE('StDev Calc'!AU28:AW28)</f>
        <v>36.45485133333333</v>
      </c>
      <c r="P27" s="32">
        <f>AVERAGE('StDev Calc'!BB28:BD28)</f>
        <v>40</v>
      </c>
      <c r="Q27" s="40">
        <f>AVERAGE('StDev Calc'!BE28:BG28)</f>
        <v>40</v>
      </c>
      <c r="R27" s="40">
        <f>AVERAGE('StDev Calc'!BH28:BJ28)</f>
        <v>40</v>
      </c>
      <c r="S27" s="30">
        <f>AVERAGE('StDev Calc'!BO28:BQ28)</f>
        <v>40</v>
      </c>
      <c r="T27" s="45">
        <f>AVERAGE('StDev Calc'!BR28:BT28)</f>
        <v>40</v>
      </c>
      <c r="U27" s="45">
        <f>AVERAGE('StDev Calc'!BU28:BW28)</f>
        <v>40</v>
      </c>
      <c r="V27" s="30">
        <f>AVERAGE('StDev Calc'!CB28:CD28)</f>
        <v>40</v>
      </c>
      <c r="W27" s="45">
        <f>AVERAGE('StDev Calc'!CE28:CG28)</f>
        <v>40</v>
      </c>
      <c r="X27" s="34">
        <f>AVERAGE('StDev Calc'!CH28:CJ28)</f>
        <v>40</v>
      </c>
      <c r="Y27" s="45">
        <f>AVERAGE('StDev Calc'!CO28:CQ28)</f>
        <v>36.766852999999998</v>
      </c>
      <c r="Z27" s="45">
        <f>AVERAGE('StDev Calc'!CR28:CT28)</f>
        <v>38.261993500000003</v>
      </c>
      <c r="AA27" s="33">
        <f>AVERAGE('StDev Calc'!CU28:CW28)</f>
        <v>40</v>
      </c>
    </row>
    <row r="28" spans="1:27" ht="15.5" x14ac:dyDescent="0.35">
      <c r="A28" s="35"/>
      <c r="B28" s="36" t="s">
        <v>107</v>
      </c>
      <c r="C28" s="54" t="s">
        <v>73</v>
      </c>
      <c r="D28" s="32">
        <f>AVERAGE('StDev Calc'!B29:D29)</f>
        <v>32.472263333333331</v>
      </c>
      <c r="E28" s="40">
        <f>AVERAGE('StDev Calc'!E29:G29)</f>
        <v>32.330441000000008</v>
      </c>
      <c r="F28" s="40">
        <f>AVERAGE('StDev Calc'!H29:J29)</f>
        <v>32.245677999999998</v>
      </c>
      <c r="G28" s="30">
        <f>AVERAGE('StDev Calc'!O29:Q29)</f>
        <v>32.519709999999996</v>
      </c>
      <c r="H28" s="45">
        <f>AVERAGE('StDev Calc'!R29:T29)</f>
        <v>32.147323</v>
      </c>
      <c r="I28" s="45">
        <f>AVERAGE('StDev Calc'!U29:W29)</f>
        <v>32.366867333333332</v>
      </c>
      <c r="J28" s="30">
        <f>AVERAGE('StDev Calc'!AB29:AD29)</f>
        <v>32.518422999999999</v>
      </c>
      <c r="K28" s="45">
        <f>AVERAGE('StDev Calc'!AE29:AG29)</f>
        <v>32.863517999999999</v>
      </c>
      <c r="L28" s="34">
        <f>AVERAGE('StDev Calc'!AH29:AJ29)</f>
        <v>32.56973</v>
      </c>
      <c r="M28" s="45">
        <f>AVERAGE('StDev Calc'!AO29:AQ29)</f>
        <v>32.798171333333329</v>
      </c>
      <c r="N28" s="45">
        <f>AVERAGE('StDev Calc'!AR29:AT29)</f>
        <v>32.741385000000001</v>
      </c>
      <c r="O28" s="40">
        <f>AVERAGE('StDev Calc'!AU29:AW29)</f>
        <v>33.122250999999999</v>
      </c>
      <c r="P28" s="32">
        <f>AVERAGE('StDev Calc'!BB29:BD29)</f>
        <v>31.371778333333335</v>
      </c>
      <c r="Q28" s="40">
        <f>AVERAGE('StDev Calc'!BE29:BG29)</f>
        <v>31.347583666666669</v>
      </c>
      <c r="R28" s="40">
        <f>AVERAGE('StDev Calc'!BH29:BJ29)</f>
        <v>32.130056666666661</v>
      </c>
      <c r="S28" s="30">
        <f>AVERAGE('StDev Calc'!BO29:BQ29)</f>
        <v>31.280702999999999</v>
      </c>
      <c r="T28" s="45">
        <f>AVERAGE('StDev Calc'!BR29:BT29)</f>
        <v>32.039840000000005</v>
      </c>
      <c r="U28" s="45">
        <f>AVERAGE('StDev Calc'!BU29:BW29)</f>
        <v>31.042113333333333</v>
      </c>
      <c r="V28" s="30">
        <f>AVERAGE('StDev Calc'!CB29:CD29)</f>
        <v>31.977755666666667</v>
      </c>
      <c r="W28" s="45">
        <f>AVERAGE('StDev Calc'!CE29:CG29)</f>
        <v>31.577395333333332</v>
      </c>
      <c r="X28" s="34">
        <f>AVERAGE('StDev Calc'!CH29:CJ29)</f>
        <v>31.073535666666668</v>
      </c>
      <c r="Y28" s="45">
        <f>AVERAGE('StDev Calc'!CO29:CQ29)</f>
        <v>32.554898999999999</v>
      </c>
      <c r="Z28" s="45">
        <f>AVERAGE('StDev Calc'!CR29:CT29)</f>
        <v>31.724421499999998</v>
      </c>
      <c r="AA28" s="33">
        <f>AVERAGE('StDev Calc'!CU29:CW29)</f>
        <v>32.073132999999999</v>
      </c>
    </row>
    <row r="29" spans="1:27" ht="15.5" x14ac:dyDescent="0.35">
      <c r="A29" s="35"/>
      <c r="B29" s="36" t="s">
        <v>108</v>
      </c>
      <c r="C29" s="54" t="s">
        <v>74</v>
      </c>
      <c r="D29" s="32">
        <f>AVERAGE('StDev Calc'!B30:D30)</f>
        <v>23.249570000000002</v>
      </c>
      <c r="E29" s="40">
        <f>AVERAGE('StDev Calc'!E30:G30)</f>
        <v>22.936491333333333</v>
      </c>
      <c r="F29" s="40">
        <f>AVERAGE('StDev Calc'!H30:J30)</f>
        <v>23.041725333333332</v>
      </c>
      <c r="G29" s="30">
        <f>AVERAGE('StDev Calc'!O30:Q30)</f>
        <v>22.792270333333335</v>
      </c>
      <c r="H29" s="45">
        <f>AVERAGE('StDev Calc'!R30:T30)</f>
        <v>22.588036666666667</v>
      </c>
      <c r="I29" s="45">
        <f>AVERAGE('StDev Calc'!U30:W30)</f>
        <v>22.759840999999998</v>
      </c>
      <c r="J29" s="30">
        <f>AVERAGE('StDev Calc'!AB30:AD30)</f>
        <v>23.012681333333333</v>
      </c>
      <c r="K29" s="45">
        <f>AVERAGE('StDev Calc'!AE30:AG30)</f>
        <v>23.173219666666668</v>
      </c>
      <c r="L29" s="34">
        <f>AVERAGE('StDev Calc'!AH30:AJ30)</f>
        <v>23.026235</v>
      </c>
      <c r="M29" s="45">
        <f>AVERAGE('StDev Calc'!AO30:AQ30)</f>
        <v>23.283462333333333</v>
      </c>
      <c r="N29" s="45">
        <f>AVERAGE('StDev Calc'!AR30:AT30)</f>
        <v>23.435774333333331</v>
      </c>
      <c r="O29" s="40">
        <f>AVERAGE('StDev Calc'!AU30:AW30)</f>
        <v>23.173236333333335</v>
      </c>
      <c r="P29" s="32">
        <f>AVERAGE('StDev Calc'!BB30:BD30)</f>
        <v>32.97210066666667</v>
      </c>
      <c r="Q29" s="40">
        <f>AVERAGE('StDev Calc'!BE30:BG30)</f>
        <v>32.64764233333333</v>
      </c>
      <c r="R29" s="40">
        <f>AVERAGE('StDev Calc'!BH30:BJ30)</f>
        <v>30.319517333333334</v>
      </c>
      <c r="S29" s="30">
        <f>AVERAGE('StDev Calc'!BO30:BQ30)</f>
        <v>32.68834433333334</v>
      </c>
      <c r="T29" s="45">
        <f>AVERAGE('StDev Calc'!BR30:BT30)</f>
        <v>32.406320000000001</v>
      </c>
      <c r="U29" s="45">
        <f>AVERAGE('StDev Calc'!BU30:BW30)</f>
        <v>30.683983666666666</v>
      </c>
      <c r="V29" s="30">
        <f>AVERAGE('StDev Calc'!CB30:CD30)</f>
        <v>32.836403999999995</v>
      </c>
      <c r="W29" s="45">
        <f>AVERAGE('StDev Calc'!CE30:CG30)</f>
        <v>31.693986333333331</v>
      </c>
      <c r="X29" s="34">
        <f>AVERAGE('StDev Calc'!CH30:CJ30)</f>
        <v>32.026155666666668</v>
      </c>
      <c r="Y29" s="45">
        <f>AVERAGE('StDev Calc'!CO30:CQ30)</f>
        <v>33.287370999999993</v>
      </c>
      <c r="Z29" s="45">
        <f>AVERAGE('StDev Calc'!CR30:CT30)</f>
        <v>33.253511000000003</v>
      </c>
      <c r="AA29" s="33">
        <f>AVERAGE('StDev Calc'!CU30:CW30)</f>
        <v>32.933206333333338</v>
      </c>
    </row>
    <row r="30" spans="1:27" ht="15.5" x14ac:dyDescent="0.35">
      <c r="A30" s="35"/>
      <c r="B30" s="36" t="s">
        <v>109</v>
      </c>
      <c r="C30" s="54" t="s">
        <v>75</v>
      </c>
      <c r="D30" s="32">
        <f>AVERAGE('StDev Calc'!B31:D31)</f>
        <v>26.185552666666666</v>
      </c>
      <c r="E30" s="40">
        <f>AVERAGE('StDev Calc'!E31:G31)</f>
        <v>26.336532666666667</v>
      </c>
      <c r="F30" s="40">
        <f>AVERAGE('StDev Calc'!H31:J31)</f>
        <v>26.287553000000003</v>
      </c>
      <c r="G30" s="30">
        <f>AVERAGE('StDev Calc'!O31:Q31)</f>
        <v>25.913254333333331</v>
      </c>
      <c r="H30" s="45">
        <f>AVERAGE('StDev Calc'!R31:T31)</f>
        <v>25.854046666666665</v>
      </c>
      <c r="I30" s="45">
        <f>AVERAGE('StDev Calc'!U31:W31)</f>
        <v>25.860382000000001</v>
      </c>
      <c r="J30" s="30">
        <f>AVERAGE('StDev Calc'!AB31:AD31)</f>
        <v>26.126615999999999</v>
      </c>
      <c r="K30" s="45">
        <f>AVERAGE('StDev Calc'!AE31:AG31)</f>
        <v>26.357994666666666</v>
      </c>
      <c r="L30" s="34">
        <f>AVERAGE('StDev Calc'!AH31:AJ31)</f>
        <v>26.334762000000001</v>
      </c>
      <c r="M30" s="45">
        <f>AVERAGE('StDev Calc'!AO31:AQ31)</f>
        <v>26.684067333333331</v>
      </c>
      <c r="N30" s="45">
        <f>AVERAGE('StDev Calc'!AR31:AT31)</f>
        <v>26.244587999999997</v>
      </c>
      <c r="O30" s="40">
        <f>AVERAGE('StDev Calc'!AU31:AW31)</f>
        <v>26.365007000000002</v>
      </c>
      <c r="P30" s="32">
        <f>AVERAGE('StDev Calc'!BB31:BD31)</f>
        <v>38.923431333333333</v>
      </c>
      <c r="Q30" s="40">
        <f>AVERAGE('StDev Calc'!BE31:BG31)</f>
        <v>35.591623333333338</v>
      </c>
      <c r="R30" s="40">
        <f>AVERAGE('StDev Calc'!BH31:BJ31)</f>
        <v>37.400549666666663</v>
      </c>
      <c r="S30" s="30">
        <f>AVERAGE('StDev Calc'!BO31:BQ31)</f>
        <v>37.356396999999994</v>
      </c>
      <c r="T30" s="45">
        <f>AVERAGE('StDev Calc'!BR31:BT31)</f>
        <v>37.832273333333333</v>
      </c>
      <c r="U30" s="45">
        <f>AVERAGE('StDev Calc'!BU31:BW31)</f>
        <v>37.779288000000001</v>
      </c>
      <c r="V30" s="30">
        <f>AVERAGE('StDev Calc'!CB31:CD31)</f>
        <v>32.339087666666664</v>
      </c>
      <c r="W30" s="45">
        <f>AVERAGE('StDev Calc'!CE31:CG31)</f>
        <v>36.147416999999997</v>
      </c>
      <c r="X30" s="34">
        <f>AVERAGE('StDev Calc'!CH31:CJ31)</f>
        <v>38.627896666666665</v>
      </c>
      <c r="Y30" s="45">
        <f>AVERAGE('StDev Calc'!CO31:CQ31)</f>
        <v>35.2953185</v>
      </c>
      <c r="Z30" s="45">
        <f>AVERAGE('StDev Calc'!CR31:CT31)</f>
        <v>35.2559355</v>
      </c>
      <c r="AA30" s="33">
        <f>AVERAGE('StDev Calc'!CU31:CW31)</f>
        <v>36.304809666666671</v>
      </c>
    </row>
    <row r="31" spans="1:27" ht="15.5" x14ac:dyDescent="0.35">
      <c r="A31" s="35"/>
      <c r="B31" s="36" t="s">
        <v>103</v>
      </c>
      <c r="C31" s="54" t="s">
        <v>69</v>
      </c>
      <c r="D31" s="32">
        <f>AVERAGE('StDev Calc'!B32:D32)</f>
        <v>34.67507066666667</v>
      </c>
      <c r="E31" s="40">
        <f>AVERAGE('StDev Calc'!E32:G32)</f>
        <v>34.961618666666666</v>
      </c>
      <c r="F31" s="40">
        <f>AVERAGE('StDev Calc'!H32:J32)</f>
        <v>35.317904333333331</v>
      </c>
      <c r="G31" s="30">
        <f>AVERAGE('StDev Calc'!O32:Q32)</f>
        <v>33.633882</v>
      </c>
      <c r="H31" s="45">
        <f>AVERAGE('StDev Calc'!R32:T32)</f>
        <v>35.532409999999999</v>
      </c>
      <c r="I31" s="45">
        <f>AVERAGE('StDev Calc'!U32:W32)</f>
        <v>34.93980366666667</v>
      </c>
      <c r="J31" s="30">
        <f>AVERAGE('StDev Calc'!AB32:AD32)</f>
        <v>34.606898333333334</v>
      </c>
      <c r="K31" s="45">
        <f>AVERAGE('StDev Calc'!AE32:AG32)</f>
        <v>35.368899999999996</v>
      </c>
      <c r="L31" s="34">
        <f>AVERAGE('StDev Calc'!AH32:AJ32)</f>
        <v>37.262307333333332</v>
      </c>
      <c r="M31" s="45">
        <f>AVERAGE('StDev Calc'!AO32:AQ32)</f>
        <v>33.239171666666671</v>
      </c>
      <c r="N31" s="45">
        <f>AVERAGE('StDev Calc'!AR32:AT32)</f>
        <v>34.426957333333327</v>
      </c>
      <c r="O31" s="40">
        <f>AVERAGE('StDev Calc'!AU32:AW32)</f>
        <v>34.310569999999991</v>
      </c>
      <c r="P31" s="32">
        <f>AVERAGE('StDev Calc'!BB32:BD32)</f>
        <v>26.792209666666668</v>
      </c>
      <c r="Q31" s="40">
        <f>AVERAGE('StDev Calc'!BE32:BG32)</f>
        <v>25.83596866666667</v>
      </c>
      <c r="R31" s="40">
        <f>AVERAGE('StDev Calc'!BH32:BJ32)</f>
        <v>24.610440666666666</v>
      </c>
      <c r="S31" s="30">
        <f>AVERAGE('StDev Calc'!BO32:BQ32)</f>
        <v>25.206368333333334</v>
      </c>
      <c r="T31" s="45">
        <f>AVERAGE('StDev Calc'!BR32:BT32)</f>
        <v>25.414286333333333</v>
      </c>
      <c r="U31" s="45">
        <f>AVERAGE('StDev Calc'!BU32:BW32)</f>
        <v>24.067014</v>
      </c>
      <c r="V31" s="30">
        <f>AVERAGE('StDev Calc'!CB32:CD32)</f>
        <v>25.509540000000001</v>
      </c>
      <c r="W31" s="45">
        <f>AVERAGE('StDev Calc'!CE32:CG32)</f>
        <v>25.379449333333337</v>
      </c>
      <c r="X31" s="34">
        <f>AVERAGE('StDev Calc'!CH32:CJ32)</f>
        <v>23.944567000000003</v>
      </c>
      <c r="Y31" s="45">
        <f>AVERAGE('StDev Calc'!CO32:CQ32)</f>
        <v>25.890017499999999</v>
      </c>
      <c r="Z31" s="45">
        <f>AVERAGE('StDev Calc'!CR32:CT32)</f>
        <v>24.462726</v>
      </c>
      <c r="AA31" s="33">
        <f>AVERAGE('StDev Calc'!CU32:CW32)</f>
        <v>23.749058666666667</v>
      </c>
    </row>
    <row r="32" spans="1:27" ht="15.5" x14ac:dyDescent="0.35">
      <c r="A32" s="35"/>
      <c r="B32" s="36" t="s">
        <v>126</v>
      </c>
      <c r="C32" s="54" t="s">
        <v>76</v>
      </c>
      <c r="D32" s="32">
        <f>AVERAGE('StDev Calc'!B33:D33)</f>
        <v>30.176204333333335</v>
      </c>
      <c r="E32" s="40">
        <f>AVERAGE('StDev Calc'!E33:G33)</f>
        <v>30.057886333333332</v>
      </c>
      <c r="F32" s="40">
        <f>AVERAGE('StDev Calc'!H33:J33)</f>
        <v>30.130975666666668</v>
      </c>
      <c r="G32" s="30">
        <f>AVERAGE('StDev Calc'!O33:Q33)</f>
        <v>30.418059</v>
      </c>
      <c r="H32" s="45">
        <f>AVERAGE('StDev Calc'!R33:T33)</f>
        <v>30.269807666666665</v>
      </c>
      <c r="I32" s="45">
        <f>AVERAGE('StDev Calc'!U33:W33)</f>
        <v>30.977335666666665</v>
      </c>
      <c r="J32" s="30">
        <f>AVERAGE('StDev Calc'!AB33:AD33)</f>
        <v>30.18576333333333</v>
      </c>
      <c r="K32" s="45">
        <f>AVERAGE('StDev Calc'!AE33:AG33)</f>
        <v>30.416627000000002</v>
      </c>
      <c r="L32" s="34">
        <f>AVERAGE('StDev Calc'!AH33:AJ33)</f>
        <v>30.892671666666661</v>
      </c>
      <c r="M32" s="45">
        <f>AVERAGE('StDev Calc'!AO33:AQ33)</f>
        <v>29.977415666666669</v>
      </c>
      <c r="N32" s="45">
        <f>AVERAGE('StDev Calc'!AR33:AT33)</f>
        <v>30.131422333333337</v>
      </c>
      <c r="O32" s="40">
        <f>AVERAGE('StDev Calc'!AU33:AW33)</f>
        <v>29.970427999999998</v>
      </c>
      <c r="P32" s="32">
        <f>AVERAGE('StDev Calc'!BB33:BD33)</f>
        <v>23.99562366666667</v>
      </c>
      <c r="Q32" s="40">
        <f>AVERAGE('StDev Calc'!BE33:BG33)</f>
        <v>23.806366999999998</v>
      </c>
      <c r="R32" s="40">
        <f>AVERAGE('StDev Calc'!BH33:BJ33)</f>
        <v>24.070964</v>
      </c>
      <c r="S32" s="30">
        <f>AVERAGE('StDev Calc'!BO33:BQ33)</f>
        <v>23.862681666666663</v>
      </c>
      <c r="T32" s="45">
        <f>AVERAGE('StDev Calc'!BR33:BT33)</f>
        <v>23.973551</v>
      </c>
      <c r="U32" s="45">
        <f>AVERAGE('StDev Calc'!BU33:BW33)</f>
        <v>23.682434000000001</v>
      </c>
      <c r="V32" s="30">
        <f>AVERAGE('StDev Calc'!CB33:CD33)</f>
        <v>23.668018333333332</v>
      </c>
      <c r="W32" s="45">
        <f>AVERAGE('StDev Calc'!CE33:CG33)</f>
        <v>23.287582333333333</v>
      </c>
      <c r="X32" s="34">
        <f>AVERAGE('StDev Calc'!CH33:CJ33)</f>
        <v>23.395624666666667</v>
      </c>
      <c r="Y32" s="45">
        <f>AVERAGE('StDev Calc'!CO33:CQ33)</f>
        <v>24.151696000000001</v>
      </c>
      <c r="Z32" s="45">
        <f>AVERAGE('StDev Calc'!CR33:CT33)</f>
        <v>23.4619325</v>
      </c>
      <c r="AA32" s="33">
        <f>AVERAGE('StDev Calc'!CU33:CW33)</f>
        <v>22.865907666666669</v>
      </c>
    </row>
    <row r="33" spans="1:27" ht="15.5" x14ac:dyDescent="0.35">
      <c r="A33" s="37"/>
      <c r="B33" s="38" t="s">
        <v>127</v>
      </c>
      <c r="C33" s="56" t="s">
        <v>77</v>
      </c>
      <c r="D33" s="32">
        <f>AVERAGE('StDev Calc'!B34:D34)</f>
        <v>28.01445</v>
      </c>
      <c r="E33" s="40">
        <f>AVERAGE('StDev Calc'!E34:G34)</f>
        <v>27.934045999999999</v>
      </c>
      <c r="F33" s="40">
        <f>AVERAGE('StDev Calc'!H34:J34)</f>
        <v>27.815036666666668</v>
      </c>
      <c r="G33" s="30">
        <f>AVERAGE('StDev Calc'!O34:Q34)</f>
        <v>27.660562666666667</v>
      </c>
      <c r="H33" s="45">
        <f>AVERAGE('StDev Calc'!R34:T34)</f>
        <v>27.715527999999996</v>
      </c>
      <c r="I33" s="45">
        <f>AVERAGE('StDev Calc'!U34:W34)</f>
        <v>27.856687333333337</v>
      </c>
      <c r="J33" s="30">
        <f>AVERAGE('StDev Calc'!AB34:AD34)</f>
        <v>27.614495000000002</v>
      </c>
      <c r="K33" s="45">
        <f>AVERAGE('StDev Calc'!AE34:AG34)</f>
        <v>27.687938333333335</v>
      </c>
      <c r="L33" s="34">
        <f>AVERAGE('StDev Calc'!AH34:AJ34)</f>
        <v>27.766392333333332</v>
      </c>
      <c r="M33" s="45">
        <f>AVERAGE('StDev Calc'!AO34:AQ34)</f>
        <v>27.550263000000001</v>
      </c>
      <c r="N33" s="45">
        <f>AVERAGE('StDev Calc'!AR34:AT34)</f>
        <v>27.938233999999998</v>
      </c>
      <c r="O33" s="40">
        <f>AVERAGE('StDev Calc'!AU34:AW34)</f>
        <v>27.682841999999997</v>
      </c>
      <c r="P33" s="32">
        <f>AVERAGE('StDev Calc'!BB34:BD34)</f>
        <v>24.280942999999997</v>
      </c>
      <c r="Q33" s="40">
        <f>AVERAGE('StDev Calc'!BE34:BG34)</f>
        <v>24.649251000000003</v>
      </c>
      <c r="R33" s="40">
        <f>AVERAGE('StDev Calc'!BH34:BJ34)</f>
        <v>25.307160333333332</v>
      </c>
      <c r="S33" s="30">
        <f>AVERAGE('StDev Calc'!BO34:BQ34)</f>
        <v>24.591194999999999</v>
      </c>
      <c r="T33" s="45">
        <f>AVERAGE('StDev Calc'!BR34:BT34)</f>
        <v>24.737680999999998</v>
      </c>
      <c r="U33" s="45">
        <f>AVERAGE('StDev Calc'!BU34:BW34)</f>
        <v>24.634995666666669</v>
      </c>
      <c r="V33" s="30">
        <f>AVERAGE('StDev Calc'!CB34:CD34)</f>
        <v>24.296505</v>
      </c>
      <c r="W33" s="45">
        <f>AVERAGE('StDev Calc'!CE34:CG34)</f>
        <v>24.179062666666667</v>
      </c>
      <c r="X33" s="34">
        <f>AVERAGE('StDev Calc'!CH34:CJ34)</f>
        <v>24.415664666666668</v>
      </c>
      <c r="Y33" s="45">
        <f>AVERAGE('StDev Calc'!CO34:CQ34)</f>
        <v>25.029729000000003</v>
      </c>
      <c r="Z33" s="45">
        <f>AVERAGE('StDev Calc'!CR34:CT34)</f>
        <v>24.336223499999999</v>
      </c>
      <c r="AA33" s="33">
        <f>AVERAGE('StDev Calc'!CU34:CW34)</f>
        <v>23.610496666666666</v>
      </c>
    </row>
    <row r="34" spans="1:27" ht="15.5" x14ac:dyDescent="0.35">
      <c r="A34" s="39"/>
      <c r="B34" s="22"/>
      <c r="C34" s="23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5.5" x14ac:dyDescent="0.35">
      <c r="A35" s="41"/>
      <c r="B35" s="25"/>
      <c r="C35" s="53" t="str">
        <f t="shared" ref="C35:C64" si="0">C4</f>
        <v>NDN</v>
      </c>
      <c r="D35" s="42">
        <f>D4-D$3</f>
        <v>7.1730170000000015</v>
      </c>
      <c r="E35" s="42">
        <f t="shared" ref="E35:R50" si="1">E4-E$3</f>
        <v>7.4945029999999981</v>
      </c>
      <c r="F35" s="77">
        <f t="shared" si="1"/>
        <v>7.4264453333333336</v>
      </c>
      <c r="G35" s="42">
        <f t="shared" si="1"/>
        <v>19.516288000000003</v>
      </c>
      <c r="H35" s="42">
        <f t="shared" si="1"/>
        <v>19.59034733333333</v>
      </c>
      <c r="I35" s="77">
        <f t="shared" si="1"/>
        <v>19.725429000000002</v>
      </c>
      <c r="J35" s="42">
        <f t="shared" si="1"/>
        <v>6.8277536666666627</v>
      </c>
      <c r="K35" s="42">
        <f t="shared" si="1"/>
        <v>6.8803369999999973</v>
      </c>
      <c r="L35" s="77">
        <f t="shared" si="1"/>
        <v>7.4833933333333391</v>
      </c>
      <c r="M35" s="42">
        <f t="shared" si="1"/>
        <v>7.3044096666666647</v>
      </c>
      <c r="N35" s="42">
        <f t="shared" si="1"/>
        <v>6.9411290000000037</v>
      </c>
      <c r="O35" s="77">
        <f t="shared" si="1"/>
        <v>7.259056666666666</v>
      </c>
      <c r="P35" s="42">
        <f>P4-P$3</f>
        <v>3.1318046666666675</v>
      </c>
      <c r="Q35" s="42">
        <f t="shared" ref="Q35:AA50" si="2">Q4-Q$3</f>
        <v>3.4356576666666641</v>
      </c>
      <c r="R35" s="77">
        <f t="shared" si="2"/>
        <v>4.6197743333333392</v>
      </c>
      <c r="S35" s="42">
        <f t="shared" si="2"/>
        <v>16.840713666666677</v>
      </c>
      <c r="T35" s="42">
        <f t="shared" si="2"/>
        <v>15.775623666666664</v>
      </c>
      <c r="U35" s="77">
        <f t="shared" si="2"/>
        <v>17.60830533333333</v>
      </c>
      <c r="V35" s="42">
        <f t="shared" si="2"/>
        <v>3.3655503333333385</v>
      </c>
      <c r="W35" s="42">
        <f t="shared" si="2"/>
        <v>4.3228093333333355</v>
      </c>
      <c r="X35" s="77">
        <f t="shared" si="2"/>
        <v>4.115396333333333</v>
      </c>
      <c r="Y35" s="42">
        <f t="shared" si="2"/>
        <v>3.3585384999999981</v>
      </c>
      <c r="Z35" s="42">
        <f t="shared" si="2"/>
        <v>4.1995475000000013</v>
      </c>
      <c r="AA35" s="42">
        <f t="shared" si="2"/>
        <v>3.5510059999999974</v>
      </c>
    </row>
    <row r="36" spans="1:27" ht="15.5" x14ac:dyDescent="0.35">
      <c r="A36" s="35"/>
      <c r="B36" s="22"/>
      <c r="C36" s="55" t="str">
        <f t="shared" si="0"/>
        <v>MAGEL2</v>
      </c>
      <c r="D36" s="42">
        <f t="shared" ref="D36:S51" si="3">D5-D$3</f>
        <v>8.5362056666666675</v>
      </c>
      <c r="E36" s="42">
        <f t="shared" si="3"/>
        <v>9.2400496666666676</v>
      </c>
      <c r="F36" s="77">
        <f t="shared" si="3"/>
        <v>8.9610716666666619</v>
      </c>
      <c r="G36" s="42">
        <f t="shared" si="1"/>
        <v>19.516288000000003</v>
      </c>
      <c r="H36" s="42">
        <f t="shared" si="1"/>
        <v>19.59034733333333</v>
      </c>
      <c r="I36" s="77">
        <f t="shared" si="1"/>
        <v>19.725429000000002</v>
      </c>
      <c r="J36" s="42">
        <f t="shared" si="1"/>
        <v>9.3054193333333295</v>
      </c>
      <c r="K36" s="42">
        <f t="shared" si="1"/>
        <v>9.2775353333333328</v>
      </c>
      <c r="L36" s="77">
        <f t="shared" si="1"/>
        <v>9.5251230000000007</v>
      </c>
      <c r="M36" s="42">
        <f t="shared" si="1"/>
        <v>9.4449660000000009</v>
      </c>
      <c r="N36" s="42">
        <f t="shared" si="1"/>
        <v>8.9150779999999976</v>
      </c>
      <c r="O36" s="77">
        <f t="shared" si="1"/>
        <v>9.3864673333333322</v>
      </c>
      <c r="P36" s="42">
        <f t="shared" si="1"/>
        <v>4.4170416666666625</v>
      </c>
      <c r="Q36" s="42">
        <f t="shared" si="1"/>
        <v>5.0824126666666629</v>
      </c>
      <c r="R36" s="77">
        <f t="shared" si="1"/>
        <v>6.5615613333333336</v>
      </c>
      <c r="S36" s="42">
        <f t="shared" si="2"/>
        <v>11.66194066666667</v>
      </c>
      <c r="T36" s="42">
        <f t="shared" si="2"/>
        <v>12.378987999999996</v>
      </c>
      <c r="U36" s="77">
        <f t="shared" si="2"/>
        <v>13.128204666666672</v>
      </c>
      <c r="V36" s="42">
        <f t="shared" si="2"/>
        <v>4.5580523333333325</v>
      </c>
      <c r="W36" s="42">
        <f t="shared" si="2"/>
        <v>4.9122533333333358</v>
      </c>
      <c r="X36" s="77">
        <f t="shared" si="2"/>
        <v>5.0626363333333302</v>
      </c>
      <c r="Y36" s="42">
        <f t="shared" si="2"/>
        <v>5.1877404999999968</v>
      </c>
      <c r="Z36" s="42">
        <f t="shared" si="2"/>
        <v>5.7994924999999995</v>
      </c>
      <c r="AA36" s="42">
        <f t="shared" si="2"/>
        <v>4.8710759999999986</v>
      </c>
    </row>
    <row r="37" spans="1:27" ht="15.5" x14ac:dyDescent="0.35">
      <c r="A37" s="31"/>
      <c r="B37" s="22"/>
      <c r="C37" s="55" t="str">
        <f t="shared" si="0"/>
        <v>MKRN3</v>
      </c>
      <c r="D37" s="42">
        <f t="shared" si="3"/>
        <v>14.062546999999999</v>
      </c>
      <c r="E37" s="42">
        <f t="shared" si="3"/>
        <v>14.545467333333335</v>
      </c>
      <c r="F37" s="77">
        <f t="shared" si="3"/>
        <v>13.733340666666667</v>
      </c>
      <c r="G37" s="42">
        <f t="shared" si="1"/>
        <v>19.516288000000003</v>
      </c>
      <c r="H37" s="42">
        <f t="shared" si="1"/>
        <v>19.59034733333333</v>
      </c>
      <c r="I37" s="77">
        <f t="shared" si="1"/>
        <v>19.725429000000002</v>
      </c>
      <c r="J37" s="42">
        <f t="shared" si="1"/>
        <v>14.326332333333326</v>
      </c>
      <c r="K37" s="42">
        <f t="shared" si="1"/>
        <v>13.943585000000002</v>
      </c>
      <c r="L37" s="77">
        <f t="shared" si="1"/>
        <v>14.478134666666666</v>
      </c>
      <c r="M37" s="42">
        <f t="shared" si="1"/>
        <v>13.999594000000002</v>
      </c>
      <c r="N37" s="42">
        <f t="shared" si="1"/>
        <v>13.151827000000004</v>
      </c>
      <c r="O37" s="77">
        <f t="shared" si="1"/>
        <v>13.775484999999996</v>
      </c>
      <c r="P37" s="42">
        <f t="shared" si="1"/>
        <v>5.1800546666666634</v>
      </c>
      <c r="Q37" s="42">
        <f t="shared" si="1"/>
        <v>5.1879089999999977</v>
      </c>
      <c r="R37" s="77">
        <f t="shared" si="1"/>
        <v>5.9544226666666695</v>
      </c>
      <c r="S37" s="42">
        <f t="shared" si="2"/>
        <v>8.6524693333333396</v>
      </c>
      <c r="T37" s="42">
        <f t="shared" si="2"/>
        <v>8.9289003333333312</v>
      </c>
      <c r="U37" s="77">
        <f t="shared" si="2"/>
        <v>9.6140193333333315</v>
      </c>
      <c r="V37" s="42">
        <f t="shared" si="2"/>
        <v>6.0120360000000019</v>
      </c>
      <c r="W37" s="42">
        <f t="shared" si="2"/>
        <v>7.1113520000000037</v>
      </c>
      <c r="X37" s="77">
        <f t="shared" si="2"/>
        <v>6.6523509999999959</v>
      </c>
      <c r="Y37" s="42">
        <f t="shared" si="2"/>
        <v>5.6679144999999949</v>
      </c>
      <c r="Z37" s="42">
        <f t="shared" si="2"/>
        <v>6.7636520000000004</v>
      </c>
      <c r="AA37" s="42">
        <f t="shared" si="2"/>
        <v>6.4055813333333305</v>
      </c>
    </row>
    <row r="38" spans="1:27" ht="15.5" x14ac:dyDescent="0.35">
      <c r="A38" s="35"/>
      <c r="B38" s="22"/>
      <c r="C38" s="55" t="str">
        <f t="shared" si="0"/>
        <v>SNRPN ex1/2</v>
      </c>
      <c r="D38" s="42">
        <f t="shared" si="3"/>
        <v>2.0700506666666669</v>
      </c>
      <c r="E38" s="42">
        <f t="shared" si="3"/>
        <v>2.0465353333333312</v>
      </c>
      <c r="F38" s="77">
        <f t="shared" si="3"/>
        <v>2.3725233333333335</v>
      </c>
      <c r="G38" s="42">
        <f t="shared" si="1"/>
        <v>17.604404666666674</v>
      </c>
      <c r="H38" s="42">
        <f t="shared" si="1"/>
        <v>19.59034733333333</v>
      </c>
      <c r="I38" s="77">
        <f t="shared" si="1"/>
        <v>18.101352000000002</v>
      </c>
      <c r="J38" s="42">
        <f t="shared" si="1"/>
        <v>2.0980913333333326</v>
      </c>
      <c r="K38" s="42">
        <f t="shared" si="1"/>
        <v>1.9952856666666676</v>
      </c>
      <c r="L38" s="77">
        <f t="shared" si="1"/>
        <v>2.5517373333333353</v>
      </c>
      <c r="M38" s="42">
        <f t="shared" si="1"/>
        <v>2.613662999999999</v>
      </c>
      <c r="N38" s="42">
        <f t="shared" si="1"/>
        <v>1.840794333333335</v>
      </c>
      <c r="O38" s="77">
        <f t="shared" si="1"/>
        <v>2.3717466666666667</v>
      </c>
      <c r="P38" s="42">
        <f t="shared" si="1"/>
        <v>2.2385269999999942</v>
      </c>
      <c r="Q38" s="42">
        <f t="shared" si="1"/>
        <v>2.3574576666666651</v>
      </c>
      <c r="R38" s="77">
        <f t="shared" si="1"/>
        <v>3.1978583333333397</v>
      </c>
      <c r="S38" s="42">
        <f t="shared" si="2"/>
        <v>18.616374000000004</v>
      </c>
      <c r="T38" s="42">
        <f t="shared" si="2"/>
        <v>16.780131333333333</v>
      </c>
      <c r="U38" s="77">
        <f t="shared" si="2"/>
        <v>17.699406666666672</v>
      </c>
      <c r="V38" s="42">
        <f t="shared" si="2"/>
        <v>2.6325643333333346</v>
      </c>
      <c r="W38" s="42">
        <f t="shared" si="2"/>
        <v>2.5703530000000043</v>
      </c>
      <c r="X38" s="77">
        <f t="shared" si="2"/>
        <v>2.1874746666666631</v>
      </c>
      <c r="Y38" s="42">
        <f t="shared" si="2"/>
        <v>1.9223709999999983</v>
      </c>
      <c r="Z38" s="42">
        <f t="shared" si="2"/>
        <v>2.316040000000001</v>
      </c>
      <c r="AA38" s="42">
        <f t="shared" si="2"/>
        <v>1.9915556666666667</v>
      </c>
    </row>
    <row r="39" spans="1:27" ht="15.5" x14ac:dyDescent="0.35">
      <c r="A39" s="35"/>
      <c r="B39" s="22"/>
      <c r="C39" s="55" t="str">
        <f t="shared" si="0"/>
        <v>SNRPN U4/ex2</v>
      </c>
      <c r="D39" s="42">
        <f t="shared" si="3"/>
        <v>9.8450419999999994</v>
      </c>
      <c r="E39" s="42">
        <f t="shared" si="3"/>
        <v>10.059670333333333</v>
      </c>
      <c r="F39" s="77">
        <f t="shared" si="3"/>
        <v>10.118005</v>
      </c>
      <c r="G39" s="42">
        <f t="shared" si="1"/>
        <v>19.516288000000003</v>
      </c>
      <c r="H39" s="42">
        <f t="shared" si="1"/>
        <v>19.59034733333333</v>
      </c>
      <c r="I39" s="77">
        <f t="shared" si="1"/>
        <v>19.725429000000002</v>
      </c>
      <c r="J39" s="42">
        <f t="shared" si="1"/>
        <v>9.7296756666666688</v>
      </c>
      <c r="K39" s="42">
        <f t="shared" si="1"/>
        <v>9.7598093333333331</v>
      </c>
      <c r="L39" s="77">
        <f t="shared" si="1"/>
        <v>9.9424976666666716</v>
      </c>
      <c r="M39" s="42">
        <f t="shared" si="1"/>
        <v>10.344308666666667</v>
      </c>
      <c r="N39" s="42">
        <f t="shared" si="1"/>
        <v>9.6586106666666645</v>
      </c>
      <c r="O39" s="77">
        <f t="shared" si="1"/>
        <v>10.094224666666666</v>
      </c>
      <c r="P39" s="42">
        <f t="shared" si="1"/>
        <v>4.6675213333333296</v>
      </c>
      <c r="Q39" s="42">
        <f t="shared" si="1"/>
        <v>4.3292833333333292</v>
      </c>
      <c r="R39" s="77">
        <f t="shared" si="1"/>
        <v>5.4380416666666669</v>
      </c>
      <c r="S39" s="42">
        <f t="shared" si="2"/>
        <v>11.016032666666671</v>
      </c>
      <c r="T39" s="42">
        <f t="shared" si="2"/>
        <v>9.6807926666666617</v>
      </c>
      <c r="U39" s="77">
        <f t="shared" si="2"/>
        <v>13.725980666666661</v>
      </c>
      <c r="V39" s="42">
        <f t="shared" si="2"/>
        <v>4.4111183333333308</v>
      </c>
      <c r="W39" s="42">
        <f t="shared" si="2"/>
        <v>4.4360493333333366</v>
      </c>
      <c r="X39" s="77">
        <f t="shared" si="2"/>
        <v>4.3229466666666667</v>
      </c>
      <c r="Y39" s="42">
        <f t="shared" si="2"/>
        <v>3.7116469999999993</v>
      </c>
      <c r="Z39" s="42">
        <f t="shared" si="2"/>
        <v>4.301242000000002</v>
      </c>
      <c r="AA39" s="42">
        <f t="shared" si="2"/>
        <v>4.1650873333333323</v>
      </c>
    </row>
    <row r="40" spans="1:27" ht="15.5" x14ac:dyDescent="0.35">
      <c r="A40" s="35"/>
      <c r="B40" s="22"/>
      <c r="C40" s="55" t="str">
        <f t="shared" si="0"/>
        <v>116HGG1</v>
      </c>
      <c r="D40" s="42">
        <f t="shared" si="3"/>
        <v>5.6803913333333327</v>
      </c>
      <c r="E40" s="42">
        <f t="shared" si="3"/>
        <v>5.7605373333333354</v>
      </c>
      <c r="F40" s="77">
        <f t="shared" si="3"/>
        <v>5.7341759999999979</v>
      </c>
      <c r="G40" s="42">
        <f t="shared" si="1"/>
        <v>19.516288000000003</v>
      </c>
      <c r="H40" s="42">
        <f t="shared" si="1"/>
        <v>19.59034733333333</v>
      </c>
      <c r="I40" s="77">
        <f t="shared" si="1"/>
        <v>19.725429000000002</v>
      </c>
      <c r="J40" s="42">
        <f t="shared" si="1"/>
        <v>5.6197343333333336</v>
      </c>
      <c r="K40" s="42">
        <f t="shared" si="1"/>
        <v>5.4367226666666646</v>
      </c>
      <c r="L40" s="77">
        <f t="shared" si="1"/>
        <v>5.9316956666666734</v>
      </c>
      <c r="M40" s="42">
        <f t="shared" si="1"/>
        <v>6.2051293333333355</v>
      </c>
      <c r="N40" s="42">
        <f t="shared" si="1"/>
        <v>5.5572826666666657</v>
      </c>
      <c r="O40" s="77">
        <f t="shared" si="1"/>
        <v>5.8268633333333355</v>
      </c>
      <c r="P40" s="42">
        <f t="shared" si="1"/>
        <v>6.6416056666666634</v>
      </c>
      <c r="Q40" s="42">
        <f t="shared" si="1"/>
        <v>5.8617863333333311</v>
      </c>
      <c r="R40" s="77">
        <f t="shared" si="1"/>
        <v>6.5309410000000021</v>
      </c>
      <c r="S40" s="42">
        <f t="shared" si="2"/>
        <v>13.844181000000003</v>
      </c>
      <c r="T40" s="42">
        <f t="shared" si="2"/>
        <v>12.380515666666664</v>
      </c>
      <c r="U40" s="77">
        <f t="shared" si="2"/>
        <v>12.870921666666671</v>
      </c>
      <c r="V40" s="42">
        <f t="shared" si="2"/>
        <v>6.4579360000000001</v>
      </c>
      <c r="W40" s="42">
        <f t="shared" si="2"/>
        <v>6.3737283333333323</v>
      </c>
      <c r="X40" s="77">
        <f t="shared" si="2"/>
        <v>5.9536683333333293</v>
      </c>
      <c r="Y40" s="42">
        <f t="shared" si="2"/>
        <v>4.0271494999999966</v>
      </c>
      <c r="Z40" s="42">
        <f t="shared" si="2"/>
        <v>5.2679380000000009</v>
      </c>
      <c r="AA40" s="42">
        <f t="shared" si="2"/>
        <v>5.3239230000000006</v>
      </c>
    </row>
    <row r="41" spans="1:27" ht="15.5" x14ac:dyDescent="0.35">
      <c r="A41" s="31" t="s">
        <v>110</v>
      </c>
      <c r="B41" s="22"/>
      <c r="C41" s="55" t="str">
        <f t="shared" si="0"/>
        <v>116HGG2</v>
      </c>
      <c r="D41" s="42">
        <f t="shared" si="3"/>
        <v>3.2154310000000024</v>
      </c>
      <c r="E41" s="42">
        <f t="shared" si="3"/>
        <v>3.0554576666666655</v>
      </c>
      <c r="F41" s="77">
        <f t="shared" si="3"/>
        <v>3.4213403333333332</v>
      </c>
      <c r="G41" s="42">
        <f t="shared" si="1"/>
        <v>18.225566000000008</v>
      </c>
      <c r="H41" s="42">
        <f t="shared" si="1"/>
        <v>19.59034733333333</v>
      </c>
      <c r="I41" s="77">
        <f t="shared" si="1"/>
        <v>19.725429000000002</v>
      </c>
      <c r="J41" s="42">
        <f t="shared" si="1"/>
        <v>3.080448999999998</v>
      </c>
      <c r="K41" s="42">
        <f t="shared" si="1"/>
        <v>2.782664666666669</v>
      </c>
      <c r="L41" s="77">
        <f t="shared" si="1"/>
        <v>3.6343753333333311</v>
      </c>
      <c r="M41" s="42">
        <f t="shared" si="1"/>
        <v>3.6065599999999982</v>
      </c>
      <c r="N41" s="42">
        <f t="shared" si="1"/>
        <v>2.8374036666666704</v>
      </c>
      <c r="O41" s="77">
        <f t="shared" si="1"/>
        <v>3.3153933333333327</v>
      </c>
      <c r="P41" s="42">
        <f t="shared" si="1"/>
        <v>3.8782593333333324</v>
      </c>
      <c r="Q41" s="42">
        <f t="shared" si="1"/>
        <v>3.152822666666669</v>
      </c>
      <c r="R41" s="77">
        <f t="shared" si="1"/>
        <v>3.64141166666667</v>
      </c>
      <c r="S41" s="42">
        <f t="shared" si="2"/>
        <v>11.502759000000001</v>
      </c>
      <c r="T41" s="42">
        <f t="shared" si="2"/>
        <v>9.5623780000000025</v>
      </c>
      <c r="U41" s="77">
        <f t="shared" si="2"/>
        <v>13.165211000000003</v>
      </c>
      <c r="V41" s="42">
        <f t="shared" si="2"/>
        <v>3.8721743333333336</v>
      </c>
      <c r="W41" s="42">
        <f t="shared" si="2"/>
        <v>3.7159676666666677</v>
      </c>
      <c r="X41" s="77">
        <f t="shared" si="2"/>
        <v>3.1484073333333278</v>
      </c>
      <c r="Y41" s="42">
        <f t="shared" si="2"/>
        <v>1.5586199999999977</v>
      </c>
      <c r="Z41" s="42">
        <f t="shared" si="2"/>
        <v>2.7032160000000012</v>
      </c>
      <c r="AA41" s="42">
        <f t="shared" si="2"/>
        <v>2.6096636666666626</v>
      </c>
    </row>
    <row r="42" spans="1:27" ht="15.5" x14ac:dyDescent="0.35">
      <c r="A42" s="35"/>
      <c r="B42" s="22"/>
      <c r="C42" s="55" t="str">
        <f t="shared" si="0"/>
        <v>116HGG3</v>
      </c>
      <c r="D42" s="42">
        <f t="shared" si="3"/>
        <v>5.7219979999999993</v>
      </c>
      <c r="E42" s="42">
        <f t="shared" si="3"/>
        <v>5.7625663333333321</v>
      </c>
      <c r="F42" s="77">
        <f t="shared" si="3"/>
        <v>5.8873026666666632</v>
      </c>
      <c r="G42" s="42">
        <f t="shared" si="1"/>
        <v>19.516288000000003</v>
      </c>
      <c r="H42" s="42">
        <f t="shared" si="1"/>
        <v>19.59034733333333</v>
      </c>
      <c r="I42" s="77">
        <f t="shared" si="1"/>
        <v>19.725429000000002</v>
      </c>
      <c r="J42" s="42">
        <f t="shared" si="1"/>
        <v>5.6487069999999981</v>
      </c>
      <c r="K42" s="42">
        <f t="shared" si="1"/>
        <v>5.3622769999999988</v>
      </c>
      <c r="L42" s="77">
        <f t="shared" si="1"/>
        <v>5.8860583333333309</v>
      </c>
      <c r="M42" s="42">
        <f t="shared" si="1"/>
        <v>5.5671633333333332</v>
      </c>
      <c r="N42" s="42">
        <f t="shared" si="1"/>
        <v>5.4997450000000043</v>
      </c>
      <c r="O42" s="77">
        <f t="shared" si="1"/>
        <v>5.5299096666666685</v>
      </c>
      <c r="P42" s="42">
        <f t="shared" si="1"/>
        <v>6.4132219999999975</v>
      </c>
      <c r="Q42" s="42">
        <f t="shared" si="1"/>
        <v>5.4840566666666639</v>
      </c>
      <c r="R42" s="77">
        <f t="shared" si="1"/>
        <v>5.7223063333333357</v>
      </c>
      <c r="S42" s="42">
        <f t="shared" si="2"/>
        <v>13.951747333333341</v>
      </c>
      <c r="T42" s="42">
        <f t="shared" si="2"/>
        <v>11.803047333333328</v>
      </c>
      <c r="U42" s="77">
        <f t="shared" si="2"/>
        <v>13.817381333333334</v>
      </c>
      <c r="V42" s="42">
        <f t="shared" si="2"/>
        <v>6.3454943333333347</v>
      </c>
      <c r="W42" s="42">
        <f t="shared" si="2"/>
        <v>6.0629039999999996</v>
      </c>
      <c r="X42" s="77">
        <f t="shared" si="2"/>
        <v>5.5969329999999964</v>
      </c>
      <c r="Y42" s="42">
        <f t="shared" si="2"/>
        <v>4.4202394999999974</v>
      </c>
      <c r="Z42" s="42">
        <f t="shared" si="2"/>
        <v>4.8857035000000018</v>
      </c>
      <c r="AA42" s="42">
        <f t="shared" si="2"/>
        <v>5.1057829999999989</v>
      </c>
    </row>
    <row r="43" spans="1:27" ht="15.5" x14ac:dyDescent="0.35">
      <c r="A43" s="35"/>
      <c r="B43" s="22"/>
      <c r="C43" s="55" t="str">
        <f t="shared" si="0"/>
        <v>IPW</v>
      </c>
      <c r="D43" s="42">
        <f t="shared" si="3"/>
        <v>7.0305133333333316</v>
      </c>
      <c r="E43" s="42">
        <f t="shared" si="3"/>
        <v>7.1647689999999997</v>
      </c>
      <c r="F43" s="77">
        <f t="shared" si="3"/>
        <v>7.1026966666666667</v>
      </c>
      <c r="G43" s="42">
        <f t="shared" si="1"/>
        <v>19.516288000000003</v>
      </c>
      <c r="H43" s="42">
        <f t="shared" si="1"/>
        <v>19.59034733333333</v>
      </c>
      <c r="I43" s="77">
        <f t="shared" si="1"/>
        <v>19.725429000000002</v>
      </c>
      <c r="J43" s="42">
        <f t="shared" si="1"/>
        <v>7.0610573333333306</v>
      </c>
      <c r="K43" s="42">
        <f t="shared" si="1"/>
        <v>7.0009683333333328</v>
      </c>
      <c r="L43" s="77">
        <f t="shared" si="1"/>
        <v>7.0338943333333361</v>
      </c>
      <c r="M43" s="42">
        <f t="shared" si="1"/>
        <v>7.6044036666666663</v>
      </c>
      <c r="N43" s="42">
        <f t="shared" si="1"/>
        <v>6.8578053333333351</v>
      </c>
      <c r="O43" s="77">
        <f t="shared" si="1"/>
        <v>7.471382000000002</v>
      </c>
      <c r="P43" s="42">
        <f t="shared" si="1"/>
        <v>5.8977496666666624</v>
      </c>
      <c r="Q43" s="42">
        <f t="shared" si="1"/>
        <v>5.1965976666666656</v>
      </c>
      <c r="R43" s="77">
        <f t="shared" si="1"/>
        <v>5.9050553333333369</v>
      </c>
      <c r="S43" s="42">
        <f t="shared" si="2"/>
        <v>13.623900666666675</v>
      </c>
      <c r="T43" s="42">
        <f t="shared" si="2"/>
        <v>11.558494666666665</v>
      </c>
      <c r="U43" s="77">
        <f t="shared" si="2"/>
        <v>12.289677333333341</v>
      </c>
      <c r="V43" s="42">
        <f t="shared" si="2"/>
        <v>5.9576459999999969</v>
      </c>
      <c r="W43" s="42">
        <f t="shared" si="2"/>
        <v>5.4567560000000057</v>
      </c>
      <c r="X43" s="77">
        <f t="shared" si="2"/>
        <v>4.8621919999999967</v>
      </c>
      <c r="Y43" s="42">
        <f t="shared" si="2"/>
        <v>3.7090389999999971</v>
      </c>
      <c r="Z43" s="42">
        <f t="shared" si="2"/>
        <v>4.2558380000000042</v>
      </c>
      <c r="AA43" s="42">
        <f t="shared" si="2"/>
        <v>4.2024930000000005</v>
      </c>
    </row>
    <row r="44" spans="1:27" ht="15.5" x14ac:dyDescent="0.35">
      <c r="A44" s="35"/>
      <c r="B44" s="22"/>
      <c r="C44" s="55" t="str">
        <f t="shared" si="0"/>
        <v>SNORD115</v>
      </c>
      <c r="D44" s="42">
        <f t="shared" si="3"/>
        <v>10.776739333333332</v>
      </c>
      <c r="E44" s="42">
        <f t="shared" si="3"/>
        <v>10.814855666666663</v>
      </c>
      <c r="F44" s="77">
        <f t="shared" si="3"/>
        <v>11.095272666666666</v>
      </c>
      <c r="G44" s="42">
        <f t="shared" si="1"/>
        <v>19.516288000000003</v>
      </c>
      <c r="H44" s="42">
        <f t="shared" si="1"/>
        <v>14.115739999999999</v>
      </c>
      <c r="I44" s="77">
        <f t="shared" si="1"/>
        <v>14.805639333333335</v>
      </c>
      <c r="J44" s="42">
        <f t="shared" si="1"/>
        <v>11.759515999999998</v>
      </c>
      <c r="K44" s="42">
        <f t="shared" si="1"/>
        <v>11.309520000000003</v>
      </c>
      <c r="L44" s="77">
        <f t="shared" si="1"/>
        <v>11.836936000000005</v>
      </c>
      <c r="M44" s="42">
        <f t="shared" si="1"/>
        <v>12.516208999999996</v>
      </c>
      <c r="N44" s="42">
        <f t="shared" si="1"/>
        <v>10.480098999999999</v>
      </c>
      <c r="O44" s="77">
        <f t="shared" si="1"/>
        <v>11.150525999999999</v>
      </c>
      <c r="P44" s="42">
        <f t="shared" si="1"/>
        <v>5.4279483333333332</v>
      </c>
      <c r="Q44" s="42">
        <f t="shared" si="1"/>
        <v>5.082603666666671</v>
      </c>
      <c r="R44" s="77">
        <f t="shared" si="1"/>
        <v>6.4771300000000025</v>
      </c>
      <c r="S44" s="42">
        <f t="shared" si="2"/>
        <v>16.42932033333334</v>
      </c>
      <c r="T44" s="42">
        <f t="shared" si="2"/>
        <v>13.314947333333333</v>
      </c>
      <c r="U44" s="77">
        <f t="shared" si="2"/>
        <v>18.705816666666667</v>
      </c>
      <c r="V44" s="42">
        <f t="shared" si="2"/>
        <v>5.5847189999999998</v>
      </c>
      <c r="W44" s="42">
        <f t="shared" si="2"/>
        <v>4.9658143333333378</v>
      </c>
      <c r="X44" s="77">
        <f t="shared" si="2"/>
        <v>4.4499999999999993</v>
      </c>
      <c r="Y44" s="42">
        <f t="shared" si="2"/>
        <v>2.1144474999999971</v>
      </c>
      <c r="Z44" s="42">
        <f t="shared" si="2"/>
        <v>3.4788229999999984</v>
      </c>
      <c r="AA44" s="42">
        <f t="shared" si="2"/>
        <v>3.4247803333333309</v>
      </c>
    </row>
    <row r="45" spans="1:27" ht="15.5" x14ac:dyDescent="0.35">
      <c r="A45" s="35"/>
      <c r="B45" s="22"/>
      <c r="C45" s="55" t="str">
        <f t="shared" si="0"/>
        <v>UBE3A</v>
      </c>
      <c r="D45" s="42">
        <f t="shared" si="3"/>
        <v>6.7844129999999971</v>
      </c>
      <c r="E45" s="42">
        <f t="shared" si="3"/>
        <v>6.7726553333333293</v>
      </c>
      <c r="F45" s="77">
        <f t="shared" si="3"/>
        <v>7.1043006666666635</v>
      </c>
      <c r="G45" s="42">
        <f t="shared" si="1"/>
        <v>7.8920180000000038</v>
      </c>
      <c r="H45" s="42">
        <f t="shared" si="1"/>
        <v>7.9721999999999937</v>
      </c>
      <c r="I45" s="77">
        <f t="shared" si="1"/>
        <v>8.0750030000000024</v>
      </c>
      <c r="J45" s="42">
        <f t="shared" si="1"/>
        <v>7.6760973333333347</v>
      </c>
      <c r="K45" s="42">
        <f t="shared" si="1"/>
        <v>7.5791663333333297</v>
      </c>
      <c r="L45" s="77">
        <f t="shared" si="1"/>
        <v>8.2189730000000054</v>
      </c>
      <c r="M45" s="42">
        <f t="shared" si="1"/>
        <v>8.2136166666666632</v>
      </c>
      <c r="N45" s="42">
        <f t="shared" si="1"/>
        <v>7.7269693333333329</v>
      </c>
      <c r="O45" s="77">
        <f t="shared" si="1"/>
        <v>8.003030666666664</v>
      </c>
      <c r="P45" s="42">
        <f t="shared" si="1"/>
        <v>5.2005136666666658</v>
      </c>
      <c r="Q45" s="42">
        <f t="shared" si="1"/>
        <v>4.8810903333333329</v>
      </c>
      <c r="R45" s="77">
        <f t="shared" si="1"/>
        <v>5.6675646666666673</v>
      </c>
      <c r="S45" s="42">
        <f t="shared" si="2"/>
        <v>6.2549213333333356</v>
      </c>
      <c r="T45" s="42">
        <f t="shared" si="2"/>
        <v>5.5440459999999945</v>
      </c>
      <c r="U45" s="77">
        <f t="shared" si="2"/>
        <v>6.2385396666666679</v>
      </c>
      <c r="V45" s="42">
        <f t="shared" si="2"/>
        <v>7.3041780000000003</v>
      </c>
      <c r="W45" s="42">
        <f t="shared" si="2"/>
        <v>8.3586680000000015</v>
      </c>
      <c r="X45" s="77">
        <f t="shared" si="2"/>
        <v>8.1260009999999987</v>
      </c>
      <c r="Y45" s="42">
        <f t="shared" si="2"/>
        <v>8.2481409999999968</v>
      </c>
      <c r="Z45" s="42">
        <f t="shared" si="2"/>
        <v>8.518728000000003</v>
      </c>
      <c r="AA45" s="42">
        <f t="shared" si="2"/>
        <v>8.5567309999999992</v>
      </c>
    </row>
    <row r="46" spans="1:27" ht="15.5" x14ac:dyDescent="0.35">
      <c r="A46" s="35"/>
      <c r="B46" s="22"/>
      <c r="C46" s="55" t="str">
        <f t="shared" si="0"/>
        <v>UBE3A-ATS</v>
      </c>
      <c r="D46" s="42">
        <f t="shared" si="3"/>
        <v>13.714322666666664</v>
      </c>
      <c r="E46" s="42">
        <f t="shared" si="3"/>
        <v>13.863828666666663</v>
      </c>
      <c r="F46" s="77">
        <f t="shared" si="3"/>
        <v>13.592227000000005</v>
      </c>
      <c r="G46" s="42">
        <f t="shared" si="1"/>
        <v>19.516288000000003</v>
      </c>
      <c r="H46" s="42">
        <f t="shared" si="1"/>
        <v>19.59034733333333</v>
      </c>
      <c r="I46" s="77">
        <f t="shared" si="1"/>
        <v>19.725429000000002</v>
      </c>
      <c r="J46" s="42">
        <f t="shared" si="1"/>
        <v>14.675863999999997</v>
      </c>
      <c r="K46" s="42">
        <f t="shared" si="1"/>
        <v>14.361100666666662</v>
      </c>
      <c r="L46" s="77">
        <f t="shared" si="1"/>
        <v>14.619345333333339</v>
      </c>
      <c r="M46" s="42">
        <f t="shared" si="1"/>
        <v>12.923856999999998</v>
      </c>
      <c r="N46" s="42">
        <f t="shared" si="1"/>
        <v>13.91131</v>
      </c>
      <c r="O46" s="77">
        <f t="shared" si="1"/>
        <v>14.302455999999999</v>
      </c>
      <c r="P46" s="42">
        <f t="shared" si="1"/>
        <v>10.401560333333332</v>
      </c>
      <c r="Q46" s="42">
        <f t="shared" si="1"/>
        <v>10.251202999999993</v>
      </c>
      <c r="R46" s="77">
        <f t="shared" si="1"/>
        <v>12.920156999999996</v>
      </c>
      <c r="S46" s="42">
        <f t="shared" si="2"/>
        <v>17.263477666666677</v>
      </c>
      <c r="T46" s="42">
        <f t="shared" si="2"/>
        <v>14.55184366666666</v>
      </c>
      <c r="U46" s="77">
        <f t="shared" si="2"/>
        <v>18.705816666666667</v>
      </c>
      <c r="V46" s="42">
        <f t="shared" si="2"/>
        <v>11.187502000000006</v>
      </c>
      <c r="W46" s="42">
        <f t="shared" si="2"/>
        <v>11.353680666666673</v>
      </c>
      <c r="X46" s="77">
        <f t="shared" si="2"/>
        <v>11.216937666666659</v>
      </c>
      <c r="Y46" s="42">
        <f t="shared" si="2"/>
        <v>8.9855489999999989</v>
      </c>
      <c r="Z46" s="42">
        <f t="shared" si="2"/>
        <v>10.502888499999997</v>
      </c>
      <c r="AA46" s="42">
        <f t="shared" si="2"/>
        <v>10.495806333333338</v>
      </c>
    </row>
    <row r="47" spans="1:27" ht="15.5" x14ac:dyDescent="0.35">
      <c r="A47" s="35"/>
      <c r="B47" s="22"/>
      <c r="C47" s="55" t="str">
        <f t="shared" si="0"/>
        <v>GABRB3</v>
      </c>
      <c r="D47" s="42">
        <f t="shared" si="3"/>
        <v>4.6160526666666684</v>
      </c>
      <c r="E47" s="42">
        <f t="shared" si="3"/>
        <v>4.7798389999999991</v>
      </c>
      <c r="F47" s="77">
        <f t="shared" si="3"/>
        <v>5.1136830000000018</v>
      </c>
      <c r="G47" s="42">
        <f t="shared" si="1"/>
        <v>5.4998126666666707</v>
      </c>
      <c r="H47" s="42">
        <f t="shared" si="1"/>
        <v>6.0164673333333276</v>
      </c>
      <c r="I47" s="77">
        <f t="shared" si="1"/>
        <v>5.8861886666666692</v>
      </c>
      <c r="J47" s="42">
        <f t="shared" si="1"/>
        <v>5.5576736666666662</v>
      </c>
      <c r="K47" s="42">
        <f t="shared" si="1"/>
        <v>5.2522426666666675</v>
      </c>
      <c r="L47" s="77">
        <f t="shared" si="1"/>
        <v>6.1602340000000027</v>
      </c>
      <c r="M47" s="42">
        <f t="shared" si="1"/>
        <v>5.5673433333333335</v>
      </c>
      <c r="N47" s="42">
        <f t="shared" si="1"/>
        <v>4.9550820000000009</v>
      </c>
      <c r="O47" s="77">
        <f t="shared" si="1"/>
        <v>5.5353156666666656</v>
      </c>
      <c r="P47" s="42">
        <f t="shared" si="1"/>
        <v>3.4378659999999996</v>
      </c>
      <c r="Q47" s="42">
        <f t="shared" si="1"/>
        <v>3.298287000000002</v>
      </c>
      <c r="R47" s="77">
        <f t="shared" si="1"/>
        <v>4.913485000000005</v>
      </c>
      <c r="S47" s="42">
        <f t="shared" si="2"/>
        <v>5.307066666666671</v>
      </c>
      <c r="T47" s="42">
        <f t="shared" si="2"/>
        <v>5.2036620000000013</v>
      </c>
      <c r="U47" s="77">
        <f t="shared" si="2"/>
        <v>5.3300570000000036</v>
      </c>
      <c r="V47" s="42">
        <f t="shared" si="2"/>
        <v>4.613857666666668</v>
      </c>
      <c r="W47" s="42">
        <f t="shared" si="2"/>
        <v>4.6784463333333335</v>
      </c>
      <c r="X47" s="77">
        <f t="shared" si="2"/>
        <v>4.618938666666665</v>
      </c>
      <c r="Y47" s="42">
        <f t="shared" si="2"/>
        <v>3.7955860000000001</v>
      </c>
      <c r="Z47" s="42">
        <f t="shared" si="2"/>
        <v>4.4447850000000031</v>
      </c>
      <c r="AA47" s="42">
        <f t="shared" si="2"/>
        <v>3.311870666666664</v>
      </c>
    </row>
    <row r="48" spans="1:27" ht="15.5" x14ac:dyDescent="0.35">
      <c r="A48" s="35"/>
      <c r="B48" s="22"/>
      <c r="C48" s="55" t="str">
        <f t="shared" si="0"/>
        <v>GABRA5</v>
      </c>
      <c r="D48" s="42">
        <f t="shared" si="3"/>
        <v>7.2835546666666602</v>
      </c>
      <c r="E48" s="42">
        <f t="shared" si="3"/>
        <v>7.3932993333333279</v>
      </c>
      <c r="F48" s="77">
        <f t="shared" si="3"/>
        <v>7.6256149999999998</v>
      </c>
      <c r="G48" s="42">
        <f t="shared" si="1"/>
        <v>8.4433936666666689</v>
      </c>
      <c r="H48" s="42">
        <f t="shared" si="1"/>
        <v>8.7255356666666621</v>
      </c>
      <c r="I48" s="77">
        <f t="shared" si="1"/>
        <v>8.6820200000000014</v>
      </c>
      <c r="J48" s="42">
        <f t="shared" si="1"/>
        <v>7.8333823333333292</v>
      </c>
      <c r="K48" s="42">
        <f t="shared" si="1"/>
        <v>7.9048486666666662</v>
      </c>
      <c r="L48" s="77">
        <f t="shared" si="1"/>
        <v>8.5985630000000022</v>
      </c>
      <c r="M48" s="42">
        <f t="shared" si="1"/>
        <v>8.5001496666666654</v>
      </c>
      <c r="N48" s="42">
        <f t="shared" si="1"/>
        <v>7.9506830000000015</v>
      </c>
      <c r="O48" s="77">
        <f t="shared" si="1"/>
        <v>8.3673966666666679</v>
      </c>
      <c r="P48" s="42">
        <f t="shared" si="1"/>
        <v>5.4062013333333319</v>
      </c>
      <c r="Q48" s="42">
        <f t="shared" si="1"/>
        <v>6.1911236666666696</v>
      </c>
      <c r="R48" s="77">
        <f t="shared" si="1"/>
        <v>7.9225713333333374</v>
      </c>
      <c r="S48" s="42">
        <f t="shared" si="2"/>
        <v>7.6288883333333359</v>
      </c>
      <c r="T48" s="42">
        <f t="shared" si="2"/>
        <v>8.3315793333333339</v>
      </c>
      <c r="U48" s="77">
        <f t="shared" si="2"/>
        <v>7.7486956666666664</v>
      </c>
      <c r="V48" s="42">
        <f t="shared" si="2"/>
        <v>7.1551803333333339</v>
      </c>
      <c r="W48" s="42">
        <f t="shared" si="2"/>
        <v>6.8300003333333379</v>
      </c>
      <c r="X48" s="77">
        <f t="shared" si="2"/>
        <v>6.6406333333333265</v>
      </c>
      <c r="Y48" s="42">
        <f t="shared" si="2"/>
        <v>4.9295049999999989</v>
      </c>
      <c r="Z48" s="42">
        <f t="shared" si="2"/>
        <v>5.9156244999999998</v>
      </c>
      <c r="AA48" s="42">
        <f t="shared" si="2"/>
        <v>4.3543853333333331</v>
      </c>
    </row>
    <row r="49" spans="1:27" ht="15.5" x14ac:dyDescent="0.35">
      <c r="A49" s="35"/>
      <c r="B49" s="22"/>
      <c r="C49" s="55" t="str">
        <f t="shared" si="0"/>
        <v>GABRG3</v>
      </c>
      <c r="D49" s="42">
        <f t="shared" si="3"/>
        <v>14.40111933333333</v>
      </c>
      <c r="E49" s="42">
        <f t="shared" si="3"/>
        <v>14.505346999999993</v>
      </c>
      <c r="F49" s="77">
        <f t="shared" si="3"/>
        <v>14.885539999999995</v>
      </c>
      <c r="G49" s="42">
        <f t="shared" si="1"/>
        <v>14.620371000000006</v>
      </c>
      <c r="H49" s="42">
        <f t="shared" si="1"/>
        <v>15.01765266666666</v>
      </c>
      <c r="I49" s="77">
        <f t="shared" si="1"/>
        <v>15.075677666666667</v>
      </c>
      <c r="J49" s="42">
        <f t="shared" si="1"/>
        <v>14.311472333333334</v>
      </c>
      <c r="K49" s="42">
        <f t="shared" si="1"/>
        <v>14.358881666666665</v>
      </c>
      <c r="L49" s="77">
        <f t="shared" si="1"/>
        <v>15.094642333333336</v>
      </c>
      <c r="M49" s="42">
        <f t="shared" si="1"/>
        <v>12.499008333333336</v>
      </c>
      <c r="N49" s="42">
        <f t="shared" si="1"/>
        <v>14.072922999999996</v>
      </c>
      <c r="O49" s="77">
        <f t="shared" si="1"/>
        <v>12.424172333333338</v>
      </c>
      <c r="P49" s="42">
        <f t="shared" si="1"/>
        <v>7.5288006666666618</v>
      </c>
      <c r="Q49" s="42">
        <f t="shared" si="1"/>
        <v>7.2345776666666666</v>
      </c>
      <c r="R49" s="77">
        <f t="shared" si="1"/>
        <v>7.7667143333333364</v>
      </c>
      <c r="S49" s="42">
        <f t="shared" si="2"/>
        <v>9.1921683333333384</v>
      </c>
      <c r="T49" s="42">
        <f t="shared" si="2"/>
        <v>9.0744129999999998</v>
      </c>
      <c r="U49" s="77">
        <f t="shared" si="2"/>
        <v>7.9103823333333345</v>
      </c>
      <c r="V49" s="42">
        <f t="shared" si="2"/>
        <v>8.6205149999999975</v>
      </c>
      <c r="W49" s="42">
        <f t="shared" si="2"/>
        <v>7.1518879999999996</v>
      </c>
      <c r="X49" s="77">
        <f t="shared" si="2"/>
        <v>6.8964563333333295</v>
      </c>
      <c r="Y49" s="42">
        <f t="shared" si="2"/>
        <v>5.9943879999999972</v>
      </c>
      <c r="Z49" s="42">
        <f t="shared" si="2"/>
        <v>6.7797035000000037</v>
      </c>
      <c r="AA49" s="42">
        <f t="shared" si="2"/>
        <v>5.827067999999997</v>
      </c>
    </row>
    <row r="50" spans="1:27" ht="15.5" x14ac:dyDescent="0.35">
      <c r="A50" s="35"/>
      <c r="B50" s="22"/>
      <c r="C50" s="55" t="str">
        <f t="shared" si="0"/>
        <v>PWAR5</v>
      </c>
      <c r="D50" s="42">
        <f t="shared" si="3"/>
        <v>4.4353303333333329</v>
      </c>
      <c r="E50" s="42">
        <f t="shared" si="3"/>
        <v>4.6284019999999977</v>
      </c>
      <c r="F50" s="77">
        <f t="shared" si="3"/>
        <v>4.8220850000000013</v>
      </c>
      <c r="G50" s="42">
        <f t="shared" si="1"/>
        <v>19.516288000000003</v>
      </c>
      <c r="H50" s="42">
        <f t="shared" si="1"/>
        <v>19.59034733333333</v>
      </c>
      <c r="I50" s="77">
        <f t="shared" si="1"/>
        <v>19.725429000000002</v>
      </c>
      <c r="J50" s="42">
        <f t="shared" si="1"/>
        <v>4.3504756666666644</v>
      </c>
      <c r="K50" s="42">
        <f t="shared" si="1"/>
        <v>4.2409136666666676</v>
      </c>
      <c r="L50" s="77">
        <f t="shared" si="1"/>
        <v>4.9174570000000024</v>
      </c>
      <c r="M50" s="42">
        <f t="shared" si="1"/>
        <v>4.8491906666666651</v>
      </c>
      <c r="N50" s="42">
        <f t="shared" si="1"/>
        <v>4.4441996666666661</v>
      </c>
      <c r="O50" s="77">
        <f t="shared" si="1"/>
        <v>4.7169970000000028</v>
      </c>
      <c r="P50" s="42">
        <f t="shared" si="1"/>
        <v>4.5884529999999941</v>
      </c>
      <c r="Q50" s="42">
        <f t="shared" si="1"/>
        <v>3.9683993333333376</v>
      </c>
      <c r="R50" s="77">
        <f t="shared" si="1"/>
        <v>4.6726543333333375</v>
      </c>
      <c r="S50" s="42">
        <f t="shared" si="2"/>
        <v>12.534168000000012</v>
      </c>
      <c r="T50" s="42">
        <f t="shared" si="2"/>
        <v>10.854049</v>
      </c>
      <c r="U50" s="77">
        <f t="shared" si="2"/>
        <v>14.311926333333336</v>
      </c>
      <c r="V50" s="42">
        <f t="shared" si="2"/>
        <v>4.7725259999999992</v>
      </c>
      <c r="W50" s="42">
        <f t="shared" si="2"/>
        <v>4.034914333333333</v>
      </c>
      <c r="X50" s="77">
        <f t="shared" si="2"/>
        <v>3.6632846666666659</v>
      </c>
      <c r="Y50" s="42">
        <f t="shared" si="2"/>
        <v>3.1712429999999969</v>
      </c>
      <c r="Z50" s="42">
        <f t="shared" si="2"/>
        <v>3.4924150000000012</v>
      </c>
      <c r="AA50" s="42">
        <f t="shared" si="2"/>
        <v>3.3387330000000013</v>
      </c>
    </row>
    <row r="51" spans="1:27" ht="15.5" x14ac:dyDescent="0.35">
      <c r="A51" s="35"/>
      <c r="B51" s="22"/>
      <c r="C51" s="55" t="str">
        <f t="shared" si="0"/>
        <v>HERC2</v>
      </c>
      <c r="D51" s="42">
        <f t="shared" si="3"/>
        <v>5.5480423333333277</v>
      </c>
      <c r="E51" s="42">
        <f t="shared" si="3"/>
        <v>5.7028169999999996</v>
      </c>
      <c r="F51" s="77">
        <f t="shared" si="3"/>
        <v>5.8468753333333296</v>
      </c>
      <c r="G51" s="42">
        <f t="shared" si="3"/>
        <v>6.4005193333333352</v>
      </c>
      <c r="H51" s="42">
        <f t="shared" si="3"/>
        <v>6.845760333333331</v>
      </c>
      <c r="I51" s="77">
        <f t="shared" si="3"/>
        <v>7.1334290000000031</v>
      </c>
      <c r="J51" s="42">
        <f t="shared" si="3"/>
        <v>6.3192533333333323</v>
      </c>
      <c r="K51" s="42">
        <f t="shared" si="3"/>
        <v>6.3170500000000018</v>
      </c>
      <c r="L51" s="77">
        <f t="shared" si="3"/>
        <v>7.0484516666666686</v>
      </c>
      <c r="M51" s="42">
        <f t="shared" si="3"/>
        <v>6.737373666666663</v>
      </c>
      <c r="N51" s="42">
        <f t="shared" si="3"/>
        <v>5.8117686666666692</v>
      </c>
      <c r="O51" s="77">
        <f t="shared" si="3"/>
        <v>6.6778426666666633</v>
      </c>
      <c r="P51" s="42">
        <f t="shared" si="3"/>
        <v>5.0390456666666665</v>
      </c>
      <c r="Q51" s="42">
        <f t="shared" si="3"/>
        <v>4.6208786666666697</v>
      </c>
      <c r="R51" s="77">
        <f t="shared" si="3"/>
        <v>5.3813236666666704</v>
      </c>
      <c r="S51" s="42">
        <f t="shared" si="3"/>
        <v>6.5767253333333393</v>
      </c>
      <c r="T51" s="42">
        <f t="shared" ref="S51:AA64" si="4">T20-T$3</f>
        <v>5.7094363333333291</v>
      </c>
      <c r="U51" s="77">
        <f t="shared" si="4"/>
        <v>6.0440299999999993</v>
      </c>
      <c r="V51" s="42">
        <f t="shared" si="4"/>
        <v>6.200959333333337</v>
      </c>
      <c r="W51" s="42">
        <f t="shared" si="4"/>
        <v>6.1074696666666668</v>
      </c>
      <c r="X51" s="77">
        <f t="shared" si="4"/>
        <v>5.6859803333333332</v>
      </c>
      <c r="Y51" s="42">
        <f t="shared" si="4"/>
        <v>4.7333429999999979</v>
      </c>
      <c r="Z51" s="42">
        <f t="shared" si="4"/>
        <v>5.628130500000001</v>
      </c>
      <c r="AA51" s="42">
        <f t="shared" si="4"/>
        <v>4.8277913333333338</v>
      </c>
    </row>
    <row r="52" spans="1:27" ht="15.5" x14ac:dyDescent="0.35">
      <c r="A52" s="35"/>
      <c r="B52" s="22"/>
      <c r="C52" s="55" t="str">
        <f t="shared" si="0"/>
        <v>CYFIP1</v>
      </c>
      <c r="D52" s="42">
        <f t="shared" ref="D52:R64" si="5">D21-D$3</f>
        <v>6.5492163333333302</v>
      </c>
      <c r="E52" s="42">
        <f t="shared" si="5"/>
        <v>6.6194583333333341</v>
      </c>
      <c r="F52" s="77">
        <f t="shared" si="5"/>
        <v>6.7931246666666638</v>
      </c>
      <c r="G52" s="42">
        <f t="shared" si="5"/>
        <v>6.7689730000000026</v>
      </c>
      <c r="H52" s="42">
        <f t="shared" si="5"/>
        <v>6.7362986666666629</v>
      </c>
      <c r="I52" s="77">
        <f t="shared" si="5"/>
        <v>6.6656760000000013</v>
      </c>
      <c r="J52" s="42">
        <f t="shared" si="5"/>
        <v>7.4248813333333352</v>
      </c>
      <c r="K52" s="42">
        <f t="shared" si="5"/>
        <v>7.3140696666666649</v>
      </c>
      <c r="L52" s="77">
        <f t="shared" si="5"/>
        <v>7.8152643333333351</v>
      </c>
      <c r="M52" s="42">
        <f t="shared" si="5"/>
        <v>7.6911583333333304</v>
      </c>
      <c r="N52" s="42">
        <f t="shared" si="5"/>
        <v>6.9797216666666664</v>
      </c>
      <c r="O52" s="77">
        <f t="shared" si="5"/>
        <v>7.5070029999999974</v>
      </c>
      <c r="P52" s="42">
        <f t="shared" si="5"/>
        <v>6.0217549999999989</v>
      </c>
      <c r="Q52" s="42">
        <f t="shared" si="5"/>
        <v>5.3124126666666669</v>
      </c>
      <c r="R52" s="77">
        <f t="shared" si="5"/>
        <v>5.6820340000000016</v>
      </c>
      <c r="S52" s="42">
        <f t="shared" si="4"/>
        <v>6.4730813333333366</v>
      </c>
      <c r="T52" s="42">
        <f t="shared" si="4"/>
        <v>5.3968573333333296</v>
      </c>
      <c r="U52" s="77">
        <f t="shared" si="4"/>
        <v>6.0732273333333353</v>
      </c>
      <c r="V52" s="42">
        <f t="shared" si="4"/>
        <v>7.3188269999999989</v>
      </c>
      <c r="W52" s="42">
        <f t="shared" si="4"/>
        <v>7.0163156666666673</v>
      </c>
      <c r="X52" s="77">
        <f t="shared" si="4"/>
        <v>7.0616513333333302</v>
      </c>
      <c r="Y52" s="42">
        <f t="shared" si="4"/>
        <v>6.3165069999999943</v>
      </c>
      <c r="Z52" s="42">
        <f t="shared" si="4"/>
        <v>6.8610485000000025</v>
      </c>
      <c r="AA52" s="42">
        <f t="shared" si="4"/>
        <v>6.9108680000000007</v>
      </c>
    </row>
    <row r="53" spans="1:27" ht="15.5" x14ac:dyDescent="0.35">
      <c r="A53" s="35"/>
      <c r="B53" s="22"/>
      <c r="C53" s="55" t="str">
        <f t="shared" si="0"/>
        <v>TUBGCP5</v>
      </c>
      <c r="D53" s="42">
        <f t="shared" si="5"/>
        <v>8.032078999999996</v>
      </c>
      <c r="E53" s="42">
        <f t="shared" si="5"/>
        <v>8.1760883333333325</v>
      </c>
      <c r="F53" s="77">
        <f t="shared" si="5"/>
        <v>8.4556286666666693</v>
      </c>
      <c r="G53" s="42">
        <f t="shared" si="5"/>
        <v>8.2611443333333341</v>
      </c>
      <c r="H53" s="42">
        <f t="shared" si="5"/>
        <v>8.0360563333333275</v>
      </c>
      <c r="I53" s="77">
        <f t="shared" si="5"/>
        <v>8.4205673333333344</v>
      </c>
      <c r="J53" s="42">
        <f t="shared" si="5"/>
        <v>8.4740883333333343</v>
      </c>
      <c r="K53" s="42">
        <f t="shared" si="5"/>
        <v>8.5833503333333283</v>
      </c>
      <c r="L53" s="77">
        <f t="shared" si="5"/>
        <v>9.2147370000000031</v>
      </c>
      <c r="M53" s="42">
        <f t="shared" si="5"/>
        <v>9.290424666666663</v>
      </c>
      <c r="N53" s="42">
        <f t="shared" si="5"/>
        <v>8.4327896666666682</v>
      </c>
      <c r="O53" s="77">
        <f t="shared" si="5"/>
        <v>8.9993419999999986</v>
      </c>
      <c r="P53" s="42">
        <f t="shared" si="5"/>
        <v>7.101779999999998</v>
      </c>
      <c r="Q53" s="42">
        <f t="shared" si="5"/>
        <v>6.7775173333333285</v>
      </c>
      <c r="R53" s="77">
        <f t="shared" si="5"/>
        <v>7.4380176666666671</v>
      </c>
      <c r="S53" s="42">
        <f t="shared" si="4"/>
        <v>7.6554156666666699</v>
      </c>
      <c r="T53" s="42">
        <f t="shared" si="4"/>
        <v>6.6335076666666666</v>
      </c>
      <c r="U53" s="77">
        <f t="shared" si="4"/>
        <v>7.3725673333333361</v>
      </c>
      <c r="V53" s="42">
        <f t="shared" si="4"/>
        <v>8.2717793333333347</v>
      </c>
      <c r="W53" s="42">
        <f t="shared" si="4"/>
        <v>8.1794443333333327</v>
      </c>
      <c r="X53" s="77">
        <f t="shared" si="4"/>
        <v>7.9124346666666661</v>
      </c>
      <c r="Y53" s="42">
        <f t="shared" si="4"/>
        <v>7.1107699999999987</v>
      </c>
      <c r="Z53" s="42">
        <f t="shared" si="4"/>
        <v>7.5894975000000002</v>
      </c>
      <c r="AA53" s="42">
        <f t="shared" si="4"/>
        <v>7.4765540000000001</v>
      </c>
    </row>
    <row r="54" spans="1:27" ht="15.5" x14ac:dyDescent="0.35">
      <c r="A54" s="35"/>
      <c r="B54" s="22"/>
      <c r="C54" s="55" t="str">
        <f t="shared" si="0"/>
        <v>CHRNA7</v>
      </c>
      <c r="D54" s="42">
        <f t="shared" si="5"/>
        <v>9.9873083333333312</v>
      </c>
      <c r="E54" s="42">
        <f t="shared" si="5"/>
        <v>10.011207333333335</v>
      </c>
      <c r="F54" s="77">
        <f t="shared" si="5"/>
        <v>10.179162333333331</v>
      </c>
      <c r="G54" s="42">
        <f t="shared" si="5"/>
        <v>11.438188000000007</v>
      </c>
      <c r="H54" s="42">
        <f t="shared" si="5"/>
        <v>11.184357333333327</v>
      </c>
      <c r="I54" s="77">
        <f t="shared" si="5"/>
        <v>11.445158333333335</v>
      </c>
      <c r="J54" s="42">
        <f t="shared" si="5"/>
        <v>10.078008333333333</v>
      </c>
      <c r="K54" s="42">
        <f t="shared" si="5"/>
        <v>9.9280223333333311</v>
      </c>
      <c r="L54" s="77">
        <f t="shared" si="5"/>
        <v>10.456406333333334</v>
      </c>
      <c r="M54" s="42">
        <f t="shared" si="5"/>
        <v>10.784195333333333</v>
      </c>
      <c r="N54" s="42">
        <f t="shared" si="5"/>
        <v>9.9282850000000025</v>
      </c>
      <c r="O54" s="77">
        <f t="shared" si="5"/>
        <v>10.394327000000001</v>
      </c>
      <c r="P54" s="42">
        <f t="shared" si="5"/>
        <v>8.6610066666666654</v>
      </c>
      <c r="Q54" s="42">
        <f t="shared" si="5"/>
        <v>8.0168599999999977</v>
      </c>
      <c r="R54" s="77">
        <f t="shared" si="5"/>
        <v>8.3017600000000016</v>
      </c>
      <c r="S54" s="42">
        <f t="shared" si="4"/>
        <v>9.9554110000000051</v>
      </c>
      <c r="T54" s="42">
        <f t="shared" si="4"/>
        <v>9.0512149999999991</v>
      </c>
      <c r="U54" s="77">
        <f t="shared" si="4"/>
        <v>9.3718066666666644</v>
      </c>
      <c r="V54" s="42">
        <f t="shared" si="4"/>
        <v>8.5162796666666694</v>
      </c>
      <c r="W54" s="42">
        <f t="shared" si="4"/>
        <v>8.0894100000000009</v>
      </c>
      <c r="X54" s="77">
        <f t="shared" si="4"/>
        <v>7.6571529999999974</v>
      </c>
      <c r="Y54" s="42">
        <f t="shared" si="4"/>
        <v>7.026961</v>
      </c>
      <c r="Z54" s="42">
        <f t="shared" si="4"/>
        <v>7.3674835000000023</v>
      </c>
      <c r="AA54" s="42">
        <f t="shared" si="4"/>
        <v>7.2975203333333347</v>
      </c>
    </row>
    <row r="55" spans="1:27" ht="15.5" x14ac:dyDescent="0.35">
      <c r="A55" s="35"/>
      <c r="B55" s="22"/>
      <c r="C55" s="55" t="str">
        <f t="shared" si="0"/>
        <v>NANOG</v>
      </c>
      <c r="D55" s="42">
        <f t="shared" si="5"/>
        <v>4.7116553333333329</v>
      </c>
      <c r="E55" s="42">
        <f t="shared" si="5"/>
        <v>4.3299759999999985</v>
      </c>
      <c r="F55" s="77">
        <f t="shared" si="5"/>
        <v>4.5337139999999962</v>
      </c>
      <c r="G55" s="42">
        <f t="shared" si="5"/>
        <v>3.9194823333333346</v>
      </c>
      <c r="H55" s="42">
        <f t="shared" si="5"/>
        <v>4.2521859999999982</v>
      </c>
      <c r="I55" s="77">
        <f t="shared" si="5"/>
        <v>3.9891806666666696</v>
      </c>
      <c r="J55" s="42">
        <f t="shared" si="5"/>
        <v>3.8256606666666677</v>
      </c>
      <c r="K55" s="42">
        <f t="shared" si="5"/>
        <v>3.9853400000000008</v>
      </c>
      <c r="L55" s="77">
        <f t="shared" si="5"/>
        <v>4.1234726666666646</v>
      </c>
      <c r="M55" s="42">
        <f t="shared" si="5"/>
        <v>4.1079536666666669</v>
      </c>
      <c r="N55" s="42">
        <f t="shared" si="5"/>
        <v>3.4128863333333328</v>
      </c>
      <c r="O55" s="77">
        <f t="shared" si="5"/>
        <v>3.7817156666666669</v>
      </c>
      <c r="P55" s="42">
        <f t="shared" si="5"/>
        <v>8.4020889999999966</v>
      </c>
      <c r="Q55" s="42">
        <f t="shared" si="5"/>
        <v>7.9449873333333301</v>
      </c>
      <c r="R55" s="77">
        <f t="shared" si="5"/>
        <v>9.3457396666666703</v>
      </c>
      <c r="S55" s="42">
        <f t="shared" si="4"/>
        <v>9.0342996666666693</v>
      </c>
      <c r="T55" s="42">
        <f t="shared" si="4"/>
        <v>8.4214046666666675</v>
      </c>
      <c r="U55" s="77">
        <f t="shared" si="4"/>
        <v>8.7017176666666707</v>
      </c>
      <c r="V55" s="42">
        <f t="shared" si="4"/>
        <v>8.6502906666666703</v>
      </c>
      <c r="W55" s="42">
        <f t="shared" si="4"/>
        <v>8.3907239999999987</v>
      </c>
      <c r="X55" s="77">
        <f t="shared" si="4"/>
        <v>8.4392876666666616</v>
      </c>
      <c r="Y55" s="42">
        <f t="shared" si="4"/>
        <v>5.8385799999999968</v>
      </c>
      <c r="Z55" s="42">
        <f t="shared" si="4"/>
        <v>6.7049510000000012</v>
      </c>
      <c r="AA55" s="42">
        <f t="shared" si="4"/>
        <v>6.6083016666666694</v>
      </c>
    </row>
    <row r="56" spans="1:27" ht="15.5" x14ac:dyDescent="0.35">
      <c r="A56" s="35"/>
      <c r="B56" s="22"/>
      <c r="C56" s="55" t="str">
        <f t="shared" si="0"/>
        <v>SOX2</v>
      </c>
      <c r="D56" s="42">
        <f t="shared" si="5"/>
        <v>4.134212999999999</v>
      </c>
      <c r="E56" s="42">
        <f t="shared" si="5"/>
        <v>4.7837236666666634</v>
      </c>
      <c r="F56" s="77">
        <f t="shared" si="5"/>
        <v>4.8888763333333323</v>
      </c>
      <c r="G56" s="42">
        <f t="shared" si="5"/>
        <v>5.3431423333333328</v>
      </c>
      <c r="H56" s="42">
        <f t="shared" si="5"/>
        <v>4.964461666666665</v>
      </c>
      <c r="I56" s="77">
        <f t="shared" si="5"/>
        <v>4.9157830000000011</v>
      </c>
      <c r="J56" s="42">
        <f t="shared" si="5"/>
        <v>5.4896436666666624</v>
      </c>
      <c r="K56" s="42">
        <f t="shared" si="5"/>
        <v>5.0588536666666641</v>
      </c>
      <c r="L56" s="77">
        <f t="shared" si="5"/>
        <v>5.4642966666666695</v>
      </c>
      <c r="M56" s="42">
        <f t="shared" si="5"/>
        <v>5.9517220000000002</v>
      </c>
      <c r="N56" s="42">
        <f t="shared" si="5"/>
        <v>5.4020843333333346</v>
      </c>
      <c r="O56" s="77">
        <f t="shared" si="5"/>
        <v>5.669597333333332</v>
      </c>
      <c r="P56" s="42">
        <f t="shared" si="5"/>
        <v>3.4199886666666615</v>
      </c>
      <c r="Q56" s="42">
        <f t="shared" si="5"/>
        <v>3.2216023333333368</v>
      </c>
      <c r="R56" s="77">
        <f t="shared" si="5"/>
        <v>3.567766666666671</v>
      </c>
      <c r="S56" s="42">
        <f t="shared" si="4"/>
        <v>4.2452356666666695</v>
      </c>
      <c r="T56" s="42">
        <f t="shared" si="4"/>
        <v>2.8461926666666635</v>
      </c>
      <c r="U56" s="77">
        <f t="shared" si="4"/>
        <v>4.758303333333334</v>
      </c>
      <c r="V56" s="42">
        <f t="shared" si="4"/>
        <v>3.87862066666667</v>
      </c>
      <c r="W56" s="42">
        <f t="shared" si="4"/>
        <v>5.0806383333333365</v>
      </c>
      <c r="X56" s="77">
        <f t="shared" si="4"/>
        <v>4.8550993333333281</v>
      </c>
      <c r="Y56" s="42">
        <f t="shared" si="4"/>
        <v>6.0700034999999986</v>
      </c>
      <c r="Z56" s="42">
        <f t="shared" si="4"/>
        <v>5.8604465000000019</v>
      </c>
      <c r="AA56" s="42">
        <f t="shared" si="4"/>
        <v>5.3078970000000041</v>
      </c>
    </row>
    <row r="57" spans="1:27" ht="15.5" x14ac:dyDescent="0.35">
      <c r="A57" s="35"/>
      <c r="B57" s="22"/>
      <c r="C57" s="55" t="str">
        <f t="shared" si="0"/>
        <v>OCT3/4</v>
      </c>
      <c r="D57" s="42">
        <f t="shared" si="5"/>
        <v>0.80753400000000042</v>
      </c>
      <c r="E57" s="42">
        <f t="shared" si="5"/>
        <v>0.52145166666666753</v>
      </c>
      <c r="F57" s="77">
        <f t="shared" si="5"/>
        <v>0.90944466666666557</v>
      </c>
      <c r="G57" s="42">
        <f t="shared" si="5"/>
        <v>0.53105766666667265</v>
      </c>
      <c r="H57" s="42">
        <f t="shared" si="5"/>
        <v>0.98526799999999781</v>
      </c>
      <c r="I57" s="77">
        <f t="shared" si="5"/>
        <v>1.1146073333333355</v>
      </c>
      <c r="J57" s="42">
        <f t="shared" si="5"/>
        <v>0.68316700000000097</v>
      </c>
      <c r="K57" s="42">
        <f t="shared" si="5"/>
        <v>0.20702099999999746</v>
      </c>
      <c r="L57" s="77">
        <f t="shared" si="5"/>
        <v>1.1391993333333374</v>
      </c>
      <c r="M57" s="42">
        <f t="shared" si="5"/>
        <v>0.73992133333333143</v>
      </c>
      <c r="N57" s="42">
        <f t="shared" si="5"/>
        <v>-9.3621999999999872E-2</v>
      </c>
      <c r="O57" s="77">
        <f t="shared" si="5"/>
        <v>0.57534199999999913</v>
      </c>
      <c r="P57" s="42">
        <f t="shared" si="5"/>
        <v>10.747324666666668</v>
      </c>
      <c r="Q57" s="42">
        <f t="shared" si="5"/>
        <v>10.313423333333329</v>
      </c>
      <c r="R57" s="77">
        <f t="shared" si="5"/>
        <v>11.091157333333335</v>
      </c>
      <c r="S57" s="42">
        <f t="shared" si="4"/>
        <v>11.455388666666668</v>
      </c>
      <c r="T57" s="42">
        <f t="shared" si="4"/>
        <v>10.889265999999996</v>
      </c>
      <c r="U57" s="77">
        <f t="shared" si="4"/>
        <v>10.960954000000005</v>
      </c>
      <c r="V57" s="42">
        <f t="shared" si="4"/>
        <v>10.505069666666667</v>
      </c>
      <c r="W57" s="42">
        <f t="shared" si="4"/>
        <v>10.969834333333335</v>
      </c>
      <c r="X57" s="77">
        <f t="shared" si="4"/>
        <v>10.787743333333324</v>
      </c>
      <c r="Y57" s="42">
        <f t="shared" si="4"/>
        <v>7.2690144999999973</v>
      </c>
      <c r="Z57" s="42">
        <f t="shared" si="4"/>
        <v>10.222479499999999</v>
      </c>
      <c r="AA57" s="42">
        <f t="shared" si="4"/>
        <v>10.981235333333334</v>
      </c>
    </row>
    <row r="58" spans="1:27" ht="15.5" x14ac:dyDescent="0.35">
      <c r="A58" s="35"/>
      <c r="B58" s="22"/>
      <c r="C58" s="55" t="str">
        <f t="shared" si="0"/>
        <v>FGF4</v>
      </c>
      <c r="D58" s="42">
        <f t="shared" si="5"/>
        <v>14.637199333333331</v>
      </c>
      <c r="E58" s="42">
        <f t="shared" si="5"/>
        <v>13.821819666666663</v>
      </c>
      <c r="F58" s="77">
        <f t="shared" si="5"/>
        <v>14.373759333333336</v>
      </c>
      <c r="G58" s="42">
        <f t="shared" si="5"/>
        <v>14.269216333333333</v>
      </c>
      <c r="H58" s="42">
        <f t="shared" si="5"/>
        <v>14.034559999999995</v>
      </c>
      <c r="I58" s="77">
        <f t="shared" si="5"/>
        <v>15.182359999999999</v>
      </c>
      <c r="J58" s="42">
        <f t="shared" si="5"/>
        <v>14.158619666666659</v>
      </c>
      <c r="K58" s="42">
        <f t="shared" si="5"/>
        <v>13.806298333333334</v>
      </c>
      <c r="L58" s="77">
        <f t="shared" si="5"/>
        <v>15.231759</v>
      </c>
      <c r="M58" s="42">
        <f t="shared" si="5"/>
        <v>16.811220333333331</v>
      </c>
      <c r="N58" s="42">
        <f t="shared" si="5"/>
        <v>14.303197666666662</v>
      </c>
      <c r="O58" s="77">
        <f t="shared" si="5"/>
        <v>15.83106733333333</v>
      </c>
      <c r="P58" s="42">
        <f t="shared" si="5"/>
        <v>18.037933666666664</v>
      </c>
      <c r="Q58" s="42">
        <f t="shared" si="5"/>
        <v>17.909746999999999</v>
      </c>
      <c r="R58" s="77">
        <f t="shared" si="5"/>
        <v>18.630413666666669</v>
      </c>
      <c r="S58" s="42">
        <f t="shared" si="4"/>
        <v>18.616374000000004</v>
      </c>
      <c r="T58" s="42">
        <f t="shared" si="4"/>
        <v>17.779537999999999</v>
      </c>
      <c r="U58" s="77">
        <f t="shared" si="4"/>
        <v>18.705816666666667</v>
      </c>
      <c r="V58" s="42">
        <f t="shared" si="4"/>
        <v>18.201328</v>
      </c>
      <c r="W58" s="42">
        <f t="shared" si="4"/>
        <v>18.738623</v>
      </c>
      <c r="X58" s="77">
        <f t="shared" si="4"/>
        <v>18.326634333333331</v>
      </c>
      <c r="Y58" s="42">
        <f t="shared" si="4"/>
        <v>13.247100499999995</v>
      </c>
      <c r="Z58" s="42">
        <f t="shared" si="4"/>
        <v>16.679556500000004</v>
      </c>
      <c r="AA58" s="42">
        <f t="shared" si="4"/>
        <v>18.204114333333333</v>
      </c>
    </row>
    <row r="59" spans="1:27" ht="15.5" x14ac:dyDescent="0.35">
      <c r="A59" s="35"/>
      <c r="B59" s="22"/>
      <c r="C59" s="55" t="str">
        <f t="shared" si="0"/>
        <v>KLF4</v>
      </c>
      <c r="D59" s="42">
        <f t="shared" si="5"/>
        <v>11.765782666666663</v>
      </c>
      <c r="E59" s="42">
        <f>E28-E$3</f>
        <v>11.748419000000005</v>
      </c>
      <c r="F59" s="77">
        <f t="shared" si="5"/>
        <v>11.751972333333331</v>
      </c>
      <c r="G59" s="42">
        <f t="shared" si="5"/>
        <v>12.035997999999999</v>
      </c>
      <c r="H59" s="42">
        <f t="shared" si="5"/>
        <v>11.73767033333333</v>
      </c>
      <c r="I59" s="77">
        <f t="shared" si="5"/>
        <v>12.092296333333334</v>
      </c>
      <c r="J59" s="42">
        <f t="shared" si="5"/>
        <v>11.848509999999997</v>
      </c>
      <c r="K59" s="42">
        <f t="shared" si="5"/>
        <v>11.932191666666665</v>
      </c>
      <c r="L59" s="77">
        <f t="shared" si="5"/>
        <v>12.265105000000002</v>
      </c>
      <c r="M59" s="42">
        <f t="shared" si="5"/>
        <v>12.292703333333328</v>
      </c>
      <c r="N59" s="42">
        <f t="shared" si="5"/>
        <v>11.392552000000002</v>
      </c>
      <c r="O59" s="77">
        <f t="shared" si="5"/>
        <v>12.498466999999998</v>
      </c>
      <c r="P59" s="42">
        <f t="shared" si="5"/>
        <v>9.409711999999999</v>
      </c>
      <c r="Q59" s="42">
        <f>Q28-Q$3</f>
        <v>9.2573306666666682</v>
      </c>
      <c r="R59" s="77">
        <f t="shared" si="5"/>
        <v>10.76047033333333</v>
      </c>
      <c r="S59" s="42">
        <f t="shared" si="4"/>
        <v>9.897077000000003</v>
      </c>
      <c r="T59" s="42">
        <f t="shared" si="4"/>
        <v>9.8193780000000039</v>
      </c>
      <c r="U59" s="77">
        <f t="shared" si="4"/>
        <v>9.7479300000000002</v>
      </c>
      <c r="V59" s="42">
        <f t="shared" si="4"/>
        <v>10.179083666666667</v>
      </c>
      <c r="W59" s="42">
        <f t="shared" si="4"/>
        <v>10.316018333333332</v>
      </c>
      <c r="X59" s="77">
        <f t="shared" si="4"/>
        <v>9.4001699999999992</v>
      </c>
      <c r="Y59" s="42">
        <f t="shared" si="4"/>
        <v>9.0351464999999962</v>
      </c>
      <c r="Z59" s="42">
        <f t="shared" si="4"/>
        <v>10.1419845</v>
      </c>
      <c r="AA59" s="42">
        <f t="shared" si="4"/>
        <v>10.277247333333332</v>
      </c>
    </row>
    <row r="60" spans="1:27" ht="15.5" x14ac:dyDescent="0.35">
      <c r="A60" s="35"/>
      <c r="B60" s="22"/>
      <c r="C60" s="55" t="str">
        <f t="shared" si="0"/>
        <v>LIN28A</v>
      </c>
      <c r="D60" s="42">
        <f t="shared" si="5"/>
        <v>2.5430893333333344</v>
      </c>
      <c r="E60" s="42">
        <f t="shared" si="5"/>
        <v>2.3544693333333306</v>
      </c>
      <c r="F60" s="77">
        <f t="shared" si="5"/>
        <v>2.548019666666665</v>
      </c>
      <c r="G60" s="42">
        <f t="shared" si="5"/>
        <v>2.3085583333333375</v>
      </c>
      <c r="H60" s="42">
        <f t="shared" si="5"/>
        <v>2.1783839999999977</v>
      </c>
      <c r="I60" s="77">
        <f t="shared" si="5"/>
        <v>2.4852699999999999</v>
      </c>
      <c r="J60" s="42">
        <f t="shared" si="5"/>
        <v>2.342768333333332</v>
      </c>
      <c r="K60" s="42">
        <f t="shared" si="5"/>
        <v>2.2418933333333335</v>
      </c>
      <c r="L60" s="77">
        <f t="shared" si="5"/>
        <v>2.7216100000000019</v>
      </c>
      <c r="M60" s="42">
        <f t="shared" si="5"/>
        <v>2.7779943333333321</v>
      </c>
      <c r="N60" s="42">
        <f t="shared" si="5"/>
        <v>2.086941333333332</v>
      </c>
      <c r="O60" s="77">
        <f t="shared" si="5"/>
        <v>2.5494523333333348</v>
      </c>
      <c r="P60" s="42">
        <f t="shared" si="5"/>
        <v>11.010034333333333</v>
      </c>
      <c r="Q60" s="42">
        <f t="shared" si="5"/>
        <v>10.55738933333333</v>
      </c>
      <c r="R60" s="77">
        <f t="shared" si="5"/>
        <v>8.949931000000003</v>
      </c>
      <c r="S60" s="42">
        <f t="shared" si="4"/>
        <v>11.304718333333344</v>
      </c>
      <c r="T60" s="42">
        <f t="shared" si="4"/>
        <v>10.185858</v>
      </c>
      <c r="U60" s="77">
        <f t="shared" si="4"/>
        <v>9.3898003333333335</v>
      </c>
      <c r="V60" s="42">
        <f t="shared" si="4"/>
        <v>11.037731999999995</v>
      </c>
      <c r="W60" s="42">
        <f t="shared" si="4"/>
        <v>10.432609333333332</v>
      </c>
      <c r="X60" s="77">
        <f t="shared" si="4"/>
        <v>10.352789999999999</v>
      </c>
      <c r="Y60" s="42">
        <f t="shared" si="4"/>
        <v>9.7676184999999904</v>
      </c>
      <c r="Z60" s="42">
        <f t="shared" si="4"/>
        <v>11.671074000000004</v>
      </c>
      <c r="AA60" s="42">
        <f t="shared" si="4"/>
        <v>11.137320666666671</v>
      </c>
    </row>
    <row r="61" spans="1:27" ht="15.5" x14ac:dyDescent="0.35">
      <c r="A61" s="35"/>
      <c r="B61" s="22"/>
      <c r="C61" s="55" t="str">
        <f t="shared" si="0"/>
        <v>ZFP42</v>
      </c>
      <c r="D61" s="42">
        <f t="shared" si="5"/>
        <v>5.4790719999999986</v>
      </c>
      <c r="E61" s="42">
        <f t="shared" si="5"/>
        <v>5.7545106666666648</v>
      </c>
      <c r="F61" s="77">
        <f t="shared" si="5"/>
        <v>5.7938473333333356</v>
      </c>
      <c r="G61" s="42">
        <f t="shared" si="5"/>
        <v>5.4295423333333339</v>
      </c>
      <c r="H61" s="42">
        <f t="shared" si="5"/>
        <v>5.4443939999999955</v>
      </c>
      <c r="I61" s="77">
        <f t="shared" si="5"/>
        <v>5.5858110000000032</v>
      </c>
      <c r="J61" s="42">
        <f t="shared" si="5"/>
        <v>5.4567029999999974</v>
      </c>
      <c r="K61" s="42">
        <f t="shared" si="5"/>
        <v>5.4266683333333319</v>
      </c>
      <c r="L61" s="77">
        <f t="shared" si="5"/>
        <v>6.0301370000000034</v>
      </c>
      <c r="M61" s="42">
        <f t="shared" si="5"/>
        <v>6.1785993333333309</v>
      </c>
      <c r="N61" s="42">
        <f t="shared" si="5"/>
        <v>4.8957549999999976</v>
      </c>
      <c r="O61" s="77">
        <f t="shared" si="5"/>
        <v>5.7412230000000015</v>
      </c>
      <c r="P61" s="42">
        <f t="shared" si="5"/>
        <v>16.961364999999997</v>
      </c>
      <c r="Q61" s="42">
        <f t="shared" si="5"/>
        <v>13.501370333333337</v>
      </c>
      <c r="R61" s="77">
        <f t="shared" si="5"/>
        <v>16.030963333333332</v>
      </c>
      <c r="S61" s="42">
        <f t="shared" si="4"/>
        <v>15.972770999999998</v>
      </c>
      <c r="T61" s="42">
        <f t="shared" si="4"/>
        <v>15.611811333333332</v>
      </c>
      <c r="U61" s="77">
        <f t="shared" si="4"/>
        <v>16.485104666666668</v>
      </c>
      <c r="V61" s="42">
        <f t="shared" si="4"/>
        <v>10.540415666666664</v>
      </c>
      <c r="W61" s="42">
        <f t="shared" si="4"/>
        <v>14.886039999999998</v>
      </c>
      <c r="X61" s="77">
        <f t="shared" si="4"/>
        <v>16.954530999999996</v>
      </c>
      <c r="Y61" s="42">
        <f t="shared" si="4"/>
        <v>11.775565999999998</v>
      </c>
      <c r="Z61" s="42">
        <f t="shared" si="4"/>
        <v>13.673498500000001</v>
      </c>
      <c r="AA61" s="42">
        <f t="shared" si="4"/>
        <v>14.508924000000004</v>
      </c>
    </row>
    <row r="62" spans="1:27" ht="15.5" x14ac:dyDescent="0.35">
      <c r="A62" s="35"/>
      <c r="B62" s="22"/>
      <c r="C62" s="55" t="str">
        <f t="shared" si="0"/>
        <v>PAX6</v>
      </c>
      <c r="D62" s="42">
        <f t="shared" si="5"/>
        <v>13.968590000000003</v>
      </c>
      <c r="E62" s="42">
        <f t="shared" si="5"/>
        <v>14.379596666666664</v>
      </c>
      <c r="F62" s="77">
        <f t="shared" si="5"/>
        <v>14.824198666666664</v>
      </c>
      <c r="G62" s="42">
        <f t="shared" si="5"/>
        <v>13.150170000000003</v>
      </c>
      <c r="H62" s="42">
        <f t="shared" si="5"/>
        <v>15.122757333333329</v>
      </c>
      <c r="I62" s="77">
        <f t="shared" si="5"/>
        <v>14.665232666666672</v>
      </c>
      <c r="J62" s="42">
        <f t="shared" si="5"/>
        <v>13.936985333333332</v>
      </c>
      <c r="K62" s="42">
        <f t="shared" si="5"/>
        <v>14.437573666666662</v>
      </c>
      <c r="L62" s="77">
        <f t="shared" si="5"/>
        <v>16.957682333333334</v>
      </c>
      <c r="M62" s="42">
        <f t="shared" si="5"/>
        <v>12.733703666666671</v>
      </c>
      <c r="N62" s="42">
        <f t="shared" si="5"/>
        <v>13.078124333333328</v>
      </c>
      <c r="O62" s="77">
        <f t="shared" si="5"/>
        <v>13.686785999999991</v>
      </c>
      <c r="P62" s="42">
        <f t="shared" si="5"/>
        <v>4.8301433333333321</v>
      </c>
      <c r="Q62" s="42">
        <f t="shared" si="5"/>
        <v>3.7457156666666691</v>
      </c>
      <c r="R62" s="77">
        <f t="shared" si="5"/>
        <v>3.2408543333333348</v>
      </c>
      <c r="S62" s="42">
        <f t="shared" si="4"/>
        <v>3.8227423333333377</v>
      </c>
      <c r="T62" s="42">
        <f t="shared" si="4"/>
        <v>3.1938243333333318</v>
      </c>
      <c r="U62" s="77">
        <f t="shared" si="4"/>
        <v>2.7728306666666676</v>
      </c>
      <c r="V62" s="42">
        <f t="shared" si="4"/>
        <v>3.7108680000000014</v>
      </c>
      <c r="W62" s="42">
        <f t="shared" si="4"/>
        <v>4.1180723333333376</v>
      </c>
      <c r="X62" s="77">
        <f t="shared" si="4"/>
        <v>2.2712013333333338</v>
      </c>
      <c r="Y62" s="42">
        <f t="shared" si="4"/>
        <v>2.3702649999999963</v>
      </c>
      <c r="Z62" s="42">
        <f t="shared" si="4"/>
        <v>2.8802890000000012</v>
      </c>
      <c r="AA62" s="42">
        <f t="shared" si="4"/>
        <v>1.9531729999999996</v>
      </c>
    </row>
    <row r="63" spans="1:27" ht="15.5" x14ac:dyDescent="0.35">
      <c r="A63" s="35"/>
      <c r="B63" s="22"/>
      <c r="C63" s="55" t="str">
        <f t="shared" si="0"/>
        <v>MAP2</v>
      </c>
      <c r="D63" s="42">
        <f t="shared" si="5"/>
        <v>9.4697236666666669</v>
      </c>
      <c r="E63" s="42">
        <f t="shared" si="5"/>
        <v>9.4758643333333303</v>
      </c>
      <c r="F63" s="77">
        <f t="shared" si="5"/>
        <v>9.6372700000000009</v>
      </c>
      <c r="G63" s="42">
        <f t="shared" si="5"/>
        <v>9.9343470000000025</v>
      </c>
      <c r="H63" s="42">
        <f t="shared" si="5"/>
        <v>9.8601549999999953</v>
      </c>
      <c r="I63" s="77">
        <f t="shared" si="5"/>
        <v>10.702764666666667</v>
      </c>
      <c r="J63" s="42">
        <f t="shared" si="5"/>
        <v>9.5158503333333293</v>
      </c>
      <c r="K63" s="42">
        <f t="shared" si="5"/>
        <v>9.4853006666666673</v>
      </c>
      <c r="L63" s="77">
        <f t="shared" si="5"/>
        <v>10.588046666666663</v>
      </c>
      <c r="M63" s="42">
        <f t="shared" si="5"/>
        <v>9.4719476666666687</v>
      </c>
      <c r="N63" s="42">
        <f t="shared" si="5"/>
        <v>8.7825893333333376</v>
      </c>
      <c r="O63" s="77">
        <f t="shared" si="5"/>
        <v>9.3466439999999977</v>
      </c>
      <c r="P63" s="42">
        <f t="shared" si="5"/>
        <v>2.0335573333333343</v>
      </c>
      <c r="Q63" s="42">
        <f t="shared" si="5"/>
        <v>1.7161139999999975</v>
      </c>
      <c r="R63" s="77">
        <f t="shared" si="5"/>
        <v>2.7013776666666693</v>
      </c>
      <c r="S63" s="42">
        <f t="shared" si="4"/>
        <v>2.4790556666666674</v>
      </c>
      <c r="T63" s="42">
        <f t="shared" si="4"/>
        <v>1.7530889999999992</v>
      </c>
      <c r="U63" s="77">
        <f t="shared" si="4"/>
        <v>2.3882506666666679</v>
      </c>
      <c r="V63" s="42">
        <f t="shared" si="4"/>
        <v>1.8693463333333327</v>
      </c>
      <c r="W63" s="42">
        <f t="shared" si="4"/>
        <v>2.0262053333333334</v>
      </c>
      <c r="X63" s="77">
        <f t="shared" si="4"/>
        <v>1.7222589999999975</v>
      </c>
      <c r="Y63" s="42">
        <f t="shared" si="4"/>
        <v>0.63194349999999844</v>
      </c>
      <c r="Z63" s="42">
        <f t="shared" si="4"/>
        <v>1.8794955000000009</v>
      </c>
      <c r="AA63" s="42">
        <f t="shared" si="4"/>
        <v>1.0700220000000016</v>
      </c>
    </row>
    <row r="64" spans="1:27" ht="15.5" x14ac:dyDescent="0.35">
      <c r="A64" s="37"/>
      <c r="B64" s="43"/>
      <c r="C64" s="57" t="str">
        <f t="shared" si="0"/>
        <v>DLG4</v>
      </c>
      <c r="D64" s="42">
        <f t="shared" si="5"/>
        <v>7.3079693333333324</v>
      </c>
      <c r="E64" s="42">
        <f t="shared" si="5"/>
        <v>7.3520239999999966</v>
      </c>
      <c r="F64" s="77">
        <f t="shared" si="5"/>
        <v>7.3213310000000007</v>
      </c>
      <c r="G64" s="42">
        <f t="shared" si="5"/>
        <v>7.1768506666666703</v>
      </c>
      <c r="H64" s="42">
        <f t="shared" si="5"/>
        <v>7.3058753333333257</v>
      </c>
      <c r="I64" s="77">
        <f t="shared" si="5"/>
        <v>7.5821163333333388</v>
      </c>
      <c r="J64" s="42">
        <f t="shared" si="5"/>
        <v>6.9445820000000005</v>
      </c>
      <c r="K64" s="42">
        <f t="shared" si="5"/>
        <v>6.7566120000000005</v>
      </c>
      <c r="L64" s="77">
        <f t="shared" si="5"/>
        <v>7.4617673333333343</v>
      </c>
      <c r="M64" s="42">
        <f t="shared" si="5"/>
        <v>7.0447950000000006</v>
      </c>
      <c r="N64" s="42">
        <f t="shared" si="5"/>
        <v>6.5894009999999987</v>
      </c>
      <c r="O64" s="77">
        <f t="shared" si="5"/>
        <v>7.0590579999999967</v>
      </c>
      <c r="P64" s="42">
        <f t="shared" si="5"/>
        <v>2.3188766666666609</v>
      </c>
      <c r="Q64" s="42">
        <f t="shared" si="5"/>
        <v>2.5589980000000025</v>
      </c>
      <c r="R64" s="77">
        <f t="shared" si="5"/>
        <v>3.9375740000000015</v>
      </c>
      <c r="S64" s="42">
        <f t="shared" si="4"/>
        <v>3.207569000000003</v>
      </c>
      <c r="T64" s="42">
        <f t="shared" si="4"/>
        <v>2.5172189999999972</v>
      </c>
      <c r="U64" s="77">
        <f t="shared" si="4"/>
        <v>3.3408123333333357</v>
      </c>
      <c r="V64" s="42">
        <f t="shared" si="4"/>
        <v>2.497833</v>
      </c>
      <c r="W64" s="42">
        <f t="shared" si="4"/>
        <v>2.9176856666666673</v>
      </c>
      <c r="X64" s="77">
        <f t="shared" si="4"/>
        <v>2.7422989999999992</v>
      </c>
      <c r="Y64" s="42">
        <f t="shared" si="4"/>
        <v>1.5099765000000005</v>
      </c>
      <c r="Z64" s="42">
        <f t="shared" si="4"/>
        <v>2.7537865000000004</v>
      </c>
      <c r="AA64" s="42">
        <f t="shared" si="4"/>
        <v>1.8146109999999993</v>
      </c>
    </row>
    <row r="65" spans="1:27" ht="15.5" x14ac:dyDescent="0.35">
      <c r="A65" s="39"/>
      <c r="B65" s="22"/>
      <c r="C65" s="23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spans="1:27" ht="15.5" x14ac:dyDescent="0.35">
      <c r="A66" s="41"/>
      <c r="B66" s="25"/>
      <c r="C66" s="53" t="str">
        <f t="shared" ref="C66:C95" si="6">C4</f>
        <v>NDN</v>
      </c>
      <c r="D66" s="42">
        <f>D35-(AVERAGE($D35:$F35))</f>
        <v>-0.19163811111110984</v>
      </c>
      <c r="E66" s="42">
        <f t="shared" ref="E66:F67" si="7">E35-(AVERAGE($D35:$F35))</f>
        <v>0.12984788888888676</v>
      </c>
      <c r="F66" s="77">
        <f t="shared" si="7"/>
        <v>6.1790222222222191E-2</v>
      </c>
      <c r="G66" s="42">
        <f>G35-(AVERAGE($D35:$F35))</f>
        <v>12.151632888888891</v>
      </c>
      <c r="H66" s="42">
        <f t="shared" ref="H66:I67" si="8">H35-(AVERAGE($D35:$F35))</f>
        <v>12.225692222222218</v>
      </c>
      <c r="I66" s="77">
        <f t="shared" si="8"/>
        <v>12.36077388888889</v>
      </c>
      <c r="J66" s="42">
        <f>J35-(AVERAGE($D35:$F35))</f>
        <v>-0.53690144444444865</v>
      </c>
      <c r="K66" s="42">
        <f t="shared" ref="K66:L67" si="9">K35-(AVERAGE($D35:$F35))</f>
        <v>-0.48431811111111411</v>
      </c>
      <c r="L66" s="77">
        <f t="shared" si="9"/>
        <v>0.11873822222222774</v>
      </c>
      <c r="M66" s="42">
        <f>M35-(AVERAGE($D35:$F35))</f>
        <v>-6.0245444444446683E-2</v>
      </c>
      <c r="N66" s="42">
        <f t="shared" ref="N66:O67" si="10">N35-(AVERAGE($D35:$F35))</f>
        <v>-0.42352611111110772</v>
      </c>
      <c r="O66" s="77">
        <f t="shared" si="10"/>
        <v>-0.10559844444444533</v>
      </c>
      <c r="P66" s="42">
        <f>P35-(AVERAGE($D35:$F35))</f>
        <v>-4.2328504444444439</v>
      </c>
      <c r="Q66" s="42">
        <f t="shared" ref="Q66:R66" si="11">Q35-(AVERAGE($D35:$F35))</f>
        <v>-3.9289974444444473</v>
      </c>
      <c r="R66" s="77">
        <f t="shared" si="11"/>
        <v>-2.7448807777777722</v>
      </c>
      <c r="S66" s="42">
        <f>S35-(AVERAGE($D35:$F35))</f>
        <v>9.4760585555555643</v>
      </c>
      <c r="T66" s="42">
        <f t="shared" ref="T66:U66" si="12">T35-(AVERAGE($D35:$F35))</f>
        <v>8.4109685555555522</v>
      </c>
      <c r="U66" s="77">
        <f t="shared" si="12"/>
        <v>10.243650222222218</v>
      </c>
      <c r="V66" s="42">
        <f>V35-(AVERAGE($D35:$F35))</f>
        <v>-3.9991047777777728</v>
      </c>
      <c r="W66" s="42">
        <f t="shared" ref="W66:X66" si="13">W35-(AVERAGE($D35:$F35))</f>
        <v>-3.0418457777777759</v>
      </c>
      <c r="X66" s="77">
        <f t="shared" si="13"/>
        <v>-3.2492587777777784</v>
      </c>
      <c r="Y66" s="42">
        <f>Y35-(AVERAGE($D35:$F35))</f>
        <v>-4.0061166111111133</v>
      </c>
      <c r="Z66" s="42">
        <f t="shared" ref="Z66:AA66" si="14">Z35-(AVERAGE($D35:$F35))</f>
        <v>-3.1651076111111101</v>
      </c>
      <c r="AA66" s="77">
        <f t="shared" si="14"/>
        <v>-3.8136491111111139</v>
      </c>
    </row>
    <row r="67" spans="1:27" ht="15.5" x14ac:dyDescent="0.35">
      <c r="A67" s="35"/>
      <c r="B67" s="22"/>
      <c r="C67" s="55" t="str">
        <f t="shared" si="6"/>
        <v>MAGEL2</v>
      </c>
      <c r="D67" s="42">
        <f>D36-(AVERAGE($D36:$F36))</f>
        <v>-0.37623666666666544</v>
      </c>
      <c r="E67" s="42">
        <f t="shared" si="7"/>
        <v>0.32760733333333469</v>
      </c>
      <c r="F67" s="77">
        <f t="shared" si="7"/>
        <v>4.8629333333328972E-2</v>
      </c>
      <c r="G67" s="42">
        <f>G36-(AVERAGE($D36:$F36))</f>
        <v>10.60384566666667</v>
      </c>
      <c r="H67" s="42">
        <f t="shared" si="8"/>
        <v>10.677904999999997</v>
      </c>
      <c r="I67" s="77">
        <f t="shared" si="8"/>
        <v>10.812986666666669</v>
      </c>
      <c r="J67" s="42">
        <f>J36-(AVERAGE($D36:$F36))</f>
        <v>0.39297699999999658</v>
      </c>
      <c r="K67" s="42">
        <f t="shared" si="9"/>
        <v>0.36509299999999989</v>
      </c>
      <c r="L67" s="77">
        <f t="shared" si="9"/>
        <v>0.61268066666666776</v>
      </c>
      <c r="M67" s="42">
        <f>M36-(AVERAGE($D36:$F36))</f>
        <v>0.53252366666666795</v>
      </c>
      <c r="N67" s="42">
        <f t="shared" si="10"/>
        <v>2.6356666666647044E-3</v>
      </c>
      <c r="O67" s="77">
        <f t="shared" si="10"/>
        <v>0.47402499999999925</v>
      </c>
      <c r="P67" s="42">
        <f>P36-(AVERAGE($D36:$F36))</f>
        <v>-4.4954006666666704</v>
      </c>
      <c r="Q67" s="42">
        <f t="shared" ref="Q67:R67" si="15">Q36-(AVERAGE($D36:$F36))</f>
        <v>-3.83002966666667</v>
      </c>
      <c r="R67" s="77">
        <f t="shared" si="15"/>
        <v>-2.3508809999999993</v>
      </c>
      <c r="S67" s="42">
        <f>S36-(AVERAGE($D36:$F36))</f>
        <v>2.7494983333333369</v>
      </c>
      <c r="T67" s="42">
        <f t="shared" ref="T67:U67" si="16">T36-(AVERAGE($D36:$F36))</f>
        <v>3.4665456666666632</v>
      </c>
      <c r="U67" s="77">
        <f t="shared" si="16"/>
        <v>4.2157623333333394</v>
      </c>
      <c r="V67" s="42">
        <f>V36-(AVERAGE($D36:$F36))</f>
        <v>-4.3543900000000004</v>
      </c>
      <c r="W67" s="42">
        <f t="shared" ref="W67:X67" si="17">W36-(AVERAGE($D36:$F36))</f>
        <v>-4.0001889999999971</v>
      </c>
      <c r="X67" s="77">
        <f t="shared" si="17"/>
        <v>-3.8498060000000027</v>
      </c>
      <c r="Y67" s="42">
        <f>Y36-(AVERAGE($D36:$F36))</f>
        <v>-3.7247018333333362</v>
      </c>
      <c r="Z67" s="42">
        <f t="shared" ref="Z67:AA67" si="18">Z36-(AVERAGE($D36:$F36))</f>
        <v>-3.1129498333333334</v>
      </c>
      <c r="AA67" s="77">
        <f t="shared" si="18"/>
        <v>-4.0413663333333343</v>
      </c>
    </row>
    <row r="68" spans="1:27" ht="15.5" x14ac:dyDescent="0.35">
      <c r="A68" s="35"/>
      <c r="B68" s="22"/>
      <c r="C68" s="55" t="str">
        <f t="shared" si="6"/>
        <v>MKRN3</v>
      </c>
      <c r="D68" s="42">
        <f t="shared" ref="D68:O83" si="19">D37-(AVERAGE($D37:$F37))</f>
        <v>-5.1238000000001449E-2</v>
      </c>
      <c r="E68" s="42">
        <f t="shared" si="19"/>
        <v>0.43168233333333461</v>
      </c>
      <c r="F68" s="77">
        <f t="shared" si="19"/>
        <v>-0.38044433333333316</v>
      </c>
      <c r="G68" s="42">
        <f t="shared" si="19"/>
        <v>5.4025030000000029</v>
      </c>
      <c r="H68" s="42">
        <f t="shared" si="19"/>
        <v>5.4765623333333302</v>
      </c>
      <c r="I68" s="77">
        <f t="shared" si="19"/>
        <v>5.6116440000000019</v>
      </c>
      <c r="J68" s="42">
        <f t="shared" si="19"/>
        <v>0.21254733333332609</v>
      </c>
      <c r="K68" s="42">
        <f t="shared" si="19"/>
        <v>-0.17019999999999769</v>
      </c>
      <c r="L68" s="77">
        <f t="shared" si="19"/>
        <v>0.36434966666666568</v>
      </c>
      <c r="M68" s="42">
        <f t="shared" si="19"/>
        <v>-0.11419099999999816</v>
      </c>
      <c r="N68" s="42">
        <f t="shared" si="19"/>
        <v>-0.96195799999999565</v>
      </c>
      <c r="O68" s="77">
        <f t="shared" si="19"/>
        <v>-0.33830000000000382</v>
      </c>
      <c r="P68" s="42">
        <f t="shared" ref="P68:AA68" si="20">P37-(AVERAGE($D37:$F37))</f>
        <v>-8.9337303333333367</v>
      </c>
      <c r="Q68" s="42">
        <f t="shared" si="20"/>
        <v>-8.9258760000000024</v>
      </c>
      <c r="R68" s="77">
        <f t="shared" si="20"/>
        <v>-8.1593623333333305</v>
      </c>
      <c r="S68" s="42">
        <f t="shared" si="20"/>
        <v>-5.4613156666666605</v>
      </c>
      <c r="T68" s="42">
        <f t="shared" si="20"/>
        <v>-5.1848846666666688</v>
      </c>
      <c r="U68" s="77">
        <f t="shared" si="20"/>
        <v>-4.4997656666666686</v>
      </c>
      <c r="V68" s="42">
        <f t="shared" si="20"/>
        <v>-8.1017489999999981</v>
      </c>
      <c r="W68" s="42">
        <f t="shared" si="20"/>
        <v>-7.0024329999999964</v>
      </c>
      <c r="X68" s="77">
        <f t="shared" si="20"/>
        <v>-7.4614340000000041</v>
      </c>
      <c r="Y68" s="42">
        <f t="shared" si="20"/>
        <v>-8.4458705000000052</v>
      </c>
      <c r="Z68" s="42">
        <f t="shared" si="20"/>
        <v>-7.3501329999999996</v>
      </c>
      <c r="AA68" s="77">
        <f t="shared" si="20"/>
        <v>-7.7082036666666696</v>
      </c>
    </row>
    <row r="69" spans="1:27" ht="15.5" x14ac:dyDescent="0.35">
      <c r="A69" s="35"/>
      <c r="B69" s="22"/>
      <c r="C69" s="55" t="str">
        <f t="shared" si="6"/>
        <v>SNRPN ex1/2</v>
      </c>
      <c r="D69" s="42">
        <f t="shared" si="19"/>
        <v>-9.2985777777776946E-2</v>
      </c>
      <c r="E69" s="42">
        <f t="shared" si="19"/>
        <v>-0.11650111111111272</v>
      </c>
      <c r="F69" s="77">
        <f t="shared" si="19"/>
        <v>0.20948688888888967</v>
      </c>
      <c r="G69" s="42">
        <f t="shared" si="19"/>
        <v>15.441368222222231</v>
      </c>
      <c r="H69" s="42">
        <f t="shared" si="19"/>
        <v>17.427310888888886</v>
      </c>
      <c r="I69" s="77">
        <f t="shared" si="19"/>
        <v>15.938315555555558</v>
      </c>
      <c r="J69" s="42">
        <f t="shared" si="19"/>
        <v>-6.4945111111111231E-2</v>
      </c>
      <c r="K69" s="42">
        <f t="shared" si="19"/>
        <v>-0.16775077777777625</v>
      </c>
      <c r="L69" s="77">
        <f t="shared" si="19"/>
        <v>0.38870088888889143</v>
      </c>
      <c r="M69" s="42">
        <f t="shared" si="19"/>
        <v>0.45062655555555509</v>
      </c>
      <c r="N69" s="42">
        <f t="shared" si="19"/>
        <v>-0.3222421111111089</v>
      </c>
      <c r="O69" s="77">
        <f t="shared" si="19"/>
        <v>0.2087102222222228</v>
      </c>
      <c r="P69" s="42">
        <f t="shared" ref="P69:AA69" si="21">P38-(AVERAGE($D38:$F38))</f>
        <v>7.5490555555550287E-2</v>
      </c>
      <c r="Q69" s="42">
        <f t="shared" si="21"/>
        <v>0.19442122222222125</v>
      </c>
      <c r="R69" s="77">
        <f t="shared" si="21"/>
        <v>1.0348218888888958</v>
      </c>
      <c r="S69" s="42">
        <f t="shared" si="21"/>
        <v>16.45333755555556</v>
      </c>
      <c r="T69" s="42">
        <f t="shared" si="21"/>
        <v>14.617094888888889</v>
      </c>
      <c r="U69" s="77">
        <f t="shared" si="21"/>
        <v>15.536370222222228</v>
      </c>
      <c r="V69" s="42">
        <f t="shared" si="21"/>
        <v>0.46952788888889074</v>
      </c>
      <c r="W69" s="42">
        <f t="shared" si="21"/>
        <v>0.40731655555556046</v>
      </c>
      <c r="X69" s="77">
        <f t="shared" si="21"/>
        <v>2.4438222222219252E-2</v>
      </c>
      <c r="Y69" s="42">
        <f t="shared" si="21"/>
        <v>-0.2406654444444456</v>
      </c>
      <c r="Z69" s="42">
        <f t="shared" si="21"/>
        <v>0.15300355555555711</v>
      </c>
      <c r="AA69" s="77">
        <f t="shared" si="21"/>
        <v>-0.17148077777777715</v>
      </c>
    </row>
    <row r="70" spans="1:27" ht="15.5" x14ac:dyDescent="0.35">
      <c r="A70" s="35"/>
      <c r="B70" s="22"/>
      <c r="C70" s="55" t="str">
        <f t="shared" si="6"/>
        <v>SNRPN U4/ex2</v>
      </c>
      <c r="D70" s="42">
        <f t="shared" si="19"/>
        <v>-0.1625304444444442</v>
      </c>
      <c r="E70" s="42">
        <f t="shared" si="19"/>
        <v>5.2097888888889443E-2</v>
      </c>
      <c r="F70" s="77">
        <f t="shared" si="19"/>
        <v>0.11043255555555653</v>
      </c>
      <c r="G70" s="42">
        <f t="shared" si="19"/>
        <v>9.5087155555555594</v>
      </c>
      <c r="H70" s="42">
        <f t="shared" si="19"/>
        <v>9.5827748888888866</v>
      </c>
      <c r="I70" s="77">
        <f t="shared" si="19"/>
        <v>9.7178565555555583</v>
      </c>
      <c r="J70" s="42">
        <f t="shared" si="19"/>
        <v>-0.27789677777777477</v>
      </c>
      <c r="K70" s="42">
        <f t="shared" si="19"/>
        <v>-0.24776311111111049</v>
      </c>
      <c r="L70" s="77">
        <f t="shared" si="19"/>
        <v>-6.5074777777772042E-2</v>
      </c>
      <c r="M70" s="42">
        <f t="shared" si="19"/>
        <v>0.33673622222222299</v>
      </c>
      <c r="N70" s="42">
        <f t="shared" si="19"/>
        <v>-0.34896177777777915</v>
      </c>
      <c r="O70" s="77">
        <f t="shared" si="19"/>
        <v>8.6652222222221909E-2</v>
      </c>
      <c r="P70" s="42">
        <f t="shared" ref="P70:AA70" si="22">P39-(AVERAGE($D39:$F39))</f>
        <v>-5.340051111111114</v>
      </c>
      <c r="Q70" s="42">
        <f t="shared" si="22"/>
        <v>-5.6782891111111145</v>
      </c>
      <c r="R70" s="77">
        <f t="shared" si="22"/>
        <v>-4.5695307777777767</v>
      </c>
      <c r="S70" s="42">
        <f t="shared" si="22"/>
        <v>1.0084602222222276</v>
      </c>
      <c r="T70" s="42">
        <f t="shared" si="22"/>
        <v>-0.32677977777778189</v>
      </c>
      <c r="U70" s="77">
        <f t="shared" si="22"/>
        <v>3.7184082222222177</v>
      </c>
      <c r="V70" s="42">
        <f t="shared" si="22"/>
        <v>-5.5964541111111128</v>
      </c>
      <c r="W70" s="42">
        <f t="shared" si="22"/>
        <v>-5.571523111111107</v>
      </c>
      <c r="X70" s="77">
        <f t="shared" si="22"/>
        <v>-5.6846257777777769</v>
      </c>
      <c r="Y70" s="42">
        <f t="shared" si="22"/>
        <v>-6.2959254444444444</v>
      </c>
      <c r="Z70" s="42">
        <f t="shared" si="22"/>
        <v>-5.7063304444444416</v>
      </c>
      <c r="AA70" s="77">
        <f t="shared" si="22"/>
        <v>-5.8424851111111114</v>
      </c>
    </row>
    <row r="71" spans="1:27" ht="15.5" x14ac:dyDescent="0.35">
      <c r="A71" s="35"/>
      <c r="B71" s="22"/>
      <c r="C71" s="55" t="str">
        <f t="shared" si="6"/>
        <v>116HGG1</v>
      </c>
      <c r="D71" s="42">
        <f t="shared" si="19"/>
        <v>-4.4643555555555992E-2</v>
      </c>
      <c r="E71" s="42">
        <f t="shared" si="19"/>
        <v>3.5502444444446724E-2</v>
      </c>
      <c r="F71" s="77">
        <f t="shared" si="19"/>
        <v>9.141111111109268E-3</v>
      </c>
      <c r="G71" s="42">
        <f t="shared" si="19"/>
        <v>13.791253111111114</v>
      </c>
      <c r="H71" s="42">
        <f t="shared" si="19"/>
        <v>13.865312444444442</v>
      </c>
      <c r="I71" s="77">
        <f t="shared" si="19"/>
        <v>14.000394111111113</v>
      </c>
      <c r="J71" s="42">
        <f t="shared" si="19"/>
        <v>-0.10530055555555506</v>
      </c>
      <c r="K71" s="42">
        <f t="shared" si="19"/>
        <v>-0.28831222222222408</v>
      </c>
      <c r="L71" s="77">
        <f t="shared" si="19"/>
        <v>0.20666077777778469</v>
      </c>
      <c r="M71" s="42">
        <f t="shared" si="19"/>
        <v>0.48009444444444682</v>
      </c>
      <c r="N71" s="42">
        <f t="shared" si="19"/>
        <v>-0.16775222222222297</v>
      </c>
      <c r="O71" s="77">
        <f t="shared" si="19"/>
        <v>0.10182844444444683</v>
      </c>
      <c r="P71" s="42">
        <f t="shared" ref="P71:AA71" si="23">P40-(AVERAGE($D40:$F40))</f>
        <v>0.91657077777777474</v>
      </c>
      <c r="Q71" s="42">
        <f t="shared" si="23"/>
        <v>0.13675144444444243</v>
      </c>
      <c r="R71" s="77">
        <f t="shared" si="23"/>
        <v>0.80590611111111343</v>
      </c>
      <c r="S71" s="42">
        <f t="shared" si="23"/>
        <v>8.1191461111111138</v>
      </c>
      <c r="T71" s="42">
        <f t="shared" si="23"/>
        <v>6.6554807777777754</v>
      </c>
      <c r="U71" s="77">
        <f t="shared" si="23"/>
        <v>7.1458867777777826</v>
      </c>
      <c r="V71" s="42">
        <f t="shared" si="23"/>
        <v>0.73290111111111145</v>
      </c>
      <c r="W71" s="42">
        <f t="shared" si="23"/>
        <v>0.64869344444444366</v>
      </c>
      <c r="X71" s="77">
        <f t="shared" si="23"/>
        <v>0.22863344444444067</v>
      </c>
      <c r="Y71" s="42">
        <f t="shared" si="23"/>
        <v>-1.6978853888888921</v>
      </c>
      <c r="Z71" s="42">
        <f t="shared" si="23"/>
        <v>-0.45709688888888778</v>
      </c>
      <c r="AA71" s="77">
        <f t="shared" si="23"/>
        <v>-0.40111188888888805</v>
      </c>
    </row>
    <row r="72" spans="1:27" ht="15.5" x14ac:dyDescent="0.35">
      <c r="A72" s="31" t="s">
        <v>111</v>
      </c>
      <c r="B72" s="22"/>
      <c r="C72" s="55" t="str">
        <f t="shared" si="6"/>
        <v>116HGG2</v>
      </c>
      <c r="D72" s="42">
        <f t="shared" si="19"/>
        <v>-1.5311999999997994E-2</v>
      </c>
      <c r="E72" s="42">
        <f t="shared" si="19"/>
        <v>-0.17528533333333485</v>
      </c>
      <c r="F72" s="77">
        <f t="shared" si="19"/>
        <v>0.19059733333333284</v>
      </c>
      <c r="G72" s="42">
        <f t="shared" si="19"/>
        <v>14.994823000000007</v>
      </c>
      <c r="H72" s="42">
        <f t="shared" si="19"/>
        <v>16.35960433333333</v>
      </c>
      <c r="I72" s="77">
        <f t="shared" si="19"/>
        <v>16.494686000000002</v>
      </c>
      <c r="J72" s="42">
        <f t="shared" si="19"/>
        <v>-0.15029400000000237</v>
      </c>
      <c r="K72" s="42">
        <f t="shared" si="19"/>
        <v>-0.44807833333333136</v>
      </c>
      <c r="L72" s="77">
        <f t="shared" si="19"/>
        <v>0.40363233333333071</v>
      </c>
      <c r="M72" s="42">
        <f t="shared" si="19"/>
        <v>0.37581699999999785</v>
      </c>
      <c r="N72" s="42">
        <f t="shared" si="19"/>
        <v>-0.39333933333332993</v>
      </c>
      <c r="O72" s="77">
        <f t="shared" si="19"/>
        <v>8.4650333333332384E-2</v>
      </c>
      <c r="P72" s="42">
        <f t="shared" ref="P72:AA72" si="24">P41-(AVERAGE($D41:$F41))</f>
        <v>0.64751633333333203</v>
      </c>
      <c r="Q72" s="42">
        <f t="shared" si="24"/>
        <v>-7.7920333333331371E-2</v>
      </c>
      <c r="R72" s="77">
        <f t="shared" si="24"/>
        <v>0.41066866666666968</v>
      </c>
      <c r="S72" s="42">
        <f t="shared" si="24"/>
        <v>8.2720160000000007</v>
      </c>
      <c r="T72" s="42">
        <f t="shared" si="24"/>
        <v>6.3316350000000021</v>
      </c>
      <c r="U72" s="77">
        <f t="shared" si="24"/>
        <v>9.9344680000000025</v>
      </c>
      <c r="V72" s="42">
        <f t="shared" si="24"/>
        <v>0.64143133333333324</v>
      </c>
      <c r="W72" s="42">
        <f t="shared" si="24"/>
        <v>0.4852246666666673</v>
      </c>
      <c r="X72" s="77">
        <f t="shared" si="24"/>
        <v>-8.233566666667258E-2</v>
      </c>
      <c r="Y72" s="42">
        <f t="shared" si="24"/>
        <v>-1.6721230000000027</v>
      </c>
      <c r="Z72" s="42">
        <f t="shared" si="24"/>
        <v>-0.52752699999999919</v>
      </c>
      <c r="AA72" s="77">
        <f t="shared" si="24"/>
        <v>-0.62107933333333776</v>
      </c>
    </row>
    <row r="73" spans="1:27" ht="15.5" x14ac:dyDescent="0.35">
      <c r="A73" s="31" t="s">
        <v>110</v>
      </c>
      <c r="B73" s="22"/>
      <c r="C73" s="55" t="str">
        <f t="shared" si="6"/>
        <v>116HGG3</v>
      </c>
      <c r="D73" s="42">
        <f t="shared" si="19"/>
        <v>-6.8624333333332288E-2</v>
      </c>
      <c r="E73" s="42">
        <f t="shared" si="19"/>
        <v>-2.8055999999999415E-2</v>
      </c>
      <c r="F73" s="77">
        <f t="shared" si="19"/>
        <v>9.6680333333331703E-2</v>
      </c>
      <c r="G73" s="42">
        <f t="shared" si="19"/>
        <v>13.725665666666671</v>
      </c>
      <c r="H73" s="42">
        <f t="shared" si="19"/>
        <v>13.799724999999999</v>
      </c>
      <c r="I73" s="77">
        <f t="shared" si="19"/>
        <v>13.93480666666667</v>
      </c>
      <c r="J73" s="42">
        <f t="shared" si="19"/>
        <v>-0.14191533333333339</v>
      </c>
      <c r="K73" s="42">
        <f t="shared" si="19"/>
        <v>-0.42834533333333269</v>
      </c>
      <c r="L73" s="77">
        <f t="shared" si="19"/>
        <v>9.543599999999941E-2</v>
      </c>
      <c r="M73" s="42">
        <f t="shared" si="19"/>
        <v>-0.2234589999999983</v>
      </c>
      <c r="N73" s="42">
        <f t="shared" si="19"/>
        <v>-0.29087733333332721</v>
      </c>
      <c r="O73" s="77">
        <f t="shared" si="19"/>
        <v>-0.26071266666666304</v>
      </c>
      <c r="P73" s="42">
        <f t="shared" ref="P73:AA73" si="25">P42-(AVERAGE($D42:$F42))</f>
        <v>0.622599666666666</v>
      </c>
      <c r="Q73" s="42">
        <f t="shared" si="25"/>
        <v>-0.30656566666666762</v>
      </c>
      <c r="R73" s="77">
        <f t="shared" si="25"/>
        <v>-6.8315999999995825E-2</v>
      </c>
      <c r="S73" s="42">
        <f t="shared" si="25"/>
        <v>8.1611250000000091</v>
      </c>
      <c r="T73" s="42">
        <f t="shared" si="25"/>
        <v>6.0124249999999968</v>
      </c>
      <c r="U73" s="77">
        <f t="shared" si="25"/>
        <v>8.026759000000002</v>
      </c>
      <c r="V73" s="42">
        <f t="shared" si="25"/>
        <v>0.55487200000000314</v>
      </c>
      <c r="W73" s="42">
        <f t="shared" si="25"/>
        <v>0.27228166666666809</v>
      </c>
      <c r="X73" s="77">
        <f t="shared" si="25"/>
        <v>-0.19368933333333516</v>
      </c>
      <c r="Y73" s="42">
        <f t="shared" si="25"/>
        <v>-1.3703828333333341</v>
      </c>
      <c r="Z73" s="42">
        <f t="shared" si="25"/>
        <v>-0.90491883333332979</v>
      </c>
      <c r="AA73" s="77">
        <f t="shared" si="25"/>
        <v>-0.68483933333333269</v>
      </c>
    </row>
    <row r="74" spans="1:27" ht="15.5" x14ac:dyDescent="0.35">
      <c r="A74" s="35"/>
      <c r="B74" s="22"/>
      <c r="C74" s="55" t="str">
        <f t="shared" si="6"/>
        <v>IPW</v>
      </c>
      <c r="D74" s="42">
        <f t="shared" si="19"/>
        <v>-6.8813000000001345E-2</v>
      </c>
      <c r="E74" s="42">
        <f t="shared" si="19"/>
        <v>6.544266666666676E-2</v>
      </c>
      <c r="F74" s="77">
        <f t="shared" si="19"/>
        <v>3.3703333333336971E-3</v>
      </c>
      <c r="G74" s="42">
        <f t="shared" si="19"/>
        <v>12.416961666666669</v>
      </c>
      <c r="H74" s="42">
        <f t="shared" si="19"/>
        <v>12.491020999999996</v>
      </c>
      <c r="I74" s="77">
        <f t="shared" si="19"/>
        <v>12.626102666666668</v>
      </c>
      <c r="J74" s="42">
        <f t="shared" si="19"/>
        <v>-3.8269000000002329E-2</v>
      </c>
      <c r="K74" s="42">
        <f t="shared" si="19"/>
        <v>-9.8358000000000168E-2</v>
      </c>
      <c r="L74" s="77">
        <f t="shared" si="19"/>
        <v>-6.5431999999996826E-2</v>
      </c>
      <c r="M74" s="42">
        <f t="shared" si="19"/>
        <v>0.50507733333333338</v>
      </c>
      <c r="N74" s="42">
        <f t="shared" si="19"/>
        <v>-0.24152099999999788</v>
      </c>
      <c r="O74" s="77">
        <f t="shared" si="19"/>
        <v>0.372055666666669</v>
      </c>
      <c r="P74" s="42">
        <f t="shared" ref="P74:AA74" si="26">P43-(AVERAGE($D43:$F43))</f>
        <v>-1.2015766666666705</v>
      </c>
      <c r="Q74" s="42">
        <f t="shared" si="26"/>
        <v>-1.9027286666666674</v>
      </c>
      <c r="R74" s="77">
        <f t="shared" si="26"/>
        <v>-1.1942709999999961</v>
      </c>
      <c r="S74" s="42">
        <f t="shared" si="26"/>
        <v>6.5245743333333417</v>
      </c>
      <c r="T74" s="42">
        <f t="shared" si="26"/>
        <v>4.4591683333333316</v>
      </c>
      <c r="U74" s="77">
        <f t="shared" si="26"/>
        <v>5.1903510000000077</v>
      </c>
      <c r="V74" s="42">
        <f t="shared" si="26"/>
        <v>-1.1416803333333361</v>
      </c>
      <c r="W74" s="42">
        <f t="shared" si="26"/>
        <v>-1.6425703333333272</v>
      </c>
      <c r="X74" s="77">
        <f t="shared" si="26"/>
        <v>-2.2371343333333362</v>
      </c>
      <c r="Y74" s="42">
        <f t="shared" si="26"/>
        <v>-3.3902873333333359</v>
      </c>
      <c r="Z74" s="42">
        <f t="shared" si="26"/>
        <v>-2.8434883333333287</v>
      </c>
      <c r="AA74" s="77">
        <f t="shared" si="26"/>
        <v>-2.8968333333333325</v>
      </c>
    </row>
    <row r="75" spans="1:27" ht="15.5" x14ac:dyDescent="0.35">
      <c r="A75" s="35"/>
      <c r="B75" s="22"/>
      <c r="C75" s="55" t="str">
        <f t="shared" si="6"/>
        <v>SNORD115</v>
      </c>
      <c r="D75" s="42">
        <f t="shared" si="19"/>
        <v>-0.11888322222222136</v>
      </c>
      <c r="E75" s="42">
        <f t="shared" si="19"/>
        <v>-8.0766888888890165E-2</v>
      </c>
      <c r="F75" s="77">
        <f t="shared" si="19"/>
        <v>0.1996501111111133</v>
      </c>
      <c r="G75" s="42">
        <f t="shared" si="19"/>
        <v>8.6206654444444499</v>
      </c>
      <c r="H75" s="42">
        <f t="shared" si="19"/>
        <v>3.2201174444444458</v>
      </c>
      <c r="I75" s="77">
        <f t="shared" si="19"/>
        <v>3.9100167777777823</v>
      </c>
      <c r="J75" s="42">
        <f t="shared" si="19"/>
        <v>0.86389344444444482</v>
      </c>
      <c r="K75" s="42">
        <f t="shared" si="19"/>
        <v>0.41389744444444965</v>
      </c>
      <c r="L75" s="77">
        <f t="shared" si="19"/>
        <v>0.94131344444445197</v>
      </c>
      <c r="M75" s="42">
        <f t="shared" si="19"/>
        <v>1.6205864444444433</v>
      </c>
      <c r="N75" s="42">
        <f t="shared" si="19"/>
        <v>-0.41552355555555387</v>
      </c>
      <c r="O75" s="77">
        <f t="shared" si="19"/>
        <v>0.25490344444444624</v>
      </c>
      <c r="P75" s="42">
        <f t="shared" ref="P75:AA75" si="27">P44-(AVERAGE($D44:$F44))</f>
        <v>-5.4676742222222199</v>
      </c>
      <c r="Q75" s="42">
        <f t="shared" si="27"/>
        <v>-5.8130188888888821</v>
      </c>
      <c r="R75" s="77">
        <f t="shared" si="27"/>
        <v>-4.4184925555555505</v>
      </c>
      <c r="S75" s="42">
        <f t="shared" si="27"/>
        <v>5.5336977777777872</v>
      </c>
      <c r="T75" s="42">
        <f t="shared" si="27"/>
        <v>2.4193247777777795</v>
      </c>
      <c r="U75" s="77">
        <f t="shared" si="27"/>
        <v>7.8101941111111142</v>
      </c>
      <c r="V75" s="42">
        <f t="shared" si="27"/>
        <v>-5.3109035555555533</v>
      </c>
      <c r="W75" s="42">
        <f t="shared" si="27"/>
        <v>-5.9298082222222153</v>
      </c>
      <c r="X75" s="77">
        <f t="shared" si="27"/>
        <v>-6.4456225555555537</v>
      </c>
      <c r="Y75" s="42">
        <f t="shared" si="27"/>
        <v>-8.7811750555555559</v>
      </c>
      <c r="Z75" s="42">
        <f t="shared" si="27"/>
        <v>-7.4167995555555546</v>
      </c>
      <c r="AA75" s="77">
        <f t="shared" si="27"/>
        <v>-7.4708422222222222</v>
      </c>
    </row>
    <row r="76" spans="1:27" ht="15.5" x14ac:dyDescent="0.35">
      <c r="A76" s="35"/>
      <c r="B76" s="22"/>
      <c r="C76" s="55" t="str">
        <f t="shared" si="6"/>
        <v>UBE3A</v>
      </c>
      <c r="D76" s="42">
        <f t="shared" si="19"/>
        <v>-0.10270999999999919</v>
      </c>
      <c r="E76" s="42">
        <f t="shared" si="19"/>
        <v>-0.11446766666666708</v>
      </c>
      <c r="F76" s="77">
        <f t="shared" si="19"/>
        <v>0.21717766666666716</v>
      </c>
      <c r="G76" s="42">
        <f t="shared" si="19"/>
        <v>1.0048950000000074</v>
      </c>
      <c r="H76" s="42">
        <f t="shared" si="19"/>
        <v>1.0850769999999974</v>
      </c>
      <c r="I76" s="77">
        <f t="shared" si="19"/>
        <v>1.187880000000006</v>
      </c>
      <c r="J76" s="42">
        <f t="shared" si="19"/>
        <v>0.78897433333333833</v>
      </c>
      <c r="K76" s="42">
        <f t="shared" si="19"/>
        <v>0.69204333333333334</v>
      </c>
      <c r="L76" s="77">
        <f t="shared" si="19"/>
        <v>1.3318500000000091</v>
      </c>
      <c r="M76" s="42">
        <f t="shared" si="19"/>
        <v>1.3264936666666669</v>
      </c>
      <c r="N76" s="42">
        <f t="shared" si="19"/>
        <v>0.83984633333333658</v>
      </c>
      <c r="O76" s="77">
        <f t="shared" si="19"/>
        <v>1.1159076666666676</v>
      </c>
      <c r="P76" s="42">
        <f t="shared" ref="P76:AA76" si="28">P45-(AVERAGE($D45:$F45))</f>
        <v>-1.6866093333333305</v>
      </c>
      <c r="Q76" s="42">
        <f t="shared" si="28"/>
        <v>-2.0060326666666635</v>
      </c>
      <c r="R76" s="77">
        <f t="shared" si="28"/>
        <v>-1.2195583333333291</v>
      </c>
      <c r="S76" s="42">
        <f t="shared" si="28"/>
        <v>-0.63220166666666078</v>
      </c>
      <c r="T76" s="42">
        <f t="shared" si="28"/>
        <v>-1.3430770000000019</v>
      </c>
      <c r="U76" s="77">
        <f t="shared" si="28"/>
        <v>-0.6485833333333284</v>
      </c>
      <c r="V76" s="42">
        <f t="shared" si="28"/>
        <v>0.41705500000000395</v>
      </c>
      <c r="W76" s="42">
        <f t="shared" si="28"/>
        <v>1.4715450000000052</v>
      </c>
      <c r="X76" s="77">
        <f t="shared" si="28"/>
        <v>1.2388780000000024</v>
      </c>
      <c r="Y76" s="42">
        <f t="shared" si="28"/>
        <v>1.3610180000000005</v>
      </c>
      <c r="Z76" s="42">
        <f t="shared" si="28"/>
        <v>1.6316050000000066</v>
      </c>
      <c r="AA76" s="77">
        <f t="shared" si="28"/>
        <v>1.6696080000000029</v>
      </c>
    </row>
    <row r="77" spans="1:27" ht="15.5" x14ac:dyDescent="0.35">
      <c r="A77" s="35"/>
      <c r="B77" s="22"/>
      <c r="C77" s="55" t="str">
        <f t="shared" si="6"/>
        <v>UBE3A-ATS</v>
      </c>
      <c r="D77" s="42">
        <f t="shared" si="19"/>
        <v>-9.1367777777797698E-3</v>
      </c>
      <c r="E77" s="42">
        <f t="shared" si="19"/>
        <v>0.14036922222221904</v>
      </c>
      <c r="F77" s="77">
        <f t="shared" si="19"/>
        <v>-0.13123244444443927</v>
      </c>
      <c r="G77" s="42">
        <f t="shared" si="19"/>
        <v>5.792828555555559</v>
      </c>
      <c r="H77" s="42">
        <f t="shared" si="19"/>
        <v>5.8668878888888862</v>
      </c>
      <c r="I77" s="77">
        <f t="shared" si="19"/>
        <v>6.0019695555555579</v>
      </c>
      <c r="J77" s="42">
        <f t="shared" si="19"/>
        <v>0.95240455555555315</v>
      </c>
      <c r="K77" s="42">
        <f t="shared" si="19"/>
        <v>0.63764122222221786</v>
      </c>
      <c r="L77" s="77">
        <f t="shared" si="19"/>
        <v>0.89588588888889475</v>
      </c>
      <c r="M77" s="42">
        <f t="shared" si="19"/>
        <v>-0.79960244444444584</v>
      </c>
      <c r="N77" s="42">
        <f t="shared" si="19"/>
        <v>0.1878505555555563</v>
      </c>
      <c r="O77" s="77">
        <f t="shared" si="19"/>
        <v>0.5789965555555554</v>
      </c>
      <c r="P77" s="42">
        <f t="shared" ref="P77:AA77" si="29">P46-(AVERAGE($D46:$F46))</f>
        <v>-3.3218991111111116</v>
      </c>
      <c r="Q77" s="42">
        <f t="shared" si="29"/>
        <v>-3.4722564444444508</v>
      </c>
      <c r="R77" s="77">
        <f t="shared" si="29"/>
        <v>-0.80330244444444787</v>
      </c>
      <c r="S77" s="42">
        <f t="shared" si="29"/>
        <v>3.5400182222222334</v>
      </c>
      <c r="T77" s="42">
        <f t="shared" si="29"/>
        <v>0.82838422222221553</v>
      </c>
      <c r="U77" s="77">
        <f t="shared" si="29"/>
        <v>4.9823572222222232</v>
      </c>
      <c r="V77" s="42">
        <f t="shared" si="29"/>
        <v>-2.5359574444444384</v>
      </c>
      <c r="W77" s="42">
        <f t="shared" si="29"/>
        <v>-2.3697787777777712</v>
      </c>
      <c r="X77" s="77">
        <f t="shared" si="29"/>
        <v>-2.5065217777777846</v>
      </c>
      <c r="Y77" s="42">
        <f t="shared" si="29"/>
        <v>-4.7379104444444451</v>
      </c>
      <c r="Z77" s="42">
        <f t="shared" si="29"/>
        <v>-3.2205709444444466</v>
      </c>
      <c r="AA77" s="77">
        <f t="shared" si="29"/>
        <v>-3.2276531111111062</v>
      </c>
    </row>
    <row r="78" spans="1:27" ht="15.5" x14ac:dyDescent="0.35">
      <c r="A78" s="35"/>
      <c r="B78" s="22"/>
      <c r="C78" s="55" t="str">
        <f t="shared" si="6"/>
        <v>GABRB3</v>
      </c>
      <c r="D78" s="42">
        <f t="shared" si="19"/>
        <v>-0.22047222222222107</v>
      </c>
      <c r="E78" s="42">
        <f t="shared" si="19"/>
        <v>-5.6685888888890368E-2</v>
      </c>
      <c r="F78" s="77">
        <f t="shared" si="19"/>
        <v>0.27715811111111233</v>
      </c>
      <c r="G78" s="42">
        <f t="shared" si="19"/>
        <v>0.66328777777778125</v>
      </c>
      <c r="H78" s="42">
        <f t="shared" si="19"/>
        <v>1.1799424444444382</v>
      </c>
      <c r="I78" s="77">
        <f t="shared" si="19"/>
        <v>1.0496637777777797</v>
      </c>
      <c r="J78" s="42">
        <f t="shared" si="19"/>
        <v>0.72114877777777675</v>
      </c>
      <c r="K78" s="42">
        <f t="shared" si="19"/>
        <v>0.41571777777777807</v>
      </c>
      <c r="L78" s="77">
        <f t="shared" si="19"/>
        <v>1.3237091111111132</v>
      </c>
      <c r="M78" s="42">
        <f t="shared" si="19"/>
        <v>0.7308184444444441</v>
      </c>
      <c r="N78" s="42">
        <f t="shared" si="19"/>
        <v>0.11855711111111145</v>
      </c>
      <c r="O78" s="77">
        <f t="shared" si="19"/>
        <v>0.69879077777777621</v>
      </c>
      <c r="P78" s="42">
        <f t="shared" ref="P78:AA78" si="30">P47-(AVERAGE($D47:$F47))</f>
        <v>-1.3986588888888898</v>
      </c>
      <c r="Q78" s="42">
        <f t="shared" si="30"/>
        <v>-1.5382378888888875</v>
      </c>
      <c r="R78" s="77">
        <f t="shared" si="30"/>
        <v>7.6960111111115559E-2</v>
      </c>
      <c r="S78" s="42">
        <f t="shared" si="30"/>
        <v>0.47054177777778161</v>
      </c>
      <c r="T78" s="42">
        <f t="shared" si="30"/>
        <v>0.36713711111111191</v>
      </c>
      <c r="U78" s="77">
        <f t="shared" si="30"/>
        <v>0.49353211111111417</v>
      </c>
      <c r="V78" s="42">
        <f t="shared" si="30"/>
        <v>-0.22266722222222146</v>
      </c>
      <c r="W78" s="42">
        <f t="shared" si="30"/>
        <v>-0.15807855555555594</v>
      </c>
      <c r="X78" s="77">
        <f t="shared" si="30"/>
        <v>-0.21758622222222446</v>
      </c>
      <c r="Y78" s="42">
        <f t="shared" si="30"/>
        <v>-1.0409388888888893</v>
      </c>
      <c r="Z78" s="42">
        <f t="shared" si="30"/>
        <v>-0.39173988888888633</v>
      </c>
      <c r="AA78" s="77">
        <f t="shared" si="30"/>
        <v>-1.5246542222222255</v>
      </c>
    </row>
    <row r="79" spans="1:27" ht="15.5" x14ac:dyDescent="0.35">
      <c r="A79" s="35"/>
      <c r="B79" s="22"/>
      <c r="C79" s="55" t="str">
        <f t="shared" si="6"/>
        <v>GABRA5</v>
      </c>
      <c r="D79" s="42">
        <f t="shared" si="19"/>
        <v>-0.15060166666666941</v>
      </c>
      <c r="E79" s="42">
        <f t="shared" si="19"/>
        <v>-4.0857000000001698E-2</v>
      </c>
      <c r="F79" s="77">
        <f t="shared" si="19"/>
        <v>0.19145866666667022</v>
      </c>
      <c r="G79" s="42">
        <f t="shared" si="19"/>
        <v>1.0092373333333393</v>
      </c>
      <c r="H79" s="42">
        <f t="shared" si="19"/>
        <v>1.2913793333333325</v>
      </c>
      <c r="I79" s="77">
        <f t="shared" si="19"/>
        <v>1.2478636666666718</v>
      </c>
      <c r="J79" s="42">
        <f t="shared" si="19"/>
        <v>0.39922599999999964</v>
      </c>
      <c r="K79" s="42">
        <f t="shared" si="19"/>
        <v>0.4706923333333366</v>
      </c>
      <c r="L79" s="77">
        <f t="shared" si="19"/>
        <v>1.1644066666666726</v>
      </c>
      <c r="M79" s="42">
        <f t="shared" si="19"/>
        <v>1.0659933333333358</v>
      </c>
      <c r="N79" s="42">
        <f t="shared" si="19"/>
        <v>0.51652666666667191</v>
      </c>
      <c r="O79" s="77">
        <f t="shared" si="19"/>
        <v>0.93324033333333833</v>
      </c>
      <c r="P79" s="42">
        <f t="shared" ref="P79:AA79" si="31">P48-(AVERAGE($D48:$F48))</f>
        <v>-2.0279549999999977</v>
      </c>
      <c r="Q79" s="42">
        <f t="shared" si="31"/>
        <v>-1.24303266666666</v>
      </c>
      <c r="R79" s="77">
        <f t="shared" si="31"/>
        <v>0.48841500000000782</v>
      </c>
      <c r="S79" s="42">
        <f t="shared" si="31"/>
        <v>0.19473200000000634</v>
      </c>
      <c r="T79" s="42">
        <f t="shared" si="31"/>
        <v>0.8974230000000043</v>
      </c>
      <c r="U79" s="77">
        <f t="shared" si="31"/>
        <v>0.31453933333333683</v>
      </c>
      <c r="V79" s="42">
        <f t="shared" si="31"/>
        <v>-0.27897599999999567</v>
      </c>
      <c r="W79" s="42">
        <f t="shared" si="31"/>
        <v>-0.6041559999999917</v>
      </c>
      <c r="X79" s="77">
        <f t="shared" si="31"/>
        <v>-0.79352300000000309</v>
      </c>
      <c r="Y79" s="42">
        <f t="shared" si="31"/>
        <v>-2.5046513333333307</v>
      </c>
      <c r="Z79" s="42">
        <f t="shared" si="31"/>
        <v>-1.5185318333333298</v>
      </c>
      <c r="AA79" s="77">
        <f t="shared" si="31"/>
        <v>-3.0797709999999965</v>
      </c>
    </row>
    <row r="80" spans="1:27" ht="15.5" x14ac:dyDescent="0.35">
      <c r="A80" s="35"/>
      <c r="B80" s="22"/>
      <c r="C80" s="55" t="str">
        <f t="shared" si="6"/>
        <v>GABRG3</v>
      </c>
      <c r="D80" s="42">
        <f t="shared" si="19"/>
        <v>-0.19621611111110937</v>
      </c>
      <c r="E80" s="42">
        <f t="shared" si="19"/>
        <v>-9.1988444444446316E-2</v>
      </c>
      <c r="F80" s="77">
        <f t="shared" si="19"/>
        <v>0.28820455555555569</v>
      </c>
      <c r="G80" s="42">
        <f t="shared" si="19"/>
        <v>2.3035555555566134E-2</v>
      </c>
      <c r="H80" s="42">
        <f t="shared" si="19"/>
        <v>0.42031722222222001</v>
      </c>
      <c r="I80" s="77">
        <f t="shared" si="19"/>
        <v>0.47834222222222778</v>
      </c>
      <c r="J80" s="42">
        <f t="shared" si="19"/>
        <v>-0.28586311111110518</v>
      </c>
      <c r="K80" s="42">
        <f t="shared" si="19"/>
        <v>-0.23845377777777443</v>
      </c>
      <c r="L80" s="77">
        <f t="shared" si="19"/>
        <v>0.49730688888889674</v>
      </c>
      <c r="M80" s="42">
        <f t="shared" si="19"/>
        <v>-2.0983271111111037</v>
      </c>
      <c r="N80" s="42">
        <f t="shared" si="19"/>
        <v>-0.52441244444444379</v>
      </c>
      <c r="O80" s="77">
        <f t="shared" si="19"/>
        <v>-2.1731631111111014</v>
      </c>
      <c r="P80" s="42">
        <f t="shared" ref="P80:AA80" si="32">P49-(AVERAGE($D49:$F49))</f>
        <v>-7.0685347777777778</v>
      </c>
      <c r="Q80" s="42">
        <f t="shared" si="32"/>
        <v>-7.3627577777777731</v>
      </c>
      <c r="R80" s="77">
        <f t="shared" si="32"/>
        <v>-6.8306211111111033</v>
      </c>
      <c r="S80" s="42">
        <f t="shared" si="32"/>
        <v>-5.4051671111111013</v>
      </c>
      <c r="T80" s="42">
        <f t="shared" si="32"/>
        <v>-5.5229224444444398</v>
      </c>
      <c r="U80" s="77">
        <f t="shared" si="32"/>
        <v>-6.6869531111111051</v>
      </c>
      <c r="V80" s="42">
        <f t="shared" si="32"/>
        <v>-5.9768204444444422</v>
      </c>
      <c r="W80" s="42">
        <f t="shared" si="32"/>
        <v>-7.4454474444444401</v>
      </c>
      <c r="X80" s="77">
        <f t="shared" si="32"/>
        <v>-7.7008791111111101</v>
      </c>
      <c r="Y80" s="42">
        <f t="shared" si="32"/>
        <v>-8.6029474444444425</v>
      </c>
      <c r="Z80" s="42">
        <f t="shared" si="32"/>
        <v>-7.817631944444436</v>
      </c>
      <c r="AA80" s="77">
        <f t="shared" si="32"/>
        <v>-8.7702674444444426</v>
      </c>
    </row>
    <row r="81" spans="1:27" ht="15.5" x14ac:dyDescent="0.35">
      <c r="A81" s="35"/>
      <c r="B81" s="22"/>
      <c r="C81" s="55" t="str">
        <f t="shared" si="6"/>
        <v>PWAR5</v>
      </c>
      <c r="D81" s="42">
        <f t="shared" si="19"/>
        <v>-0.19327544444444467</v>
      </c>
      <c r="E81" s="42">
        <f t="shared" si="19"/>
        <v>-2.0377777777991213E-4</v>
      </c>
      <c r="F81" s="77">
        <f t="shared" si="19"/>
        <v>0.19347922222222369</v>
      </c>
      <c r="G81" s="42">
        <f t="shared" si="19"/>
        <v>14.887682222222224</v>
      </c>
      <c r="H81" s="42">
        <f t="shared" si="19"/>
        <v>14.961741555555552</v>
      </c>
      <c r="I81" s="77">
        <f t="shared" si="19"/>
        <v>15.096823222222223</v>
      </c>
      <c r="J81" s="42">
        <f t="shared" si="19"/>
        <v>-0.27813011111111319</v>
      </c>
      <c r="K81" s="42">
        <f t="shared" si="19"/>
        <v>-0.38769211111111002</v>
      </c>
      <c r="L81" s="77">
        <f t="shared" si="19"/>
        <v>0.28885122222222481</v>
      </c>
      <c r="M81" s="42">
        <f t="shared" si="19"/>
        <v>0.2205848888888875</v>
      </c>
      <c r="N81" s="42">
        <f t="shared" si="19"/>
        <v>-0.18440611111111149</v>
      </c>
      <c r="O81" s="77">
        <f t="shared" si="19"/>
        <v>8.8391222222225174E-2</v>
      </c>
      <c r="P81" s="42">
        <f t="shared" ref="P81:AA81" si="33">P50-(AVERAGE($D50:$F50))</f>
        <v>-4.0152777777783477E-2</v>
      </c>
      <c r="Q81" s="42">
        <f t="shared" si="33"/>
        <v>-0.66020644444443999</v>
      </c>
      <c r="R81" s="77">
        <f t="shared" si="33"/>
        <v>4.4048555555559865E-2</v>
      </c>
      <c r="S81" s="42">
        <f t="shared" si="33"/>
        <v>7.9055622222222341</v>
      </c>
      <c r="T81" s="42">
        <f t="shared" si="33"/>
        <v>6.2254432222222222</v>
      </c>
      <c r="U81" s="77">
        <f t="shared" si="33"/>
        <v>9.6833205555555573</v>
      </c>
      <c r="V81" s="42">
        <f t="shared" si="33"/>
        <v>0.14392022222222156</v>
      </c>
      <c r="W81" s="42">
        <f t="shared" si="33"/>
        <v>-0.59369144444444455</v>
      </c>
      <c r="X81" s="77">
        <f t="shared" si="33"/>
        <v>-0.96532111111111174</v>
      </c>
      <c r="Y81" s="42">
        <f t="shared" si="33"/>
        <v>-1.4573627777777807</v>
      </c>
      <c r="Z81" s="42">
        <f t="shared" si="33"/>
        <v>-1.1361907777777764</v>
      </c>
      <c r="AA81" s="77">
        <f t="shared" si="33"/>
        <v>-1.2898727777777763</v>
      </c>
    </row>
    <row r="82" spans="1:27" ht="15.5" x14ac:dyDescent="0.35">
      <c r="A82" s="35"/>
      <c r="B82" s="22"/>
      <c r="C82" s="55" t="str">
        <f t="shared" si="6"/>
        <v>HERC2</v>
      </c>
      <c r="D82" s="42">
        <f t="shared" si="19"/>
        <v>-0.15120255555555762</v>
      </c>
      <c r="E82" s="42">
        <f t="shared" si="19"/>
        <v>3.5721111111142179E-3</v>
      </c>
      <c r="F82" s="77">
        <f t="shared" si="19"/>
        <v>0.14763044444444429</v>
      </c>
      <c r="G82" s="42">
        <f t="shared" si="19"/>
        <v>0.70127444444444986</v>
      </c>
      <c r="H82" s="42">
        <f t="shared" si="19"/>
        <v>1.1465154444444456</v>
      </c>
      <c r="I82" s="77">
        <f t="shared" si="19"/>
        <v>1.4341841111111178</v>
      </c>
      <c r="J82" s="42">
        <f t="shared" si="19"/>
        <v>0.62000844444444692</v>
      </c>
      <c r="K82" s="42">
        <f t="shared" si="19"/>
        <v>0.61780511111111647</v>
      </c>
      <c r="L82" s="77">
        <f t="shared" si="19"/>
        <v>1.3492067777777832</v>
      </c>
      <c r="M82" s="42">
        <f t="shared" si="19"/>
        <v>1.0381287777777777</v>
      </c>
      <c r="N82" s="42">
        <f t="shared" si="19"/>
        <v>0.11252377777778388</v>
      </c>
      <c r="O82" s="77">
        <f t="shared" si="19"/>
        <v>0.9785977777777779</v>
      </c>
      <c r="P82" s="42">
        <f t="shared" ref="P82:AA82" si="34">P51-(AVERAGE($D51:$F51))</f>
        <v>-0.66019922222221883</v>
      </c>
      <c r="Q82" s="42">
        <f t="shared" si="34"/>
        <v>-1.0783662222222157</v>
      </c>
      <c r="R82" s="77">
        <f t="shared" si="34"/>
        <v>-0.31792122222221497</v>
      </c>
      <c r="S82" s="42">
        <f t="shared" si="34"/>
        <v>0.87748044444445394</v>
      </c>
      <c r="T82" s="42">
        <f t="shared" si="34"/>
        <v>1.0191444444443754E-2</v>
      </c>
      <c r="U82" s="77">
        <f t="shared" si="34"/>
        <v>0.34478511111111398</v>
      </c>
      <c r="V82" s="42">
        <f t="shared" si="34"/>
        <v>0.50171444444445168</v>
      </c>
      <c r="W82" s="42">
        <f t="shared" si="34"/>
        <v>0.40822477777778143</v>
      </c>
      <c r="X82" s="77">
        <f t="shared" si="34"/>
        <v>-1.3264555555552171E-2</v>
      </c>
      <c r="Y82" s="42">
        <f t="shared" si="34"/>
        <v>-0.96590188888888751</v>
      </c>
      <c r="Z82" s="42">
        <f t="shared" si="34"/>
        <v>-7.1114388888884328E-2</v>
      </c>
      <c r="AA82" s="77">
        <f t="shared" si="34"/>
        <v>-0.8714535555555516</v>
      </c>
    </row>
    <row r="83" spans="1:27" ht="15.5" x14ac:dyDescent="0.35">
      <c r="A83" s="35"/>
      <c r="B83" s="22"/>
      <c r="C83" s="55" t="str">
        <f t="shared" si="6"/>
        <v>CYFIP1</v>
      </c>
      <c r="D83" s="42">
        <f t="shared" si="19"/>
        <v>-0.10471677777777888</v>
      </c>
      <c r="E83" s="42">
        <f t="shared" si="19"/>
        <v>-3.4474777777774968E-2</v>
      </c>
      <c r="F83" s="77">
        <f t="shared" si="19"/>
        <v>0.13919155555555474</v>
      </c>
      <c r="G83" s="42">
        <f t="shared" si="19"/>
        <v>0.11503988888889349</v>
      </c>
      <c r="H83" s="42">
        <f t="shared" si="19"/>
        <v>8.2365555555553804E-2</v>
      </c>
      <c r="I83" s="77">
        <f t="shared" si="19"/>
        <v>1.1742888888892189E-2</v>
      </c>
      <c r="J83" s="42">
        <f t="shared" si="19"/>
        <v>0.77094822222222614</v>
      </c>
      <c r="K83" s="42">
        <f t="shared" si="19"/>
        <v>0.66013655555555584</v>
      </c>
      <c r="L83" s="77">
        <f t="shared" si="19"/>
        <v>1.1613312222222261</v>
      </c>
      <c r="M83" s="42">
        <f t="shared" si="19"/>
        <v>1.0372252222222214</v>
      </c>
      <c r="N83" s="42">
        <f t="shared" si="19"/>
        <v>0.3257885555555573</v>
      </c>
      <c r="O83" s="77">
        <f t="shared" si="19"/>
        <v>0.85306988888888835</v>
      </c>
      <c r="P83" s="42">
        <f t="shared" ref="P83:AA83" si="35">P52-(AVERAGE($D52:$F52))</f>
        <v>-0.63217811111111022</v>
      </c>
      <c r="Q83" s="42">
        <f t="shared" si="35"/>
        <v>-1.3415204444444422</v>
      </c>
      <c r="R83" s="77">
        <f t="shared" si="35"/>
        <v>-0.97189911111110749</v>
      </c>
      <c r="S83" s="42">
        <f t="shared" si="35"/>
        <v>-0.1808517777777725</v>
      </c>
      <c r="T83" s="42">
        <f t="shared" si="35"/>
        <v>-1.2570757777777795</v>
      </c>
      <c r="U83" s="77">
        <f t="shared" si="35"/>
        <v>-0.58070577777777377</v>
      </c>
      <c r="V83" s="42">
        <f t="shared" si="35"/>
        <v>0.66489388888888978</v>
      </c>
      <c r="W83" s="42">
        <f t="shared" si="35"/>
        <v>0.36238255555555821</v>
      </c>
      <c r="X83" s="77">
        <f t="shared" si="35"/>
        <v>0.40771822222222109</v>
      </c>
      <c r="Y83" s="42">
        <f t="shared" si="35"/>
        <v>-0.33742611111111476</v>
      </c>
      <c r="Z83" s="42">
        <f t="shared" si="35"/>
        <v>0.20711538888889347</v>
      </c>
      <c r="AA83" s="77">
        <f t="shared" si="35"/>
        <v>0.2569348888888916</v>
      </c>
    </row>
    <row r="84" spans="1:27" ht="15.5" x14ac:dyDescent="0.35">
      <c r="A84" s="35"/>
      <c r="B84" s="22"/>
      <c r="C84" s="55" t="str">
        <f t="shared" si="6"/>
        <v>TUBGCP5</v>
      </c>
      <c r="D84" s="42">
        <f t="shared" ref="D84:O95" si="36">D53-(AVERAGE($D53:$F53))</f>
        <v>-0.18918633333333723</v>
      </c>
      <c r="E84" s="42">
        <f t="shared" si="36"/>
        <v>-4.5177000000000689E-2</v>
      </c>
      <c r="F84" s="77">
        <f t="shared" si="36"/>
        <v>0.23436333333333614</v>
      </c>
      <c r="G84" s="42">
        <f t="shared" si="36"/>
        <v>3.9879000000000886E-2</v>
      </c>
      <c r="H84" s="42">
        <f t="shared" si="36"/>
        <v>-0.18520900000000573</v>
      </c>
      <c r="I84" s="77">
        <f t="shared" si="36"/>
        <v>0.1993020000000012</v>
      </c>
      <c r="J84" s="42">
        <f t="shared" si="36"/>
        <v>0.25282300000000113</v>
      </c>
      <c r="K84" s="42">
        <f t="shared" si="36"/>
        <v>0.36208499999999511</v>
      </c>
      <c r="L84" s="77">
        <f t="shared" si="36"/>
        <v>0.99347166666666986</v>
      </c>
      <c r="M84" s="42">
        <f t="shared" si="36"/>
        <v>1.0691593333333298</v>
      </c>
      <c r="N84" s="42">
        <f t="shared" si="36"/>
        <v>0.21152433333333498</v>
      </c>
      <c r="O84" s="77">
        <f t="shared" si="36"/>
        <v>0.77807666666666542</v>
      </c>
      <c r="P84" s="42">
        <f t="shared" ref="P84:AA84" si="37">P53-(AVERAGE($D53:$F53))</f>
        <v>-1.1194853333333352</v>
      </c>
      <c r="Q84" s="42">
        <f t="shared" si="37"/>
        <v>-1.4437480000000047</v>
      </c>
      <c r="R84" s="77">
        <f t="shared" si="37"/>
        <v>-0.78324766666666612</v>
      </c>
      <c r="S84" s="42">
        <f t="shared" si="37"/>
        <v>-0.56584966666666325</v>
      </c>
      <c r="T84" s="42">
        <f t="shared" si="37"/>
        <v>-1.5877576666666666</v>
      </c>
      <c r="U84" s="77">
        <f t="shared" si="37"/>
        <v>-0.84869799999999707</v>
      </c>
      <c r="V84" s="42">
        <f t="shared" si="37"/>
        <v>5.0514000000001502E-2</v>
      </c>
      <c r="W84" s="42">
        <f t="shared" si="37"/>
        <v>-4.1821000000000552E-2</v>
      </c>
      <c r="X84" s="77">
        <f t="shared" si="37"/>
        <v>-0.30883066666666714</v>
      </c>
      <c r="Y84" s="42">
        <f t="shared" si="37"/>
        <v>-1.1104953333333345</v>
      </c>
      <c r="Z84" s="42">
        <f t="shared" si="37"/>
        <v>-0.63176783333333297</v>
      </c>
      <c r="AA84" s="77">
        <f t="shared" si="37"/>
        <v>-0.74471133333333306</v>
      </c>
    </row>
    <row r="85" spans="1:27" ht="15.5" x14ac:dyDescent="0.35">
      <c r="A85" s="35"/>
      <c r="B85" s="22"/>
      <c r="C85" s="55" t="str">
        <f t="shared" si="6"/>
        <v>CHRNA7</v>
      </c>
      <c r="D85" s="42">
        <f t="shared" si="36"/>
        <v>-7.1917666666667657E-2</v>
      </c>
      <c r="E85" s="42">
        <f t="shared" si="36"/>
        <v>-4.8018666666663989E-2</v>
      </c>
      <c r="F85" s="77">
        <f t="shared" si="36"/>
        <v>0.11993633333333165</v>
      </c>
      <c r="G85" s="42">
        <f t="shared" si="36"/>
        <v>1.3789620000000085</v>
      </c>
      <c r="H85" s="42">
        <f t="shared" si="36"/>
        <v>1.1251313333333286</v>
      </c>
      <c r="I85" s="77">
        <f t="shared" si="36"/>
        <v>1.3859323333333364</v>
      </c>
      <c r="J85" s="42">
        <f t="shared" si="36"/>
        <v>1.8782333333334122E-2</v>
      </c>
      <c r="K85" s="42">
        <f t="shared" si="36"/>
        <v>-0.13120366666666783</v>
      </c>
      <c r="L85" s="77">
        <f t="shared" si="36"/>
        <v>0.3971803333333348</v>
      </c>
      <c r="M85" s="42">
        <f t="shared" si="36"/>
        <v>0.72496933333333402</v>
      </c>
      <c r="N85" s="42">
        <f t="shared" si="36"/>
        <v>-0.13094099999999642</v>
      </c>
      <c r="O85" s="77">
        <f t="shared" si="36"/>
        <v>0.33510100000000165</v>
      </c>
      <c r="P85" s="42">
        <f t="shared" ref="P85:AA85" si="38">P54-(AVERAGE($D54:$F54))</f>
        <v>-1.3982193333333335</v>
      </c>
      <c r="Q85" s="42">
        <f t="shared" si="38"/>
        <v>-2.0423660000000012</v>
      </c>
      <c r="R85" s="77">
        <f t="shared" si="38"/>
        <v>-1.7574659999999973</v>
      </c>
      <c r="S85" s="42">
        <f t="shared" si="38"/>
        <v>-0.10381499999999377</v>
      </c>
      <c r="T85" s="42">
        <f t="shared" si="38"/>
        <v>-1.0080109999999998</v>
      </c>
      <c r="U85" s="77">
        <f t="shared" si="38"/>
        <v>-0.68741933333333449</v>
      </c>
      <c r="V85" s="42">
        <f t="shared" si="38"/>
        <v>-1.5429463333333295</v>
      </c>
      <c r="W85" s="42">
        <f t="shared" si="38"/>
        <v>-1.969815999999998</v>
      </c>
      <c r="X85" s="77">
        <f t="shared" si="38"/>
        <v>-2.4020730000000015</v>
      </c>
      <c r="Y85" s="42">
        <f t="shared" si="38"/>
        <v>-3.0322649999999989</v>
      </c>
      <c r="Z85" s="42">
        <f t="shared" si="38"/>
        <v>-2.6917424999999966</v>
      </c>
      <c r="AA85" s="77">
        <f t="shared" si="38"/>
        <v>-2.7617056666666642</v>
      </c>
    </row>
    <row r="86" spans="1:27" ht="15.5" x14ac:dyDescent="0.35">
      <c r="A86" s="35"/>
      <c r="B86" s="22"/>
      <c r="C86" s="55" t="str">
        <f t="shared" si="6"/>
        <v>NANOG</v>
      </c>
      <c r="D86" s="42">
        <f t="shared" si="36"/>
        <v>0.18654022222222366</v>
      </c>
      <c r="E86" s="42">
        <f t="shared" si="36"/>
        <v>-0.19513911111111071</v>
      </c>
      <c r="F86" s="77">
        <f t="shared" si="36"/>
        <v>8.5988888888870463E-3</v>
      </c>
      <c r="G86" s="42">
        <f t="shared" si="36"/>
        <v>-0.60563277777777458</v>
      </c>
      <c r="H86" s="42">
        <f t="shared" si="36"/>
        <v>-0.27292911111111096</v>
      </c>
      <c r="I86" s="77">
        <f t="shared" si="36"/>
        <v>-0.53593444444443961</v>
      </c>
      <c r="J86" s="42">
        <f t="shared" si="36"/>
        <v>-0.69945444444444149</v>
      </c>
      <c r="K86" s="42">
        <f t="shared" si="36"/>
        <v>-0.53977511111110843</v>
      </c>
      <c r="L86" s="77">
        <f t="shared" si="36"/>
        <v>-0.40164244444444464</v>
      </c>
      <c r="M86" s="42">
        <f t="shared" si="36"/>
        <v>-0.41716144444444225</v>
      </c>
      <c r="N86" s="42">
        <f t="shared" si="36"/>
        <v>-1.1122287777777764</v>
      </c>
      <c r="O86" s="77">
        <f t="shared" si="36"/>
        <v>-0.74339944444444228</v>
      </c>
      <c r="P86" s="42">
        <f t="shared" ref="P86:AA86" si="39">P55-(AVERAGE($D55:$F55))</f>
        <v>3.8769738888888874</v>
      </c>
      <c r="Q86" s="42">
        <f t="shared" si="39"/>
        <v>3.4198722222222209</v>
      </c>
      <c r="R86" s="77">
        <f t="shared" si="39"/>
        <v>4.8206245555555611</v>
      </c>
      <c r="S86" s="42">
        <f t="shared" si="39"/>
        <v>4.5091845555555601</v>
      </c>
      <c r="T86" s="42">
        <f t="shared" si="39"/>
        <v>3.8962895555555583</v>
      </c>
      <c r="U86" s="77">
        <f t="shared" si="39"/>
        <v>4.1766025555555615</v>
      </c>
      <c r="V86" s="42">
        <f t="shared" si="39"/>
        <v>4.1251755555555611</v>
      </c>
      <c r="W86" s="42">
        <f t="shared" si="39"/>
        <v>3.8656088888888895</v>
      </c>
      <c r="X86" s="77">
        <f t="shared" si="39"/>
        <v>3.9141725555555524</v>
      </c>
      <c r="Y86" s="42">
        <f t="shared" si="39"/>
        <v>1.3134648888888876</v>
      </c>
      <c r="Z86" s="42">
        <f t="shared" si="39"/>
        <v>2.179835888888892</v>
      </c>
      <c r="AA86" s="77">
        <f t="shared" si="39"/>
        <v>2.0831865555555602</v>
      </c>
    </row>
    <row r="87" spans="1:27" ht="15.5" x14ac:dyDescent="0.35">
      <c r="A87" s="35"/>
      <c r="B87" s="22"/>
      <c r="C87" s="55" t="str">
        <f t="shared" si="6"/>
        <v>SOX2</v>
      </c>
      <c r="D87" s="42">
        <f t="shared" si="36"/>
        <v>-0.4680579999999992</v>
      </c>
      <c r="E87" s="42">
        <f t="shared" si="36"/>
        <v>0.18145266666666515</v>
      </c>
      <c r="F87" s="77">
        <f t="shared" si="36"/>
        <v>0.28660533333333404</v>
      </c>
      <c r="G87" s="42">
        <f t="shared" si="36"/>
        <v>0.74087133333333455</v>
      </c>
      <c r="H87" s="42">
        <f t="shared" si="36"/>
        <v>0.36219066666666677</v>
      </c>
      <c r="I87" s="77">
        <f t="shared" si="36"/>
        <v>0.3135120000000029</v>
      </c>
      <c r="J87" s="42">
        <f t="shared" si="36"/>
        <v>0.88737266666666414</v>
      </c>
      <c r="K87" s="42">
        <f t="shared" si="36"/>
        <v>0.45658266666666592</v>
      </c>
      <c r="L87" s="77">
        <f t="shared" si="36"/>
        <v>0.86202566666667124</v>
      </c>
      <c r="M87" s="42">
        <f t="shared" si="36"/>
        <v>1.349451000000002</v>
      </c>
      <c r="N87" s="42">
        <f t="shared" si="36"/>
        <v>0.79981333333333637</v>
      </c>
      <c r="O87" s="77">
        <f t="shared" si="36"/>
        <v>1.0673263333333338</v>
      </c>
      <c r="P87" s="42">
        <f t="shared" ref="P87:AA87" si="40">P56-(AVERAGE($D56:$F56))</f>
        <v>-1.1822823333333368</v>
      </c>
      <c r="Q87" s="42">
        <f t="shared" si="40"/>
        <v>-1.3806686666666614</v>
      </c>
      <c r="R87" s="77">
        <f t="shared" si="40"/>
        <v>-1.0345043333333273</v>
      </c>
      <c r="S87" s="42">
        <f t="shared" si="40"/>
        <v>-0.35703533333332871</v>
      </c>
      <c r="T87" s="42">
        <f t="shared" si="40"/>
        <v>-1.7560783333333347</v>
      </c>
      <c r="U87" s="77">
        <f t="shared" si="40"/>
        <v>0.15603233333333577</v>
      </c>
      <c r="V87" s="42">
        <f t="shared" si="40"/>
        <v>-0.72365033333332818</v>
      </c>
      <c r="W87" s="42">
        <f t="shared" si="40"/>
        <v>0.47836733333333825</v>
      </c>
      <c r="X87" s="77">
        <f t="shared" si="40"/>
        <v>0.25282833333332988</v>
      </c>
      <c r="Y87" s="42">
        <f t="shared" si="40"/>
        <v>1.4677325000000003</v>
      </c>
      <c r="Z87" s="42">
        <f t="shared" si="40"/>
        <v>1.2581755000000037</v>
      </c>
      <c r="AA87" s="77">
        <f t="shared" si="40"/>
        <v>0.70562600000000586</v>
      </c>
    </row>
    <row r="88" spans="1:27" ht="15.5" x14ac:dyDescent="0.35">
      <c r="A88" s="35"/>
      <c r="B88" s="22"/>
      <c r="C88" s="55" t="str">
        <f t="shared" si="6"/>
        <v>OCT3/4</v>
      </c>
      <c r="D88" s="42">
        <f t="shared" si="36"/>
        <v>6.1390555555555948E-2</v>
      </c>
      <c r="E88" s="42">
        <f t="shared" si="36"/>
        <v>-0.22469177777777694</v>
      </c>
      <c r="F88" s="77">
        <f t="shared" si="36"/>
        <v>0.1633012222222211</v>
      </c>
      <c r="G88" s="42">
        <f t="shared" si="36"/>
        <v>-0.21508577777777182</v>
      </c>
      <c r="H88" s="42">
        <f t="shared" si="36"/>
        <v>0.23912455555555334</v>
      </c>
      <c r="I88" s="77">
        <f t="shared" si="36"/>
        <v>0.36846388888889103</v>
      </c>
      <c r="J88" s="42">
        <f t="shared" si="36"/>
        <v>-6.2976444444443502E-2</v>
      </c>
      <c r="K88" s="42">
        <f t="shared" si="36"/>
        <v>-0.53912244444444701</v>
      </c>
      <c r="L88" s="77">
        <f t="shared" si="36"/>
        <v>0.39305588888889298</v>
      </c>
      <c r="M88" s="42">
        <f t="shared" si="36"/>
        <v>-6.2221111111130378E-3</v>
      </c>
      <c r="N88" s="42">
        <f t="shared" si="36"/>
        <v>-0.83976544444444434</v>
      </c>
      <c r="O88" s="77">
        <f t="shared" si="36"/>
        <v>-0.17080144444444534</v>
      </c>
      <c r="P88" s="42">
        <f t="shared" ref="P88:AA88" si="41">P57-(AVERAGE($D57:$F57))</f>
        <v>10.001181222222224</v>
      </c>
      <c r="Q88" s="42">
        <f t="shared" si="41"/>
        <v>9.5672798888888853</v>
      </c>
      <c r="R88" s="77">
        <f t="shared" si="41"/>
        <v>10.345013888888891</v>
      </c>
      <c r="S88" s="42">
        <f t="shared" si="41"/>
        <v>10.709245222222224</v>
      </c>
      <c r="T88" s="42">
        <f t="shared" si="41"/>
        <v>10.143122555555552</v>
      </c>
      <c r="U88" s="77">
        <f t="shared" si="41"/>
        <v>10.214810555555561</v>
      </c>
      <c r="V88" s="42">
        <f t="shared" si="41"/>
        <v>9.7589262222222235</v>
      </c>
      <c r="W88" s="42">
        <f t="shared" si="41"/>
        <v>10.223690888888891</v>
      </c>
      <c r="X88" s="77">
        <f t="shared" si="41"/>
        <v>10.04159988888888</v>
      </c>
      <c r="Y88" s="42">
        <f t="shared" si="41"/>
        <v>6.5228710555555525</v>
      </c>
      <c r="Z88" s="42">
        <f t="shared" si="41"/>
        <v>9.4763360555555547</v>
      </c>
      <c r="AA88" s="77">
        <f t="shared" si="41"/>
        <v>10.23509188888889</v>
      </c>
    </row>
    <row r="89" spans="1:27" ht="15.5" x14ac:dyDescent="0.35">
      <c r="A89" s="35"/>
      <c r="B89" s="22"/>
      <c r="C89" s="55" t="str">
        <f t="shared" si="6"/>
        <v>FGF4</v>
      </c>
      <c r="D89" s="42">
        <f t="shared" si="36"/>
        <v>0.35960655555555476</v>
      </c>
      <c r="E89" s="42">
        <f t="shared" si="36"/>
        <v>-0.45577311111111385</v>
      </c>
      <c r="F89" s="77">
        <f t="shared" si="36"/>
        <v>9.6166555555559086E-2</v>
      </c>
      <c r="G89" s="42">
        <f t="shared" si="36"/>
        <v>-8.3764444444440755E-3</v>
      </c>
      <c r="H89" s="42">
        <f t="shared" si="36"/>
        <v>-0.24303277777778121</v>
      </c>
      <c r="I89" s="77">
        <f t="shared" si="36"/>
        <v>0.9047672222222225</v>
      </c>
      <c r="J89" s="42">
        <f t="shared" si="36"/>
        <v>-0.11897311111111719</v>
      </c>
      <c r="K89" s="42">
        <f t="shared" si="36"/>
        <v>-0.47129444444444246</v>
      </c>
      <c r="L89" s="77">
        <f t="shared" si="36"/>
        <v>0.95416622222222358</v>
      </c>
      <c r="M89" s="42">
        <f t="shared" si="36"/>
        <v>2.5336275555555545</v>
      </c>
      <c r="N89" s="42">
        <f t="shared" si="36"/>
        <v>2.5604888888885569E-2</v>
      </c>
      <c r="O89" s="77">
        <f t="shared" si="36"/>
        <v>1.5534745555555531</v>
      </c>
      <c r="P89" s="42">
        <f t="shared" ref="P89:AA89" si="42">P58-(AVERAGE($D58:$F58))</f>
        <v>3.7603408888888872</v>
      </c>
      <c r="Q89" s="42">
        <f t="shared" si="42"/>
        <v>3.6321542222222227</v>
      </c>
      <c r="R89" s="77">
        <f t="shared" si="42"/>
        <v>4.3528208888888926</v>
      </c>
      <c r="S89" s="42">
        <f t="shared" si="42"/>
        <v>4.3387812222222273</v>
      </c>
      <c r="T89" s="42">
        <f t="shared" si="42"/>
        <v>3.501945222222222</v>
      </c>
      <c r="U89" s="77">
        <f t="shared" si="42"/>
        <v>4.4282238888888905</v>
      </c>
      <c r="V89" s="42">
        <f t="shared" si="42"/>
        <v>3.9237352222222235</v>
      </c>
      <c r="W89" s="42">
        <f t="shared" si="42"/>
        <v>4.4610302222222238</v>
      </c>
      <c r="X89" s="77">
        <f t="shared" si="42"/>
        <v>4.0490415555555543</v>
      </c>
      <c r="Y89" s="42">
        <f t="shared" si="42"/>
        <v>-1.0304922777777819</v>
      </c>
      <c r="Z89" s="42">
        <f t="shared" si="42"/>
        <v>2.4019637222222272</v>
      </c>
      <c r="AA89" s="77">
        <f t="shared" si="42"/>
        <v>3.9265215555555564</v>
      </c>
    </row>
    <row r="90" spans="1:27" ht="15.5" x14ac:dyDescent="0.35">
      <c r="A90" s="35"/>
      <c r="B90" s="22"/>
      <c r="C90" s="55" t="str">
        <f t="shared" si="6"/>
        <v>KLF4</v>
      </c>
      <c r="D90" s="42">
        <f t="shared" si="36"/>
        <v>1.03913333333292E-2</v>
      </c>
      <c r="E90" s="42">
        <f t="shared" si="36"/>
        <v>-6.9723333333282511E-3</v>
      </c>
      <c r="F90" s="77">
        <f t="shared" si="36"/>
        <v>-3.4190000000027254E-3</v>
      </c>
      <c r="G90" s="42">
        <f t="shared" si="36"/>
        <v>0.28060666666666556</v>
      </c>
      <c r="H90" s="42">
        <f t="shared" si="36"/>
        <v>-1.7721000000003428E-2</v>
      </c>
      <c r="I90" s="77">
        <f t="shared" si="36"/>
        <v>0.33690499999999979</v>
      </c>
      <c r="J90" s="42">
        <f t="shared" si="36"/>
        <v>9.3118666666663685E-2</v>
      </c>
      <c r="K90" s="42">
        <f t="shared" si="36"/>
        <v>0.17680033333333078</v>
      </c>
      <c r="L90" s="77">
        <f t="shared" si="36"/>
        <v>0.50971366666666817</v>
      </c>
      <c r="M90" s="42">
        <f t="shared" si="36"/>
        <v>0.53731199999999468</v>
      </c>
      <c r="N90" s="42">
        <f t="shared" si="36"/>
        <v>-0.36283933333333174</v>
      </c>
      <c r="O90" s="77">
        <f t="shared" si="36"/>
        <v>0.74307566666666425</v>
      </c>
      <c r="P90" s="42">
        <f t="shared" ref="P90:AA90" si="43">P59-(AVERAGE($D59:$F59))</f>
        <v>-2.3456793333333348</v>
      </c>
      <c r="Q90" s="42">
        <f t="shared" si="43"/>
        <v>-2.4980606666666656</v>
      </c>
      <c r="R90" s="77">
        <f t="shared" si="43"/>
        <v>-0.99492100000000327</v>
      </c>
      <c r="S90" s="42">
        <f t="shared" si="43"/>
        <v>-1.8583143333333307</v>
      </c>
      <c r="T90" s="42">
        <f t="shared" si="43"/>
        <v>-1.9360133333333298</v>
      </c>
      <c r="U90" s="77">
        <f t="shared" si="43"/>
        <v>-2.0074613333333335</v>
      </c>
      <c r="V90" s="42">
        <f t="shared" si="43"/>
        <v>-1.5763076666666667</v>
      </c>
      <c r="W90" s="42">
        <f t="shared" si="43"/>
        <v>-1.4393730000000016</v>
      </c>
      <c r="X90" s="77">
        <f t="shared" si="43"/>
        <v>-2.3552213333333345</v>
      </c>
      <c r="Y90" s="42">
        <f t="shared" si="43"/>
        <v>-2.7202448333333376</v>
      </c>
      <c r="Z90" s="42">
        <f t="shared" si="43"/>
        <v>-1.6134068333333342</v>
      </c>
      <c r="AA90" s="77">
        <f t="shared" si="43"/>
        <v>-1.4781440000000021</v>
      </c>
    </row>
    <row r="91" spans="1:27" ht="15.5" x14ac:dyDescent="0.35">
      <c r="A91" s="35"/>
      <c r="B91" s="22"/>
      <c r="C91" s="55" t="str">
        <f t="shared" si="6"/>
        <v>LIN28A</v>
      </c>
      <c r="D91" s="42">
        <f t="shared" si="36"/>
        <v>6.1229888888890915E-2</v>
      </c>
      <c r="E91" s="42">
        <f t="shared" si="36"/>
        <v>-0.12739011111111287</v>
      </c>
      <c r="F91" s="77">
        <f t="shared" si="36"/>
        <v>6.616022222222151E-2</v>
      </c>
      <c r="G91" s="42">
        <f t="shared" si="36"/>
        <v>-0.17330111111110602</v>
      </c>
      <c r="H91" s="42">
        <f t="shared" si="36"/>
        <v>-0.30347544444444585</v>
      </c>
      <c r="I91" s="77">
        <f t="shared" si="36"/>
        <v>3.4105555555563605E-3</v>
      </c>
      <c r="J91" s="42">
        <f t="shared" si="36"/>
        <v>-0.1390911111111115</v>
      </c>
      <c r="K91" s="42">
        <f t="shared" si="36"/>
        <v>-0.23996611111110999</v>
      </c>
      <c r="L91" s="77">
        <f t="shared" si="36"/>
        <v>0.23975055555555835</v>
      </c>
      <c r="M91" s="42">
        <f t="shared" si="36"/>
        <v>0.29613488888888861</v>
      </c>
      <c r="N91" s="42">
        <f t="shared" si="36"/>
        <v>-0.39491811111111152</v>
      </c>
      <c r="O91" s="77">
        <f t="shared" si="36"/>
        <v>6.7592888888891256E-2</v>
      </c>
      <c r="P91" s="42">
        <f t="shared" ref="P91:AA91" si="44">P60-(AVERAGE($D60:$F60))</f>
        <v>8.5281748888888895</v>
      </c>
      <c r="Q91" s="42">
        <f t="shared" si="44"/>
        <v>8.0755298888888856</v>
      </c>
      <c r="R91" s="77">
        <f t="shared" si="44"/>
        <v>6.468071555555559</v>
      </c>
      <c r="S91" s="42">
        <f t="shared" si="44"/>
        <v>8.8228588888889004</v>
      </c>
      <c r="T91" s="42">
        <f t="shared" si="44"/>
        <v>7.7039985555555557</v>
      </c>
      <c r="U91" s="77">
        <f t="shared" si="44"/>
        <v>6.9079408888888896</v>
      </c>
      <c r="V91" s="42">
        <f t="shared" si="44"/>
        <v>8.5558725555555508</v>
      </c>
      <c r="W91" s="42">
        <f t="shared" si="44"/>
        <v>7.9507498888888879</v>
      </c>
      <c r="X91" s="77">
        <f t="shared" si="44"/>
        <v>7.8709305555555549</v>
      </c>
      <c r="Y91" s="42">
        <f t="shared" si="44"/>
        <v>7.2857590555555465</v>
      </c>
      <c r="Z91" s="42">
        <f t="shared" si="44"/>
        <v>9.1892145555555604</v>
      </c>
      <c r="AA91" s="77">
        <f t="shared" si="44"/>
        <v>8.6554612222222271</v>
      </c>
    </row>
    <row r="92" spans="1:27" ht="15.5" x14ac:dyDescent="0.35">
      <c r="A92" s="35"/>
      <c r="B92" s="22"/>
      <c r="C92" s="55" t="str">
        <f t="shared" si="6"/>
        <v>ZFP42</v>
      </c>
      <c r="D92" s="42">
        <f t="shared" si="36"/>
        <v>-0.19673800000000075</v>
      </c>
      <c r="E92" s="42">
        <f t="shared" si="36"/>
        <v>7.870066666666542E-2</v>
      </c>
      <c r="F92" s="77">
        <f t="shared" si="36"/>
        <v>0.11803733333333621</v>
      </c>
      <c r="G92" s="42">
        <f t="shared" si="36"/>
        <v>-0.24626766666666544</v>
      </c>
      <c r="H92" s="42">
        <f t="shared" si="36"/>
        <v>-0.23141600000000384</v>
      </c>
      <c r="I92" s="77">
        <f t="shared" si="36"/>
        <v>-8.9998999999996165E-2</v>
      </c>
      <c r="J92" s="42">
        <f t="shared" si="36"/>
        <v>-0.21910700000000194</v>
      </c>
      <c r="K92" s="42">
        <f t="shared" si="36"/>
        <v>-0.24914166666666748</v>
      </c>
      <c r="L92" s="77">
        <f t="shared" si="36"/>
        <v>0.35432700000000406</v>
      </c>
      <c r="M92" s="42">
        <f t="shared" si="36"/>
        <v>0.50278933333333153</v>
      </c>
      <c r="N92" s="42">
        <f t="shared" si="36"/>
        <v>-0.78005500000000172</v>
      </c>
      <c r="O92" s="77">
        <f t="shared" si="36"/>
        <v>6.5413000000002164E-2</v>
      </c>
      <c r="P92" s="42">
        <f t="shared" ref="P92:AA92" si="45">P61-(AVERAGE($D61:$F61))</f>
        <v>11.285554999999999</v>
      </c>
      <c r="Q92" s="42">
        <f t="shared" si="45"/>
        <v>7.8255603333333381</v>
      </c>
      <c r="R92" s="77">
        <f t="shared" si="45"/>
        <v>10.355153333333334</v>
      </c>
      <c r="S92" s="42">
        <f t="shared" si="45"/>
        <v>10.296961</v>
      </c>
      <c r="T92" s="42">
        <f t="shared" si="45"/>
        <v>9.9360013333333335</v>
      </c>
      <c r="U92" s="77">
        <f t="shared" si="45"/>
        <v>10.80929466666667</v>
      </c>
      <c r="V92" s="42">
        <f t="shared" si="45"/>
        <v>4.8646056666666651</v>
      </c>
      <c r="W92" s="42">
        <f t="shared" si="45"/>
        <v>9.2102299999999993</v>
      </c>
      <c r="X92" s="77">
        <f t="shared" si="45"/>
        <v>11.278720999999997</v>
      </c>
      <c r="Y92" s="42">
        <f t="shared" si="45"/>
        <v>6.0997559999999984</v>
      </c>
      <c r="Z92" s="42">
        <f t="shared" si="45"/>
        <v>7.9976885000000015</v>
      </c>
      <c r="AA92" s="77">
        <f t="shared" si="45"/>
        <v>8.8331140000000055</v>
      </c>
    </row>
    <row r="93" spans="1:27" ht="15.5" x14ac:dyDescent="0.35">
      <c r="A93" s="35"/>
      <c r="B93" s="22"/>
      <c r="C93" s="55" t="str">
        <f t="shared" si="6"/>
        <v>PAX6</v>
      </c>
      <c r="D93" s="42">
        <f t="shared" si="36"/>
        <v>-0.42220511111110781</v>
      </c>
      <c r="E93" s="42">
        <f t="shared" si="36"/>
        <v>-1.1198444444445954E-2</v>
      </c>
      <c r="F93" s="77">
        <f t="shared" si="36"/>
        <v>0.43340355555555377</v>
      </c>
      <c r="G93" s="42">
        <f t="shared" si="36"/>
        <v>-1.2406251111111075</v>
      </c>
      <c r="H93" s="42">
        <f t="shared" si="36"/>
        <v>0.73196222222221863</v>
      </c>
      <c r="I93" s="77">
        <f t="shared" si="36"/>
        <v>0.27443755555556137</v>
      </c>
      <c r="J93" s="42">
        <f t="shared" si="36"/>
        <v>-0.45380977777777787</v>
      </c>
      <c r="K93" s="42">
        <f t="shared" si="36"/>
        <v>4.6778555555551549E-2</v>
      </c>
      <c r="L93" s="77">
        <f t="shared" si="36"/>
        <v>2.5668872222222241</v>
      </c>
      <c r="M93" s="42">
        <f t="shared" si="36"/>
        <v>-1.6570914444444398</v>
      </c>
      <c r="N93" s="42">
        <f t="shared" si="36"/>
        <v>-1.3126707777777824</v>
      </c>
      <c r="O93" s="77">
        <f t="shared" si="36"/>
        <v>-0.70400911111111952</v>
      </c>
      <c r="P93" s="42">
        <f t="shared" ref="P93:AA93" si="46">P62-(AVERAGE($D62:$F62))</f>
        <v>-9.5606517777777782</v>
      </c>
      <c r="Q93" s="42">
        <f t="shared" si="46"/>
        <v>-10.645079444444441</v>
      </c>
      <c r="R93" s="77">
        <f t="shared" si="46"/>
        <v>-11.149940777777775</v>
      </c>
      <c r="S93" s="42">
        <f t="shared" si="46"/>
        <v>-10.568052777777773</v>
      </c>
      <c r="T93" s="42">
        <f t="shared" si="46"/>
        <v>-11.196970777777778</v>
      </c>
      <c r="U93" s="77">
        <f t="shared" si="46"/>
        <v>-11.617964444444443</v>
      </c>
      <c r="V93" s="42">
        <f t="shared" si="46"/>
        <v>-10.679927111111109</v>
      </c>
      <c r="W93" s="42">
        <f t="shared" si="46"/>
        <v>-10.272722777777773</v>
      </c>
      <c r="X93" s="77">
        <f t="shared" si="46"/>
        <v>-12.119593777777776</v>
      </c>
      <c r="Y93" s="42">
        <f t="shared" si="46"/>
        <v>-12.020530111111114</v>
      </c>
      <c r="Z93" s="42">
        <f t="shared" si="46"/>
        <v>-11.510506111111109</v>
      </c>
      <c r="AA93" s="77">
        <f t="shared" si="46"/>
        <v>-12.437622111111111</v>
      </c>
    </row>
    <row r="94" spans="1:27" ht="15.5" x14ac:dyDescent="0.35">
      <c r="A94" s="35"/>
      <c r="B94" s="22"/>
      <c r="C94" s="55" t="str">
        <f t="shared" si="6"/>
        <v>MAP2</v>
      </c>
      <c r="D94" s="42">
        <f t="shared" si="36"/>
        <v>-5.7895666666665235E-2</v>
      </c>
      <c r="E94" s="42">
        <f t="shared" si="36"/>
        <v>-5.1755000000001772E-2</v>
      </c>
      <c r="F94" s="77">
        <f t="shared" si="36"/>
        <v>0.10965066666666878</v>
      </c>
      <c r="G94" s="42">
        <f t="shared" si="36"/>
        <v>0.40672766666667037</v>
      </c>
      <c r="H94" s="42">
        <f t="shared" si="36"/>
        <v>0.33253566666666323</v>
      </c>
      <c r="I94" s="77">
        <f t="shared" si="36"/>
        <v>1.1751453333333348</v>
      </c>
      <c r="J94" s="42">
        <f t="shared" si="36"/>
        <v>-1.1769000000002805E-2</v>
      </c>
      <c r="K94" s="42">
        <f t="shared" si="36"/>
        <v>-4.2318666666664839E-2</v>
      </c>
      <c r="L94" s="77">
        <f t="shared" si="36"/>
        <v>1.0604273333333314</v>
      </c>
      <c r="M94" s="42">
        <f t="shared" si="36"/>
        <v>-5.5671666666663455E-2</v>
      </c>
      <c r="N94" s="42">
        <f t="shared" si="36"/>
        <v>-0.74502999999999453</v>
      </c>
      <c r="O94" s="77">
        <f t="shared" si="36"/>
        <v>-0.18097533333333438</v>
      </c>
      <c r="P94" s="42">
        <f t="shared" ref="P94:AA94" si="47">P63-(AVERAGE($D63:$F63))</f>
        <v>-7.4940619999999978</v>
      </c>
      <c r="Q94" s="42">
        <f t="shared" si="47"/>
        <v>-7.8115053333333346</v>
      </c>
      <c r="R94" s="77">
        <f t="shared" si="47"/>
        <v>-6.8262416666666628</v>
      </c>
      <c r="S94" s="42">
        <f t="shared" si="47"/>
        <v>-7.0485636666666647</v>
      </c>
      <c r="T94" s="42">
        <f t="shared" si="47"/>
        <v>-7.7745303333333329</v>
      </c>
      <c r="U94" s="77">
        <f t="shared" si="47"/>
        <v>-7.1393686666666643</v>
      </c>
      <c r="V94" s="42">
        <f t="shared" si="47"/>
        <v>-7.6582729999999994</v>
      </c>
      <c r="W94" s="42">
        <f t="shared" si="47"/>
        <v>-7.5014139999999987</v>
      </c>
      <c r="X94" s="77">
        <f t="shared" si="47"/>
        <v>-7.8053603333333346</v>
      </c>
      <c r="Y94" s="42">
        <f t="shared" si="47"/>
        <v>-8.8956758333333337</v>
      </c>
      <c r="Z94" s="42">
        <f t="shared" si="47"/>
        <v>-7.6481238333333312</v>
      </c>
      <c r="AA94" s="77">
        <f t="shared" si="47"/>
        <v>-8.4575973333333305</v>
      </c>
    </row>
    <row r="95" spans="1:27" ht="15.5" x14ac:dyDescent="0.35">
      <c r="A95" s="37"/>
      <c r="B95" s="43"/>
      <c r="C95" s="57" t="str">
        <f t="shared" si="6"/>
        <v>DLG4</v>
      </c>
      <c r="D95" s="42">
        <f t="shared" si="36"/>
        <v>-1.9138777777777172E-2</v>
      </c>
      <c r="E95" s="42">
        <f t="shared" si="36"/>
        <v>2.4915888888886961E-2</v>
      </c>
      <c r="F95" s="77">
        <f t="shared" si="36"/>
        <v>-5.7771111111089013E-3</v>
      </c>
      <c r="G95" s="42">
        <f t="shared" si="36"/>
        <v>-0.15025744444443934</v>
      </c>
      <c r="H95" s="42">
        <f t="shared" si="36"/>
        <v>-2.1232777777783873E-2</v>
      </c>
      <c r="I95" s="77">
        <f t="shared" si="36"/>
        <v>0.25500822222222919</v>
      </c>
      <c r="J95" s="42">
        <f t="shared" si="36"/>
        <v>-0.38252611111110912</v>
      </c>
      <c r="K95" s="42">
        <f t="shared" si="36"/>
        <v>-0.57049611111110909</v>
      </c>
      <c r="L95" s="77">
        <f t="shared" si="36"/>
        <v>0.13465922222222471</v>
      </c>
      <c r="M95" s="42">
        <f t="shared" si="36"/>
        <v>-0.28231311111110902</v>
      </c>
      <c r="N95" s="42">
        <f t="shared" si="36"/>
        <v>-0.73770711111111087</v>
      </c>
      <c r="O95" s="77">
        <f t="shared" si="36"/>
        <v>-0.26805011111111288</v>
      </c>
      <c r="P95" s="42">
        <f t="shared" ref="P95:AA95" si="48">P64-(AVERAGE($D64:$F64))</f>
        <v>-5.0082314444444487</v>
      </c>
      <c r="Q95" s="42">
        <f t="shared" si="48"/>
        <v>-4.7681101111111071</v>
      </c>
      <c r="R95" s="77">
        <f t="shared" si="48"/>
        <v>-3.3895341111111081</v>
      </c>
      <c r="S95" s="42">
        <f t="shared" si="48"/>
        <v>-4.1195391111111066</v>
      </c>
      <c r="T95" s="42">
        <f t="shared" si="48"/>
        <v>-4.8098891111111124</v>
      </c>
      <c r="U95" s="77">
        <f t="shared" si="48"/>
        <v>-3.9862957777777739</v>
      </c>
      <c r="V95" s="42">
        <f t="shared" si="48"/>
        <v>-4.8292751111111096</v>
      </c>
      <c r="W95" s="42">
        <f t="shared" si="48"/>
        <v>-4.4094224444444423</v>
      </c>
      <c r="X95" s="77">
        <f t="shared" si="48"/>
        <v>-4.5848091111111104</v>
      </c>
      <c r="Y95" s="42">
        <f t="shared" si="48"/>
        <v>-5.8171316111111091</v>
      </c>
      <c r="Z95" s="42">
        <f t="shared" si="48"/>
        <v>-4.5733216111111092</v>
      </c>
      <c r="AA95" s="77">
        <f t="shared" si="48"/>
        <v>-5.5124971111111103</v>
      </c>
    </row>
    <row r="96" spans="1:27" ht="15.5" x14ac:dyDescent="0.35">
      <c r="A96" s="39"/>
      <c r="B96" s="22"/>
      <c r="C96" s="23"/>
      <c r="D96" s="42"/>
      <c r="E96" s="42"/>
      <c r="F96" s="42"/>
      <c r="G96" s="42"/>
      <c r="H96" s="42"/>
      <c r="J96" s="42"/>
      <c r="K96" s="42"/>
      <c r="M96" s="42"/>
      <c r="N96" s="42"/>
      <c r="P96" s="42"/>
      <c r="Q96" s="42"/>
      <c r="R96" s="42"/>
      <c r="S96" s="42"/>
      <c r="T96" s="42"/>
      <c r="V96" s="42"/>
      <c r="W96" s="42"/>
      <c r="Y96" s="42"/>
      <c r="Z96" s="42"/>
    </row>
    <row r="97" spans="1:27" ht="15.5" x14ac:dyDescent="0.35">
      <c r="A97" s="41"/>
      <c r="B97" s="25"/>
      <c r="C97" s="53" t="str">
        <f t="shared" ref="C97:C126" si="49">C4</f>
        <v>NDN</v>
      </c>
      <c r="D97" s="42">
        <f t="shared" ref="D97:AA107" si="50">2^-D66</f>
        <v>1.1420597340671041</v>
      </c>
      <c r="E97" s="42">
        <f t="shared" si="50"/>
        <v>0.91392780548227681</v>
      </c>
      <c r="F97" s="77">
        <f t="shared" si="50"/>
        <v>0.95807451871681193</v>
      </c>
      <c r="G97" s="42">
        <f t="shared" si="50"/>
        <v>2.1978295294274348E-4</v>
      </c>
      <c r="H97" s="42">
        <f t="shared" si="50"/>
        <v>2.0878530261107255E-4</v>
      </c>
      <c r="I97" s="77">
        <f t="shared" si="50"/>
        <v>1.901237141438171E-4</v>
      </c>
      <c r="J97" s="42">
        <f t="shared" si="50"/>
        <v>1.4508530915881357</v>
      </c>
      <c r="K97" s="42">
        <f t="shared" si="50"/>
        <v>1.398924508537764</v>
      </c>
      <c r="L97" s="77">
        <f t="shared" si="50"/>
        <v>0.92099279667422762</v>
      </c>
      <c r="M97" s="42">
        <f t="shared" si="50"/>
        <v>1.0426431297158711</v>
      </c>
      <c r="N97" s="42">
        <f t="shared" si="50"/>
        <v>1.3412016016623263</v>
      </c>
      <c r="O97" s="77">
        <f t="shared" si="50"/>
        <v>1.0759406089124244</v>
      </c>
      <c r="P97" s="42">
        <f t="shared" si="50"/>
        <v>18.802472014006721</v>
      </c>
      <c r="Q97" s="42">
        <f t="shared" si="50"/>
        <v>15.231619555009363</v>
      </c>
      <c r="R97" s="77">
        <f t="shared" si="50"/>
        <v>6.7033430999188166</v>
      </c>
      <c r="S97" s="42">
        <f t="shared" si="50"/>
        <v>1.4041779019651184E-3</v>
      </c>
      <c r="T97" s="42">
        <f t="shared" si="50"/>
        <v>2.9379619859597598E-3</v>
      </c>
      <c r="U97" s="77">
        <f t="shared" si="50"/>
        <v>8.2481019053783284E-4</v>
      </c>
      <c r="V97" s="42">
        <f t="shared" si="50"/>
        <v>15.990074747582074</v>
      </c>
      <c r="W97" s="42">
        <f t="shared" si="50"/>
        <v>8.2354402625699858</v>
      </c>
      <c r="X97" s="77">
        <f t="shared" si="50"/>
        <v>9.5087702859598586</v>
      </c>
      <c r="Y97" s="42">
        <f t="shared" si="50"/>
        <v>16.067979392626388</v>
      </c>
      <c r="Z97" s="42">
        <f t="shared" si="50"/>
        <v>8.9699976744361702</v>
      </c>
      <c r="AA97" s="42">
        <f t="shared" si="50"/>
        <v>14.061212623654198</v>
      </c>
    </row>
    <row r="98" spans="1:27" ht="15.5" x14ac:dyDescent="0.35">
      <c r="A98" s="35"/>
      <c r="B98" s="22"/>
      <c r="C98" s="55" t="str">
        <f t="shared" si="49"/>
        <v>MAGEL2</v>
      </c>
      <c r="D98" s="42">
        <f t="shared" si="50"/>
        <v>1.2979516717406241</v>
      </c>
      <c r="E98" s="42">
        <f t="shared" si="50"/>
        <v>0.79685695194553618</v>
      </c>
      <c r="F98" s="77">
        <f t="shared" si="50"/>
        <v>0.9668544757456401</v>
      </c>
      <c r="G98" s="42">
        <f t="shared" si="50"/>
        <v>6.4257582863131834E-4</v>
      </c>
      <c r="H98" s="42">
        <f t="shared" si="50"/>
        <v>6.1042217803989978E-4</v>
      </c>
      <c r="I98" s="77">
        <f t="shared" si="50"/>
        <v>5.5586159673745843E-4</v>
      </c>
      <c r="J98" s="42">
        <f t="shared" si="50"/>
        <v>0.7615565107820651</v>
      </c>
      <c r="K98" s="42">
        <f t="shared" si="50"/>
        <v>0.77641882334361978</v>
      </c>
      <c r="L98" s="77">
        <f t="shared" si="50"/>
        <v>0.6539804135435433</v>
      </c>
      <c r="M98" s="42">
        <f t="shared" si="50"/>
        <v>0.69134432612493935</v>
      </c>
      <c r="N98" s="42">
        <f t="shared" si="50"/>
        <v>0.99817476285612006</v>
      </c>
      <c r="O98" s="77">
        <f t="shared" si="50"/>
        <v>0.71995318331126901</v>
      </c>
      <c r="P98" s="42">
        <f t="shared" si="50"/>
        <v>22.555395318790485</v>
      </c>
      <c r="Q98" s="42">
        <f t="shared" si="50"/>
        <v>14.221775343234947</v>
      </c>
      <c r="R98" s="77">
        <f t="shared" si="50"/>
        <v>5.1013567664235575</v>
      </c>
      <c r="S98" s="42">
        <f t="shared" si="50"/>
        <v>0.14870258856413873</v>
      </c>
      <c r="T98" s="42">
        <f t="shared" si="50"/>
        <v>9.046191413577255E-2</v>
      </c>
      <c r="U98" s="77">
        <f t="shared" si="50"/>
        <v>5.3818189440757211E-2</v>
      </c>
      <c r="V98" s="42">
        <f t="shared" si="50"/>
        <v>20.455118642965807</v>
      </c>
      <c r="W98" s="42">
        <f t="shared" si="50"/>
        <v>16.002096214378071</v>
      </c>
      <c r="X98" s="77">
        <f t="shared" si="50"/>
        <v>14.418068465771135</v>
      </c>
      <c r="Y98" s="42">
        <f t="shared" si="50"/>
        <v>13.220472488307376</v>
      </c>
      <c r="Z98" s="42">
        <f t="shared" si="50"/>
        <v>8.6514972651313844</v>
      </c>
      <c r="AA98" s="42">
        <f t="shared" si="50"/>
        <v>16.465407739888647</v>
      </c>
    </row>
    <row r="99" spans="1:27" ht="15.5" x14ac:dyDescent="0.35">
      <c r="A99" s="35"/>
      <c r="B99" s="22"/>
      <c r="C99" s="55" t="str">
        <f t="shared" si="49"/>
        <v>MKRN3</v>
      </c>
      <c r="D99" s="42">
        <f t="shared" si="50"/>
        <v>1.0361536827283542</v>
      </c>
      <c r="E99" s="42">
        <f t="shared" si="50"/>
        <v>0.74139673489490954</v>
      </c>
      <c r="F99" s="77">
        <f t="shared" si="50"/>
        <v>1.3017427153611711</v>
      </c>
      <c r="G99" s="42">
        <f t="shared" si="50"/>
        <v>2.3642018091747253E-2</v>
      </c>
      <c r="H99" s="42">
        <f t="shared" si="50"/>
        <v>2.2459002554705974E-2</v>
      </c>
      <c r="I99" s="77">
        <f t="shared" si="50"/>
        <v>2.0451578383466774E-2</v>
      </c>
      <c r="J99" s="42">
        <f t="shared" si="50"/>
        <v>0.86301208472813506</v>
      </c>
      <c r="K99" s="42">
        <f t="shared" si="50"/>
        <v>1.1252144617233875</v>
      </c>
      <c r="L99" s="77">
        <f t="shared" si="50"/>
        <v>0.776818967991875</v>
      </c>
      <c r="M99" s="42">
        <f t="shared" si="50"/>
        <v>1.0823679309339949</v>
      </c>
      <c r="N99" s="42">
        <f t="shared" si="50"/>
        <v>1.9479518271336973</v>
      </c>
      <c r="O99" s="77">
        <f t="shared" si="50"/>
        <v>1.2642659678381123</v>
      </c>
      <c r="P99" s="42">
        <f t="shared" si="50"/>
        <v>489.01344913140196</v>
      </c>
      <c r="Q99" s="42">
        <f t="shared" si="50"/>
        <v>486.35839160988013</v>
      </c>
      <c r="R99" s="77">
        <f t="shared" si="50"/>
        <v>285.89911290763939</v>
      </c>
      <c r="S99" s="42">
        <f t="shared" si="50"/>
        <v>44.057498129383184</v>
      </c>
      <c r="T99" s="42">
        <f t="shared" si="50"/>
        <v>36.375235082812075</v>
      </c>
      <c r="U99" s="77">
        <f t="shared" si="50"/>
        <v>22.623741981906861</v>
      </c>
      <c r="V99" s="42">
        <f t="shared" si="50"/>
        <v>274.70683567950266</v>
      </c>
      <c r="W99" s="42">
        <f t="shared" si="50"/>
        <v>128.21604478824696</v>
      </c>
      <c r="X99" s="77">
        <f t="shared" si="50"/>
        <v>176.2444479201819</v>
      </c>
      <c r="Y99" s="42">
        <f t="shared" si="50"/>
        <v>348.70675465215771</v>
      </c>
      <c r="Z99" s="42">
        <f t="shared" si="50"/>
        <v>163.1588009809287</v>
      </c>
      <c r="AA99" s="42">
        <f t="shared" si="50"/>
        <v>209.1223816511127</v>
      </c>
    </row>
    <row r="100" spans="1:27" ht="15.5" x14ac:dyDescent="0.35">
      <c r="A100" s="35"/>
      <c r="B100" s="22"/>
      <c r="C100" s="55" t="str">
        <f t="shared" si="49"/>
        <v>SNRPN ex1/2</v>
      </c>
      <c r="D100" s="42">
        <f t="shared" si="50"/>
        <v>1.06657526638152</v>
      </c>
      <c r="E100" s="42">
        <f t="shared" si="50"/>
        <v>1.0841024576722942</v>
      </c>
      <c r="F100" s="77">
        <f t="shared" si="50"/>
        <v>0.86484476861998372</v>
      </c>
      <c r="G100" s="42">
        <f t="shared" si="50"/>
        <v>2.2474238793300944E-5</v>
      </c>
      <c r="H100" s="42">
        <f t="shared" si="50"/>
        <v>5.6735734118227142E-6</v>
      </c>
      <c r="I100" s="77">
        <f t="shared" si="50"/>
        <v>1.5925348224602739E-5</v>
      </c>
      <c r="J100" s="42">
        <f t="shared" si="50"/>
        <v>1.046045141119808</v>
      </c>
      <c r="K100" s="42">
        <f t="shared" si="50"/>
        <v>1.123305837791809</v>
      </c>
      <c r="L100" s="77">
        <f t="shared" si="50"/>
        <v>0.76381709325331737</v>
      </c>
      <c r="M100" s="42">
        <f t="shared" si="50"/>
        <v>0.7317249942916102</v>
      </c>
      <c r="N100" s="42">
        <f t="shared" si="50"/>
        <v>1.2502721039370988</v>
      </c>
      <c r="O100" s="77">
        <f t="shared" si="50"/>
        <v>0.86531047822521734</v>
      </c>
      <c r="P100" s="42">
        <f t="shared" si="50"/>
        <v>0.94901937368159939</v>
      </c>
      <c r="Q100" s="42">
        <f t="shared" si="50"/>
        <v>0.8739234246129336</v>
      </c>
      <c r="R100" s="77">
        <f t="shared" si="50"/>
        <v>0.48807613318857607</v>
      </c>
      <c r="S100" s="42">
        <f t="shared" si="50"/>
        <v>1.1144276196902242E-5</v>
      </c>
      <c r="T100" s="42">
        <f t="shared" si="50"/>
        <v>3.979385278621731E-5</v>
      </c>
      <c r="U100" s="77">
        <f t="shared" si="50"/>
        <v>2.1041976893989222E-5</v>
      </c>
      <c r="V100" s="42">
        <f t="shared" si="50"/>
        <v>0.72220089391167863</v>
      </c>
      <c r="W100" s="42">
        <f t="shared" si="50"/>
        <v>0.75402457242756582</v>
      </c>
      <c r="X100" s="77">
        <f t="shared" si="50"/>
        <v>0.98320337818178216</v>
      </c>
      <c r="Y100" s="42">
        <f t="shared" si="50"/>
        <v>1.1815375210541699</v>
      </c>
      <c r="Z100" s="42">
        <f t="shared" si="50"/>
        <v>0.89937609561166876</v>
      </c>
      <c r="AA100" s="42">
        <f t="shared" si="50"/>
        <v>1.1262138340988512</v>
      </c>
    </row>
    <row r="101" spans="1:27" ht="15.5" x14ac:dyDescent="0.35">
      <c r="A101" s="35"/>
      <c r="B101" s="22"/>
      <c r="C101" s="55" t="str">
        <f t="shared" si="49"/>
        <v>SNRPN U4/ex2</v>
      </c>
      <c r="D101" s="42">
        <f t="shared" si="50"/>
        <v>1.1192485462998865</v>
      </c>
      <c r="E101" s="42">
        <f t="shared" si="50"/>
        <v>0.96453273746015966</v>
      </c>
      <c r="F101" s="77">
        <f t="shared" si="50"/>
        <v>0.92631028957983741</v>
      </c>
      <c r="G101" s="42">
        <f t="shared" si="50"/>
        <v>1.37274982665664E-3</v>
      </c>
      <c r="H101" s="42">
        <f t="shared" si="50"/>
        <v>1.3040592281170658E-3</v>
      </c>
      <c r="I101" s="77">
        <f t="shared" si="50"/>
        <v>1.1875001775148294E-3</v>
      </c>
      <c r="J101" s="42">
        <f t="shared" si="50"/>
        <v>1.2124260690648245</v>
      </c>
      <c r="K101" s="42">
        <f t="shared" si="50"/>
        <v>1.1873646861317797</v>
      </c>
      <c r="L101" s="77">
        <f t="shared" si="50"/>
        <v>1.0461391618784361</v>
      </c>
      <c r="M101" s="42">
        <f t="shared" si="50"/>
        <v>0.79183062843333052</v>
      </c>
      <c r="N101" s="42">
        <f t="shared" si="50"/>
        <v>1.2736437314393758</v>
      </c>
      <c r="O101" s="77">
        <f t="shared" si="50"/>
        <v>0.9417054458136711</v>
      </c>
      <c r="P101" s="42">
        <f t="shared" si="50"/>
        <v>40.505645996317249</v>
      </c>
      <c r="Q101" s="42">
        <f t="shared" si="50"/>
        <v>51.207709033447763</v>
      </c>
      <c r="R101" s="77">
        <f t="shared" si="50"/>
        <v>23.744653161632659</v>
      </c>
      <c r="S101" s="42">
        <f t="shared" si="50"/>
        <v>0.49707649077877403</v>
      </c>
      <c r="T101" s="42">
        <f t="shared" si="50"/>
        <v>1.2542107391383577</v>
      </c>
      <c r="U101" s="77">
        <f t="shared" si="50"/>
        <v>7.5970955561437292E-2</v>
      </c>
      <c r="V101" s="42">
        <f t="shared" si="50"/>
        <v>48.383864897192943</v>
      </c>
      <c r="W101" s="42">
        <f t="shared" si="50"/>
        <v>47.554933420996498</v>
      </c>
      <c r="X101" s="77">
        <f t="shared" si="50"/>
        <v>51.433120384552296</v>
      </c>
      <c r="Y101" s="42">
        <f t="shared" si="50"/>
        <v>78.571023274416177</v>
      </c>
      <c r="Z101" s="42">
        <f t="shared" si="50"/>
        <v>52.212757360576241</v>
      </c>
      <c r="AA101" s="42">
        <f t="shared" si="50"/>
        <v>57.380359869949416</v>
      </c>
    </row>
    <row r="102" spans="1:27" ht="15.5" x14ac:dyDescent="0.35">
      <c r="A102" s="31" t="s">
        <v>112</v>
      </c>
      <c r="B102" s="22"/>
      <c r="C102" s="55" t="str">
        <f t="shared" si="49"/>
        <v>116HGG1</v>
      </c>
      <c r="D102" s="42">
        <f t="shared" si="50"/>
        <v>1.0314283144111294</v>
      </c>
      <c r="E102" s="42">
        <f t="shared" si="50"/>
        <v>0.97569189938056033</v>
      </c>
      <c r="F102" s="77">
        <f t="shared" si="50"/>
        <v>0.99368389558335746</v>
      </c>
      <c r="G102" s="42">
        <f t="shared" si="50"/>
        <v>7.053734935419357E-5</v>
      </c>
      <c r="H102" s="42">
        <f t="shared" si="50"/>
        <v>6.7007753026845893E-5</v>
      </c>
      <c r="I102" s="77">
        <f t="shared" si="50"/>
        <v>6.1018485125973197E-5</v>
      </c>
      <c r="J102" s="42">
        <f t="shared" si="50"/>
        <v>1.075718470722419</v>
      </c>
      <c r="K102" s="42">
        <f t="shared" si="50"/>
        <v>1.2212107735663933</v>
      </c>
      <c r="L102" s="77">
        <f t="shared" si="50"/>
        <v>0.86654058293841685</v>
      </c>
      <c r="M102" s="42">
        <f t="shared" si="50"/>
        <v>0.71693068939243354</v>
      </c>
      <c r="N102" s="42">
        <f t="shared" si="50"/>
        <v>1.1233069624603256</v>
      </c>
      <c r="O102" s="77">
        <f t="shared" si="50"/>
        <v>0.93185123217487775</v>
      </c>
      <c r="P102" s="42">
        <f t="shared" si="50"/>
        <v>0.52976675701688125</v>
      </c>
      <c r="Q102" s="42">
        <f t="shared" si="50"/>
        <v>0.90956494322861736</v>
      </c>
      <c r="R102" s="77">
        <f t="shared" si="50"/>
        <v>0.57200271065129737</v>
      </c>
      <c r="S102" s="42">
        <f t="shared" si="50"/>
        <v>3.5966111090595184E-3</v>
      </c>
      <c r="T102" s="42">
        <f t="shared" si="50"/>
        <v>9.9197482464685668E-3</v>
      </c>
      <c r="U102" s="77">
        <f t="shared" si="50"/>
        <v>7.0611223105056442E-3</v>
      </c>
      <c r="V102" s="42">
        <f t="shared" si="50"/>
        <v>0.60169275434810587</v>
      </c>
      <c r="W102" s="42">
        <f t="shared" si="50"/>
        <v>0.63785771862710383</v>
      </c>
      <c r="X102" s="77">
        <f t="shared" si="50"/>
        <v>0.85344291073899126</v>
      </c>
      <c r="Y102" s="42">
        <f t="shared" si="50"/>
        <v>3.2442508810964359</v>
      </c>
      <c r="Z102" s="42">
        <f t="shared" si="50"/>
        <v>1.3727766214486945</v>
      </c>
      <c r="AA102" s="42">
        <f t="shared" si="50"/>
        <v>1.3205252509973953</v>
      </c>
    </row>
    <row r="103" spans="1:27" ht="15.5" x14ac:dyDescent="0.35">
      <c r="A103" s="35"/>
      <c r="B103" s="22"/>
      <c r="C103" s="55" t="str">
        <f t="shared" si="49"/>
        <v>116HGG2</v>
      </c>
      <c r="D103" s="42">
        <f t="shared" si="50"/>
        <v>1.0106699922877</v>
      </c>
      <c r="E103" s="42">
        <f t="shared" si="50"/>
        <v>1.1291877112049462</v>
      </c>
      <c r="F103" s="77">
        <f t="shared" si="50"/>
        <v>0.87624284668441899</v>
      </c>
      <c r="G103" s="42">
        <f t="shared" si="50"/>
        <v>3.0627284822129454E-5</v>
      </c>
      <c r="H103" s="42">
        <f t="shared" si="50"/>
        <v>1.1892369063269648E-5</v>
      </c>
      <c r="I103" s="77">
        <f t="shared" si="50"/>
        <v>1.0829408717958042E-5</v>
      </c>
      <c r="J103" s="42">
        <f t="shared" si="50"/>
        <v>1.1097956090244072</v>
      </c>
      <c r="K103" s="42">
        <f t="shared" si="50"/>
        <v>1.364221905382893</v>
      </c>
      <c r="L103" s="77">
        <f t="shared" si="50"/>
        <v>0.7559525919476684</v>
      </c>
      <c r="M103" s="42">
        <f t="shared" si="50"/>
        <v>0.77066885836985943</v>
      </c>
      <c r="N103" s="42">
        <f t="shared" si="50"/>
        <v>1.3134300182689258</v>
      </c>
      <c r="O103" s="77">
        <f t="shared" si="50"/>
        <v>0.94301306673723229</v>
      </c>
      <c r="P103" s="42">
        <f t="shared" si="50"/>
        <v>0.63837836628653155</v>
      </c>
      <c r="Q103" s="42">
        <f t="shared" si="50"/>
        <v>1.0554954308053304</v>
      </c>
      <c r="R103" s="77">
        <f t="shared" si="50"/>
        <v>0.7522746253276168</v>
      </c>
      <c r="S103" s="42">
        <f t="shared" si="50"/>
        <v>3.235005768277083E-3</v>
      </c>
      <c r="T103" s="42">
        <f t="shared" si="50"/>
        <v>1.2416178381414582E-2</v>
      </c>
      <c r="U103" s="77">
        <f t="shared" si="50"/>
        <v>1.0219441008244346E-3</v>
      </c>
      <c r="V103" s="42">
        <f t="shared" si="50"/>
        <v>0.64107660525572474</v>
      </c>
      <c r="W103" s="42">
        <f t="shared" si="50"/>
        <v>0.71438581200094109</v>
      </c>
      <c r="X103" s="77">
        <f t="shared" si="50"/>
        <v>1.0587306972846047</v>
      </c>
      <c r="Y103" s="42">
        <f t="shared" si="50"/>
        <v>3.1868320736314963</v>
      </c>
      <c r="Z103" s="42">
        <f t="shared" si="50"/>
        <v>1.4414562001443887</v>
      </c>
      <c r="AA103" s="42">
        <f t="shared" si="50"/>
        <v>1.5380254044640962</v>
      </c>
    </row>
    <row r="104" spans="1:27" ht="15.5" x14ac:dyDescent="0.35">
      <c r="A104" s="35"/>
      <c r="B104" s="22"/>
      <c r="C104" s="55" t="str">
        <f t="shared" si="49"/>
        <v>116HGG3</v>
      </c>
      <c r="D104" s="42">
        <f t="shared" si="50"/>
        <v>1.0487162144007069</v>
      </c>
      <c r="E104" s="42">
        <f t="shared" si="50"/>
        <v>1.0196372607168338</v>
      </c>
      <c r="F104" s="77">
        <f t="shared" si="50"/>
        <v>0.93518238881486526</v>
      </c>
      <c r="G104" s="42">
        <f t="shared" si="50"/>
        <v>7.3818110394882516E-5</v>
      </c>
      <c r="H104" s="42">
        <f t="shared" si="50"/>
        <v>7.0124349093572132E-5</v>
      </c>
      <c r="I104" s="77">
        <f t="shared" si="50"/>
        <v>6.3856514490500909E-5</v>
      </c>
      <c r="J104" s="42">
        <f t="shared" si="50"/>
        <v>1.1033689853206223</v>
      </c>
      <c r="K104" s="42">
        <f t="shared" si="50"/>
        <v>1.3456892833462857</v>
      </c>
      <c r="L104" s="77">
        <f t="shared" si="50"/>
        <v>0.9359893373178001</v>
      </c>
      <c r="M104" s="42">
        <f t="shared" si="50"/>
        <v>1.1675294975634798</v>
      </c>
      <c r="N104" s="42">
        <f t="shared" si="50"/>
        <v>1.2233840171938608</v>
      </c>
      <c r="O104" s="77">
        <f t="shared" si="50"/>
        <v>1.1980703847388561</v>
      </c>
      <c r="P104" s="42">
        <f t="shared" si="50"/>
        <v>0.64949950592808503</v>
      </c>
      <c r="Q104" s="42">
        <f t="shared" si="50"/>
        <v>1.2367600874450926</v>
      </c>
      <c r="R104" s="77">
        <f t="shared" si="50"/>
        <v>1.0484921063212305</v>
      </c>
      <c r="S104" s="42">
        <f t="shared" si="50"/>
        <v>3.4934664486726292E-3</v>
      </c>
      <c r="T104" s="42">
        <f t="shared" si="50"/>
        <v>1.5491009786903725E-2</v>
      </c>
      <c r="U104" s="77">
        <f t="shared" si="50"/>
        <v>3.8344649561860614E-3</v>
      </c>
      <c r="V104" s="42">
        <f t="shared" si="50"/>
        <v>0.68071745075546219</v>
      </c>
      <c r="W104" s="42">
        <f t="shared" si="50"/>
        <v>0.8280089880125574</v>
      </c>
      <c r="X104" s="77">
        <f t="shared" si="50"/>
        <v>1.1436846682318464</v>
      </c>
      <c r="Y104" s="42">
        <f t="shared" si="50"/>
        <v>2.5853916293804162</v>
      </c>
      <c r="Z104" s="42">
        <f t="shared" si="50"/>
        <v>1.8724391476437214</v>
      </c>
      <c r="AA104" s="42">
        <f t="shared" si="50"/>
        <v>1.6075229486841716</v>
      </c>
    </row>
    <row r="105" spans="1:27" ht="15.5" x14ac:dyDescent="0.35">
      <c r="A105" s="35"/>
      <c r="B105" s="22"/>
      <c r="C105" s="55" t="str">
        <f t="shared" si="49"/>
        <v>IPW</v>
      </c>
      <c r="D105" s="42">
        <f t="shared" si="50"/>
        <v>1.0488533679395446</v>
      </c>
      <c r="E105" s="42">
        <f t="shared" si="50"/>
        <v>0.95565204687376459</v>
      </c>
      <c r="F105" s="77">
        <f t="shared" si="50"/>
        <v>0.99766658959692001</v>
      </c>
      <c r="G105" s="42">
        <f t="shared" si="50"/>
        <v>1.8286141805866268E-4</v>
      </c>
      <c r="H105" s="42">
        <f t="shared" si="50"/>
        <v>1.7371127284477689E-4</v>
      </c>
      <c r="I105" s="77">
        <f t="shared" si="50"/>
        <v>1.5818466131891184E-4</v>
      </c>
      <c r="J105" s="42">
        <f t="shared" si="50"/>
        <v>1.0268809966013814</v>
      </c>
      <c r="K105" s="42">
        <f t="shared" si="50"/>
        <v>1.0705543199803604</v>
      </c>
      <c r="L105" s="77">
        <f t="shared" si="50"/>
        <v>1.0463982259324314</v>
      </c>
      <c r="M105" s="42">
        <f t="shared" si="50"/>
        <v>0.70462260640397656</v>
      </c>
      <c r="N105" s="42">
        <f t="shared" si="50"/>
        <v>1.1822384112334399</v>
      </c>
      <c r="O105" s="77">
        <f t="shared" si="50"/>
        <v>0.77268073503746026</v>
      </c>
      <c r="P105" s="42">
        <f t="shared" si="50"/>
        <v>2.2999088201278752</v>
      </c>
      <c r="Q105" s="42">
        <f t="shared" si="50"/>
        <v>3.739197479286954</v>
      </c>
      <c r="R105" s="77">
        <f t="shared" si="50"/>
        <v>2.2882917453643099</v>
      </c>
      <c r="S105" s="42">
        <f t="shared" si="50"/>
        <v>1.0861940431496499E-2</v>
      </c>
      <c r="T105" s="42">
        <f t="shared" si="50"/>
        <v>4.5462841459974423E-2</v>
      </c>
      <c r="U105" s="77">
        <f t="shared" si="50"/>
        <v>2.73872648052133E-2</v>
      </c>
      <c r="V105" s="42">
        <f t="shared" si="50"/>
        <v>2.2063785452777607</v>
      </c>
      <c r="W105" s="42">
        <f t="shared" si="50"/>
        <v>3.1222159666000091</v>
      </c>
      <c r="X105" s="77">
        <f t="shared" si="50"/>
        <v>4.7145965999643975</v>
      </c>
      <c r="Y105" s="42">
        <f t="shared" si="50"/>
        <v>10.485235307369109</v>
      </c>
      <c r="Z105" s="42">
        <f t="shared" si="50"/>
        <v>7.1775343673304501</v>
      </c>
      <c r="AA105" s="42">
        <f t="shared" si="50"/>
        <v>7.4478980940129054</v>
      </c>
    </row>
    <row r="106" spans="1:27" ht="15.5" x14ac:dyDescent="0.35">
      <c r="A106" s="35"/>
      <c r="B106" s="22"/>
      <c r="C106" s="55" t="str">
        <f t="shared" si="49"/>
        <v>SNORD115</v>
      </c>
      <c r="D106" s="42">
        <f t="shared" si="50"/>
        <v>1.0858939559609417</v>
      </c>
      <c r="E106" s="42">
        <f t="shared" si="50"/>
        <v>1.0575800656976746</v>
      </c>
      <c r="F106" s="77">
        <f t="shared" si="50"/>
        <v>0.87076171873761077</v>
      </c>
      <c r="G106" s="42">
        <f t="shared" si="50"/>
        <v>2.5405112279252968E-3</v>
      </c>
      <c r="H106" s="42">
        <f t="shared" si="50"/>
        <v>0.10731194333243158</v>
      </c>
      <c r="I106" s="77">
        <f t="shared" si="50"/>
        <v>6.6522362779056501E-2</v>
      </c>
      <c r="J106" s="42">
        <f t="shared" si="50"/>
        <v>0.54946769024967601</v>
      </c>
      <c r="K106" s="42">
        <f t="shared" si="50"/>
        <v>0.75059290357860509</v>
      </c>
      <c r="L106" s="77">
        <f t="shared" si="50"/>
        <v>0.52075856057609438</v>
      </c>
      <c r="M106" s="42">
        <f t="shared" si="50"/>
        <v>0.32520324437012976</v>
      </c>
      <c r="N106" s="42">
        <f t="shared" si="50"/>
        <v>1.3337826203971341</v>
      </c>
      <c r="O106" s="77">
        <f t="shared" si="50"/>
        <v>0.83804322068662873</v>
      </c>
      <c r="P106" s="42">
        <f t="shared" si="50"/>
        <v>44.25210634569158</v>
      </c>
      <c r="Q106" s="42">
        <f t="shared" si="50"/>
        <v>56.220286042277266</v>
      </c>
      <c r="R106" s="77">
        <f t="shared" si="50"/>
        <v>21.384484959802016</v>
      </c>
      <c r="S106" s="42">
        <f t="shared" si="50"/>
        <v>2.1586934906483248E-2</v>
      </c>
      <c r="T106" s="42">
        <f t="shared" si="50"/>
        <v>0.18694363053197874</v>
      </c>
      <c r="U106" s="77">
        <f t="shared" si="50"/>
        <v>4.4555087469078112E-3</v>
      </c>
      <c r="V106" s="42">
        <f t="shared" si="50"/>
        <v>39.695499786300523</v>
      </c>
      <c r="W106" s="42">
        <f t="shared" si="50"/>
        <v>60.960727812863325</v>
      </c>
      <c r="X106" s="77">
        <f t="shared" si="50"/>
        <v>87.161707590992222</v>
      </c>
      <c r="Y106" s="42">
        <f t="shared" si="50"/>
        <v>439.94368573776626</v>
      </c>
      <c r="Z106" s="42">
        <f t="shared" si="50"/>
        <v>170.87524019359847</v>
      </c>
      <c r="AA106" s="42">
        <f t="shared" si="50"/>
        <v>177.39754353544495</v>
      </c>
    </row>
    <row r="107" spans="1:27" ht="15.5" x14ac:dyDescent="0.35">
      <c r="A107" s="35"/>
      <c r="B107" s="22"/>
      <c r="C107" s="55" t="str">
        <f t="shared" si="49"/>
        <v>UBE3A</v>
      </c>
      <c r="D107" s="42">
        <f t="shared" si="50"/>
        <v>1.0737886047971257</v>
      </c>
      <c r="E107" s="42">
        <f t="shared" si="50"/>
        <v>1.0825755173152267</v>
      </c>
      <c r="F107" s="77">
        <f t="shared" si="50"/>
        <v>0.86024668544073402</v>
      </c>
      <c r="G107" s="42">
        <f t="shared" si="50"/>
        <v>0.4983063970599888</v>
      </c>
      <c r="H107" s="42">
        <f t="shared" si="50"/>
        <v>0.47136710932546061</v>
      </c>
      <c r="I107" s="77">
        <f t="shared" si="50"/>
        <v>0.43894740790535042</v>
      </c>
      <c r="J107" s="42">
        <f t="shared" si="50"/>
        <v>0.5787554049121818</v>
      </c>
      <c r="K107" s="42">
        <f t="shared" si="50"/>
        <v>0.61897655332588453</v>
      </c>
      <c r="L107" s="77">
        <f t="shared" si="50"/>
        <v>0.39725850169246402</v>
      </c>
      <c r="M107" s="42">
        <f t="shared" si="50"/>
        <v>0.39873615556157266</v>
      </c>
      <c r="N107" s="42">
        <f t="shared" si="50"/>
        <v>0.55870307535217889</v>
      </c>
      <c r="O107" s="77">
        <f t="shared" si="50"/>
        <v>0.46140077530364715</v>
      </c>
      <c r="P107" s="42">
        <f t="shared" si="50"/>
        <v>3.2189927630182651</v>
      </c>
      <c r="Q107" s="42">
        <f t="shared" si="50"/>
        <v>4.0167611226766748</v>
      </c>
      <c r="R107" s="77">
        <f t="shared" si="50"/>
        <v>2.3287541389951993</v>
      </c>
      <c r="S107" s="42">
        <f t="shared" ref="S107:AA122" si="51">2^-S76</f>
        <v>1.5499285030384389</v>
      </c>
      <c r="T107" s="42">
        <f t="shared" si="51"/>
        <v>2.5369181962809817</v>
      </c>
      <c r="U107" s="77">
        <f t="shared" si="51"/>
        <v>1.567628094018388</v>
      </c>
      <c r="V107" s="42">
        <f t="shared" si="51"/>
        <v>0.74895191430290231</v>
      </c>
      <c r="W107" s="42">
        <f t="shared" si="51"/>
        <v>0.3605959253857578</v>
      </c>
      <c r="X107" s="77">
        <f t="shared" si="51"/>
        <v>0.42370204587931809</v>
      </c>
      <c r="Y107" s="42">
        <f t="shared" si="51"/>
        <v>0.38930748824754835</v>
      </c>
      <c r="Z107" s="42">
        <f t="shared" si="51"/>
        <v>0.32272897149501989</v>
      </c>
      <c r="AA107" s="42">
        <f t="shared" si="51"/>
        <v>0.31433874216900193</v>
      </c>
    </row>
    <row r="108" spans="1:27" ht="15.5" x14ac:dyDescent="0.35">
      <c r="A108" s="35"/>
      <c r="B108" s="22"/>
      <c r="C108" s="55" t="str">
        <f t="shared" si="49"/>
        <v>UBE3A-ATS</v>
      </c>
      <c r="D108" s="42">
        <f t="shared" ref="D108:S123" si="52">2^-D77</f>
        <v>1.0063532284375682</v>
      </c>
      <c r="E108" s="42">
        <f t="shared" si="52"/>
        <v>0.90728692788437426</v>
      </c>
      <c r="F108" s="77">
        <f t="shared" si="52"/>
        <v>1.0952289179029882</v>
      </c>
      <c r="G108" s="42">
        <f t="shared" si="52"/>
        <v>1.8037853071855559E-2</v>
      </c>
      <c r="H108" s="42">
        <f t="shared" si="52"/>
        <v>1.7135262592647606E-2</v>
      </c>
      <c r="I108" s="77">
        <f t="shared" si="52"/>
        <v>1.560368343078479E-2</v>
      </c>
      <c r="J108" s="42">
        <f t="shared" si="52"/>
        <v>0.51677043682509505</v>
      </c>
      <c r="K108" s="42">
        <f t="shared" si="52"/>
        <v>0.64276299489349897</v>
      </c>
      <c r="L108" s="77">
        <f t="shared" si="52"/>
        <v>0.53741709217883193</v>
      </c>
      <c r="M108" s="42">
        <f t="shared" si="52"/>
        <v>1.740621407009058</v>
      </c>
      <c r="N108" s="42">
        <f t="shared" si="52"/>
        <v>0.87791273324175012</v>
      </c>
      <c r="O108" s="77">
        <f t="shared" si="52"/>
        <v>0.66942922675424799</v>
      </c>
      <c r="P108" s="42">
        <f t="shared" si="52"/>
        <v>9.999799101790126</v>
      </c>
      <c r="Q108" s="42">
        <f t="shared" si="52"/>
        <v>11.098220327940648</v>
      </c>
      <c r="R108" s="77">
        <f t="shared" si="52"/>
        <v>1.7450912115255777</v>
      </c>
      <c r="S108" s="42">
        <f t="shared" si="51"/>
        <v>8.5970277763639524E-2</v>
      </c>
      <c r="T108" s="42">
        <f t="shared" si="51"/>
        <v>0.56315961217106703</v>
      </c>
      <c r="U108" s="77">
        <f t="shared" si="51"/>
        <v>3.1634503817061475E-2</v>
      </c>
      <c r="V108" s="42">
        <f t="shared" si="51"/>
        <v>5.7996162561842279</v>
      </c>
      <c r="W108" s="42">
        <f t="shared" si="51"/>
        <v>5.1686187080654307</v>
      </c>
      <c r="X108" s="77">
        <f t="shared" si="51"/>
        <v>5.6824842398025135</v>
      </c>
      <c r="Y108" s="42">
        <f t="shared" si="51"/>
        <v>26.684136928361124</v>
      </c>
      <c r="Z108" s="42">
        <f t="shared" si="51"/>
        <v>9.3215569543671926</v>
      </c>
      <c r="AA108" s="42">
        <f t="shared" si="51"/>
        <v>9.3674288270029624</v>
      </c>
    </row>
    <row r="109" spans="1:27" ht="15.5" x14ac:dyDescent="0.35">
      <c r="A109" s="35"/>
      <c r="B109" s="22"/>
      <c r="C109" s="55" t="str">
        <f t="shared" si="49"/>
        <v>GABRB3</v>
      </c>
      <c r="D109" s="42">
        <f t="shared" si="52"/>
        <v>1.1651148888863145</v>
      </c>
      <c r="E109" s="42">
        <f t="shared" si="52"/>
        <v>1.0400737915616491</v>
      </c>
      <c r="F109" s="77">
        <f t="shared" si="52"/>
        <v>0.82521496472430678</v>
      </c>
      <c r="G109" s="42">
        <f t="shared" si="52"/>
        <v>0.63143766400179646</v>
      </c>
      <c r="H109" s="42">
        <f t="shared" si="52"/>
        <v>0.44136910598112422</v>
      </c>
      <c r="I109" s="77">
        <f t="shared" si="52"/>
        <v>0.48308073402728158</v>
      </c>
      <c r="J109" s="42">
        <f t="shared" si="52"/>
        <v>0.60661421986958031</v>
      </c>
      <c r="K109" s="42">
        <f t="shared" si="52"/>
        <v>0.74964643352305482</v>
      </c>
      <c r="L109" s="77">
        <f t="shared" si="52"/>
        <v>0.39950650212620009</v>
      </c>
      <c r="M109" s="42">
        <f t="shared" si="52"/>
        <v>0.60256198197101485</v>
      </c>
      <c r="N109" s="42">
        <f t="shared" si="52"/>
        <v>0.92110842228763201</v>
      </c>
      <c r="O109" s="77">
        <f t="shared" si="52"/>
        <v>0.61608837648589354</v>
      </c>
      <c r="P109" s="42">
        <f t="shared" si="52"/>
        <v>2.6365637656046985</v>
      </c>
      <c r="Q109" s="42">
        <f t="shared" si="52"/>
        <v>2.9043954319338221</v>
      </c>
      <c r="R109" s="77">
        <f t="shared" si="52"/>
        <v>0.94805317736614925</v>
      </c>
      <c r="S109" s="42">
        <f t="shared" si="51"/>
        <v>0.72169352804106657</v>
      </c>
      <c r="T109" s="42">
        <f t="shared" si="51"/>
        <v>0.77531951788948283</v>
      </c>
      <c r="U109" s="77">
        <f t="shared" si="51"/>
        <v>0.71028399829033406</v>
      </c>
      <c r="V109" s="42">
        <f t="shared" si="51"/>
        <v>1.1668889115347012</v>
      </c>
      <c r="W109" s="42">
        <f t="shared" si="51"/>
        <v>1.1158000766119813</v>
      </c>
      <c r="X109" s="77">
        <f t="shared" si="51"/>
        <v>1.1627864962022894</v>
      </c>
      <c r="Y109" s="42">
        <f t="shared" si="51"/>
        <v>2.0575662575036837</v>
      </c>
      <c r="Z109" s="42">
        <f t="shared" si="51"/>
        <v>1.3119746904184069</v>
      </c>
      <c r="AA109" s="42">
        <f t="shared" si="51"/>
        <v>2.8771774901731235</v>
      </c>
    </row>
    <row r="110" spans="1:27" ht="15.5" x14ac:dyDescent="0.35">
      <c r="A110" s="35"/>
      <c r="B110" s="22"/>
      <c r="C110" s="55" t="str">
        <f t="shared" si="49"/>
        <v>GABRA5</v>
      </c>
      <c r="D110" s="42">
        <f t="shared" si="52"/>
        <v>1.1100323073680163</v>
      </c>
      <c r="E110" s="42">
        <f t="shared" si="52"/>
        <v>1.0287247355959537</v>
      </c>
      <c r="F110" s="77">
        <f t="shared" si="52"/>
        <v>0.8757198588770615</v>
      </c>
      <c r="G110" s="42">
        <f t="shared" si="52"/>
        <v>0.49680881144566341</v>
      </c>
      <c r="H110" s="42">
        <f t="shared" si="52"/>
        <v>0.40856022581500151</v>
      </c>
      <c r="I110" s="77">
        <f t="shared" si="52"/>
        <v>0.42107126576533982</v>
      </c>
      <c r="J110" s="42">
        <f t="shared" si="52"/>
        <v>0.75826498021627597</v>
      </c>
      <c r="K110" s="42">
        <f t="shared" si="52"/>
        <v>0.72161821808455429</v>
      </c>
      <c r="L110" s="77">
        <f t="shared" si="52"/>
        <v>0.44614770795968195</v>
      </c>
      <c r="M110" s="42">
        <f t="shared" si="52"/>
        <v>0.47764367536856417</v>
      </c>
      <c r="N110" s="42">
        <f t="shared" si="52"/>
        <v>0.69905280030502892</v>
      </c>
      <c r="O110" s="77">
        <f t="shared" si="52"/>
        <v>0.52368081819535928</v>
      </c>
      <c r="P110" s="42">
        <f t="shared" si="52"/>
        <v>4.0782635223500341</v>
      </c>
      <c r="Q110" s="42">
        <f t="shared" si="52"/>
        <v>2.3669556374201726</v>
      </c>
      <c r="R110" s="77">
        <f t="shared" si="52"/>
        <v>0.71280778569485659</v>
      </c>
      <c r="S110" s="42">
        <f t="shared" si="51"/>
        <v>0.87373518890034696</v>
      </c>
      <c r="T110" s="42">
        <f t="shared" si="51"/>
        <v>0.53684480915928068</v>
      </c>
      <c r="U110" s="77">
        <f t="shared" si="51"/>
        <v>0.80410770922736319</v>
      </c>
      <c r="V110" s="42">
        <f t="shared" si="51"/>
        <v>1.2133333756341971</v>
      </c>
      <c r="W110" s="42">
        <f t="shared" si="51"/>
        <v>1.5200892162216444</v>
      </c>
      <c r="X110" s="77">
        <f t="shared" si="51"/>
        <v>1.7333019485671517</v>
      </c>
      <c r="Y110" s="42">
        <f t="shared" si="51"/>
        <v>5.6751217108636469</v>
      </c>
      <c r="Z110" s="42">
        <f t="shared" si="51"/>
        <v>2.8649934354296382</v>
      </c>
      <c r="AA110" s="42">
        <f t="shared" si="51"/>
        <v>8.4548021812688106</v>
      </c>
    </row>
    <row r="111" spans="1:27" ht="15.5" x14ac:dyDescent="0.35">
      <c r="A111" s="35"/>
      <c r="B111" s="22"/>
      <c r="C111" s="55" t="str">
        <f t="shared" si="49"/>
        <v>GABRG3</v>
      </c>
      <c r="D111" s="42">
        <f t="shared" si="52"/>
        <v>1.1456895057564678</v>
      </c>
      <c r="E111" s="42">
        <f t="shared" si="52"/>
        <v>1.0658381989887291</v>
      </c>
      <c r="F111" s="77">
        <f t="shared" si="52"/>
        <v>0.8189205772486351</v>
      </c>
      <c r="G111" s="42">
        <f t="shared" si="52"/>
        <v>0.98415976688805806</v>
      </c>
      <c r="H111" s="42">
        <f t="shared" si="52"/>
        <v>0.7472602973956195</v>
      </c>
      <c r="I111" s="77">
        <f t="shared" si="52"/>
        <v>0.71780196504659644</v>
      </c>
      <c r="J111" s="42">
        <f t="shared" si="52"/>
        <v>1.2191394115845582</v>
      </c>
      <c r="K111" s="42">
        <f t="shared" si="52"/>
        <v>1.1797275992803207</v>
      </c>
      <c r="L111" s="77">
        <f t="shared" si="52"/>
        <v>0.70842798601315315</v>
      </c>
      <c r="M111" s="42">
        <f t="shared" si="52"/>
        <v>4.2821255962918219</v>
      </c>
      <c r="N111" s="42">
        <f t="shared" si="52"/>
        <v>1.4383476756736613</v>
      </c>
      <c r="O111" s="77">
        <f t="shared" si="52"/>
        <v>4.5101115329978647</v>
      </c>
      <c r="P111" s="42">
        <f t="shared" si="52"/>
        <v>134.22734299808445</v>
      </c>
      <c r="Q111" s="42">
        <f t="shared" si="52"/>
        <v>164.59284113702287</v>
      </c>
      <c r="R111" s="77">
        <f t="shared" si="52"/>
        <v>113.82085495814864</v>
      </c>
      <c r="S111" s="42">
        <f t="shared" si="51"/>
        <v>42.375753341877768</v>
      </c>
      <c r="T111" s="42">
        <f t="shared" si="51"/>
        <v>45.979613837803917</v>
      </c>
      <c r="U111" s="77">
        <f t="shared" si="51"/>
        <v>103.03231691793995</v>
      </c>
      <c r="V111" s="42">
        <f t="shared" si="51"/>
        <v>62.979938538277878</v>
      </c>
      <c r="W111" s="42">
        <f t="shared" si="51"/>
        <v>174.3022574781395</v>
      </c>
      <c r="X111" s="77">
        <f t="shared" si="51"/>
        <v>208.06335895959108</v>
      </c>
      <c r="Y111" s="42">
        <f t="shared" si="51"/>
        <v>388.81698822343742</v>
      </c>
      <c r="Z111" s="42">
        <f t="shared" si="51"/>
        <v>225.60135841458549</v>
      </c>
      <c r="AA111" s="42">
        <f t="shared" si="51"/>
        <v>436.6299988374883</v>
      </c>
    </row>
    <row r="112" spans="1:27" ht="15.5" x14ac:dyDescent="0.35">
      <c r="A112" s="35"/>
      <c r="B112" s="22"/>
      <c r="C112" s="55" t="str">
        <f t="shared" si="49"/>
        <v>PWAR5</v>
      </c>
      <c r="D112" s="42">
        <f t="shared" si="52"/>
        <v>1.1433566082678703</v>
      </c>
      <c r="E112" s="42">
        <f t="shared" si="52"/>
        <v>1.0001412579680962</v>
      </c>
      <c r="F112" s="77">
        <f t="shared" si="52"/>
        <v>0.87449423456574682</v>
      </c>
      <c r="G112" s="42">
        <f t="shared" si="52"/>
        <v>3.298838733375943E-5</v>
      </c>
      <c r="H112" s="42">
        <f t="shared" si="52"/>
        <v>3.1337691754121217E-5</v>
      </c>
      <c r="I112" s="77">
        <f t="shared" si="52"/>
        <v>2.8536675113028922E-5</v>
      </c>
      <c r="J112" s="42">
        <f t="shared" si="52"/>
        <v>1.212622175855665</v>
      </c>
      <c r="K112" s="42">
        <f t="shared" si="52"/>
        <v>1.308298834576437</v>
      </c>
      <c r="L112" s="77">
        <f t="shared" si="52"/>
        <v>0.81855359049326759</v>
      </c>
      <c r="M112" s="42">
        <f t="shared" si="52"/>
        <v>0.85821743246517412</v>
      </c>
      <c r="N112" s="42">
        <f t="shared" si="52"/>
        <v>1.1363490960984868</v>
      </c>
      <c r="O112" s="77">
        <f t="shared" si="52"/>
        <v>0.94057101397794451</v>
      </c>
      <c r="P112" s="42">
        <f t="shared" si="52"/>
        <v>1.0282227070905323</v>
      </c>
      <c r="Q112" s="42">
        <f t="shared" si="52"/>
        <v>1.5803087440157002</v>
      </c>
      <c r="R112" s="77">
        <f t="shared" si="52"/>
        <v>0.96992926571099147</v>
      </c>
      <c r="S112" s="42">
        <f t="shared" si="51"/>
        <v>4.1705049262310816E-3</v>
      </c>
      <c r="T112" s="42">
        <f t="shared" si="51"/>
        <v>1.3364565807230481E-2</v>
      </c>
      <c r="U112" s="77">
        <f t="shared" si="51"/>
        <v>1.2162701691467968E-3</v>
      </c>
      <c r="V112" s="42">
        <f t="shared" si="51"/>
        <v>0.90505650908026969</v>
      </c>
      <c r="W112" s="42">
        <f t="shared" si="51"/>
        <v>1.5091031754468229</v>
      </c>
      <c r="X112" s="77">
        <f t="shared" si="51"/>
        <v>1.9524980548618094</v>
      </c>
      <c r="Y112" s="42">
        <f t="shared" si="51"/>
        <v>2.7460592953584113</v>
      </c>
      <c r="Z112" s="42">
        <f t="shared" si="51"/>
        <v>2.1979990729133529</v>
      </c>
      <c r="AA112" s="42">
        <f t="shared" si="51"/>
        <v>2.4450649309443988</v>
      </c>
    </row>
    <row r="113" spans="1:28" ht="15.5" x14ac:dyDescent="0.35">
      <c r="A113" s="35"/>
      <c r="B113" s="22"/>
      <c r="C113" s="55" t="str">
        <f t="shared" si="49"/>
        <v>HERC2</v>
      </c>
      <c r="D113" s="42">
        <f t="shared" si="52"/>
        <v>1.1104947370469711</v>
      </c>
      <c r="E113" s="42">
        <f t="shared" si="52"/>
        <v>0.99752706401126245</v>
      </c>
      <c r="F113" s="77">
        <f t="shared" si="52"/>
        <v>0.90273193840382293</v>
      </c>
      <c r="G113" s="42">
        <f t="shared" si="52"/>
        <v>0.61502866410224888</v>
      </c>
      <c r="H113" s="42">
        <f t="shared" si="52"/>
        <v>0.45171494633920223</v>
      </c>
      <c r="I113" s="77">
        <f t="shared" si="52"/>
        <v>0.37005609637163661</v>
      </c>
      <c r="J113" s="42">
        <f t="shared" si="52"/>
        <v>0.65066711919715114</v>
      </c>
      <c r="K113" s="42">
        <f t="shared" si="52"/>
        <v>0.65166159954049574</v>
      </c>
      <c r="L113" s="77">
        <f t="shared" si="52"/>
        <v>0.39250779816958997</v>
      </c>
      <c r="M113" s="42">
        <f t="shared" si="52"/>
        <v>0.48695866544980004</v>
      </c>
      <c r="N113" s="42">
        <f t="shared" si="52"/>
        <v>0.92496855252988175</v>
      </c>
      <c r="O113" s="77">
        <f t="shared" si="52"/>
        <v>0.50747273656221636</v>
      </c>
      <c r="P113" s="42">
        <f t="shared" si="52"/>
        <v>1.5803008329104173</v>
      </c>
      <c r="Q113" s="42">
        <f t="shared" si="52"/>
        <v>2.1116433992677526</v>
      </c>
      <c r="R113" s="77">
        <f t="shared" si="52"/>
        <v>1.2465331259807406</v>
      </c>
      <c r="S113" s="42">
        <f t="shared" si="51"/>
        <v>0.54431720966578434</v>
      </c>
      <c r="T113" s="42">
        <f t="shared" si="51"/>
        <v>0.99296072162363735</v>
      </c>
      <c r="U113" s="77">
        <f t="shared" si="51"/>
        <v>0.78742525453305123</v>
      </c>
      <c r="V113" s="42">
        <f t="shared" si="51"/>
        <v>0.70626698121460618</v>
      </c>
      <c r="W113" s="42">
        <f t="shared" si="51"/>
        <v>0.75355003945970123</v>
      </c>
      <c r="X113" s="77">
        <f t="shared" si="51"/>
        <v>1.009236686600548</v>
      </c>
      <c r="Y113" s="42">
        <f t="shared" si="51"/>
        <v>1.9532842194547513</v>
      </c>
      <c r="Z113" s="42">
        <f t="shared" si="51"/>
        <v>1.0505278353124872</v>
      </c>
      <c r="AA113" s="42">
        <f t="shared" si="51"/>
        <v>1.8295052498403765</v>
      </c>
    </row>
    <row r="114" spans="1:28" ht="15.5" x14ac:dyDescent="0.35">
      <c r="A114" s="35"/>
      <c r="B114" s="22"/>
      <c r="C114" s="55" t="str">
        <f t="shared" si="49"/>
        <v>CYFIP1</v>
      </c>
      <c r="D114" s="42">
        <f t="shared" si="52"/>
        <v>1.0752832758382345</v>
      </c>
      <c r="E114" s="42">
        <f t="shared" si="52"/>
        <v>1.024183894551705</v>
      </c>
      <c r="F114" s="77">
        <f t="shared" si="52"/>
        <v>0.9080278452364503</v>
      </c>
      <c r="G114" s="42">
        <f t="shared" si="52"/>
        <v>0.92335678060406112</v>
      </c>
      <c r="H114" s="42">
        <f t="shared" si="52"/>
        <v>0.94450768772479865</v>
      </c>
      <c r="I114" s="77">
        <f t="shared" si="52"/>
        <v>0.9918934861200811</v>
      </c>
      <c r="J114" s="42">
        <f t="shared" si="52"/>
        <v>0.58603217393226625</v>
      </c>
      <c r="K114" s="42">
        <f t="shared" si="52"/>
        <v>0.63281839592842382</v>
      </c>
      <c r="L114" s="77">
        <f t="shared" si="52"/>
        <v>0.44709979136648093</v>
      </c>
      <c r="M114" s="42">
        <f t="shared" si="52"/>
        <v>0.48726374171838843</v>
      </c>
      <c r="N114" s="42">
        <f t="shared" si="52"/>
        <v>0.7978621676113905</v>
      </c>
      <c r="O114" s="77">
        <f t="shared" si="52"/>
        <v>0.55360547312412089</v>
      </c>
      <c r="P114" s="42">
        <f t="shared" si="52"/>
        <v>1.5499031968386765</v>
      </c>
      <c r="Q114" s="42">
        <f t="shared" si="52"/>
        <v>2.5341825352344634</v>
      </c>
      <c r="R114" s="77">
        <f t="shared" si="52"/>
        <v>1.9614208393566812</v>
      </c>
      <c r="S114" s="42">
        <f t="shared" si="51"/>
        <v>1.1335529457751927</v>
      </c>
      <c r="T114" s="42">
        <f t="shared" si="51"/>
        <v>2.3901079472022517</v>
      </c>
      <c r="U114" s="77">
        <f t="shared" si="51"/>
        <v>1.4955807195680308</v>
      </c>
      <c r="V114" s="42">
        <f t="shared" si="51"/>
        <v>0.63073509366523794</v>
      </c>
      <c r="W114" s="42">
        <f t="shared" si="51"/>
        <v>0.77787888115889714</v>
      </c>
      <c r="X114" s="77">
        <f t="shared" si="51"/>
        <v>0.75381467056282148</v>
      </c>
      <c r="Y114" s="42">
        <f t="shared" si="51"/>
        <v>1.2635003913285821</v>
      </c>
      <c r="Z114" s="42">
        <f t="shared" si="51"/>
        <v>0.86626756826445184</v>
      </c>
      <c r="AA114" s="42">
        <f t="shared" si="51"/>
        <v>0.83686401082875483</v>
      </c>
    </row>
    <row r="115" spans="1:28" ht="15.5" x14ac:dyDescent="0.35">
      <c r="A115" s="35"/>
      <c r="B115" s="22"/>
      <c r="C115" s="55" t="str">
        <f t="shared" si="49"/>
        <v>TUBGCP5</v>
      </c>
      <c r="D115" s="42">
        <f t="shared" si="52"/>
        <v>1.1401205170741295</v>
      </c>
      <c r="E115" s="42">
        <f t="shared" si="52"/>
        <v>1.0318097612329751</v>
      </c>
      <c r="F115" s="77">
        <f t="shared" si="52"/>
        <v>0.85006005102662152</v>
      </c>
      <c r="G115" s="42">
        <f t="shared" si="52"/>
        <v>0.97273652819052925</v>
      </c>
      <c r="H115" s="42">
        <f t="shared" si="52"/>
        <v>1.1369816732948754</v>
      </c>
      <c r="I115" s="77">
        <f t="shared" si="52"/>
        <v>0.87097185212980055</v>
      </c>
      <c r="J115" s="42">
        <f t="shared" si="52"/>
        <v>0.83925259621657655</v>
      </c>
      <c r="K115" s="42">
        <f t="shared" si="52"/>
        <v>0.77803933506442668</v>
      </c>
      <c r="L115" s="77">
        <f t="shared" si="52"/>
        <v>0.50226767477522605</v>
      </c>
      <c r="M115" s="42">
        <f t="shared" si="52"/>
        <v>0.47659663371371513</v>
      </c>
      <c r="N115" s="42">
        <f t="shared" si="52"/>
        <v>0.86362425460848147</v>
      </c>
      <c r="O115" s="77">
        <f t="shared" si="52"/>
        <v>0.58314369506620112</v>
      </c>
      <c r="P115" s="42">
        <f t="shared" si="52"/>
        <v>2.1726945002930651</v>
      </c>
      <c r="Q115" s="42">
        <f t="shared" si="52"/>
        <v>2.7202665059560389</v>
      </c>
      <c r="R115" s="77">
        <f t="shared" si="52"/>
        <v>1.7210006791080301</v>
      </c>
      <c r="S115" s="42">
        <f t="shared" si="51"/>
        <v>1.4802590423435089</v>
      </c>
      <c r="T115" s="42">
        <f t="shared" si="51"/>
        <v>3.0058180184561065</v>
      </c>
      <c r="U115" s="77">
        <f t="shared" si="51"/>
        <v>1.8008749422772072</v>
      </c>
      <c r="V115" s="42">
        <f t="shared" si="51"/>
        <v>0.96559224869643268</v>
      </c>
      <c r="W115" s="42">
        <f t="shared" si="51"/>
        <v>1.0294123528758472</v>
      </c>
      <c r="X115" s="77">
        <f t="shared" si="51"/>
        <v>1.238703299024728</v>
      </c>
      <c r="Y115" s="42">
        <f t="shared" si="51"/>
        <v>2.1591976823231316</v>
      </c>
      <c r="Z115" s="42">
        <f t="shared" si="51"/>
        <v>1.5494624935634285</v>
      </c>
      <c r="AA115" s="42">
        <f t="shared" si="51"/>
        <v>1.6756389597284811</v>
      </c>
    </row>
    <row r="116" spans="1:28" ht="15.5" x14ac:dyDescent="0.35">
      <c r="A116" s="35"/>
      <c r="B116" s="22"/>
      <c r="C116" s="55" t="str">
        <f t="shared" si="49"/>
        <v>CHRNA7</v>
      </c>
      <c r="D116" s="42">
        <f t="shared" si="52"/>
        <v>1.0511129212888024</v>
      </c>
      <c r="E116" s="42">
        <f t="shared" si="52"/>
        <v>1.0338441128092204</v>
      </c>
      <c r="F116" s="77">
        <f t="shared" si="52"/>
        <v>0.92022825974286493</v>
      </c>
      <c r="G116" s="42">
        <f t="shared" si="52"/>
        <v>0.38449533513477413</v>
      </c>
      <c r="H116" s="42">
        <f t="shared" si="52"/>
        <v>0.45846028453639109</v>
      </c>
      <c r="I116" s="77">
        <f t="shared" si="52"/>
        <v>0.38264213908343231</v>
      </c>
      <c r="J116" s="42">
        <f t="shared" si="52"/>
        <v>0.98706545818882085</v>
      </c>
      <c r="K116" s="42">
        <f t="shared" si="52"/>
        <v>1.0952070713316988</v>
      </c>
      <c r="L116" s="77">
        <f t="shared" si="52"/>
        <v>0.75934092322628943</v>
      </c>
      <c r="M116" s="42">
        <f t="shared" si="52"/>
        <v>0.60500990487419648</v>
      </c>
      <c r="N116" s="42">
        <f t="shared" si="52"/>
        <v>1.0950076887898446</v>
      </c>
      <c r="O116" s="77">
        <f t="shared" si="52"/>
        <v>0.79272863742799837</v>
      </c>
      <c r="P116" s="42">
        <f t="shared" si="52"/>
        <v>2.6357605884338819</v>
      </c>
      <c r="Q116" s="42">
        <f t="shared" si="52"/>
        <v>4.1192052100568395</v>
      </c>
      <c r="R116" s="77">
        <f t="shared" si="52"/>
        <v>3.3810374586588514</v>
      </c>
      <c r="S116" s="42">
        <f t="shared" si="51"/>
        <v>1.0746113642100301</v>
      </c>
      <c r="T116" s="42">
        <f t="shared" si="51"/>
        <v>2.0111364948879804</v>
      </c>
      <c r="U116" s="77">
        <f t="shared" si="51"/>
        <v>1.6104002857155078</v>
      </c>
      <c r="V116" s="42">
        <f t="shared" si="51"/>
        <v>2.9138898322872651</v>
      </c>
      <c r="W116" s="42">
        <f t="shared" si="51"/>
        <v>3.9171815647497321</v>
      </c>
      <c r="X116" s="77">
        <f t="shared" si="51"/>
        <v>5.2856210669405259</v>
      </c>
      <c r="Y116" s="42">
        <f t="shared" si="51"/>
        <v>8.1809308129950402</v>
      </c>
      <c r="Z116" s="42">
        <f t="shared" si="51"/>
        <v>6.4609329357647196</v>
      </c>
      <c r="AA116" s="42">
        <f t="shared" si="51"/>
        <v>6.7819759421386099</v>
      </c>
    </row>
    <row r="117" spans="1:28" ht="15.5" x14ac:dyDescent="0.35">
      <c r="A117" s="35"/>
      <c r="B117" s="22"/>
      <c r="C117" s="55" t="str">
        <f t="shared" si="49"/>
        <v>NANOG</v>
      </c>
      <c r="D117" s="42">
        <f t="shared" si="52"/>
        <v>0.87871046308235412</v>
      </c>
      <c r="E117" s="42">
        <f t="shared" si="52"/>
        <v>1.1448345453460718</v>
      </c>
      <c r="F117" s="77">
        <f t="shared" si="52"/>
        <v>0.9940574317349582</v>
      </c>
      <c r="G117" s="42">
        <f t="shared" si="52"/>
        <v>1.5216460132137986</v>
      </c>
      <c r="H117" s="42">
        <f t="shared" si="52"/>
        <v>1.2082584724192753</v>
      </c>
      <c r="I117" s="77">
        <f t="shared" si="52"/>
        <v>1.449880949301287</v>
      </c>
      <c r="J117" s="42">
        <f t="shared" si="52"/>
        <v>1.6238906018811359</v>
      </c>
      <c r="K117" s="42">
        <f t="shared" si="52"/>
        <v>1.4537458881500569</v>
      </c>
      <c r="L117" s="77">
        <f t="shared" si="52"/>
        <v>1.3210109675419297</v>
      </c>
      <c r="M117" s="42">
        <f t="shared" si="52"/>
        <v>1.3352977211084582</v>
      </c>
      <c r="N117" s="42">
        <f t="shared" si="52"/>
        <v>2.161793586931092</v>
      </c>
      <c r="O117" s="77">
        <f t="shared" si="52"/>
        <v>1.6741159400305756</v>
      </c>
      <c r="P117" s="42">
        <f t="shared" si="52"/>
        <v>6.8063545318783072E-2</v>
      </c>
      <c r="Q117" s="42">
        <f t="shared" si="52"/>
        <v>9.3436353219496421E-2</v>
      </c>
      <c r="R117" s="77">
        <f t="shared" si="52"/>
        <v>3.5387298621731546E-2</v>
      </c>
      <c r="S117" s="42">
        <f t="shared" si="51"/>
        <v>4.391371639671568E-2</v>
      </c>
      <c r="T117" s="42">
        <f t="shared" si="51"/>
        <v>6.7158342961231549E-2</v>
      </c>
      <c r="U117" s="77">
        <f t="shared" si="51"/>
        <v>5.5299009295607354E-2</v>
      </c>
      <c r="V117" s="42">
        <f t="shared" si="51"/>
        <v>5.7305778974240849E-2</v>
      </c>
      <c r="W117" s="42">
        <f t="shared" si="51"/>
        <v>6.8601841370100461E-2</v>
      </c>
      <c r="X117" s="77">
        <f t="shared" si="51"/>
        <v>6.6331016471010182E-2</v>
      </c>
      <c r="Y117" s="42">
        <f t="shared" si="51"/>
        <v>0.40235339500024231</v>
      </c>
      <c r="Z117" s="42">
        <f t="shared" si="51"/>
        <v>0.22070085306292586</v>
      </c>
      <c r="AA117" s="42">
        <f t="shared" si="51"/>
        <v>0.23599258650514526</v>
      </c>
      <c r="AB117" t="s">
        <v>68</v>
      </c>
    </row>
    <row r="118" spans="1:28" ht="15.5" x14ac:dyDescent="0.35">
      <c r="A118" s="35"/>
      <c r="B118" s="22"/>
      <c r="C118" s="55" t="str">
        <f t="shared" si="49"/>
        <v>SOX2</v>
      </c>
      <c r="D118" s="42">
        <f t="shared" si="52"/>
        <v>1.3832462379004771</v>
      </c>
      <c r="E118" s="42">
        <f t="shared" si="52"/>
        <v>0.88181463954750783</v>
      </c>
      <c r="F118" s="77">
        <f t="shared" si="52"/>
        <v>0.81982885105556114</v>
      </c>
      <c r="G118" s="42">
        <f t="shared" si="52"/>
        <v>0.59837784552628714</v>
      </c>
      <c r="H118" s="42">
        <f t="shared" si="52"/>
        <v>0.77798235156473994</v>
      </c>
      <c r="I118" s="77">
        <f t="shared" si="52"/>
        <v>0.80468051278253716</v>
      </c>
      <c r="J118" s="42">
        <f t="shared" si="52"/>
        <v>0.54059772036695575</v>
      </c>
      <c r="K118" s="42">
        <f t="shared" si="52"/>
        <v>0.72871032299279392</v>
      </c>
      <c r="L118" s="77">
        <f t="shared" si="52"/>
        <v>0.55017951647456054</v>
      </c>
      <c r="M118" s="42">
        <f t="shared" si="52"/>
        <v>0.39244135930979029</v>
      </c>
      <c r="N118" s="42">
        <f t="shared" si="52"/>
        <v>0.57442349589544817</v>
      </c>
      <c r="O118" s="77">
        <f t="shared" si="52"/>
        <v>0.47720255306070658</v>
      </c>
      <c r="P118" s="42">
        <f t="shared" si="52"/>
        <v>2.2693550359179469</v>
      </c>
      <c r="Q118" s="42">
        <f t="shared" si="52"/>
        <v>2.6038902938149278</v>
      </c>
      <c r="R118" s="77">
        <f t="shared" si="52"/>
        <v>2.0484097531127117</v>
      </c>
      <c r="S118" s="42">
        <f t="shared" si="51"/>
        <v>1.2807912290602836</v>
      </c>
      <c r="T118" s="42">
        <f t="shared" si="51"/>
        <v>3.3777869468235715</v>
      </c>
      <c r="U118" s="77">
        <f t="shared" si="51"/>
        <v>0.89748993611385164</v>
      </c>
      <c r="V118" s="42">
        <f t="shared" si="51"/>
        <v>1.6513550416764715</v>
      </c>
      <c r="W118" s="42">
        <f t="shared" si="51"/>
        <v>0.71778947131263149</v>
      </c>
      <c r="X118" s="77">
        <f t="shared" si="51"/>
        <v>0.83924949368593615</v>
      </c>
      <c r="Y118" s="42">
        <f t="shared" si="51"/>
        <v>0.36155010491097012</v>
      </c>
      <c r="Z118" s="42">
        <f t="shared" si="51"/>
        <v>0.41807233947964917</v>
      </c>
      <c r="AA118" s="42">
        <f t="shared" si="51"/>
        <v>0.61317636745433834</v>
      </c>
      <c r="AB118" t="s">
        <v>70</v>
      </c>
    </row>
    <row r="119" spans="1:28" ht="15.5" x14ac:dyDescent="0.35">
      <c r="A119" s="35"/>
      <c r="B119" s="22"/>
      <c r="C119" s="55" t="str">
        <f t="shared" si="49"/>
        <v>OCT3/4</v>
      </c>
      <c r="D119" s="42">
        <f t="shared" si="52"/>
        <v>0.95833996878198968</v>
      </c>
      <c r="E119" s="42">
        <f t="shared" si="52"/>
        <v>1.1685275737293577</v>
      </c>
      <c r="F119" s="77">
        <f t="shared" si="52"/>
        <v>0.89297938652981701</v>
      </c>
      <c r="G119" s="42">
        <f t="shared" si="52"/>
        <v>1.1607729279725187</v>
      </c>
      <c r="H119" s="42">
        <f t="shared" si="52"/>
        <v>0.84725928337672962</v>
      </c>
      <c r="I119" s="77">
        <f t="shared" si="52"/>
        <v>0.77460682129706071</v>
      </c>
      <c r="J119" s="42">
        <f t="shared" si="52"/>
        <v>1.0446187067476114</v>
      </c>
      <c r="K119" s="42">
        <f t="shared" si="52"/>
        <v>1.4530883708854045</v>
      </c>
      <c r="L119" s="77">
        <f t="shared" si="52"/>
        <v>0.76151486878378805</v>
      </c>
      <c r="M119" s="42">
        <f t="shared" si="52"/>
        <v>1.0043221524475874</v>
      </c>
      <c r="N119" s="42">
        <f t="shared" si="52"/>
        <v>1.7897591364360863</v>
      </c>
      <c r="O119" s="77">
        <f t="shared" si="52"/>
        <v>1.1256836496342477</v>
      </c>
      <c r="P119" s="42">
        <f t="shared" si="52"/>
        <v>9.7576325609400271E-4</v>
      </c>
      <c r="Q119" s="42">
        <f t="shared" si="52"/>
        <v>1.3181407202107144E-3</v>
      </c>
      <c r="R119" s="77">
        <f t="shared" si="52"/>
        <v>7.6884804409864903E-4</v>
      </c>
      <c r="S119" s="42">
        <f t="shared" si="51"/>
        <v>5.9730473452773551E-4</v>
      </c>
      <c r="T119" s="42">
        <f t="shared" si="51"/>
        <v>8.8433306010738419E-4</v>
      </c>
      <c r="U119" s="77">
        <f t="shared" si="51"/>
        <v>8.4146415942369527E-4</v>
      </c>
      <c r="V119" s="42">
        <f t="shared" si="51"/>
        <v>1.1541718603255593E-3</v>
      </c>
      <c r="W119" s="42">
        <f t="shared" si="51"/>
        <v>8.3630053776370173E-4</v>
      </c>
      <c r="X119" s="77">
        <f t="shared" si="51"/>
        <v>9.4880557746738602E-4</v>
      </c>
      <c r="Y119" s="42">
        <f t="shared" si="51"/>
        <v>1.0874771852429396E-2</v>
      </c>
      <c r="Z119" s="42">
        <f t="shared" si="51"/>
        <v>1.4039078366471017E-3</v>
      </c>
      <c r="AA119" s="42">
        <f t="shared" si="51"/>
        <v>8.2971765847623859E-4</v>
      </c>
      <c r="AB119" t="s">
        <v>71</v>
      </c>
    </row>
    <row r="120" spans="1:28" ht="15.5" x14ac:dyDescent="0.35">
      <c r="A120" s="35"/>
      <c r="B120" s="22"/>
      <c r="C120" s="55" t="str">
        <f t="shared" si="49"/>
        <v>FGF4</v>
      </c>
      <c r="D120" s="42">
        <f t="shared" si="52"/>
        <v>0.77937709843387282</v>
      </c>
      <c r="E120" s="42">
        <f t="shared" si="52"/>
        <v>1.371517576634216</v>
      </c>
      <c r="F120" s="77">
        <f t="shared" si="52"/>
        <v>0.93551548865959167</v>
      </c>
      <c r="G120" s="42">
        <f t="shared" si="52"/>
        <v>1.0058229969687031</v>
      </c>
      <c r="H120" s="42">
        <f t="shared" si="52"/>
        <v>1.1834779098572441</v>
      </c>
      <c r="I120" s="77">
        <f t="shared" si="52"/>
        <v>0.53411887675749636</v>
      </c>
      <c r="J120" s="42">
        <f t="shared" si="52"/>
        <v>1.0859616160272108</v>
      </c>
      <c r="K120" s="42">
        <f t="shared" si="52"/>
        <v>1.3863528021476985</v>
      </c>
      <c r="L120" s="77">
        <f t="shared" si="52"/>
        <v>0.51613979651301911</v>
      </c>
      <c r="M120" s="42">
        <f t="shared" si="52"/>
        <v>0.17270388529411468</v>
      </c>
      <c r="N120" s="42">
        <f t="shared" si="52"/>
        <v>0.98240861082028053</v>
      </c>
      <c r="O120" s="77">
        <f t="shared" si="52"/>
        <v>0.34068856836452344</v>
      </c>
      <c r="P120" s="42">
        <f>2^-P89</f>
        <v>7.3794602634977585E-2</v>
      </c>
      <c r="Q120" s="42">
        <f t="shared" si="52"/>
        <v>8.0651533648423715E-2</v>
      </c>
      <c r="R120" s="77">
        <f t="shared" si="52"/>
        <v>4.8940719146862773E-2</v>
      </c>
      <c r="S120" s="42">
        <f t="shared" si="51"/>
        <v>4.9419313421204716E-2</v>
      </c>
      <c r="T120" s="42">
        <f t="shared" si="51"/>
        <v>8.8269251711132007E-2</v>
      </c>
      <c r="U120" s="77">
        <f t="shared" si="51"/>
        <v>4.6448509455063472E-2</v>
      </c>
      <c r="V120" s="42">
        <f t="shared" si="51"/>
        <v>6.5892806150742403E-2</v>
      </c>
      <c r="W120" s="42">
        <f t="shared" si="51"/>
        <v>4.540420664147523E-2</v>
      </c>
      <c r="X120" s="77">
        <f t="shared" si="51"/>
        <v>6.0411140951977818E-2</v>
      </c>
      <c r="Y120" s="42">
        <f t="shared" si="51"/>
        <v>2.0427211517687174</v>
      </c>
      <c r="Z120" s="42">
        <f t="shared" si="51"/>
        <v>0.18920685682661031</v>
      </c>
      <c r="AA120" s="42">
        <f t="shared" si="51"/>
        <v>6.576566761153875E-2</v>
      </c>
      <c r="AB120" t="s">
        <v>72</v>
      </c>
    </row>
    <row r="121" spans="1:28" ht="15.5" x14ac:dyDescent="0.35">
      <c r="A121" s="35"/>
      <c r="B121" s="22"/>
      <c r="C121" s="55" t="str">
        <f t="shared" si="49"/>
        <v>KLF4</v>
      </c>
      <c r="D121" s="42">
        <f t="shared" si="52"/>
        <v>0.99282315404331434</v>
      </c>
      <c r="E121" s="42">
        <f t="shared" si="52"/>
        <v>1.0048445502627252</v>
      </c>
      <c r="F121" s="77">
        <f t="shared" si="52"/>
        <v>1.0023726805723692</v>
      </c>
      <c r="G121" s="42">
        <f t="shared" si="52"/>
        <v>0.82324476240082767</v>
      </c>
      <c r="H121" s="42">
        <f t="shared" si="52"/>
        <v>1.0123590102702589</v>
      </c>
      <c r="I121" s="77">
        <f t="shared" si="52"/>
        <v>0.79173799929617217</v>
      </c>
      <c r="J121" s="42">
        <f t="shared" si="52"/>
        <v>0.93749398115688831</v>
      </c>
      <c r="K121" s="42">
        <f t="shared" si="52"/>
        <v>0.88466286277275885</v>
      </c>
      <c r="L121" s="77">
        <f t="shared" si="52"/>
        <v>0.70236182259013646</v>
      </c>
      <c r="M121" s="42">
        <f t="shared" si="52"/>
        <v>0.6890535443306981</v>
      </c>
      <c r="N121" s="42">
        <f t="shared" si="52"/>
        <v>1.2859542643272339</v>
      </c>
      <c r="O121" s="77">
        <f t="shared" si="52"/>
        <v>0.597464265719164</v>
      </c>
      <c r="P121" s="42">
        <f t="shared" si="52"/>
        <v>5.0829968380342576</v>
      </c>
      <c r="Q121" s="42">
        <f t="shared" si="52"/>
        <v>5.6492551689721049</v>
      </c>
      <c r="R121" s="77">
        <f t="shared" si="52"/>
        <v>1.9929713902902069</v>
      </c>
      <c r="S121" s="42">
        <f t="shared" si="51"/>
        <v>3.6258376618540975</v>
      </c>
      <c r="T121" s="42">
        <f t="shared" si="51"/>
        <v>3.8264679962774464</v>
      </c>
      <c r="U121" s="77">
        <f t="shared" si="51"/>
        <v>4.0207407960694468</v>
      </c>
      <c r="V121" s="42">
        <f t="shared" si="51"/>
        <v>2.9820566540725633</v>
      </c>
      <c r="W121" s="42">
        <f t="shared" si="51"/>
        <v>2.7120297417069321</v>
      </c>
      <c r="X121" s="77">
        <f t="shared" si="51"/>
        <v>5.1167272556732053</v>
      </c>
      <c r="Y121" s="42">
        <f t="shared" si="51"/>
        <v>6.5898463766552755</v>
      </c>
      <c r="Z121" s="42">
        <f t="shared" si="51"/>
        <v>3.0597352653223622</v>
      </c>
      <c r="AA121" s="42">
        <f t="shared" si="51"/>
        <v>2.7859010171397149</v>
      </c>
      <c r="AB121" t="s">
        <v>73</v>
      </c>
    </row>
    <row r="122" spans="1:28" ht="15.5" x14ac:dyDescent="0.35">
      <c r="A122" s="35"/>
      <c r="B122" s="22"/>
      <c r="C122" s="55" t="str">
        <f t="shared" si="49"/>
        <v>LIN28A</v>
      </c>
      <c r="D122" s="42">
        <f t="shared" si="52"/>
        <v>0.95844670087570161</v>
      </c>
      <c r="E122" s="42">
        <f t="shared" si="52"/>
        <v>1.0923158728515059</v>
      </c>
      <c r="F122" s="77">
        <f t="shared" si="52"/>
        <v>0.95517685086069271</v>
      </c>
      <c r="G122" s="42">
        <f t="shared" si="52"/>
        <v>1.1276357413106441</v>
      </c>
      <c r="H122" s="42">
        <f t="shared" si="52"/>
        <v>1.2341138086798873</v>
      </c>
      <c r="I122" s="77">
        <f t="shared" si="52"/>
        <v>0.99763877512002008</v>
      </c>
      <c r="J122" s="42">
        <f t="shared" si="52"/>
        <v>1.1012111411404562</v>
      </c>
      <c r="K122" s="42">
        <f t="shared" si="52"/>
        <v>1.1809649202521588</v>
      </c>
      <c r="L122" s="77">
        <f t="shared" si="52"/>
        <v>0.84689172873527963</v>
      </c>
      <c r="M122" s="42">
        <f t="shared" si="52"/>
        <v>0.8144314119218381</v>
      </c>
      <c r="N122" s="42">
        <f t="shared" si="52"/>
        <v>1.3148681247882996</v>
      </c>
      <c r="O122" s="77">
        <f t="shared" si="52"/>
        <v>0.95422878439326708</v>
      </c>
      <c r="P122" s="42">
        <f t="shared" si="52"/>
        <v>2.7087164809382904E-3</v>
      </c>
      <c r="Q122" s="42">
        <f t="shared" si="52"/>
        <v>3.7070058600400294E-3</v>
      </c>
      <c r="R122" s="77">
        <f t="shared" si="52"/>
        <v>1.1295785782856555E-2</v>
      </c>
      <c r="S122" s="42">
        <f t="shared" si="51"/>
        <v>2.2082834972589039E-3</v>
      </c>
      <c r="T122" s="42">
        <f t="shared" si="51"/>
        <v>4.7958473169535361E-3</v>
      </c>
      <c r="U122" s="77">
        <f t="shared" si="51"/>
        <v>8.3272688092279317E-3</v>
      </c>
      <c r="V122" s="42">
        <f t="shared" si="51"/>
        <v>2.6572090426254719E-3</v>
      </c>
      <c r="W122" s="42">
        <f t="shared" si="51"/>
        <v>4.041902149134303E-3</v>
      </c>
      <c r="X122" s="77">
        <f t="shared" si="51"/>
        <v>4.271828501258952E-3</v>
      </c>
      <c r="Y122" s="42">
        <f t="shared" si="51"/>
        <v>6.4086710912706563E-3</v>
      </c>
      <c r="Z122" s="42">
        <f t="shared" si="51"/>
        <v>1.7130529306272899E-3</v>
      </c>
      <c r="AA122" s="42">
        <f t="shared" si="51"/>
        <v>2.4799706770897646E-3</v>
      </c>
      <c r="AB122" t="s">
        <v>74</v>
      </c>
    </row>
    <row r="123" spans="1:28" ht="15.5" x14ac:dyDescent="0.35">
      <c r="A123" s="35"/>
      <c r="B123" s="22"/>
      <c r="C123" s="55" t="str">
        <f t="shared" si="49"/>
        <v>ZFP42</v>
      </c>
      <c r="D123" s="42">
        <f t="shared" si="52"/>
        <v>1.1461040291084366</v>
      </c>
      <c r="E123" s="42">
        <f t="shared" si="52"/>
        <v>0.94691007770626601</v>
      </c>
      <c r="F123" s="77">
        <f t="shared" si="52"/>
        <v>0.921440341322594</v>
      </c>
      <c r="G123" s="42">
        <f t="shared" si="52"/>
        <v>1.1861345453808758</v>
      </c>
      <c r="H123" s="42">
        <f t="shared" si="52"/>
        <v>1.1739866476228069</v>
      </c>
      <c r="I123" s="77">
        <f t="shared" si="52"/>
        <v>1.0643694446884218</v>
      </c>
      <c r="J123" s="42">
        <f t="shared" si="52"/>
        <v>1.1640128622497663</v>
      </c>
      <c r="K123" s="42">
        <f t="shared" si="52"/>
        <v>1.1884998050763829</v>
      </c>
      <c r="L123" s="77">
        <f t="shared" si="52"/>
        <v>0.78223446106072414</v>
      </c>
      <c r="M123" s="42">
        <f t="shared" si="52"/>
        <v>0.70574096859827429</v>
      </c>
      <c r="N123" s="42">
        <f t="shared" si="52"/>
        <v>1.7171963364666143</v>
      </c>
      <c r="O123" s="77">
        <f t="shared" si="52"/>
        <v>0.95567169849896383</v>
      </c>
      <c r="P123" s="42">
        <f t="shared" si="52"/>
        <v>4.005986000770486E-4</v>
      </c>
      <c r="Q123" s="42">
        <f t="shared" si="52"/>
        <v>4.4083047169690259E-3</v>
      </c>
      <c r="R123" s="77">
        <f t="shared" si="52"/>
        <v>7.6346342620230818E-4</v>
      </c>
      <c r="S123" s="42">
        <f t="shared" si="52"/>
        <v>7.9488787937731487E-4</v>
      </c>
      <c r="T123" s="42">
        <f t="shared" ref="S123:AA126" si="53">2^-T92</f>
        <v>1.0208585293825557E-3</v>
      </c>
      <c r="U123" s="77">
        <f t="shared" si="53"/>
        <v>5.5728592353053127E-4</v>
      </c>
      <c r="V123" s="42">
        <f t="shared" si="53"/>
        <v>3.4324781176837509E-2</v>
      </c>
      <c r="W123" s="42">
        <f t="shared" si="53"/>
        <v>1.6882801063253915E-3</v>
      </c>
      <c r="X123" s="77">
        <f t="shared" si="53"/>
        <v>4.0250072435309966E-4</v>
      </c>
      <c r="Y123" s="42">
        <f t="shared" si="53"/>
        <v>1.4581106356307098E-2</v>
      </c>
      <c r="Z123" s="42">
        <f t="shared" si="53"/>
        <v>3.9125136481703571E-3</v>
      </c>
      <c r="AA123" s="42">
        <f t="shared" si="53"/>
        <v>2.1926420107483743E-3</v>
      </c>
      <c r="AB123" t="s">
        <v>75</v>
      </c>
    </row>
    <row r="124" spans="1:28" ht="15.5" x14ac:dyDescent="0.35">
      <c r="A124" s="35"/>
      <c r="B124" s="22"/>
      <c r="C124" s="55" t="str">
        <f t="shared" si="49"/>
        <v>PAX6</v>
      </c>
      <c r="D124" s="42">
        <f t="shared" ref="D124:R126" si="54">2^-D93</f>
        <v>1.3399740959356534</v>
      </c>
      <c r="E124" s="42">
        <f t="shared" si="54"/>
        <v>1.0077923739346637</v>
      </c>
      <c r="F124" s="77">
        <f t="shared" si="54"/>
        <v>0.74051273130104944</v>
      </c>
      <c r="G124" s="42">
        <f t="shared" si="54"/>
        <v>2.3630089786934185</v>
      </c>
      <c r="H124" s="42">
        <f t="shared" si="54"/>
        <v>0.60208445632804075</v>
      </c>
      <c r="I124" s="77">
        <f t="shared" si="54"/>
        <v>0.82677257822836403</v>
      </c>
      <c r="J124" s="42">
        <f t="shared" si="54"/>
        <v>1.369652376658298</v>
      </c>
      <c r="K124" s="42">
        <f t="shared" si="54"/>
        <v>0.96809561196320726</v>
      </c>
      <c r="L124" s="77">
        <f t="shared" si="54"/>
        <v>0.16876794048441934</v>
      </c>
      <c r="M124" s="42">
        <f t="shared" si="54"/>
        <v>3.1538005918337153</v>
      </c>
      <c r="N124" s="42">
        <f t="shared" si="54"/>
        <v>2.4840096492381298</v>
      </c>
      <c r="O124" s="77">
        <f t="shared" si="54"/>
        <v>1.6290254139589062</v>
      </c>
      <c r="P124" s="42">
        <f t="shared" si="54"/>
        <v>755.16692995029427</v>
      </c>
      <c r="Q124" s="42">
        <f t="shared" si="54"/>
        <v>1601.3572081447178</v>
      </c>
      <c r="R124" s="77">
        <f t="shared" si="54"/>
        <v>2272.304999404701</v>
      </c>
      <c r="S124" s="42">
        <f t="shared" si="53"/>
        <v>1518.1017533863092</v>
      </c>
      <c r="T124" s="42">
        <f t="shared" si="53"/>
        <v>2347.5998045495962</v>
      </c>
      <c r="U124" s="77">
        <f t="shared" si="53"/>
        <v>3143.0825416534226</v>
      </c>
      <c r="V124" s="42">
        <f t="shared" si="53"/>
        <v>1640.5082242592582</v>
      </c>
      <c r="W124" s="42">
        <f t="shared" si="53"/>
        <v>1237.0797367423515</v>
      </c>
      <c r="X124" s="77">
        <f t="shared" si="53"/>
        <v>4450.0128224186265</v>
      </c>
      <c r="Y124" s="42">
        <f t="shared" si="53"/>
        <v>4154.7043742192536</v>
      </c>
      <c r="Z124" s="42">
        <f t="shared" si="53"/>
        <v>2917.478100084265</v>
      </c>
      <c r="AA124" s="42">
        <f t="shared" si="53"/>
        <v>5547.5002461977847</v>
      </c>
      <c r="AB124" t="s">
        <v>69</v>
      </c>
    </row>
    <row r="125" spans="1:28" ht="15.5" x14ac:dyDescent="0.35">
      <c r="A125" s="35"/>
      <c r="B125" s="22"/>
      <c r="C125" s="55" t="str">
        <f t="shared" si="49"/>
        <v>MAP2</v>
      </c>
      <c r="D125" s="42">
        <f t="shared" si="54"/>
        <v>1.0409463154359506</v>
      </c>
      <c r="E125" s="42">
        <f t="shared" si="54"/>
        <v>1.0365250622885995</v>
      </c>
      <c r="F125" s="77">
        <f t="shared" si="54"/>
        <v>0.92681245254750666</v>
      </c>
      <c r="G125" s="42">
        <f t="shared" si="54"/>
        <v>0.75433241803410567</v>
      </c>
      <c r="H125" s="42">
        <f t="shared" si="54"/>
        <v>0.79413948466224549</v>
      </c>
      <c r="I125" s="77">
        <f t="shared" si="54"/>
        <v>0.44283914684418396</v>
      </c>
      <c r="J125" s="42">
        <f t="shared" si="54"/>
        <v>1.0081910134509826</v>
      </c>
      <c r="K125" s="42">
        <f t="shared" si="54"/>
        <v>1.0297675163519715</v>
      </c>
      <c r="L125" s="77">
        <f t="shared" si="54"/>
        <v>0.47949001133742863</v>
      </c>
      <c r="M125" s="42">
        <f t="shared" si="54"/>
        <v>1.0393428711515966</v>
      </c>
      <c r="N125" s="42">
        <f t="shared" si="54"/>
        <v>1.6760091206034298</v>
      </c>
      <c r="O125" s="77">
        <f t="shared" si="54"/>
        <v>1.133650029883448</v>
      </c>
      <c r="P125" s="42">
        <f t="shared" si="54"/>
        <v>180.27580825370555</v>
      </c>
      <c r="Q125" s="42">
        <f t="shared" si="54"/>
        <v>224.64534130441285</v>
      </c>
      <c r="R125" s="77">
        <f t="shared" si="54"/>
        <v>113.47586431153428</v>
      </c>
      <c r="S125" s="42">
        <f t="shared" si="53"/>
        <v>132.38204632685827</v>
      </c>
      <c r="T125" s="42">
        <f t="shared" si="53"/>
        <v>218.96103261677632</v>
      </c>
      <c r="U125" s="77">
        <f t="shared" si="53"/>
        <v>140.98214656827525</v>
      </c>
      <c r="V125" s="42">
        <f t="shared" si="53"/>
        <v>202.00861356608613</v>
      </c>
      <c r="W125" s="42">
        <f t="shared" si="53"/>
        <v>181.19684183909101</v>
      </c>
      <c r="X125" s="77">
        <f t="shared" si="53"/>
        <v>223.69052422582746</v>
      </c>
      <c r="Y125" s="42">
        <f t="shared" si="53"/>
        <v>476.28319416694097</v>
      </c>
      <c r="Z125" s="42">
        <f t="shared" si="53"/>
        <v>200.59249692209204</v>
      </c>
      <c r="AA125" s="42">
        <f t="shared" si="53"/>
        <v>351.55274113959814</v>
      </c>
      <c r="AB125" t="s">
        <v>76</v>
      </c>
    </row>
    <row r="126" spans="1:28" ht="15.5" x14ac:dyDescent="0.35">
      <c r="A126" s="37"/>
      <c r="B126" s="43"/>
      <c r="C126" s="57" t="str">
        <f t="shared" si="49"/>
        <v>DLG4</v>
      </c>
      <c r="D126" s="42">
        <f t="shared" si="54"/>
        <v>1.0133543734991846</v>
      </c>
      <c r="E126" s="42">
        <f t="shared" si="54"/>
        <v>0.98287790001232966</v>
      </c>
      <c r="F126" s="77">
        <f t="shared" si="54"/>
        <v>1.0040124165537225</v>
      </c>
      <c r="G126" s="42">
        <f t="shared" si="54"/>
        <v>1.1097674889575013</v>
      </c>
      <c r="H126" s="42">
        <f t="shared" si="54"/>
        <v>1.0148262748406558</v>
      </c>
      <c r="I126" s="77">
        <f t="shared" si="54"/>
        <v>0.83798235881676919</v>
      </c>
      <c r="J126" s="42">
        <f t="shared" si="54"/>
        <v>1.3036224578659217</v>
      </c>
      <c r="K126" s="42">
        <f t="shared" si="54"/>
        <v>1.4850341534361278</v>
      </c>
      <c r="L126" s="77">
        <f t="shared" si="54"/>
        <v>0.91088496755194581</v>
      </c>
      <c r="M126" s="42">
        <f t="shared" si="54"/>
        <v>1.2161431966354646</v>
      </c>
      <c r="N126" s="42">
        <f t="shared" si="54"/>
        <v>1.6675235208170776</v>
      </c>
      <c r="O126" s="77">
        <f t="shared" si="54"/>
        <v>1.204179206917618</v>
      </c>
      <c r="P126" s="42">
        <f t="shared" si="54"/>
        <v>32.183101134701047</v>
      </c>
      <c r="Q126" s="42">
        <f t="shared" si="54"/>
        <v>27.248598268988228</v>
      </c>
      <c r="R126" s="77">
        <f t="shared" si="54"/>
        <v>10.479762459192445</v>
      </c>
      <c r="S126" s="42">
        <f t="shared" si="53"/>
        <v>17.382203927825245</v>
      </c>
      <c r="T126" s="42">
        <f t="shared" si="53"/>
        <v>28.049227070570012</v>
      </c>
      <c r="U126" s="77">
        <f t="shared" si="53"/>
        <v>15.848734886396047</v>
      </c>
      <c r="V126" s="42">
        <f t="shared" si="53"/>
        <v>28.428678085545048</v>
      </c>
      <c r="W126" s="42">
        <f t="shared" si="53"/>
        <v>21.250464102815062</v>
      </c>
      <c r="X126" s="77">
        <f t="shared" si="53"/>
        <v>23.997448417828991</v>
      </c>
      <c r="Y126" s="42">
        <f t="shared" si="53"/>
        <v>56.380783095551621</v>
      </c>
      <c r="Z126" s="42">
        <f t="shared" si="53"/>
        <v>23.807126783448584</v>
      </c>
      <c r="AA126" s="42">
        <f t="shared" si="53"/>
        <v>45.648549419912179</v>
      </c>
      <c r="AB126" t="s">
        <v>77</v>
      </c>
    </row>
  </sheetData>
  <mergeCells count="8">
    <mergeCell ref="V1:X1"/>
    <mergeCell ref="Y1:AA1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1334-A026-4471-9B50-E666958920C0}">
  <dimension ref="A1:V242"/>
  <sheetViews>
    <sheetView tabSelected="1" topLeftCell="A144" zoomScale="80" zoomScaleNormal="80" workbookViewId="0">
      <selection activeCell="U239" sqref="U239"/>
    </sheetView>
  </sheetViews>
  <sheetFormatPr defaultRowHeight="14.5" x14ac:dyDescent="0.35"/>
  <cols>
    <col min="1" max="1" width="13.36328125" customWidth="1"/>
    <col min="20" max="20" width="9.1796875" customWidth="1"/>
    <col min="21" max="21" width="15.08984375" customWidth="1"/>
  </cols>
  <sheetData>
    <row r="1" spans="1:22" x14ac:dyDescent="0.35">
      <c r="A1" s="121" t="s">
        <v>556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3"/>
    </row>
    <row r="2" spans="1:22" ht="15.5" x14ac:dyDescent="0.35">
      <c r="A2" s="83" t="s">
        <v>68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</row>
    <row r="3" spans="1:22" ht="15.5" x14ac:dyDescent="0.35">
      <c r="A3" s="81"/>
      <c r="B3" s="82" t="s">
        <v>137</v>
      </c>
      <c r="C3" s="82" t="s">
        <v>140</v>
      </c>
      <c r="D3" s="82" t="s">
        <v>141</v>
      </c>
      <c r="E3" s="82" t="s">
        <v>142</v>
      </c>
      <c r="F3" s="82" t="s">
        <v>143</v>
      </c>
      <c r="H3" s="106" t="s">
        <v>554</v>
      </c>
      <c r="I3" s="119" t="s">
        <v>140</v>
      </c>
      <c r="J3" s="119"/>
      <c r="K3" s="124" t="s">
        <v>141</v>
      </c>
      <c r="L3" s="125"/>
      <c r="M3" s="124" t="s">
        <v>142</v>
      </c>
      <c r="N3" s="125"/>
      <c r="O3" s="119" t="s">
        <v>143</v>
      </c>
      <c r="P3" s="119"/>
    </row>
    <row r="4" spans="1:22" x14ac:dyDescent="0.35">
      <c r="A4" t="s">
        <v>79</v>
      </c>
      <c r="B4" s="82">
        <v>0.87871046308235412</v>
      </c>
      <c r="C4">
        <v>6.8063545318783072E-2</v>
      </c>
      <c r="D4">
        <v>4.391371639671568E-2</v>
      </c>
      <c r="E4">
        <v>5.7305778974240849E-2</v>
      </c>
      <c r="F4">
        <v>0.40235339500024231</v>
      </c>
      <c r="I4" s="107" t="str" cm="1">
        <f t="array" ref="I4:J7">[1]!GRUBBS(C4:C6,TRUE)</f>
        <v>outlier</v>
      </c>
      <c r="J4" s="74">
        <v>3.5387298621731546E-2</v>
      </c>
      <c r="K4" s="107" t="str" cm="1">
        <f t="array" ref="K4:L7">[1]!GRUBBS(D4:D6,TRUE)</f>
        <v>outlier</v>
      </c>
      <c r="L4" s="74">
        <v>6.7158342961231549E-2</v>
      </c>
      <c r="M4" s="107" t="str" cm="1">
        <f t="array" ref="M4:N7">[1]!GRUBBS(E4:E6,TRUE)</f>
        <v>outlier</v>
      </c>
      <c r="N4" s="74">
        <v>5.7305778974240849E-2</v>
      </c>
      <c r="O4" s="107" t="str" cm="1">
        <f t="array" ref="O4:P7">[1]!GRUBBS(F4:F6,TRUE)</f>
        <v>outlier</v>
      </c>
      <c r="P4" s="74">
        <v>0.40235339500024231</v>
      </c>
    </row>
    <row r="5" spans="1:22" x14ac:dyDescent="0.35">
      <c r="A5" t="s">
        <v>80</v>
      </c>
      <c r="B5">
        <v>1.1448345453460718</v>
      </c>
      <c r="C5">
        <v>9.3436353219496421E-2</v>
      </c>
      <c r="D5">
        <v>6.7158342961231549E-2</v>
      </c>
      <c r="E5">
        <v>6.8601841370100461E-2</v>
      </c>
      <c r="F5">
        <v>0.22070085306292586</v>
      </c>
      <c r="I5" s="108" t="str">
        <v>G</v>
      </c>
      <c r="J5" s="75">
        <v>1.0392002701136065</v>
      </c>
      <c r="K5" s="108" t="str">
        <v>G</v>
      </c>
      <c r="L5" s="75">
        <v>1.0067280742987768</v>
      </c>
      <c r="M5" s="108" t="str">
        <v>G</v>
      </c>
      <c r="N5" s="75">
        <v>1.1336614172866648</v>
      </c>
      <c r="O5" s="108" t="str">
        <v>G</v>
      </c>
      <c r="P5" s="75">
        <v>1.1513708728590655</v>
      </c>
    </row>
    <row r="6" spans="1:22" x14ac:dyDescent="0.35">
      <c r="A6" t="s">
        <v>81</v>
      </c>
      <c r="B6">
        <v>0.9940574317349582</v>
      </c>
      <c r="C6">
        <v>3.5387298621731546E-2</v>
      </c>
      <c r="D6">
        <v>5.5299009295607354E-2</v>
      </c>
      <c r="E6">
        <v>6.6331016471010182E-2</v>
      </c>
      <c r="F6">
        <v>0.23599258650514526</v>
      </c>
      <c r="I6" s="108" t="str">
        <v>G-crit</v>
      </c>
      <c r="J6" s="75">
        <v>1.1531180614225278</v>
      </c>
      <c r="K6" s="108" t="str">
        <v>G-crit</v>
      </c>
      <c r="L6" s="75">
        <v>1.1531180614225278</v>
      </c>
      <c r="M6" s="108" t="str">
        <v>G-crit</v>
      </c>
      <c r="N6" s="75">
        <v>1.1531180614225278</v>
      </c>
      <c r="O6" s="108" t="str">
        <v>G-crit</v>
      </c>
      <c r="P6" s="75">
        <v>1.1531180614225278</v>
      </c>
    </row>
    <row r="7" spans="1:22" x14ac:dyDescent="0.35">
      <c r="I7" s="109" t="str">
        <v>sig</v>
      </c>
      <c r="J7" s="110" t="str">
        <v>no</v>
      </c>
      <c r="K7" s="109" t="str">
        <v>sig</v>
      </c>
      <c r="L7" s="110" t="str">
        <v>no</v>
      </c>
      <c r="M7" s="109" t="str">
        <v>sig</v>
      </c>
      <c r="N7" s="110" t="str">
        <v>no</v>
      </c>
      <c r="O7" s="109" t="str">
        <v>sig</v>
      </c>
      <c r="P7" s="110" t="str">
        <v>no</v>
      </c>
    </row>
    <row r="8" spans="1:22" x14ac:dyDescent="0.35">
      <c r="H8" s="11" t="s">
        <v>555</v>
      </c>
      <c r="I8" s="6" t="str">
        <f>IF(J5 &lt; 1.153, "NS", IF(J5 &gt; 1.155, "outlier", "straggler"))</f>
        <v>NS</v>
      </c>
      <c r="J8" s="6" t="str">
        <f>IF(I8 = "outlier", "exclude", IF(I8 = "straggler", "keep", "keep"))</f>
        <v>keep</v>
      </c>
      <c r="K8" s="6" t="str">
        <f>IF(L5 &lt; 1.153, "NS", IF(L5 &gt; 1.155, "outlier", "straggler"))</f>
        <v>NS</v>
      </c>
      <c r="L8" s="6" t="str">
        <f>IF(K8 = "outlier", "exclude", IF(K8 = "straggler", "keep", "keep"))</f>
        <v>keep</v>
      </c>
      <c r="M8" s="6" t="str">
        <f>IF(N5 &lt; 1.153, "NS", IF(N5 &gt; 1.155, "outlier", "straggler"))</f>
        <v>NS</v>
      </c>
      <c r="N8" s="6" t="str">
        <f>IF(M8 = "outlier", "exclude", IF(M8 = "straggler", "keep", "keep"))</f>
        <v>keep</v>
      </c>
      <c r="O8" s="6" t="str">
        <f>IF(P5 &lt; 1.153, "NS", IF(P5 &gt; 1.155, "outlier", "straggler"))</f>
        <v>NS</v>
      </c>
      <c r="P8" s="6" t="str">
        <f>IF(O8 = "outlier", "exclude", IF(O8 = "straggler", "keep", "keep"))</f>
        <v>keep</v>
      </c>
    </row>
    <row r="10" spans="1:22" ht="15" thickBot="1" x14ac:dyDescent="0.4">
      <c r="A10" t="s">
        <v>521</v>
      </c>
      <c r="K10" s="11" t="s">
        <v>533</v>
      </c>
      <c r="N10" s="42" t="s">
        <v>534</v>
      </c>
      <c r="O10">
        <v>0.05</v>
      </c>
    </row>
    <row r="11" spans="1:22" ht="15" thickTop="1" x14ac:dyDescent="0.35">
      <c r="K11" s="88" t="s">
        <v>535</v>
      </c>
      <c r="L11" s="88" t="s">
        <v>536</v>
      </c>
      <c r="M11" s="88" t="s">
        <v>537</v>
      </c>
      <c r="N11" s="88" t="s">
        <v>538</v>
      </c>
      <c r="O11" s="88" t="s">
        <v>515</v>
      </c>
      <c r="P11" s="88" t="s">
        <v>539</v>
      </c>
    </row>
    <row r="12" spans="1:22" ht="15" thickBot="1" x14ac:dyDescent="0.4">
      <c r="A12" t="s">
        <v>522</v>
      </c>
      <c r="F12" t="s">
        <v>523</v>
      </c>
      <c r="G12">
        <v>0.05</v>
      </c>
      <c r="K12" s="42" t="str">
        <f>B3</f>
        <v>WT_ESC</v>
      </c>
      <c r="L12" s="42">
        <f>AVERAGE(B4:B6)</f>
        <v>1.0058674800544614</v>
      </c>
      <c r="M12" s="42">
        <f>COUNT(B4:B6)</f>
        <v>3</v>
      </c>
      <c r="N12" s="42">
        <f>DEVSQ(B4:B6)</f>
        <v>3.5620229442316478E-2</v>
      </c>
    </row>
    <row r="13" spans="1:22" ht="15" thickTop="1" x14ac:dyDescent="0.35">
      <c r="A13" s="88" t="s">
        <v>524</v>
      </c>
      <c r="B13" s="88" t="s">
        <v>510</v>
      </c>
      <c r="C13" s="88" t="s">
        <v>511</v>
      </c>
      <c r="D13" s="88" t="s">
        <v>121</v>
      </c>
      <c r="E13" s="88" t="s">
        <v>512</v>
      </c>
      <c r="F13" s="88" t="s">
        <v>514</v>
      </c>
      <c r="G13" s="88" t="s">
        <v>525</v>
      </c>
      <c r="H13" s="88" t="s">
        <v>526</v>
      </c>
      <c r="I13" s="88" t="s">
        <v>527</v>
      </c>
      <c r="K13" s="92" t="str">
        <f>C3</f>
        <v>WT_neu</v>
      </c>
      <c r="L13" s="92">
        <f>AVERAGE(C4:C6)</f>
        <v>6.5629065720003682E-2</v>
      </c>
      <c r="M13" s="92">
        <f>COUNT(C4:C6)</f>
        <v>3</v>
      </c>
      <c r="N13" s="92">
        <f>DEVSQ(C4:C6)</f>
        <v>1.6937364062224532E-3</v>
      </c>
      <c r="O13" s="42"/>
      <c r="P13" s="42"/>
    </row>
    <row r="14" spans="1:22" x14ac:dyDescent="0.35">
      <c r="A14" s="42" t="str">
        <f>B3</f>
        <v>WT_ESC</v>
      </c>
      <c r="B14" s="42">
        <f>COUNT(B4:B6)</f>
        <v>3</v>
      </c>
      <c r="C14" s="42">
        <f>SUM(B4:B6)</f>
        <v>3.0176024401633841</v>
      </c>
      <c r="D14" s="42">
        <f>AVERAGE(B4:B6)</f>
        <v>1.0058674800544614</v>
      </c>
      <c r="E14" s="42">
        <f>_xlfn.VAR.S(B4:B6)</f>
        <v>1.7810114721158232E-2</v>
      </c>
      <c r="F14" s="42">
        <f>DEVSQ(B4:B6)</f>
        <v>3.5620229442316478E-2</v>
      </c>
      <c r="G14" s="42">
        <f>SQRT(D23/B14)</f>
        <v>4.3953775364260941E-2</v>
      </c>
      <c r="H14" s="42">
        <f>D14-G14*_xlfn.T.INV.2T(G12,C23)</f>
        <v>0.90793236547387446</v>
      </c>
      <c r="I14" s="42">
        <f>D14+G14*_xlfn.T.INV.2T(G12,C23)</f>
        <v>1.1038025946350483</v>
      </c>
      <c r="K14" s="92" t="str">
        <f>D3</f>
        <v>PWS_neu</v>
      </c>
      <c r="L14" s="92">
        <f>AVERAGE(D4:D6)</f>
        <v>5.5457022884518196E-2</v>
      </c>
      <c r="M14" s="92">
        <f>COUNT(D4:D6)</f>
        <v>3</v>
      </c>
      <c r="N14" s="92">
        <f>DEVSQ(D4:D6)</f>
        <v>2.7019378450331908E-4</v>
      </c>
      <c r="O14" s="42"/>
      <c r="P14" s="42"/>
    </row>
    <row r="15" spans="1:22" x14ac:dyDescent="0.35">
      <c r="A15" s="82" t="str">
        <f>C3</f>
        <v>WT_neu</v>
      </c>
      <c r="B15" s="92">
        <f>COUNT(C4:C6)</f>
        <v>3</v>
      </c>
      <c r="C15" s="42">
        <f>SUM(C4:C6)</f>
        <v>0.19688719716001105</v>
      </c>
      <c r="D15" s="42">
        <f>AVERAGE(C4:C6)</f>
        <v>6.5629065720003682E-2</v>
      </c>
      <c r="E15" s="42">
        <f>_xlfn.VAR.S(C4:C6)</f>
        <v>8.4686820311122638E-4</v>
      </c>
      <c r="F15" s="42">
        <f>DEVSQ(C4:C6)</f>
        <v>1.6937364062224532E-3</v>
      </c>
      <c r="G15" s="42">
        <f>SQRT(D23/B15)</f>
        <v>4.3953775364260941E-2</v>
      </c>
      <c r="H15" s="42">
        <f>D15-G15*_xlfn.T.INV.2T(G12,C23)</f>
        <v>-3.2306048860583275E-2</v>
      </c>
      <c r="I15" s="42">
        <f>D15+G15*_xlfn.T.INV.2T(G12,C23)</f>
        <v>0.16356418030059064</v>
      </c>
      <c r="K15" s="92" t="str">
        <f>E3</f>
        <v>AS1_neu</v>
      </c>
      <c r="L15" s="92">
        <f>AVERAGE(E4:E6)</f>
        <v>6.4079545605117152E-2</v>
      </c>
      <c r="M15" s="92">
        <f>COUNT(E4:E6)</f>
        <v>3</v>
      </c>
      <c r="N15" s="92">
        <f>DEVSQ(E4:E6)</f>
        <v>7.1404194415524379E-5</v>
      </c>
    </row>
    <row r="16" spans="1:22" x14ac:dyDescent="0.35">
      <c r="A16" s="82" t="str">
        <f>D3</f>
        <v>PWS_neu</v>
      </c>
      <c r="B16" s="92">
        <f>COUNT(D4:D6)</f>
        <v>3</v>
      </c>
      <c r="C16" s="42">
        <f>SUM(D4:D6)</f>
        <v>0.16637106865355458</v>
      </c>
      <c r="D16" s="42">
        <f>AVERAGE(D4:D6)</f>
        <v>5.5457022884518196E-2</v>
      </c>
      <c r="E16" s="42">
        <f>_xlfn.VAR.S(D4:D6)</f>
        <v>1.3509689225166006E-4</v>
      </c>
      <c r="F16" s="42">
        <f>DEVSQ(D4:D6)</f>
        <v>2.7019378450331908E-4</v>
      </c>
      <c r="G16" s="42">
        <f>SQRT(D23/B16)</f>
        <v>4.3953775364260941E-2</v>
      </c>
      <c r="H16" s="42">
        <f>D16-G16*_xlfn.T.INV.2T(G12,C23)</f>
        <v>-4.2478091696068761E-2</v>
      </c>
      <c r="I16" s="42">
        <f>D16+G16*_xlfn.T.INV.2T(G12,C23)</f>
        <v>0.15339213746510516</v>
      </c>
      <c r="K16" s="92" t="str">
        <f>F3</f>
        <v>AS2_neu</v>
      </c>
      <c r="L16" s="92">
        <f>AVERAGE(F4:F6)</f>
        <v>0.28634894485610451</v>
      </c>
      <c r="M16" s="92">
        <f>COUNT(F4:F6)</f>
        <v>3</v>
      </c>
      <c r="N16" s="92">
        <f>DEVSQ(F4:F6)</f>
        <v>2.0302467235699583E-2</v>
      </c>
    </row>
    <row r="17" spans="1:22" x14ac:dyDescent="0.35">
      <c r="A17" t="str">
        <f>E3</f>
        <v>AS1_neu</v>
      </c>
      <c r="B17">
        <f>COUNT(E4:E6)</f>
        <v>3</v>
      </c>
      <c r="C17">
        <f>SUM(E4:E6)</f>
        <v>0.19223863681535147</v>
      </c>
      <c r="D17">
        <f>AVERAGE(E4:E6)</f>
        <v>6.4079545605117152E-2</v>
      </c>
      <c r="E17">
        <f>_xlfn.VAR.S(E4:E6)</f>
        <v>3.570209720776219E-5</v>
      </c>
      <c r="F17">
        <f>DEVSQ(E4:E6)</f>
        <v>7.1404194415524379E-5</v>
      </c>
      <c r="G17">
        <f>SQRT(D23/B17)</f>
        <v>4.3953775364260941E-2</v>
      </c>
      <c r="H17">
        <f>D17-G17*_xlfn.T.INV.2T(G12,C23)</f>
        <v>-3.3855568975469805E-2</v>
      </c>
      <c r="I17">
        <f>D17+G17*_xlfn.T.INV.2T(G12,C23)</f>
        <v>0.1620146601857041</v>
      </c>
      <c r="K17" s="78"/>
      <c r="L17" s="78"/>
      <c r="M17" s="78">
        <f>SUM(M12:M16)</f>
        <v>15</v>
      </c>
      <c r="N17" s="78">
        <f>SUM(N12:N16)</f>
        <v>5.7958031063157354E-2</v>
      </c>
      <c r="O17" s="78">
        <f>M17-COUNT(M12:M16)</f>
        <v>10</v>
      </c>
      <c r="P17" s="78">
        <f>[1]!DCRIT(COUNT(M12:M16),O17,O10)</f>
        <v>2.89</v>
      </c>
    </row>
    <row r="18" spans="1:22" ht="15" thickBot="1" x14ac:dyDescent="0.4">
      <c r="A18" t="str">
        <f>F3</f>
        <v>AS2_neu</v>
      </c>
      <c r="B18">
        <f>COUNT(F4:F6)</f>
        <v>3</v>
      </c>
      <c r="C18">
        <f>SUM(F4:F6)</f>
        <v>0.85904683456831354</v>
      </c>
      <c r="D18">
        <f>AVERAGE(F4:F6)</f>
        <v>0.28634894485610451</v>
      </c>
      <c r="E18">
        <f>_xlfn.VAR.S(F4:F6)</f>
        <v>1.0151233617849753E-2</v>
      </c>
      <c r="F18">
        <f>DEVSQ(F4:F6)</f>
        <v>2.0302467235699583E-2</v>
      </c>
      <c r="G18">
        <f>SQRT(D23/B18)</f>
        <v>4.3953775364260941E-2</v>
      </c>
      <c r="H18">
        <f>D18-G18*_xlfn.T.INV.2T(G12,C23)</f>
        <v>0.18841383027551756</v>
      </c>
      <c r="I18">
        <f>D18+G18*_xlfn.T.INV.2T(G12,C23)</f>
        <v>0.38428405943669147</v>
      </c>
      <c r="K18" t="s">
        <v>540</v>
      </c>
    </row>
    <row r="19" spans="1:22" ht="15" thickTop="1" x14ac:dyDescent="0.35">
      <c r="A19" s="78"/>
      <c r="B19" s="78"/>
      <c r="C19" s="78"/>
      <c r="D19" s="78"/>
      <c r="E19" s="78"/>
      <c r="F19" s="78"/>
      <c r="G19" s="78"/>
      <c r="H19" s="78"/>
      <c r="I19" s="78"/>
      <c r="K19" s="88" t="s">
        <v>535</v>
      </c>
      <c r="L19" s="88" t="s">
        <v>536</v>
      </c>
      <c r="M19" s="88" t="s">
        <v>541</v>
      </c>
      <c r="N19" s="88" t="s">
        <v>542</v>
      </c>
      <c r="O19" s="88" t="s">
        <v>543</v>
      </c>
      <c r="P19" s="88" t="s">
        <v>544</v>
      </c>
      <c r="Q19" s="88" t="s">
        <v>545</v>
      </c>
      <c r="R19" s="88" t="s">
        <v>546</v>
      </c>
      <c r="S19" s="88" t="s">
        <v>547</v>
      </c>
      <c r="U19" s="135" t="s">
        <v>558</v>
      </c>
    </row>
    <row r="20" spans="1:22" ht="15" thickBot="1" x14ac:dyDescent="0.4">
      <c r="A20" t="s">
        <v>513</v>
      </c>
      <c r="K20" s="89" t="str">
        <f>K13</f>
        <v>WT_neu</v>
      </c>
      <c r="L20" s="89">
        <f>L$12-L13</f>
        <v>0.94023841433445765</v>
      </c>
      <c r="M20" s="89">
        <f>SQRT(N$17/O$17*(1/M$12+1/M13))</f>
        <v>6.2160025237638243E-2</v>
      </c>
      <c r="N20" s="89">
        <f>ABS(L20/M20)</f>
        <v>15.126094475346802</v>
      </c>
      <c r="O20" s="89">
        <f>L20-M20*P$17</f>
        <v>0.76059594139768316</v>
      </c>
      <c r="P20" s="89">
        <f>L20+M20*P$17</f>
        <v>1.1198808872712323</v>
      </c>
      <c r="Q20" s="99">
        <f>[1]!DPROB(N20,COUNT(M$12:M$16),O$17)</f>
        <v>0</v>
      </c>
      <c r="R20" s="89">
        <f>M20*P$17</f>
        <v>0.17964247293677452</v>
      </c>
      <c r="S20" s="89">
        <f>ABS(L20)*SQRT(O$17/N$17)</f>
        <v>12.350404421910429</v>
      </c>
      <c r="U20" t="s">
        <v>561</v>
      </c>
    </row>
    <row r="21" spans="1:22" ht="15" thickTop="1" x14ac:dyDescent="0.35">
      <c r="A21" s="88" t="s">
        <v>528</v>
      </c>
      <c r="B21" s="88" t="s">
        <v>514</v>
      </c>
      <c r="C21" s="88" t="s">
        <v>515</v>
      </c>
      <c r="D21" s="88" t="s">
        <v>516</v>
      </c>
      <c r="E21" s="88" t="s">
        <v>517</v>
      </c>
      <c r="F21" s="88" t="s">
        <v>529</v>
      </c>
      <c r="G21" s="88" t="s">
        <v>530</v>
      </c>
      <c r="H21" s="88" t="s">
        <v>531</v>
      </c>
      <c r="I21" s="88" t="s">
        <v>532</v>
      </c>
      <c r="K21" s="42" t="str">
        <f t="shared" ref="K21:K23" si="0">K14</f>
        <v>PWS_neu</v>
      </c>
      <c r="L21" s="42">
        <f t="shared" ref="L21:L23" si="1">L$12-L14</f>
        <v>0.95041045716994321</v>
      </c>
      <c r="M21" s="42">
        <f t="shared" ref="M21:M23" si="2">SQRT(N$17/O$17*(1/M$12+1/M14))</f>
        <v>6.2160025237638243E-2</v>
      </c>
      <c r="N21" s="42">
        <f t="shared" ref="N21:N23" si="3">ABS(L21/M21)</f>
        <v>15.289737311664803</v>
      </c>
      <c r="O21" s="42">
        <f t="shared" ref="O21:O23" si="4">L21-M21*P$17</f>
        <v>0.77076798423316872</v>
      </c>
      <c r="P21" s="42">
        <f t="shared" ref="P21:P23" si="5">L21+M21*P$17</f>
        <v>1.1300529301067177</v>
      </c>
      <c r="Q21" s="97">
        <f>[1]!DPROB(N21,COUNT(M$12:M$16),O$17)</f>
        <v>0</v>
      </c>
      <c r="R21" s="42">
        <f t="shared" ref="R21:R23" si="6">M21*P$17</f>
        <v>0.17964247293677452</v>
      </c>
      <c r="S21" s="42">
        <f t="shared" ref="S21:S23" si="7">ABS(L21)*SQRT(O$17/N$17)</f>
        <v>12.484018238257391</v>
      </c>
      <c r="U21" t="s">
        <v>561</v>
      </c>
    </row>
    <row r="22" spans="1:22" x14ac:dyDescent="0.35">
      <c r="A22" s="42" t="s">
        <v>518</v>
      </c>
      <c r="B22" s="42">
        <f>B24-B23</f>
        <v>2.0061671992461543</v>
      </c>
      <c r="C22" s="42">
        <f>COUNTA(A14:A18)-1</f>
        <v>4</v>
      </c>
      <c r="D22" s="42">
        <f>B22/C22</f>
        <v>0.50154179981153857</v>
      </c>
      <c r="E22" s="42">
        <f>D22/D23</f>
        <v>86.535341282557425</v>
      </c>
      <c r="F22" s="97">
        <f>_xlfn.F.DIST.RT(E22,C22,C23)</f>
        <v>1.0227190434291712E-7</v>
      </c>
      <c r="G22" s="42">
        <f>B22/B24</f>
        <v>0.97192126223152053</v>
      </c>
      <c r="H22" s="42">
        <f>SQRT(DEVSQ(D14:D18)/(D23*C22))</f>
        <v>5.3707647277508324</v>
      </c>
      <c r="I22" s="42">
        <f>(B24-C24*D23)/(B24+D23)</f>
        <v>0.95799982453858201</v>
      </c>
      <c r="K22" s="42" t="str">
        <f t="shared" si="0"/>
        <v>AS1_neu</v>
      </c>
      <c r="L22" s="42">
        <f t="shared" si="1"/>
        <v>0.94178793444934417</v>
      </c>
      <c r="M22" s="42">
        <f t="shared" si="2"/>
        <v>6.2160025237638243E-2</v>
      </c>
      <c r="N22" s="42">
        <f t="shared" si="3"/>
        <v>15.151022395001961</v>
      </c>
      <c r="O22" s="42">
        <f t="shared" si="4"/>
        <v>0.76214546151256968</v>
      </c>
      <c r="P22" s="42">
        <f t="shared" si="5"/>
        <v>1.1214304073861188</v>
      </c>
      <c r="Q22" s="97">
        <f>[1]!DPROB(N22,COUNT(M$12:M$16),O$17)</f>
        <v>0</v>
      </c>
      <c r="R22" s="42">
        <f t="shared" si="6"/>
        <v>0.17964247293677452</v>
      </c>
      <c r="S22" s="42">
        <f t="shared" si="7"/>
        <v>12.370757983078509</v>
      </c>
      <c r="U22" t="s">
        <v>561</v>
      </c>
    </row>
    <row r="23" spans="1:22" x14ac:dyDescent="0.35">
      <c r="A23" s="42" t="s">
        <v>519</v>
      </c>
      <c r="B23" s="42">
        <f>SUM(F14:F18)</f>
        <v>5.7958031063157354E-2</v>
      </c>
      <c r="C23" s="42">
        <f>C24-C22</f>
        <v>10</v>
      </c>
      <c r="D23" s="42">
        <f>B23/C23</f>
        <v>5.7958031063157353E-3</v>
      </c>
      <c r="E23" s="42"/>
      <c r="F23" s="42"/>
      <c r="G23" s="42"/>
      <c r="H23" s="42"/>
      <c r="I23" s="42"/>
      <c r="K23" s="90" t="str">
        <f t="shared" si="0"/>
        <v>AS2_neu</v>
      </c>
      <c r="L23" s="90">
        <f t="shared" si="1"/>
        <v>0.71951853519835685</v>
      </c>
      <c r="M23" s="90">
        <f t="shared" si="2"/>
        <v>6.2160025237638243E-2</v>
      </c>
      <c r="N23" s="90">
        <f t="shared" si="3"/>
        <v>11.575261310587184</v>
      </c>
      <c r="O23" s="90">
        <f t="shared" si="4"/>
        <v>0.53987606226158236</v>
      </c>
      <c r="P23" s="90">
        <f t="shared" si="5"/>
        <v>0.89916100813513133</v>
      </c>
      <c r="Q23" s="94">
        <f>[1]!DPROB(N23,COUNT(M$12:M$16),O$17)</f>
        <v>0</v>
      </c>
      <c r="R23" s="90">
        <f t="shared" si="6"/>
        <v>0.17964247293677452</v>
      </c>
      <c r="S23" s="90">
        <f t="shared" si="7"/>
        <v>9.4511612834394239</v>
      </c>
      <c r="U23" t="s">
        <v>561</v>
      </c>
    </row>
    <row r="24" spans="1:22" x14ac:dyDescent="0.35">
      <c r="A24" s="90" t="s">
        <v>520</v>
      </c>
      <c r="B24" s="90">
        <f>DEVSQ(B4:F6)</f>
        <v>2.0641252303093118</v>
      </c>
      <c r="C24" s="90">
        <f>COUNT(B4:F6)-1</f>
        <v>14</v>
      </c>
      <c r="D24" s="90">
        <f>B24/C24</f>
        <v>0.14743751645066513</v>
      </c>
      <c r="E24" s="90"/>
      <c r="F24" s="90"/>
      <c r="G24" s="90"/>
      <c r="H24" s="90"/>
      <c r="I24" s="90"/>
      <c r="K24" s="42"/>
      <c r="L24" s="42"/>
      <c r="M24" s="42"/>
      <c r="N24" s="42"/>
      <c r="O24" s="42"/>
      <c r="P24" s="42"/>
      <c r="Q24" s="42"/>
      <c r="R24" s="42"/>
      <c r="S24" s="42"/>
    </row>
    <row r="25" spans="1:22" x14ac:dyDescent="0.35">
      <c r="K25" s="42"/>
      <c r="L25" s="42"/>
      <c r="M25" s="42"/>
      <c r="N25" s="42"/>
      <c r="O25" s="42"/>
      <c r="P25" s="42"/>
      <c r="Q25" s="42"/>
      <c r="R25" s="42"/>
      <c r="S25" s="42"/>
    </row>
    <row r="26" spans="1:22" ht="15.5" x14ac:dyDescent="0.35">
      <c r="A26" s="83" t="s">
        <v>70</v>
      </c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</row>
    <row r="27" spans="1:22" ht="15.5" x14ac:dyDescent="0.35">
      <c r="A27" s="81"/>
      <c r="B27" s="82" t="s">
        <v>137</v>
      </c>
      <c r="C27" s="82" t="s">
        <v>140</v>
      </c>
      <c r="D27" s="82" t="s">
        <v>141</v>
      </c>
      <c r="E27" s="82" t="s">
        <v>142</v>
      </c>
      <c r="F27" s="82" t="s">
        <v>143</v>
      </c>
      <c r="H27" s="106" t="s">
        <v>554</v>
      </c>
      <c r="I27" s="119" t="s">
        <v>140</v>
      </c>
      <c r="J27" s="119"/>
      <c r="K27" s="124" t="s">
        <v>141</v>
      </c>
      <c r="L27" s="125"/>
      <c r="M27" s="124" t="s">
        <v>142</v>
      </c>
      <c r="N27" s="125"/>
      <c r="O27" s="119" t="s">
        <v>143</v>
      </c>
      <c r="P27" s="119"/>
    </row>
    <row r="28" spans="1:22" x14ac:dyDescent="0.35">
      <c r="A28" t="s">
        <v>79</v>
      </c>
      <c r="B28">
        <v>1.3832462379004771</v>
      </c>
      <c r="C28">
        <v>2.2693550359179469</v>
      </c>
      <c r="D28">
        <v>1.2807912290602836</v>
      </c>
      <c r="E28">
        <v>1.6513550416764715</v>
      </c>
      <c r="F28">
        <v>0.36155010491097012</v>
      </c>
      <c r="I28" s="107" t="str" cm="1">
        <f t="array" ref="I28:J31">[1]!GRUBBS(C28:C30,TRUE)</f>
        <v>outlier</v>
      </c>
      <c r="J28" s="74">
        <v>2.6038902938149278</v>
      </c>
      <c r="K28" s="107" t="str" cm="1">
        <f t="array" ref="K28:L31">[1]!GRUBBS(D28:D30,TRUE)</f>
        <v>outlier</v>
      </c>
      <c r="L28" s="74">
        <v>3.3777869468235715</v>
      </c>
      <c r="M28" s="107" t="str" cm="1">
        <f t="array" ref="M28:N31">[1]!GRUBBS(E28:E30,TRUE)</f>
        <v>outlier</v>
      </c>
      <c r="N28" s="74">
        <v>1.6513550416764715</v>
      </c>
      <c r="O28" s="107" t="str" cm="1">
        <f t="array" ref="O28:P31">[1]!GRUBBS(F28:F30,TRUE)</f>
        <v>outlier</v>
      </c>
      <c r="P28" s="74">
        <v>0.61317636745433834</v>
      </c>
    </row>
    <row r="29" spans="1:22" x14ac:dyDescent="0.35">
      <c r="A29" t="s">
        <v>80</v>
      </c>
      <c r="B29">
        <v>0.88181463954750783</v>
      </c>
      <c r="C29">
        <v>2.6038902938149278</v>
      </c>
      <c r="D29">
        <v>3.3777869468235715</v>
      </c>
      <c r="E29">
        <v>0.71778947131263149</v>
      </c>
      <c r="F29">
        <v>0.41807233947964917</v>
      </c>
      <c r="I29" s="108" t="str">
        <v>G</v>
      </c>
      <c r="J29" s="75">
        <v>1.0607957371001659</v>
      </c>
      <c r="K29" s="108" t="str">
        <v>G</v>
      </c>
      <c r="L29" s="75">
        <v>1.1427431366991412</v>
      </c>
      <c r="M29" s="108" t="str">
        <v>G</v>
      </c>
      <c r="N29" s="75">
        <v>1.146405790878404</v>
      </c>
      <c r="O29" s="108" t="str">
        <v>G</v>
      </c>
      <c r="P29" s="75">
        <v>1.1279335309674801</v>
      </c>
    </row>
    <row r="30" spans="1:22" x14ac:dyDescent="0.35">
      <c r="A30" t="s">
        <v>81</v>
      </c>
      <c r="B30">
        <v>0.81982885105556114</v>
      </c>
      <c r="C30">
        <v>2.0484097531127117</v>
      </c>
      <c r="D30">
        <v>0.89748993611385164</v>
      </c>
      <c r="E30">
        <v>0.83924949368593615</v>
      </c>
      <c r="F30">
        <v>0.61317636745433834</v>
      </c>
      <c r="I30" s="108" t="str">
        <v>G-crit</v>
      </c>
      <c r="J30" s="75">
        <v>1.1531180614225278</v>
      </c>
      <c r="K30" s="108" t="str">
        <v>G-crit</v>
      </c>
      <c r="L30" s="75">
        <v>1.1531180614225278</v>
      </c>
      <c r="M30" s="108" t="str">
        <v>G-crit</v>
      </c>
      <c r="N30" s="75">
        <v>1.1531180614225278</v>
      </c>
      <c r="O30" s="108" t="str">
        <v>G-crit</v>
      </c>
      <c r="P30" s="75">
        <v>1.1531180614225278</v>
      </c>
    </row>
    <row r="31" spans="1:22" x14ac:dyDescent="0.35">
      <c r="I31" s="109" t="str">
        <v>sig</v>
      </c>
      <c r="J31" s="110" t="str">
        <v>no</v>
      </c>
      <c r="K31" s="109" t="str">
        <v>sig</v>
      </c>
      <c r="L31" s="110" t="str">
        <v>no</v>
      </c>
      <c r="M31" s="109" t="str">
        <v>sig</v>
      </c>
      <c r="N31" s="110" t="str">
        <v>no</v>
      </c>
      <c r="O31" s="109" t="str">
        <v>sig</v>
      </c>
      <c r="P31" s="110" t="str">
        <v>no</v>
      </c>
    </row>
    <row r="32" spans="1:22" x14ac:dyDescent="0.35">
      <c r="H32" s="11" t="s">
        <v>555</v>
      </c>
      <c r="I32" s="6" t="str">
        <f>IF(J29 &lt; 1.153, "NS", IF(J29 &gt; 1.155, "outlier", "straggler"))</f>
        <v>NS</v>
      </c>
      <c r="J32" s="6" t="str">
        <f>IF(I32 = "outlier", "exclude", IF(I32 = "straggler", "keep", "keep"))</f>
        <v>keep</v>
      </c>
      <c r="K32" s="6" t="str">
        <f>IF(L29 &lt; 1.153, "NS", IF(L29 &gt; 1.155, "outlier", "straggler"))</f>
        <v>NS</v>
      </c>
      <c r="L32" s="6" t="str">
        <f>IF(K32 = "outlier", "exclude", IF(K32 = "straggler", "keep", "keep"))</f>
        <v>keep</v>
      </c>
      <c r="M32" s="6" t="str">
        <f>IF(N29 &lt; 1.153, "NS", IF(N29 &gt; 1.155, "outlier", "straggler"))</f>
        <v>NS</v>
      </c>
      <c r="N32" s="6" t="str">
        <f>IF(M32 = "outlier", "exclude", IF(M32 = "straggler", "keep", "keep"))</f>
        <v>keep</v>
      </c>
      <c r="O32" s="6" t="str">
        <f>IF(P29 &lt; 1.153, "NS", IF(P29 &gt; 1.155, "outlier", "straggler"))</f>
        <v>NS</v>
      </c>
      <c r="P32" s="6" t="str">
        <f>IF(O32 = "outlier", "exclude", IF(O32 = "straggler", "keep", "keep"))</f>
        <v>keep</v>
      </c>
    </row>
    <row r="34" spans="1:21" ht="15" thickBot="1" x14ac:dyDescent="0.4">
      <c r="A34" t="s">
        <v>521</v>
      </c>
      <c r="K34" t="s">
        <v>533</v>
      </c>
      <c r="N34" s="42" t="s">
        <v>534</v>
      </c>
      <c r="O34">
        <v>0.05</v>
      </c>
    </row>
    <row r="35" spans="1:21" ht="15" thickTop="1" x14ac:dyDescent="0.35">
      <c r="K35" s="85" t="s">
        <v>535</v>
      </c>
      <c r="L35" s="85" t="s">
        <v>536</v>
      </c>
      <c r="M35" s="85" t="s">
        <v>537</v>
      </c>
      <c r="N35" s="85" t="s">
        <v>538</v>
      </c>
      <c r="O35" s="85" t="s">
        <v>515</v>
      </c>
      <c r="P35" s="85" t="s">
        <v>539</v>
      </c>
    </row>
    <row r="36" spans="1:21" ht="15" thickBot="1" x14ac:dyDescent="0.4">
      <c r="A36" t="s">
        <v>522</v>
      </c>
      <c r="F36" t="s">
        <v>523</v>
      </c>
      <c r="G36">
        <v>0.05</v>
      </c>
      <c r="K36" s="42" t="str">
        <f>B27</f>
        <v>WT_ESC</v>
      </c>
      <c r="L36" s="42">
        <f>AVERAGE(B28:B30)</f>
        <v>1.0282965761678486</v>
      </c>
      <c r="M36" s="42">
        <f>COUNT(B28:B30)</f>
        <v>3</v>
      </c>
      <c r="N36" s="42">
        <f>DEVSQ(B28:B30)</f>
        <v>0.19090501253364517</v>
      </c>
    </row>
    <row r="37" spans="1:21" ht="15" thickTop="1" x14ac:dyDescent="0.35">
      <c r="A37" s="100" t="s">
        <v>524</v>
      </c>
      <c r="B37" s="111" t="s">
        <v>510</v>
      </c>
      <c r="C37" s="100" t="s">
        <v>511</v>
      </c>
      <c r="D37" s="100" t="s">
        <v>121</v>
      </c>
      <c r="E37" s="100" t="s">
        <v>512</v>
      </c>
      <c r="F37" s="100" t="s">
        <v>514</v>
      </c>
      <c r="G37" s="100" t="s">
        <v>525</v>
      </c>
      <c r="H37" s="100" t="s">
        <v>526</v>
      </c>
      <c r="I37" s="100" t="s">
        <v>527</v>
      </c>
      <c r="K37" s="92" t="str">
        <f>C27</f>
        <v>WT_neu</v>
      </c>
      <c r="L37" s="92">
        <f>AVERAGE(C28:C30)</f>
        <v>2.3072183609485286</v>
      </c>
      <c r="M37" s="92">
        <f>COUNT(C28:C30)</f>
        <v>3</v>
      </c>
      <c r="N37" s="92">
        <f>DEVSQ(C28:C30)</f>
        <v>0.1564297626229704</v>
      </c>
      <c r="O37" s="42"/>
      <c r="P37" s="42"/>
    </row>
    <row r="38" spans="1:21" x14ac:dyDescent="0.35">
      <c r="A38" s="42" t="str">
        <f>B27</f>
        <v>WT_ESC</v>
      </c>
      <c r="B38" s="42">
        <f>COUNT(B28:B30)</f>
        <v>3</v>
      </c>
      <c r="C38" s="42">
        <f>SUM(B28:B30)</f>
        <v>3.0848897285035459</v>
      </c>
      <c r="D38" s="42">
        <f>AVERAGE(B28:B30)</f>
        <v>1.0282965761678486</v>
      </c>
      <c r="E38" s="42">
        <f>_xlfn.VAR.S(B28:B30)</f>
        <v>9.5452506266822779E-2</v>
      </c>
      <c r="F38" s="42">
        <f>DEVSQ(B28:B30)</f>
        <v>0.19090501253364517</v>
      </c>
      <c r="G38" s="42">
        <f>SQRT(D47/B38)</f>
        <v>0.38569673264124976</v>
      </c>
      <c r="H38" s="42">
        <f>D38-G38*_xlfn.T.INV.2T(G36,C47)</f>
        <v>0.16891070108571737</v>
      </c>
      <c r="I38" s="42">
        <f>D38+G38*_xlfn.T.INV.2T(G36,C47)</f>
        <v>1.8876824512499799</v>
      </c>
      <c r="K38" s="92" t="str">
        <f>D27</f>
        <v>PWS_neu</v>
      </c>
      <c r="L38" s="92">
        <f>AVERAGE(D28:D30)</f>
        <v>1.8520227039992356</v>
      </c>
      <c r="M38" s="92">
        <f>COUNT(D28:D30)</f>
        <v>3</v>
      </c>
      <c r="N38" s="92">
        <f>DEVSQ(D28:D30)</f>
        <v>3.5653947276091817</v>
      </c>
      <c r="O38" s="42"/>
      <c r="P38" s="42"/>
    </row>
    <row r="39" spans="1:21" x14ac:dyDescent="0.35">
      <c r="A39" s="82" t="str">
        <f>C27</f>
        <v>WT_neu</v>
      </c>
      <c r="B39" s="92">
        <f>COUNT(C28:C30)</f>
        <v>3</v>
      </c>
      <c r="C39" s="42">
        <f>SUM(C28:C30)</f>
        <v>6.9216550828455858</v>
      </c>
      <c r="D39" s="42">
        <f>AVERAGE(C28:C30)</f>
        <v>2.3072183609485286</v>
      </c>
      <c r="E39" s="42">
        <f>_xlfn.VAR.S(C28:C30)</f>
        <v>7.8214881311485199E-2</v>
      </c>
      <c r="F39" s="42">
        <f>DEVSQ(C28:C30)</f>
        <v>0.1564297626229704</v>
      </c>
      <c r="G39" s="42">
        <f>SQRT(D47/B39)</f>
        <v>0.38569673264124976</v>
      </c>
      <c r="H39" s="42">
        <f>D39-G39*_xlfn.T.INV.2T(G36,C47)</f>
        <v>1.4478324858663973</v>
      </c>
      <c r="I39" s="42">
        <f>D39+G39*_xlfn.T.INV.2T(G36,C47)</f>
        <v>3.1666042360306599</v>
      </c>
      <c r="K39" s="92" t="str">
        <f>E27</f>
        <v>AS1_neu</v>
      </c>
      <c r="L39" s="92">
        <f>AVERAGE(E28:E30)</f>
        <v>1.0694646688916798</v>
      </c>
      <c r="M39" s="92">
        <f>COUNT(E28:E30)</f>
        <v>3</v>
      </c>
      <c r="N39" s="92">
        <f>DEVSQ(E28:E30)</f>
        <v>0.51527087742689781</v>
      </c>
    </row>
    <row r="40" spans="1:21" x14ac:dyDescent="0.35">
      <c r="A40" s="82" t="str">
        <f>D27</f>
        <v>PWS_neu</v>
      </c>
      <c r="B40" s="92">
        <f>COUNT(D28:D30)</f>
        <v>3</v>
      </c>
      <c r="C40" s="42">
        <f>SUM(D28:D30)</f>
        <v>5.5560681119977069</v>
      </c>
      <c r="D40" s="42">
        <f>AVERAGE(D28:D30)</f>
        <v>1.8520227039992356</v>
      </c>
      <c r="E40" s="42">
        <f>_xlfn.VAR.S(D28:D30)</f>
        <v>1.7826973638045907</v>
      </c>
      <c r="F40" s="42">
        <f>DEVSQ(D28:D30)</f>
        <v>3.5653947276091817</v>
      </c>
      <c r="G40" s="42">
        <f>SQRT(D47/B40)</f>
        <v>0.38569673264124976</v>
      </c>
      <c r="H40" s="42">
        <f>D40-G40*_xlfn.T.INV.2T(G36,C47)</f>
        <v>0.99263682891710436</v>
      </c>
      <c r="I40" s="42">
        <f>D40+G40*_xlfn.T.INV.2T(G36,C47)</f>
        <v>2.7114085790813669</v>
      </c>
      <c r="K40" s="92" t="str">
        <f>F27</f>
        <v>AS2_neu</v>
      </c>
      <c r="L40" s="92">
        <f>AVERAGE(F28:F30)</f>
        <v>0.46426627061498582</v>
      </c>
      <c r="M40" s="92">
        <f>COUNT(F28:F30)</f>
        <v>3</v>
      </c>
      <c r="N40" s="92">
        <f>DEVSQ(F28:F30)</f>
        <v>3.485870691137638E-2</v>
      </c>
    </row>
    <row r="41" spans="1:21" x14ac:dyDescent="0.35">
      <c r="A41" t="str">
        <f>E27</f>
        <v>AS1_neu</v>
      </c>
      <c r="B41">
        <f>COUNT(E28:E30)</f>
        <v>3</v>
      </c>
      <c r="C41">
        <f>SUM(E28:E30)</f>
        <v>3.2083940066750394</v>
      </c>
      <c r="D41">
        <f>AVERAGE(E28:E30)</f>
        <v>1.0694646688916798</v>
      </c>
      <c r="E41">
        <f>_xlfn.VAR.S(E28:E30)</f>
        <v>0.25763543871344852</v>
      </c>
      <c r="F41">
        <f>DEVSQ(E28:E30)</f>
        <v>0.51527087742689781</v>
      </c>
      <c r="G41">
        <f>SQRT(D47/B41)</f>
        <v>0.38569673264124976</v>
      </c>
      <c r="H41">
        <f>D41-G41*_xlfn.T.INV.2T(G36,C47)</f>
        <v>0.21007879380954853</v>
      </c>
      <c r="I41">
        <f>D41+G41*_xlfn.T.INV.2T(G36,C47)</f>
        <v>1.9288505439738111</v>
      </c>
      <c r="K41" s="78"/>
      <c r="L41" s="78"/>
      <c r="M41" s="78">
        <f>SUM(M36:M40)</f>
        <v>15</v>
      </c>
      <c r="N41" s="78">
        <f>SUM(N36:N40)</f>
        <v>4.4628590871040714</v>
      </c>
      <c r="O41" s="78">
        <f>M41-COUNT(M36:M40)</f>
        <v>10</v>
      </c>
      <c r="P41" s="78">
        <f>[1]!DCRIT(COUNT(M36:M40),O41,O34)</f>
        <v>2.89</v>
      </c>
    </row>
    <row r="42" spans="1:21" ht="15" thickBot="1" x14ac:dyDescent="0.4">
      <c r="A42" t="str">
        <f>F27</f>
        <v>AS2_neu</v>
      </c>
      <c r="B42">
        <f>COUNT(F28:F30)</f>
        <v>3</v>
      </c>
      <c r="C42">
        <f>SUM(F28:F30)</f>
        <v>1.3927988118449575</v>
      </c>
      <c r="D42">
        <f>AVERAGE(F28:F30)</f>
        <v>0.46426627061498582</v>
      </c>
      <c r="E42">
        <f>_xlfn.VAR.S(F28:F30)</f>
        <v>1.7429353455688246E-2</v>
      </c>
      <c r="F42">
        <f>DEVSQ(F28:F30)</f>
        <v>3.485870691137638E-2</v>
      </c>
      <c r="G42">
        <f>SQRT(D47/B42)</f>
        <v>0.38569673264124976</v>
      </c>
      <c r="H42">
        <f>D42-G42*_xlfn.T.INV.2T(G36,C47)</f>
        <v>-0.39511960446714545</v>
      </c>
      <c r="I42">
        <f>D42+G42*_xlfn.T.INV.2T(G36,C47)</f>
        <v>1.3236521456971171</v>
      </c>
      <c r="K42" t="s">
        <v>540</v>
      </c>
    </row>
    <row r="43" spans="1:21" ht="15" thickTop="1" x14ac:dyDescent="0.35">
      <c r="A43" s="78"/>
      <c r="B43" s="78"/>
      <c r="C43" s="78"/>
      <c r="D43" s="78"/>
      <c r="E43" s="78"/>
      <c r="F43" s="78"/>
      <c r="G43" s="78"/>
      <c r="H43" s="78"/>
      <c r="I43" s="78"/>
      <c r="K43" s="85" t="s">
        <v>535</v>
      </c>
      <c r="L43" s="85" t="s">
        <v>536</v>
      </c>
      <c r="M43" s="85" t="s">
        <v>541</v>
      </c>
      <c r="N43" s="85" t="s">
        <v>542</v>
      </c>
      <c r="O43" s="85" t="s">
        <v>543</v>
      </c>
      <c r="P43" s="85" t="s">
        <v>544</v>
      </c>
      <c r="Q43" s="85" t="s">
        <v>545</v>
      </c>
      <c r="R43" s="85" t="s">
        <v>546</v>
      </c>
      <c r="S43" s="85" t="s">
        <v>547</v>
      </c>
      <c r="U43" s="135" t="s">
        <v>558</v>
      </c>
    </row>
    <row r="44" spans="1:21" ht="15" thickBot="1" x14ac:dyDescent="0.4">
      <c r="A44" t="s">
        <v>513</v>
      </c>
      <c r="K44" s="89" t="str">
        <f>K37</f>
        <v>WT_neu</v>
      </c>
      <c r="L44" s="89">
        <f>L$36-L37</f>
        <v>-1.27892178478068</v>
      </c>
      <c r="M44" s="89">
        <f>SQRT(N$41/O$41*(1/M$36+1/M37))</f>
        <v>0.54545755026424503</v>
      </c>
      <c r="N44" s="89">
        <f>ABS(L44/M44)</f>
        <v>2.3446770223661049</v>
      </c>
      <c r="O44" s="89">
        <f>L44-M44*P$41</f>
        <v>-2.8552941050443481</v>
      </c>
      <c r="P44" s="89">
        <f>L44+M44*P$41</f>
        <v>0.29745053548298817</v>
      </c>
      <c r="Q44" s="89">
        <f>[1]!DPROB(N44,COUNT(M$36:M$40),O$41)</f>
        <v>1</v>
      </c>
      <c r="R44" s="89">
        <f>M44*P$41</f>
        <v>1.5763723202636681</v>
      </c>
      <c r="S44" s="89">
        <f>ABS(L44)*SQRT(O$41/N$41)</f>
        <v>1.9144207721417259</v>
      </c>
      <c r="U44" t="s">
        <v>559</v>
      </c>
    </row>
    <row r="45" spans="1:21" ht="15" thickTop="1" x14ac:dyDescent="0.35">
      <c r="A45" s="85" t="s">
        <v>528</v>
      </c>
      <c r="B45" s="85" t="s">
        <v>514</v>
      </c>
      <c r="C45" s="85" t="s">
        <v>515</v>
      </c>
      <c r="D45" s="85" t="s">
        <v>516</v>
      </c>
      <c r="E45" s="85" t="s">
        <v>517</v>
      </c>
      <c r="F45" s="85" t="s">
        <v>529</v>
      </c>
      <c r="G45" s="85" t="s">
        <v>530</v>
      </c>
      <c r="H45" s="85" t="s">
        <v>531</v>
      </c>
      <c r="I45" s="85" t="s">
        <v>532</v>
      </c>
      <c r="K45" s="89" t="str">
        <f t="shared" ref="K45:K47" si="8">K38</f>
        <v>PWS_neu</v>
      </c>
      <c r="L45" s="89">
        <f t="shared" ref="L45:L47" si="9">L$36-L38</f>
        <v>-0.82372612783138699</v>
      </c>
      <c r="M45" s="89">
        <f t="shared" ref="M45:M47" si="10">SQRT(N$41/O$41*(1/M$36+1/M38))</f>
        <v>0.54545755026424503</v>
      </c>
      <c r="N45" s="89">
        <f t="shared" ref="N45:N47" si="11">ABS(L45/M45)</f>
        <v>1.51015624851528</v>
      </c>
      <c r="O45" s="89">
        <f t="shared" ref="O45:O47" si="12">L45-M45*P$41</f>
        <v>-2.4000984480950551</v>
      </c>
      <c r="P45" s="89">
        <f t="shared" ref="P45:P47" si="13">L45+M45*P$41</f>
        <v>0.75264619243228115</v>
      </c>
      <c r="Q45" s="89">
        <f>[1]!DPROB(N45,COUNT(M$36:M$40),O$41)</f>
        <v>1</v>
      </c>
      <c r="R45" s="89">
        <f t="shared" ref="R45:R47" si="14">M45*P$41</f>
        <v>1.5763723202636681</v>
      </c>
      <c r="S45" s="89">
        <f t="shared" ref="S45:S47" si="15">ABS(L45)*SQRT(O$41/N$41)</f>
        <v>1.2330374135793674</v>
      </c>
      <c r="U45" t="s">
        <v>559</v>
      </c>
    </row>
    <row r="46" spans="1:21" x14ac:dyDescent="0.35">
      <c r="A46" s="42" t="s">
        <v>518</v>
      </c>
      <c r="B46" s="42">
        <f>B48-B47</f>
        <v>6.4045382737544099</v>
      </c>
      <c r="C46" s="42">
        <f>COUNTA(A38:A42)-1</f>
        <v>4</v>
      </c>
      <c r="D46" s="42">
        <f>B46/C46</f>
        <v>1.6011345684386025</v>
      </c>
      <c r="E46" s="42">
        <f>D46/D47</f>
        <v>3.5876879309616996</v>
      </c>
      <c r="F46" s="97">
        <f>_xlfn.F.DIST.RT(E46,C46,C47)</f>
        <v>4.6096667951012117E-2</v>
      </c>
      <c r="G46" s="42">
        <f>B46/B48</f>
        <v>0.5893350598204754</v>
      </c>
      <c r="H46" s="42">
        <f>SQRT(DEVSQ(D38:D42)/(D47*C46))</f>
        <v>1.0935702890016867</v>
      </c>
      <c r="I46" s="42">
        <f>(B48-C48*D47)/(B48+D47)</f>
        <v>0.40830156977594129</v>
      </c>
      <c r="K46" s="89" t="str">
        <f t="shared" si="8"/>
        <v>AS1_neu</v>
      </c>
      <c r="L46" s="89">
        <f t="shared" si="9"/>
        <v>-4.1168092723831151E-2</v>
      </c>
      <c r="M46" s="89">
        <f t="shared" si="10"/>
        <v>0.54545755026424503</v>
      </c>
      <c r="N46" s="89">
        <f t="shared" si="11"/>
        <v>7.5474420885525209E-2</v>
      </c>
      <c r="O46" s="89">
        <f t="shared" si="12"/>
        <v>-1.6175404129874993</v>
      </c>
      <c r="P46" s="89">
        <f t="shared" si="13"/>
        <v>1.535204227539837</v>
      </c>
      <c r="Q46" s="89">
        <f>[1]!DPROB(N46,COUNT(M$36:M$40),O$41)</f>
        <v>1</v>
      </c>
      <c r="R46" s="89">
        <f t="shared" si="14"/>
        <v>1.5763723202636681</v>
      </c>
      <c r="S46" s="89">
        <f t="shared" si="15"/>
        <v>6.1624606600531484E-2</v>
      </c>
      <c r="U46" t="s">
        <v>559</v>
      </c>
    </row>
    <row r="47" spans="1:21" x14ac:dyDescent="0.35">
      <c r="A47" s="42" t="s">
        <v>519</v>
      </c>
      <c r="B47" s="42">
        <f>SUM(F38:F42)</f>
        <v>4.4628590871040714</v>
      </c>
      <c r="C47" s="42">
        <f>C48-C46</f>
        <v>10</v>
      </c>
      <c r="D47" s="42">
        <f>B47/C47</f>
        <v>0.44628590871040713</v>
      </c>
      <c r="E47" s="42"/>
      <c r="F47" s="42"/>
      <c r="G47" s="42"/>
      <c r="H47" s="42"/>
      <c r="I47" s="42"/>
      <c r="K47" s="95" t="str">
        <f t="shared" si="8"/>
        <v>AS2_neu</v>
      </c>
      <c r="L47" s="95">
        <f t="shared" si="9"/>
        <v>0.56403030555286282</v>
      </c>
      <c r="M47" s="95">
        <f t="shared" si="10"/>
        <v>0.54545755026424503</v>
      </c>
      <c r="N47" s="95">
        <f t="shared" si="11"/>
        <v>1.0340498637879709</v>
      </c>
      <c r="O47" s="95">
        <f t="shared" si="12"/>
        <v>-1.0123420147108053</v>
      </c>
      <c r="P47" s="95">
        <f t="shared" si="13"/>
        <v>2.140402625816531</v>
      </c>
      <c r="Q47" s="95">
        <f>[1]!DPROB(N47,COUNT(M$36:M$40),O$41)</f>
        <v>1</v>
      </c>
      <c r="R47" s="95">
        <f t="shared" si="14"/>
        <v>1.5763723202636681</v>
      </c>
      <c r="S47" s="95">
        <f t="shared" si="15"/>
        <v>0.84429817829165899</v>
      </c>
      <c r="U47" t="s">
        <v>559</v>
      </c>
    </row>
    <row r="48" spans="1:21" x14ac:dyDescent="0.35">
      <c r="A48" s="90" t="s">
        <v>520</v>
      </c>
      <c r="B48" s="90">
        <f>DEVSQ(B28:F30)</f>
        <v>10.867397360858481</v>
      </c>
      <c r="C48" s="90">
        <f>COUNT(B28:F30)-1</f>
        <v>14</v>
      </c>
      <c r="D48" s="90">
        <f>B48/C48</f>
        <v>0.77624266863274871</v>
      </c>
      <c r="E48" s="90"/>
      <c r="F48" s="90"/>
      <c r="G48" s="90"/>
      <c r="H48" s="90"/>
      <c r="I48" s="90"/>
      <c r="K48" s="42"/>
      <c r="L48" s="42"/>
      <c r="M48" s="42"/>
      <c r="N48" s="42"/>
      <c r="O48" s="42"/>
      <c r="P48" s="42"/>
      <c r="Q48" s="42"/>
      <c r="R48" s="42"/>
      <c r="S48" s="42"/>
    </row>
    <row r="49" spans="1:22" x14ac:dyDescent="0.35">
      <c r="K49" s="42"/>
      <c r="L49" s="42"/>
      <c r="M49" s="42"/>
      <c r="N49" s="42"/>
      <c r="O49" s="42"/>
      <c r="P49" s="42"/>
      <c r="Q49" s="42"/>
      <c r="R49" s="42"/>
      <c r="S49" s="42"/>
    </row>
    <row r="50" spans="1:22" ht="15.5" x14ac:dyDescent="0.35">
      <c r="A50" s="83" t="s">
        <v>71</v>
      </c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</row>
    <row r="51" spans="1:22" ht="15.5" x14ac:dyDescent="0.35">
      <c r="A51" s="81"/>
      <c r="B51" s="82" t="s">
        <v>137</v>
      </c>
      <c r="C51" s="82" t="s">
        <v>140</v>
      </c>
      <c r="D51" s="82" t="s">
        <v>141</v>
      </c>
      <c r="E51" s="82" t="s">
        <v>142</v>
      </c>
      <c r="F51" s="82" t="s">
        <v>143</v>
      </c>
      <c r="H51" s="106" t="s">
        <v>554</v>
      </c>
      <c r="I51" s="119" t="s">
        <v>140</v>
      </c>
      <c r="J51" s="119"/>
      <c r="K51" s="124" t="s">
        <v>141</v>
      </c>
      <c r="L51" s="125"/>
      <c r="M51" s="124" t="s">
        <v>142</v>
      </c>
      <c r="N51" s="125"/>
      <c r="O51" s="119" t="s">
        <v>143</v>
      </c>
      <c r="P51" s="119"/>
    </row>
    <row r="52" spans="1:22" x14ac:dyDescent="0.35">
      <c r="A52" t="s">
        <v>79</v>
      </c>
      <c r="B52">
        <v>0.95833996878198968</v>
      </c>
      <c r="C52">
        <v>9.7576325609400271E-4</v>
      </c>
      <c r="D52">
        <v>5.9730473452773551E-4</v>
      </c>
      <c r="E52">
        <v>1.1541718603255593E-3</v>
      </c>
      <c r="F52">
        <v>1.0874771852429396E-2</v>
      </c>
      <c r="I52" s="107" t="str" cm="1">
        <f t="array" ref="I52:J55">[1]!GRUBBS(C52:C54,TRUE)</f>
        <v>outlier</v>
      </c>
      <c r="J52" s="74">
        <v>1.3181407202107144E-3</v>
      </c>
      <c r="K52" s="107" t="str" cm="1">
        <f t="array" ref="K52:L55">[1]!GRUBBS(D52:D54,TRUE)</f>
        <v>outlier</v>
      </c>
      <c r="L52" s="74">
        <v>5.9730473452773551E-4</v>
      </c>
      <c r="M52" s="107" t="str" cm="1">
        <f t="array" ref="M52:N55">[1]!GRUBBS(E52:E54,TRUE)</f>
        <v>outlier</v>
      </c>
      <c r="N52" s="74">
        <v>1.1541718603255593E-3</v>
      </c>
      <c r="O52" s="107" t="str" cm="1">
        <f t="array" ref="O52:P55">[1]!GRUBBS(F52:F54,TRUE)</f>
        <v>outlier</v>
      </c>
      <c r="P52" s="74">
        <v>1.0874771852429396E-2</v>
      </c>
    </row>
    <row r="53" spans="1:22" x14ac:dyDescent="0.35">
      <c r="A53" t="s">
        <v>80</v>
      </c>
      <c r="B53">
        <v>1.1685275737293577</v>
      </c>
      <c r="C53">
        <v>1.3181407202107144E-3</v>
      </c>
      <c r="D53">
        <v>8.8433306010738419E-4</v>
      </c>
      <c r="E53">
        <v>8.3630053776370173E-4</v>
      </c>
      <c r="F53">
        <v>1.4039078366471017E-3</v>
      </c>
      <c r="I53" s="108" t="str">
        <v>G</v>
      </c>
      <c r="J53" s="75">
        <v>1.0713985676313447</v>
      </c>
      <c r="K53" s="108" t="str">
        <v>G</v>
      </c>
      <c r="L53" s="75">
        <v>1.1435821677871161</v>
      </c>
      <c r="M53" s="108" t="str">
        <v>G</v>
      </c>
      <c r="N53" s="75">
        <v>1.0820946884670288</v>
      </c>
      <c r="O53" s="108" t="str">
        <v>G</v>
      </c>
      <c r="P53" s="75">
        <v>1.1532041328339462</v>
      </c>
    </row>
    <row r="54" spans="1:22" x14ac:dyDescent="0.35">
      <c r="A54" t="s">
        <v>81</v>
      </c>
      <c r="B54">
        <v>0.89297938652981701</v>
      </c>
      <c r="C54">
        <v>7.6884804409864903E-4</v>
      </c>
      <c r="D54">
        <v>8.4146415942369527E-4</v>
      </c>
      <c r="E54">
        <v>9.4880557746738602E-4</v>
      </c>
      <c r="F54">
        <v>8.2971765847623859E-4</v>
      </c>
      <c r="I54" s="108" t="str">
        <v>G-crit</v>
      </c>
      <c r="J54" s="75">
        <v>1.1531180614225278</v>
      </c>
      <c r="K54" s="108" t="str">
        <v>G-crit</v>
      </c>
      <c r="L54" s="75">
        <v>1.1531180614225278</v>
      </c>
      <c r="M54" s="108" t="str">
        <v>G-crit</v>
      </c>
      <c r="N54" s="75">
        <v>1.1531180614225278</v>
      </c>
      <c r="O54" s="108" t="str">
        <v>G-crit</v>
      </c>
      <c r="P54" s="75">
        <v>1.1531180614225278</v>
      </c>
    </row>
    <row r="55" spans="1:22" x14ac:dyDescent="0.35">
      <c r="I55" s="109" t="str">
        <v>sig</v>
      </c>
      <c r="J55" s="110" t="str">
        <v>no</v>
      </c>
      <c r="K55" s="109" t="str">
        <v>sig</v>
      </c>
      <c r="L55" s="110" t="str">
        <v>no</v>
      </c>
      <c r="M55" s="109" t="str">
        <v>sig</v>
      </c>
      <c r="N55" s="110" t="str">
        <v>no</v>
      </c>
      <c r="O55" s="109" t="str">
        <v>sig</v>
      </c>
      <c r="P55" s="110" t="str">
        <v>yes</v>
      </c>
    </row>
    <row r="56" spans="1:22" x14ac:dyDescent="0.35">
      <c r="H56" s="11" t="s">
        <v>555</v>
      </c>
      <c r="I56" s="6" t="str">
        <f>IF(J53 &lt; 1.153, "NS", IF(J53 &gt; 1.155, "outlier", "straggler"))</f>
        <v>NS</v>
      </c>
      <c r="J56" s="6" t="str">
        <f>IF(I56 = "outlier", "exclude", IF(I56 = "straggler", "keep", "keep"))</f>
        <v>keep</v>
      </c>
      <c r="K56" s="6" t="str">
        <f>IF(L53 &lt; 1.153, "NS", IF(L53 &gt; 1.155, "outlier", "straggler"))</f>
        <v>NS</v>
      </c>
      <c r="L56" s="6" t="str">
        <f>IF(K56 = "outlier", "exclude", IF(K56 = "straggler", "keep", "keep"))</f>
        <v>keep</v>
      </c>
      <c r="M56" s="6" t="str">
        <f>IF(N53 &lt; 1.153, "NS", IF(N53 &gt; 1.155, "outlier", "straggler"))</f>
        <v>NS</v>
      </c>
      <c r="N56" s="6" t="str">
        <f>IF(M56 = "outlier", "exclude", IF(M56 = "straggler", "keep", "keep"))</f>
        <v>keep</v>
      </c>
      <c r="O56" s="6" t="str">
        <f>IF(P53 &lt; 1.153, "NS", IF(P53 &gt; 1.155, "outlier", "straggler"))</f>
        <v>straggler</v>
      </c>
      <c r="P56" s="6" t="str">
        <f>IF(O56 = "outlier", "exclude", IF(O56 = "straggler", "keep", "keep"))</f>
        <v>keep</v>
      </c>
    </row>
    <row r="58" spans="1:22" ht="15" thickBot="1" x14ac:dyDescent="0.4">
      <c r="A58" t="s">
        <v>521</v>
      </c>
      <c r="K58" t="s">
        <v>533</v>
      </c>
      <c r="N58" s="42" t="s">
        <v>534</v>
      </c>
      <c r="O58">
        <v>0.05</v>
      </c>
    </row>
    <row r="59" spans="1:22" ht="15" thickTop="1" x14ac:dyDescent="0.35">
      <c r="K59" s="85" t="s">
        <v>535</v>
      </c>
      <c r="L59" s="85" t="s">
        <v>536</v>
      </c>
      <c r="M59" s="85" t="s">
        <v>537</v>
      </c>
      <c r="N59" s="85" t="s">
        <v>538</v>
      </c>
      <c r="O59" s="85" t="s">
        <v>515</v>
      </c>
      <c r="P59" s="85" t="s">
        <v>539</v>
      </c>
    </row>
    <row r="60" spans="1:22" ht="15" thickBot="1" x14ac:dyDescent="0.4">
      <c r="A60" t="s">
        <v>522</v>
      </c>
      <c r="F60" t="s">
        <v>523</v>
      </c>
      <c r="G60">
        <v>0.05</v>
      </c>
      <c r="K60" s="42" t="str">
        <f>B51</f>
        <v>WT_ESC</v>
      </c>
      <c r="L60" s="42">
        <f>AVERAGE(B52:B54)</f>
        <v>1.0066156430137214</v>
      </c>
      <c r="M60" s="42">
        <f>COUNT(B52:B54)</f>
        <v>3</v>
      </c>
      <c r="N60" s="42">
        <f>DEVSQ(B52:B54)</f>
        <v>4.145921281826899E-2</v>
      </c>
    </row>
    <row r="61" spans="1:22" ht="15" thickTop="1" x14ac:dyDescent="0.35">
      <c r="A61" s="100" t="s">
        <v>524</v>
      </c>
      <c r="B61" s="100" t="s">
        <v>510</v>
      </c>
      <c r="C61" s="100" t="s">
        <v>511</v>
      </c>
      <c r="D61" s="100" t="s">
        <v>121</v>
      </c>
      <c r="E61" s="100" t="s">
        <v>512</v>
      </c>
      <c r="F61" s="100" t="s">
        <v>514</v>
      </c>
      <c r="G61" s="100" t="s">
        <v>525</v>
      </c>
      <c r="H61" s="100" t="s">
        <v>526</v>
      </c>
      <c r="I61" s="100" t="s">
        <v>527</v>
      </c>
      <c r="K61" s="92" t="str">
        <f>C51</f>
        <v>WT_neu</v>
      </c>
      <c r="L61" s="92">
        <f>AVERAGE(C52:C54)</f>
        <v>1.0209173401344554E-3</v>
      </c>
      <c r="M61" s="92">
        <f>COUNT(C52:C54)</f>
        <v>3</v>
      </c>
      <c r="N61" s="92">
        <f>DEVSQ(C52:C54)</f>
        <v>1.5391955897347557E-7</v>
      </c>
      <c r="O61" s="42"/>
      <c r="P61" s="42"/>
    </row>
    <row r="62" spans="1:22" x14ac:dyDescent="0.35">
      <c r="A62" s="42" t="str">
        <f>B51</f>
        <v>WT_ESC</v>
      </c>
      <c r="B62" s="42">
        <f>COUNT(B52:B54)</f>
        <v>3</v>
      </c>
      <c r="C62" s="42">
        <f>SUM(B52:B54)</f>
        <v>3.0198469290411643</v>
      </c>
      <c r="D62" s="42">
        <f>AVERAGE(B52:B54)</f>
        <v>1.0066156430137214</v>
      </c>
      <c r="E62" s="42">
        <f>_xlfn.VAR.S(B52:B54)</f>
        <v>2.072960640913446E-2</v>
      </c>
      <c r="F62" s="42">
        <f>DEVSQ(B52:B54)</f>
        <v>4.145921281826899E-2</v>
      </c>
      <c r="G62" s="42">
        <f>SQRT(D71/B62)</f>
        <v>3.7203543737795906E-2</v>
      </c>
      <c r="H62" s="42">
        <f>D62-G62*_xlfn.T.INV.2T(G60,C71)</f>
        <v>0.92372098177996764</v>
      </c>
      <c r="I62" s="42">
        <f>D62+G62*_xlfn.T.INV.2T(G60,C71)</f>
        <v>1.0895103042474752</v>
      </c>
      <c r="K62" s="92" t="str">
        <f>D51</f>
        <v>PWS_neu</v>
      </c>
      <c r="L62" s="92">
        <f>AVERAGE(D52:D54)</f>
        <v>7.7436731801960488E-4</v>
      </c>
      <c r="M62" s="92">
        <f>COUNT(D52:D54)</f>
        <v>3</v>
      </c>
      <c r="N62" s="92">
        <f>DEVSQ(D52:D54)</f>
        <v>4.7945609032136869E-8</v>
      </c>
      <c r="O62" s="42"/>
      <c r="P62" s="42"/>
    </row>
    <row r="63" spans="1:22" x14ac:dyDescent="0.35">
      <c r="A63" s="82" t="str">
        <f>C51</f>
        <v>WT_neu</v>
      </c>
      <c r="B63" s="92">
        <f>COUNT(C52:C54)</f>
        <v>3</v>
      </c>
      <c r="C63" s="42">
        <f>SUM(C52:C54)</f>
        <v>3.0627520204033662E-3</v>
      </c>
      <c r="D63" s="42">
        <f>AVERAGE(C52:C54)</f>
        <v>1.0209173401344554E-3</v>
      </c>
      <c r="E63" s="42">
        <f>_xlfn.VAR.S(C52:C54)</f>
        <v>7.6959779486737783E-8</v>
      </c>
      <c r="F63" s="42">
        <f>DEVSQ(C52:C54)</f>
        <v>1.5391955897347557E-7</v>
      </c>
      <c r="G63" s="42">
        <f>SQRT(D71/B63)</f>
        <v>3.7203543737795906E-2</v>
      </c>
      <c r="H63" s="42">
        <f>D63-G63*_xlfn.T.INV.2T(G60,C71)</f>
        <v>-8.1873743893619261E-2</v>
      </c>
      <c r="I63" s="42">
        <f>D63+G63*_xlfn.T.INV.2T(G60,C71)</f>
        <v>8.3915578573888178E-2</v>
      </c>
      <c r="K63" s="92" t="str">
        <f>E51</f>
        <v>AS1_neu</v>
      </c>
      <c r="L63" s="92">
        <f>AVERAGE(E52:E54)</f>
        <v>9.7975932518554903E-4</v>
      </c>
      <c r="M63" s="92">
        <f>COUNT(E52:E54)</f>
        <v>3</v>
      </c>
      <c r="N63" s="92">
        <f>DEVSQ(E52:E54)</f>
        <v>5.1958290600311779E-8</v>
      </c>
    </row>
    <row r="64" spans="1:22" x14ac:dyDescent="0.35">
      <c r="A64" s="82" t="str">
        <f>D51</f>
        <v>PWS_neu</v>
      </c>
      <c r="B64" s="92">
        <f>COUNT(D52:D54)</f>
        <v>3</v>
      </c>
      <c r="C64" s="42">
        <f>SUM(D52:D54)</f>
        <v>2.3231019540588147E-3</v>
      </c>
      <c r="D64" s="42">
        <f>AVERAGE(D52:D54)</f>
        <v>7.7436731801960488E-4</v>
      </c>
      <c r="E64" s="42">
        <f>_xlfn.VAR.S(D52:D54)</f>
        <v>2.3972804516068435E-8</v>
      </c>
      <c r="F64" s="42">
        <f>DEVSQ(D52:D54)</f>
        <v>4.7945609032136869E-8</v>
      </c>
      <c r="G64" s="42">
        <f>SQRT(D71/B64)</f>
        <v>3.7203543737795906E-2</v>
      </c>
      <c r="H64" s="42">
        <f>D64-G64*_xlfn.T.INV.2T(G60,C71)</f>
        <v>-8.2120293915734111E-2</v>
      </c>
      <c r="I64" s="42">
        <f>D64+G64*_xlfn.T.INV.2T(G60,C71)</f>
        <v>8.3669028551773328E-2</v>
      </c>
      <c r="K64" s="92" t="str">
        <f>F51</f>
        <v>AS2_neu</v>
      </c>
      <c r="L64" s="92">
        <f>AVERAGE(F52:F54)</f>
        <v>4.3694657825175788E-3</v>
      </c>
      <c r="M64" s="92">
        <f>COUNT(F52:F54)</f>
        <v>3</v>
      </c>
      <c r="N64" s="92">
        <f>DEVSQ(F52:F54)</f>
        <v>6.3643357775201257E-5</v>
      </c>
    </row>
    <row r="65" spans="1:22" x14ac:dyDescent="0.35">
      <c r="A65" t="str">
        <f>E51</f>
        <v>AS1_neu</v>
      </c>
      <c r="B65">
        <f>COUNT(E52:E54)</f>
        <v>3</v>
      </c>
      <c r="C65">
        <f>SUM(E52:E54)</f>
        <v>2.9392779755566473E-3</v>
      </c>
      <c r="D65">
        <f>AVERAGE(E52:E54)</f>
        <v>9.7975932518554903E-4</v>
      </c>
      <c r="E65">
        <f>_xlfn.VAR.S(E52:E54)</f>
        <v>2.5979145300155889E-8</v>
      </c>
      <c r="F65">
        <f>DEVSQ(E52:E54)</f>
        <v>5.1958290600311779E-8</v>
      </c>
      <c r="G65">
        <f>SQRT(D71/B65)</f>
        <v>3.7203543737795906E-2</v>
      </c>
      <c r="H65">
        <f>D65-G65*_xlfn.T.INV.2T(G60,C71)</f>
        <v>-8.1914901908568163E-2</v>
      </c>
      <c r="I65">
        <f>D65+G65*_xlfn.T.INV.2T(G60,C71)</f>
        <v>8.3874420558939275E-2</v>
      </c>
      <c r="K65" s="78"/>
      <c r="L65" s="78"/>
      <c r="M65" s="78">
        <f>SUM(M60:M64)</f>
        <v>15</v>
      </c>
      <c r="N65" s="78">
        <f>SUM(N60:N64)</f>
        <v>4.1523109999502796E-2</v>
      </c>
      <c r="O65" s="78">
        <f>M65-COUNT(M60:M64)</f>
        <v>10</v>
      </c>
      <c r="P65" s="78">
        <f>[1]!DCRIT(COUNT(M60:M64),O65,O58)</f>
        <v>2.89</v>
      </c>
    </row>
    <row r="66" spans="1:22" ht="15" thickBot="1" x14ac:dyDescent="0.4">
      <c r="A66" t="str">
        <f>F51</f>
        <v>AS2_neu</v>
      </c>
      <c r="B66">
        <f>COUNT(F52:F54)</f>
        <v>3</v>
      </c>
      <c r="C66">
        <f>SUM(F52:F54)</f>
        <v>1.3108397347552737E-2</v>
      </c>
      <c r="D66">
        <f>AVERAGE(F52:F54)</f>
        <v>4.3694657825175788E-3</v>
      </c>
      <c r="E66">
        <f>_xlfn.VAR.S(F52:F54)</f>
        <v>3.1821678887600615E-5</v>
      </c>
      <c r="F66">
        <f>DEVSQ(F52:F54)</f>
        <v>6.3643357775201257E-5</v>
      </c>
      <c r="G66">
        <f>SQRT(D71/B66)</f>
        <v>3.7203543737795906E-2</v>
      </c>
      <c r="H66">
        <f>D66-G66*_xlfn.T.INV.2T(G60,C71)</f>
        <v>-7.8525195451236138E-2</v>
      </c>
      <c r="I66">
        <f>D66+G66*_xlfn.T.INV.2T(G60,C71)</f>
        <v>8.7264127016271301E-2</v>
      </c>
      <c r="K66" t="s">
        <v>540</v>
      </c>
    </row>
    <row r="67" spans="1:22" ht="15" thickTop="1" x14ac:dyDescent="0.35">
      <c r="A67" s="78"/>
      <c r="B67" s="78"/>
      <c r="C67" s="78"/>
      <c r="D67" s="78"/>
      <c r="E67" s="78"/>
      <c r="F67" s="78"/>
      <c r="G67" s="78"/>
      <c r="H67" s="78"/>
      <c r="I67" s="78"/>
      <c r="K67" s="85" t="s">
        <v>535</v>
      </c>
      <c r="L67" s="85" t="s">
        <v>536</v>
      </c>
      <c r="M67" s="85" t="s">
        <v>541</v>
      </c>
      <c r="N67" s="85" t="s">
        <v>542</v>
      </c>
      <c r="O67" s="85" t="s">
        <v>543</v>
      </c>
      <c r="P67" s="85" t="s">
        <v>544</v>
      </c>
      <c r="Q67" s="85" t="s">
        <v>545</v>
      </c>
      <c r="R67" s="85" t="s">
        <v>546</v>
      </c>
      <c r="S67" s="85" t="s">
        <v>547</v>
      </c>
      <c r="U67" s="135" t="s">
        <v>558</v>
      </c>
    </row>
    <row r="68" spans="1:22" ht="15" thickBot="1" x14ac:dyDescent="0.4">
      <c r="A68" t="s">
        <v>513</v>
      </c>
      <c r="K68" s="89" t="str">
        <f>K61</f>
        <v>WT_neu</v>
      </c>
      <c r="L68" s="89">
        <f>L$60-L61</f>
        <v>1.0055947256735869</v>
      </c>
      <c r="M68" s="89">
        <f>SQRT(N$65/O$65*(1/M$60+1/M61))</f>
        <v>5.2613756122331608E-2</v>
      </c>
      <c r="N68" s="89">
        <f>ABS(L68/M68)</f>
        <v>19.112772016038747</v>
      </c>
      <c r="O68" s="89">
        <f>L68-M68*P$65</f>
        <v>0.85354097048004851</v>
      </c>
      <c r="P68" s="89">
        <f>L68+M68*P$65</f>
        <v>1.1576484808671252</v>
      </c>
      <c r="Q68" s="99">
        <f>[1]!DPROB(N68,COUNT(M$60:M$64),O$65)</f>
        <v>0</v>
      </c>
      <c r="R68" s="89">
        <f>M68*P$65</f>
        <v>0.15205375519353836</v>
      </c>
      <c r="S68" s="89">
        <f>ABS(L68)*SQRT(O$65/N$65)</f>
        <v>15.605513003146759</v>
      </c>
      <c r="U68" t="s">
        <v>561</v>
      </c>
    </row>
    <row r="69" spans="1:22" ht="15" thickTop="1" x14ac:dyDescent="0.35">
      <c r="A69" s="85" t="s">
        <v>528</v>
      </c>
      <c r="B69" s="85" t="s">
        <v>514</v>
      </c>
      <c r="C69" s="85" t="s">
        <v>515</v>
      </c>
      <c r="D69" s="85" t="s">
        <v>516</v>
      </c>
      <c r="E69" s="85" t="s">
        <v>517</v>
      </c>
      <c r="F69" s="85" t="s">
        <v>529</v>
      </c>
      <c r="G69" s="85" t="s">
        <v>530</v>
      </c>
      <c r="H69" s="85" t="s">
        <v>531</v>
      </c>
      <c r="I69" s="85" t="s">
        <v>532</v>
      </c>
      <c r="K69" s="89" t="str">
        <f t="shared" ref="K69:K71" si="16">K62</f>
        <v>PWS_neu</v>
      </c>
      <c r="L69" s="89">
        <f t="shared" ref="L69:L71" si="17">L$60-L62</f>
        <v>1.0058412756957018</v>
      </c>
      <c r="M69" s="89">
        <f t="shared" ref="M69:M71" si="18">SQRT(N$65/O$65*(1/M$60+1/M62))</f>
        <v>5.2613756122331608E-2</v>
      </c>
      <c r="N69" s="89">
        <f t="shared" ref="N69:N71" si="19">ABS(L69/M69)</f>
        <v>19.117458053308958</v>
      </c>
      <c r="O69" s="89">
        <f t="shared" ref="O69:O71" si="20">L69-M69*P$65</f>
        <v>0.85378752050216344</v>
      </c>
      <c r="P69" s="89">
        <f t="shared" ref="P69:P71" si="21">L69+M69*P$65</f>
        <v>1.1578950308892402</v>
      </c>
      <c r="Q69" s="99">
        <f>[1]!DPROB(N69,COUNT(M$60:M$64),O$65)</f>
        <v>0</v>
      </c>
      <c r="R69" s="89">
        <f t="shared" ref="R69:R71" si="22">M69*P$65</f>
        <v>0.15205375519353836</v>
      </c>
      <c r="S69" s="89">
        <f t="shared" ref="S69:S71" si="23">ABS(L69)*SQRT(O$65/N$65)</f>
        <v>15.609339136555985</v>
      </c>
      <c r="U69" t="s">
        <v>561</v>
      </c>
    </row>
    <row r="70" spans="1:22" x14ac:dyDescent="0.35">
      <c r="A70" s="42" t="s">
        <v>518</v>
      </c>
      <c r="B70" s="42">
        <f>B72-B71</f>
        <v>2.4232644520911344</v>
      </c>
      <c r="C70" s="42">
        <f>COUNTA(A62:A66)-1</f>
        <v>4</v>
      </c>
      <c r="D70" s="42">
        <f>B70/C70</f>
        <v>0.6058161130227836</v>
      </c>
      <c r="E70" s="42">
        <f>D70/D71</f>
        <v>145.89854012140171</v>
      </c>
      <c r="F70" s="97">
        <f>_xlfn.F.DIST.RT(E70,C70,C71)</f>
        <v>8.0271797438344074E-9</v>
      </c>
      <c r="G70" s="42">
        <f>B70/B72</f>
        <v>0.98315347308703449</v>
      </c>
      <c r="H70" s="42">
        <f>SQRT(DEVSQ(D62:D66)/(D71*C70))</f>
        <v>6.9737254539545717</v>
      </c>
      <c r="I70" s="42">
        <f>(B72-C72*D71)/(B72+D71)</f>
        <v>0.9747727088544742</v>
      </c>
      <c r="K70" s="89" t="str">
        <f t="shared" si="16"/>
        <v>AS1_neu</v>
      </c>
      <c r="L70" s="89">
        <f t="shared" si="17"/>
        <v>1.005635883688536</v>
      </c>
      <c r="M70" s="89">
        <f t="shared" si="18"/>
        <v>5.2613756122331608E-2</v>
      </c>
      <c r="N70" s="89">
        <f t="shared" si="19"/>
        <v>19.113554283224794</v>
      </c>
      <c r="O70" s="89">
        <f t="shared" si="20"/>
        <v>0.85358212849499759</v>
      </c>
      <c r="P70" s="89">
        <f t="shared" si="21"/>
        <v>1.1576896388820743</v>
      </c>
      <c r="Q70" s="99">
        <f>[1]!DPROB(N70,COUNT(M$60:M$64),O$65)</f>
        <v>0</v>
      </c>
      <c r="R70" s="89">
        <f t="shared" si="22"/>
        <v>0.15205375519353836</v>
      </c>
      <c r="S70" s="89">
        <f t="shared" si="23"/>
        <v>15.606151721629537</v>
      </c>
      <c r="U70" t="s">
        <v>561</v>
      </c>
    </row>
    <row r="71" spans="1:22" x14ac:dyDescent="0.35">
      <c r="A71" s="42" t="s">
        <v>519</v>
      </c>
      <c r="B71" s="42">
        <f>SUM(F62:F66)</f>
        <v>4.1523109999502796E-2</v>
      </c>
      <c r="C71" s="42">
        <f>C72-C70</f>
        <v>10</v>
      </c>
      <c r="D71" s="42">
        <f>B71/C71</f>
        <v>4.1523109999502799E-3</v>
      </c>
      <c r="E71" s="42"/>
      <c r="F71" s="42"/>
      <c r="G71" s="42"/>
      <c r="H71" s="42"/>
      <c r="I71" s="42"/>
      <c r="K71" s="95" t="str">
        <f t="shared" si="16"/>
        <v>AS2_neu</v>
      </c>
      <c r="L71" s="95">
        <f t="shared" si="17"/>
        <v>1.0022461772312039</v>
      </c>
      <c r="M71" s="95">
        <f t="shared" si="18"/>
        <v>5.2613756122331608E-2</v>
      </c>
      <c r="N71" s="95">
        <f t="shared" si="19"/>
        <v>19.049128043641161</v>
      </c>
      <c r="O71" s="95">
        <f t="shared" si="20"/>
        <v>0.85019242203766554</v>
      </c>
      <c r="P71" s="95">
        <f t="shared" si="21"/>
        <v>1.1542999324247423</v>
      </c>
      <c r="Q71" s="96">
        <f>[1]!DPROB(N71,COUNT(M$60:M$64),O$65)</f>
        <v>0</v>
      </c>
      <c r="R71" s="95">
        <f t="shared" si="22"/>
        <v>0.15205375519353836</v>
      </c>
      <c r="S71" s="95">
        <f t="shared" si="23"/>
        <v>15.553547917287473</v>
      </c>
      <c r="U71" t="s">
        <v>561</v>
      </c>
    </row>
    <row r="72" spans="1:22" x14ac:dyDescent="0.35">
      <c r="A72" s="90" t="s">
        <v>520</v>
      </c>
      <c r="B72" s="90">
        <f>DEVSQ(B52:F54)</f>
        <v>2.464787562090637</v>
      </c>
      <c r="C72" s="90">
        <f>COUNT(B52:F54)-1</f>
        <v>14</v>
      </c>
      <c r="D72" s="90">
        <f>B72/C72</f>
        <v>0.17605625443504549</v>
      </c>
      <c r="E72" s="90"/>
      <c r="F72" s="90"/>
      <c r="G72" s="90"/>
      <c r="H72" s="90"/>
      <c r="I72" s="90"/>
      <c r="K72" s="42"/>
      <c r="L72" s="42"/>
      <c r="M72" s="42"/>
      <c r="N72" s="42"/>
      <c r="O72" s="42"/>
      <c r="P72" s="42"/>
      <c r="Q72" s="42"/>
      <c r="R72" s="42"/>
      <c r="S72" s="42"/>
    </row>
    <row r="73" spans="1:22" x14ac:dyDescent="0.35">
      <c r="K73" s="42"/>
      <c r="L73" s="42"/>
      <c r="M73" s="42"/>
      <c r="N73" s="42"/>
      <c r="O73" s="42"/>
      <c r="P73" s="42"/>
      <c r="Q73" s="42"/>
      <c r="R73" s="42"/>
      <c r="S73" s="42"/>
    </row>
    <row r="74" spans="1:22" ht="15.5" x14ac:dyDescent="0.35">
      <c r="A74" s="83" t="s">
        <v>72</v>
      </c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</row>
    <row r="75" spans="1:22" ht="15.5" x14ac:dyDescent="0.35">
      <c r="A75" s="81"/>
      <c r="B75" s="82" t="s">
        <v>137</v>
      </c>
      <c r="C75" s="82" t="s">
        <v>140</v>
      </c>
      <c r="D75" s="82" t="s">
        <v>141</v>
      </c>
      <c r="E75" s="82" t="s">
        <v>142</v>
      </c>
      <c r="F75" s="82" t="s">
        <v>143</v>
      </c>
      <c r="H75" s="106" t="s">
        <v>554</v>
      </c>
      <c r="I75" s="119" t="s">
        <v>140</v>
      </c>
      <c r="J75" s="119"/>
      <c r="K75" s="124" t="s">
        <v>141</v>
      </c>
      <c r="L75" s="125"/>
      <c r="M75" s="124" t="s">
        <v>142</v>
      </c>
      <c r="N75" s="125"/>
      <c r="O75" s="119" t="s">
        <v>143</v>
      </c>
      <c r="P75" s="119"/>
    </row>
    <row r="76" spans="1:22" x14ac:dyDescent="0.35">
      <c r="A76" t="s">
        <v>79</v>
      </c>
      <c r="B76">
        <v>0.77937709843387282</v>
      </c>
      <c r="C76">
        <v>7.3794602634977585E-2</v>
      </c>
      <c r="D76">
        <v>4.9419313421204716E-2</v>
      </c>
      <c r="E76">
        <v>6.5892806150742403E-2</v>
      </c>
      <c r="F76">
        <v>2.0427211517687174</v>
      </c>
      <c r="I76" s="107" t="str" cm="1">
        <f t="array" ref="I76:J79">[1]!GRUBBS(C76:C78,TRUE)</f>
        <v>outlier</v>
      </c>
      <c r="J76" s="74">
        <v>4.8940719146862773E-2</v>
      </c>
      <c r="K76" s="107" t="str" cm="1">
        <f t="array" ref="K76:L79">[1]!GRUBBS(D76:D78,TRUE)</f>
        <v>outlier</v>
      </c>
      <c r="L76" s="74">
        <v>8.8269251711132007E-2</v>
      </c>
      <c r="M76" s="107" t="str" cm="1">
        <f t="array" ref="M76:N79">[1]!GRUBBS(E76:E78,TRUE)</f>
        <v>outlier</v>
      </c>
      <c r="N76" s="74">
        <v>4.540420664147523E-2</v>
      </c>
      <c r="O76" s="107" t="str" cm="1">
        <f t="array" ref="O76:P79">[1]!GRUBBS(F76:F78,TRUE)</f>
        <v>outlier</v>
      </c>
      <c r="P76" s="74">
        <v>2.0427211517687174</v>
      </c>
    </row>
    <row r="77" spans="1:22" x14ac:dyDescent="0.35">
      <c r="A77" t="s">
        <v>80</v>
      </c>
      <c r="B77">
        <v>1.371517576634216</v>
      </c>
      <c r="C77">
        <v>8.0651533648423715E-2</v>
      </c>
      <c r="D77">
        <v>8.8269251711132007E-2</v>
      </c>
      <c r="E77">
        <v>4.540420664147523E-2</v>
      </c>
      <c r="F77">
        <v>0.18920685682661031</v>
      </c>
      <c r="I77" s="108" t="str">
        <v>G</v>
      </c>
      <c r="J77" s="75">
        <v>1.1300598905010069</v>
      </c>
      <c r="K77" s="108" t="str">
        <v>G</v>
      </c>
      <c r="L77" s="75">
        <v>1.1523587133960023</v>
      </c>
      <c r="M77" s="108" t="str">
        <v>G</v>
      </c>
      <c r="N77" s="75">
        <v>1.1154844186764019</v>
      </c>
      <c r="O77" s="108" t="str">
        <v>G</v>
      </c>
      <c r="P77" s="75">
        <v>1.1529059560739625</v>
      </c>
    </row>
    <row r="78" spans="1:22" x14ac:dyDescent="0.35">
      <c r="A78" t="s">
        <v>81</v>
      </c>
      <c r="B78">
        <v>0.93551548865959167</v>
      </c>
      <c r="C78">
        <v>4.8940719146862773E-2</v>
      </c>
      <c r="D78">
        <v>4.6448509455063472E-2</v>
      </c>
      <c r="E78">
        <v>6.0411140951977818E-2</v>
      </c>
      <c r="F78">
        <v>6.576566761153875E-2</v>
      </c>
      <c r="I78" s="108" t="str">
        <v>G-crit</v>
      </c>
      <c r="J78" s="75">
        <v>1.1531180614225278</v>
      </c>
      <c r="K78" s="108" t="str">
        <v>G-crit</v>
      </c>
      <c r="L78" s="75">
        <v>1.1531180614225278</v>
      </c>
      <c r="M78" s="108" t="str">
        <v>G-crit</v>
      </c>
      <c r="N78" s="75">
        <v>1.1531180614225278</v>
      </c>
      <c r="O78" s="108" t="str">
        <v>G-crit</v>
      </c>
      <c r="P78" s="75">
        <v>1.1531180614225278</v>
      </c>
    </row>
    <row r="79" spans="1:22" x14ac:dyDescent="0.35">
      <c r="I79" s="109" t="str">
        <v>sig</v>
      </c>
      <c r="J79" s="110" t="str">
        <v>no</v>
      </c>
      <c r="K79" s="109" t="str">
        <v>sig</v>
      </c>
      <c r="L79" s="110" t="str">
        <v>no</v>
      </c>
      <c r="M79" s="109" t="str">
        <v>sig</v>
      </c>
      <c r="N79" s="110" t="str">
        <v>no</v>
      </c>
      <c r="O79" s="109" t="str">
        <v>sig</v>
      </c>
      <c r="P79" s="110" t="str">
        <v>no</v>
      </c>
    </row>
    <row r="80" spans="1:22" x14ac:dyDescent="0.35">
      <c r="H80" s="11" t="s">
        <v>555</v>
      </c>
      <c r="I80" s="6" t="str">
        <f>IF(J77 &lt; 1.153, "NS", IF(J77 &gt; 1.155, "outlier", "straggler"))</f>
        <v>NS</v>
      </c>
      <c r="J80" s="6" t="str">
        <f>IF(I80 = "outlier", "exclude", IF(I80 = "straggler", "keep", "keep"))</f>
        <v>keep</v>
      </c>
      <c r="K80" s="6" t="str">
        <f>IF(L77 &lt; 1.153, "NS", IF(L77 &gt; 1.155, "outlier", "straggler"))</f>
        <v>NS</v>
      </c>
      <c r="L80" s="6" t="str">
        <f>IF(K80 = "outlier", "exclude", IF(K80 = "straggler", "keep", "keep"))</f>
        <v>keep</v>
      </c>
      <c r="M80" s="6" t="str">
        <f>IF(N77 &lt; 1.153, "NS", IF(N77 &gt; 1.155, "outlier", "straggler"))</f>
        <v>NS</v>
      </c>
      <c r="N80" s="6" t="str">
        <f>IF(M80 = "outlier", "exclude", IF(M80 = "straggler", "keep", "keep"))</f>
        <v>keep</v>
      </c>
      <c r="O80" s="6" t="str">
        <f>IF(P77 &lt; 1.153, "NS", IF(P77 &gt; 1.155, "outlier", "straggler"))</f>
        <v>NS</v>
      </c>
      <c r="P80" s="6" t="str">
        <f>IF(O80 = "outlier", "exclude", IF(O80 = "straggler", "keep", "keep"))</f>
        <v>keep</v>
      </c>
    </row>
    <row r="82" spans="1:21" ht="15" thickBot="1" x14ac:dyDescent="0.4">
      <c r="A82" t="s">
        <v>521</v>
      </c>
      <c r="K82" t="s">
        <v>533</v>
      </c>
      <c r="N82" s="42" t="s">
        <v>534</v>
      </c>
      <c r="O82">
        <v>0.05</v>
      </c>
    </row>
    <row r="83" spans="1:21" ht="15" thickTop="1" x14ac:dyDescent="0.35">
      <c r="K83" s="85" t="s">
        <v>535</v>
      </c>
      <c r="L83" s="85" t="s">
        <v>536</v>
      </c>
      <c r="M83" s="85" t="s">
        <v>537</v>
      </c>
      <c r="N83" s="85" t="s">
        <v>538</v>
      </c>
      <c r="O83" s="85" t="s">
        <v>515</v>
      </c>
      <c r="P83" s="85" t="s">
        <v>539</v>
      </c>
    </row>
    <row r="84" spans="1:21" ht="15" thickBot="1" x14ac:dyDescent="0.4">
      <c r="A84" t="s">
        <v>522</v>
      </c>
      <c r="F84" t="s">
        <v>523</v>
      </c>
      <c r="G84">
        <v>0.05</v>
      </c>
      <c r="K84" s="42" t="str">
        <f>B75</f>
        <v>WT_ESC</v>
      </c>
      <c r="L84" s="42">
        <f>AVERAGE(B76:B78)</f>
        <v>1.0288033879092267</v>
      </c>
      <c r="M84" s="42">
        <f>COUNT(B76:B78)</f>
        <v>3</v>
      </c>
      <c r="N84" s="42">
        <f>DEVSQ(B76:B78)</f>
        <v>0.18836912118128069</v>
      </c>
    </row>
    <row r="85" spans="1:21" ht="15" thickTop="1" x14ac:dyDescent="0.35">
      <c r="A85" s="100" t="s">
        <v>524</v>
      </c>
      <c r="B85" s="100" t="s">
        <v>510</v>
      </c>
      <c r="C85" s="100" t="s">
        <v>511</v>
      </c>
      <c r="D85" s="100" t="s">
        <v>121</v>
      </c>
      <c r="E85" s="100" t="s">
        <v>512</v>
      </c>
      <c r="F85" s="100" t="s">
        <v>514</v>
      </c>
      <c r="G85" s="100" t="s">
        <v>525</v>
      </c>
      <c r="H85" s="100" t="s">
        <v>526</v>
      </c>
      <c r="I85" s="100" t="s">
        <v>527</v>
      </c>
      <c r="K85" s="92" t="str">
        <f>C75</f>
        <v>WT_neu</v>
      </c>
      <c r="L85" s="92">
        <f>AVERAGE(C76:C78)</f>
        <v>6.7795618476754693E-2</v>
      </c>
      <c r="M85" s="92">
        <f>COUNT(C76:C78)</f>
        <v>3</v>
      </c>
      <c r="N85" s="92">
        <f>DEVSQ(C76:C78)</f>
        <v>5.5676959457211781E-4</v>
      </c>
      <c r="O85" s="42"/>
      <c r="P85" s="42"/>
    </row>
    <row r="86" spans="1:21" x14ac:dyDescent="0.35">
      <c r="A86" s="42" t="str">
        <f>B75</f>
        <v>WT_ESC</v>
      </c>
      <c r="B86" s="42">
        <f>COUNT(B76:B78)</f>
        <v>3</v>
      </c>
      <c r="C86" s="42">
        <f>SUM(B76:B78)</f>
        <v>3.0864101637276802</v>
      </c>
      <c r="D86" s="42">
        <f>AVERAGE(B76:B78)</f>
        <v>1.0288033879092267</v>
      </c>
      <c r="E86" s="42">
        <f>_xlfn.VAR.S(B76:B78)</f>
        <v>9.418456059064062E-2</v>
      </c>
      <c r="F86" s="42">
        <f>DEVSQ(B76:B78)</f>
        <v>0.18836912118128069</v>
      </c>
      <c r="G86" s="42">
        <f>SQRT(D95/B86)</f>
        <v>0.29683189752078459</v>
      </c>
      <c r="H86" s="42">
        <f>D86-G86*_xlfn.T.INV.2T(G84,C95)</f>
        <v>0.36742070453435827</v>
      </c>
      <c r="I86" s="42">
        <f>D86+G86*_xlfn.T.INV.2T(G84,C95)</f>
        <v>1.690186071284095</v>
      </c>
      <c r="K86" s="92" t="str">
        <f>D75</f>
        <v>PWS_neu</v>
      </c>
      <c r="L86" s="92">
        <f>AVERAGE(D76:D78)</f>
        <v>6.1379024862466734E-2</v>
      </c>
      <c r="M86" s="92">
        <f>COUNT(D76:D78)</f>
        <v>3</v>
      </c>
      <c r="N86" s="92">
        <f>DEVSQ(D76:D78)</f>
        <v>1.0890392880616385E-3</v>
      </c>
      <c r="O86" s="42"/>
      <c r="P86" s="42"/>
    </row>
    <row r="87" spans="1:21" x14ac:dyDescent="0.35">
      <c r="A87" s="82" t="str">
        <f>C75</f>
        <v>WT_neu</v>
      </c>
      <c r="B87" s="92">
        <f>COUNT(C76:C78)</f>
        <v>3</v>
      </c>
      <c r="C87" s="42">
        <f>SUM(C76:C78)</f>
        <v>0.20338685543026408</v>
      </c>
      <c r="D87" s="42">
        <f>AVERAGE(C76:C78)</f>
        <v>6.7795618476754693E-2</v>
      </c>
      <c r="E87" s="42">
        <f>_xlfn.VAR.S(C76:C78)</f>
        <v>2.783847972860588E-4</v>
      </c>
      <c r="F87" s="42">
        <f>DEVSQ(C76:C78)</f>
        <v>5.5676959457211781E-4</v>
      </c>
      <c r="G87" s="42">
        <f>SQRT(D95/B87)</f>
        <v>0.29683189752078459</v>
      </c>
      <c r="H87" s="42">
        <f>D87-G87*_xlfn.T.INV.2T(G84,C95)</f>
        <v>-0.59358706489811364</v>
      </c>
      <c r="I87" s="42">
        <f>D87+G87*_xlfn.T.INV.2T(G84,C95)</f>
        <v>0.72917830185162313</v>
      </c>
      <c r="K87" s="92" t="str">
        <f>E75</f>
        <v>AS1_neu</v>
      </c>
      <c r="L87" s="92">
        <f>AVERAGE(E76:E78)</f>
        <v>5.7236051248065155E-2</v>
      </c>
      <c r="M87" s="92">
        <f>COUNT(E76:E78)</f>
        <v>3</v>
      </c>
      <c r="N87" s="92">
        <f>DEVSQ(E76:E78)</f>
        <v>2.2501314686740987E-4</v>
      </c>
    </row>
    <row r="88" spans="1:21" x14ac:dyDescent="0.35">
      <c r="A88" s="82" t="str">
        <f>D75</f>
        <v>PWS_neu</v>
      </c>
      <c r="B88" s="92">
        <f>COUNT(D76:D78)</f>
        <v>3</v>
      </c>
      <c r="C88" s="42">
        <f>SUM(D76:D78)</f>
        <v>0.1841370745874002</v>
      </c>
      <c r="D88" s="42">
        <f>AVERAGE(D76:D78)</f>
        <v>6.1379024862466734E-2</v>
      </c>
      <c r="E88" s="42">
        <f>_xlfn.VAR.S(D76:D78)</f>
        <v>5.4451964403081938E-4</v>
      </c>
      <c r="F88" s="42">
        <f>DEVSQ(D76:D78)</f>
        <v>1.0890392880616385E-3</v>
      </c>
      <c r="G88" s="42">
        <f>SQRT(D95/B88)</f>
        <v>0.29683189752078459</v>
      </c>
      <c r="H88" s="42">
        <f>D88-G88*_xlfn.T.INV.2T(G84,C95)</f>
        <v>-0.60000365851240167</v>
      </c>
      <c r="I88" s="42">
        <f>D88+G88*_xlfn.T.INV.2T(G84,C95)</f>
        <v>0.7227617082373351</v>
      </c>
      <c r="K88" s="92" t="str">
        <f>F75</f>
        <v>AS2_neu</v>
      </c>
      <c r="L88" s="92">
        <f>AVERAGE(F76:F78)</f>
        <v>0.76589789206895553</v>
      </c>
      <c r="M88" s="92">
        <f>COUNT(F76:F78)</f>
        <v>3</v>
      </c>
      <c r="N88" s="92">
        <f>DEVSQ(F76:F78)</f>
        <v>2.4530353183629043</v>
      </c>
    </row>
    <row r="89" spans="1:21" x14ac:dyDescent="0.35">
      <c r="A89" t="str">
        <f>E75</f>
        <v>AS1_neu</v>
      </c>
      <c r="B89">
        <f>COUNT(E76:E78)</f>
        <v>3</v>
      </c>
      <c r="C89">
        <f>SUM(E76:E78)</f>
        <v>0.17170815374419546</v>
      </c>
      <c r="D89">
        <f>AVERAGE(E76:E78)</f>
        <v>5.7236051248065155E-2</v>
      </c>
      <c r="E89">
        <f>_xlfn.VAR.S(E76:E78)</f>
        <v>1.1250657343370423E-4</v>
      </c>
      <c r="F89">
        <f>DEVSQ(E76:E78)</f>
        <v>2.2501314686740987E-4</v>
      </c>
      <c r="G89">
        <f>SQRT(D95/B89)</f>
        <v>0.29683189752078459</v>
      </c>
      <c r="H89">
        <f>D89-G89*_xlfn.T.INV.2T(G84,C95)</f>
        <v>-0.6041466321268032</v>
      </c>
      <c r="I89">
        <f>D89+G89*_xlfn.T.INV.2T(G84,C95)</f>
        <v>0.71861873462293357</v>
      </c>
      <c r="K89" s="78"/>
      <c r="L89" s="78"/>
      <c r="M89" s="78">
        <f>SUM(M84:M88)</f>
        <v>15</v>
      </c>
      <c r="N89" s="78">
        <f>SUM(N84:N88)</f>
        <v>2.6432752615736863</v>
      </c>
      <c r="O89" s="78">
        <f>M89-COUNT(M84:M88)</f>
        <v>10</v>
      </c>
      <c r="P89" s="78">
        <f>[1]!DCRIT(COUNT(M84:M88),O89,O82)</f>
        <v>2.89</v>
      </c>
    </row>
    <row r="90" spans="1:21" ht="15" thickBot="1" x14ac:dyDescent="0.4">
      <c r="A90" t="str">
        <f>F75</f>
        <v>AS2_neu</v>
      </c>
      <c r="B90">
        <f>COUNT(F76:F78)</f>
        <v>3</v>
      </c>
      <c r="C90">
        <f>SUM(F76:F78)</f>
        <v>2.2976936762068667</v>
      </c>
      <c r="D90">
        <f>AVERAGE(F76:F78)</f>
        <v>0.76589789206895553</v>
      </c>
      <c r="E90">
        <f>_xlfn.VAR.S(F76:F78)</f>
        <v>1.2265176591814519</v>
      </c>
      <c r="F90">
        <f>DEVSQ(F76:F78)</f>
        <v>2.4530353183629043</v>
      </c>
      <c r="G90">
        <f>SQRT(D95/B90)</f>
        <v>0.29683189752078459</v>
      </c>
      <c r="H90">
        <f>D90-G90*_xlfn.T.INV.2T(G84,C95)</f>
        <v>0.10451520869408715</v>
      </c>
      <c r="I90">
        <f>D90+G90*_xlfn.T.INV.2T(G84,C95)</f>
        <v>1.4272805754438238</v>
      </c>
      <c r="K90" t="s">
        <v>540</v>
      </c>
    </row>
    <row r="91" spans="1:21" ht="15" thickTop="1" x14ac:dyDescent="0.35">
      <c r="A91" s="78"/>
      <c r="B91" s="78"/>
      <c r="C91" s="78"/>
      <c r="D91" s="78"/>
      <c r="E91" s="78"/>
      <c r="F91" s="78"/>
      <c r="G91" s="78"/>
      <c r="H91" s="78"/>
      <c r="I91" s="78"/>
      <c r="K91" s="85" t="s">
        <v>535</v>
      </c>
      <c r="L91" s="85" t="s">
        <v>536</v>
      </c>
      <c r="M91" s="85" t="s">
        <v>541</v>
      </c>
      <c r="N91" s="85" t="s">
        <v>542</v>
      </c>
      <c r="O91" s="85" t="s">
        <v>543</v>
      </c>
      <c r="P91" s="85" t="s">
        <v>544</v>
      </c>
      <c r="Q91" s="85" t="s">
        <v>545</v>
      </c>
      <c r="R91" s="85" t="s">
        <v>546</v>
      </c>
      <c r="S91" s="85" t="s">
        <v>547</v>
      </c>
      <c r="U91" s="135" t="s">
        <v>558</v>
      </c>
    </row>
    <row r="92" spans="1:21" ht="15" thickBot="1" x14ac:dyDescent="0.4">
      <c r="A92" t="s">
        <v>513</v>
      </c>
      <c r="K92" s="89" t="str">
        <f>K85</f>
        <v>WT_neu</v>
      </c>
      <c r="L92" s="89">
        <f>L$84-L85</f>
        <v>0.9610077694324719</v>
      </c>
      <c r="M92" s="89">
        <f>SQRT(N$89/O$89*(1/M$84+1/M85))</f>
        <v>0.41978369521883424</v>
      </c>
      <c r="N92" s="89">
        <f>ABS(L92/M92)</f>
        <v>2.2892927485701802</v>
      </c>
      <c r="O92" s="89">
        <f>L92-M92*P$89</f>
        <v>-0.25216710974995915</v>
      </c>
      <c r="P92" s="89">
        <f>L92+M92*P$89</f>
        <v>2.1741826486149032</v>
      </c>
      <c r="Q92" s="89">
        <f>[1]!DPROB(N92,COUNT(M$84:M$88),O$89)</f>
        <v>1</v>
      </c>
      <c r="R92" s="89">
        <f>M92*P$89</f>
        <v>1.2131748791824311</v>
      </c>
      <c r="S92" s="89">
        <f>ABS(L92)*SQRT(O$89/N$89)</f>
        <v>1.8691997019501887</v>
      </c>
      <c r="U92" t="s">
        <v>559</v>
      </c>
    </row>
    <row r="93" spans="1:21" ht="15" thickTop="1" x14ac:dyDescent="0.35">
      <c r="A93" s="85" t="s">
        <v>528</v>
      </c>
      <c r="B93" s="85" t="s">
        <v>514</v>
      </c>
      <c r="C93" s="85" t="s">
        <v>515</v>
      </c>
      <c r="D93" s="85" t="s">
        <v>516</v>
      </c>
      <c r="E93" s="85" t="s">
        <v>517</v>
      </c>
      <c r="F93" s="85" t="s">
        <v>529</v>
      </c>
      <c r="G93" s="85" t="s">
        <v>530</v>
      </c>
      <c r="H93" s="85" t="s">
        <v>531</v>
      </c>
      <c r="I93" s="85" t="s">
        <v>532</v>
      </c>
      <c r="K93" s="89" t="str">
        <f t="shared" ref="K93:K95" si="24">K86</f>
        <v>PWS_neu</v>
      </c>
      <c r="L93" s="89">
        <f t="shared" ref="L93:L95" si="25">L$84-L86</f>
        <v>0.96742436304675994</v>
      </c>
      <c r="M93" s="89">
        <f t="shared" ref="M93:M95" si="26">SQRT(N$89/O$89*(1/M$84+1/M86))</f>
        <v>0.41978369521883424</v>
      </c>
      <c r="N93" s="89">
        <f t="shared" ref="N93:N95" si="27">ABS(L93/M93)</f>
        <v>2.3045782246078885</v>
      </c>
      <c r="O93" s="89">
        <f t="shared" ref="O93:O95" si="28">L93-M93*P$89</f>
        <v>-0.24575051613567112</v>
      </c>
      <c r="P93" s="89">
        <f t="shared" ref="P93:P95" si="29">L93+M93*P$89</f>
        <v>2.1805992422291909</v>
      </c>
      <c r="Q93" s="89">
        <f>[1]!DPROB(N93,COUNT(M$84:M$88),O$89)</f>
        <v>1</v>
      </c>
      <c r="R93" s="89">
        <f t="shared" ref="R93:R95" si="30">M93*P$89</f>
        <v>1.2131748791824311</v>
      </c>
      <c r="S93" s="89">
        <f t="shared" ref="S93:S95" si="31">ABS(L93)*SQRT(O$89/N$89)</f>
        <v>1.8816802408728301</v>
      </c>
      <c r="U93" t="s">
        <v>559</v>
      </c>
    </row>
    <row r="94" spans="1:21" x14ac:dyDescent="0.35">
      <c r="A94" s="42" t="s">
        <v>518</v>
      </c>
      <c r="B94" s="42">
        <f>B96-B95</f>
        <v>2.6151439711080533</v>
      </c>
      <c r="C94" s="42">
        <f>COUNTA(A86:A90)-1</f>
        <v>4</v>
      </c>
      <c r="D94" s="42">
        <f>B94/C94</f>
        <v>0.65378599277701333</v>
      </c>
      <c r="E94" s="42">
        <f>D94/D95</f>
        <v>2.4733935291619185</v>
      </c>
      <c r="F94" s="42">
        <f>_xlfn.F.DIST.RT(E94,C94,C95)</f>
        <v>0.11190287191209436</v>
      </c>
      <c r="G94" s="42">
        <f>B94/B96</f>
        <v>0.49732511908799576</v>
      </c>
      <c r="H94" s="42">
        <f>SQRT(DEVSQ(D86:D90)/(D95*C94))</f>
        <v>0.90800028068312832</v>
      </c>
      <c r="I94" s="42">
        <f>(B96-C96*D95)/(B96+D95)</f>
        <v>0.28207591883246841</v>
      </c>
      <c r="K94" s="89" t="str">
        <f t="shared" si="24"/>
        <v>AS1_neu</v>
      </c>
      <c r="L94" s="89">
        <f t="shared" si="25"/>
        <v>0.97156733666116146</v>
      </c>
      <c r="M94" s="89">
        <f t="shared" si="26"/>
        <v>0.41978369521883424</v>
      </c>
      <c r="N94" s="89">
        <f t="shared" si="27"/>
        <v>2.3144475303041037</v>
      </c>
      <c r="O94" s="89">
        <f t="shared" si="28"/>
        <v>-0.24160754252126959</v>
      </c>
      <c r="P94" s="89">
        <f t="shared" si="29"/>
        <v>2.1847422158435927</v>
      </c>
      <c r="Q94" s="89">
        <f>[1]!DPROB(N94,COUNT(M$84:M$88),O$89)</f>
        <v>1</v>
      </c>
      <c r="R94" s="89">
        <f t="shared" si="30"/>
        <v>1.2131748791824311</v>
      </c>
      <c r="S94" s="89">
        <f t="shared" si="31"/>
        <v>1.8897384952299203</v>
      </c>
      <c r="U94" t="s">
        <v>559</v>
      </c>
    </row>
    <row r="95" spans="1:21" x14ac:dyDescent="0.35">
      <c r="A95" s="42" t="s">
        <v>519</v>
      </c>
      <c r="B95" s="42">
        <f>SUM(F86:F90)</f>
        <v>2.6432752615736863</v>
      </c>
      <c r="C95" s="42">
        <f>C96-C94</f>
        <v>10</v>
      </c>
      <c r="D95" s="42">
        <f>B95/C95</f>
        <v>0.26432752615736865</v>
      </c>
      <c r="E95" s="42"/>
      <c r="F95" s="42"/>
      <c r="G95" s="42"/>
      <c r="H95" s="42"/>
      <c r="I95" s="42"/>
      <c r="K95" s="95" t="str">
        <f t="shared" si="24"/>
        <v>AS2_neu</v>
      </c>
      <c r="L95" s="95">
        <f t="shared" si="25"/>
        <v>0.26290549584027112</v>
      </c>
      <c r="M95" s="95">
        <f t="shared" si="26"/>
        <v>0.41978369521883424</v>
      </c>
      <c r="N95" s="95">
        <f t="shared" si="27"/>
        <v>0.6262880117418993</v>
      </c>
      <c r="O95" s="95">
        <f t="shared" si="28"/>
        <v>-0.95026938334215993</v>
      </c>
      <c r="P95" s="95">
        <f t="shared" si="29"/>
        <v>1.4760803750227023</v>
      </c>
      <c r="Q95" s="95">
        <f>[1]!DPROB(N95,COUNT(M$84:M$88),O$89)</f>
        <v>1</v>
      </c>
      <c r="R95" s="95">
        <f t="shared" si="30"/>
        <v>1.2131748791824311</v>
      </c>
      <c r="S95" s="95">
        <f t="shared" si="31"/>
        <v>0.51136202026328437</v>
      </c>
      <c r="U95" t="s">
        <v>559</v>
      </c>
    </row>
    <row r="96" spans="1:21" x14ac:dyDescent="0.35">
      <c r="A96" s="90" t="s">
        <v>520</v>
      </c>
      <c r="B96" s="90">
        <f>DEVSQ(B76:F78)</f>
        <v>5.2584192326817396</v>
      </c>
      <c r="C96" s="90">
        <f>COUNT(B76:F78)-1</f>
        <v>14</v>
      </c>
      <c r="D96" s="90">
        <f>B96/C96</f>
        <v>0.37560137376298142</v>
      </c>
      <c r="E96" s="90"/>
      <c r="F96" s="90"/>
      <c r="G96" s="90"/>
      <c r="H96" s="90"/>
      <c r="I96" s="90"/>
      <c r="K96" s="42"/>
      <c r="L96" s="42"/>
      <c r="M96" s="42"/>
      <c r="N96" s="42"/>
      <c r="O96" s="42"/>
      <c r="P96" s="42"/>
      <c r="Q96" s="42"/>
      <c r="R96" s="42"/>
      <c r="S96" s="42"/>
    </row>
    <row r="97" spans="1:22" x14ac:dyDescent="0.35">
      <c r="K97" s="42"/>
      <c r="L97" s="42"/>
      <c r="M97" s="42"/>
      <c r="N97" s="42"/>
      <c r="O97" s="42"/>
      <c r="P97" s="42"/>
      <c r="Q97" s="42"/>
      <c r="R97" s="42"/>
      <c r="S97" s="42"/>
    </row>
    <row r="98" spans="1:22" ht="15.5" x14ac:dyDescent="0.35">
      <c r="A98" s="83" t="s">
        <v>73</v>
      </c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</row>
    <row r="99" spans="1:22" ht="15.5" x14ac:dyDescent="0.35">
      <c r="A99" s="81"/>
      <c r="B99" s="82" t="s">
        <v>137</v>
      </c>
      <c r="C99" s="82" t="s">
        <v>140</v>
      </c>
      <c r="D99" s="82" t="s">
        <v>141</v>
      </c>
      <c r="E99" s="82" t="s">
        <v>142</v>
      </c>
      <c r="F99" s="82" t="s">
        <v>143</v>
      </c>
      <c r="H99" s="106" t="s">
        <v>554</v>
      </c>
      <c r="I99" s="119" t="s">
        <v>140</v>
      </c>
      <c r="J99" s="119"/>
      <c r="K99" s="124" t="s">
        <v>141</v>
      </c>
      <c r="L99" s="125"/>
      <c r="M99" s="124" t="s">
        <v>142</v>
      </c>
      <c r="N99" s="125"/>
      <c r="O99" s="119" t="s">
        <v>143</v>
      </c>
      <c r="P99" s="119"/>
    </row>
    <row r="100" spans="1:22" x14ac:dyDescent="0.35">
      <c r="A100" t="s">
        <v>79</v>
      </c>
      <c r="B100">
        <v>0.99282315404331434</v>
      </c>
      <c r="C100">
        <v>5.0829968380342576</v>
      </c>
      <c r="D100">
        <v>3.6258376618540975</v>
      </c>
      <c r="E100">
        <v>2.9820566540725633</v>
      </c>
      <c r="F100">
        <v>6.5898463766552755</v>
      </c>
      <c r="I100" s="107" t="str" cm="1">
        <f t="array" ref="I100:J103">[1]!GRUBBS(C100:C102,TRUE)</f>
        <v>outlier</v>
      </c>
      <c r="J100" s="74">
        <v>1.9929713902902069</v>
      </c>
      <c r="K100" s="107" t="str" cm="1">
        <f t="array" ref="K100:L103">[1]!GRUBBS(D100:D102,TRUE)</f>
        <v>outlier</v>
      </c>
      <c r="L100" s="74">
        <v>3.6258376618540975</v>
      </c>
      <c r="M100" s="107" t="str" cm="1">
        <f t="array" ref="M100:N103">[1]!GRUBBS(E100:E102,TRUE)</f>
        <v>outlier</v>
      </c>
      <c r="N100" s="74">
        <v>5.1167272556732053</v>
      </c>
      <c r="O100" s="107" t="str" cm="1">
        <f t="array" ref="O100:P103">[1]!GRUBBS(F100:F102,TRUE)</f>
        <v>outlier</v>
      </c>
      <c r="P100" s="74">
        <v>6.5898463766552755</v>
      </c>
    </row>
    <row r="101" spans="1:22" x14ac:dyDescent="0.35">
      <c r="A101" t="s">
        <v>80</v>
      </c>
      <c r="B101">
        <v>1.0048445502627252</v>
      </c>
      <c r="C101">
        <v>5.6492551689721049</v>
      </c>
      <c r="D101">
        <v>3.8264679962774464</v>
      </c>
      <c r="E101">
        <v>2.7120297417069321</v>
      </c>
      <c r="F101">
        <v>3.0597352653223622</v>
      </c>
      <c r="I101" s="108" t="str">
        <v>G</v>
      </c>
      <c r="J101" s="75">
        <v>1.1426878891426193</v>
      </c>
      <c r="K101" s="108" t="str">
        <v>G</v>
      </c>
      <c r="L101" s="75">
        <v>1.0053228989679315</v>
      </c>
      <c r="M101" s="108" t="str">
        <v>G</v>
      </c>
      <c r="N101" s="75">
        <v>1.1486199877221204</v>
      </c>
      <c r="O101" s="108" t="str">
        <v>G</v>
      </c>
      <c r="P101" s="75">
        <v>1.1522934722618938</v>
      </c>
    </row>
    <row r="102" spans="1:22" x14ac:dyDescent="0.35">
      <c r="A102" t="s">
        <v>81</v>
      </c>
      <c r="B102">
        <v>1.0023726805723692</v>
      </c>
      <c r="C102">
        <v>1.9929713902902069</v>
      </c>
      <c r="D102">
        <v>4.0207407960694468</v>
      </c>
      <c r="E102">
        <v>5.1167272556732053</v>
      </c>
      <c r="F102">
        <v>2.7859010171397149</v>
      </c>
      <c r="I102" s="108" t="str">
        <v>G-crit</v>
      </c>
      <c r="J102" s="75">
        <v>1.1531180614225278</v>
      </c>
      <c r="K102" s="108" t="str">
        <v>G-crit</v>
      </c>
      <c r="L102" s="75">
        <v>1.1531180614225278</v>
      </c>
      <c r="M102" s="108" t="str">
        <v>G-crit</v>
      </c>
      <c r="N102" s="75">
        <v>1.1531180614225278</v>
      </c>
      <c r="O102" s="108" t="str">
        <v>G-crit</v>
      </c>
      <c r="P102" s="75">
        <v>1.1531180614225278</v>
      </c>
    </row>
    <row r="103" spans="1:22" x14ac:dyDescent="0.35">
      <c r="I103" s="109" t="str">
        <v>sig</v>
      </c>
      <c r="J103" s="110" t="str">
        <v>no</v>
      </c>
      <c r="K103" s="109" t="str">
        <v>sig</v>
      </c>
      <c r="L103" s="110" t="str">
        <v>no</v>
      </c>
      <c r="M103" s="109" t="str">
        <v>sig</v>
      </c>
      <c r="N103" s="110" t="str">
        <v>no</v>
      </c>
      <c r="O103" s="109" t="str">
        <v>sig</v>
      </c>
      <c r="P103" s="110" t="str">
        <v>no</v>
      </c>
    </row>
    <row r="104" spans="1:22" x14ac:dyDescent="0.35">
      <c r="H104" s="11" t="s">
        <v>555</v>
      </c>
      <c r="I104" s="6" t="str">
        <f>IF(J101 &lt; 1.153, "NS", IF(J101 &gt; 1.155, "outlier", "straggler"))</f>
        <v>NS</v>
      </c>
      <c r="J104" s="6" t="str">
        <f>IF(I104 = "outlier", "exclude", IF(I104 = "straggler", "keep", "keep"))</f>
        <v>keep</v>
      </c>
      <c r="K104" s="6" t="str">
        <f>IF(L101 &lt; 1.153, "NS", IF(L101 &gt; 1.155, "outlier", "straggler"))</f>
        <v>NS</v>
      </c>
      <c r="L104" s="6" t="str">
        <f>IF(K104 = "outlier", "exclude", IF(K104 = "straggler", "keep", "keep"))</f>
        <v>keep</v>
      </c>
      <c r="M104" s="6" t="str">
        <f>IF(N101 &lt; 1.153, "NS", IF(N101 &gt; 1.155, "outlier", "straggler"))</f>
        <v>NS</v>
      </c>
      <c r="N104" s="6" t="str">
        <f>IF(M104 = "outlier", "exclude", IF(M104 = "straggler", "keep", "keep"))</f>
        <v>keep</v>
      </c>
      <c r="O104" s="6" t="str">
        <f>IF(P101 &lt; 1.153, "NS", IF(P101 &gt; 1.155, "outlier", "straggler"))</f>
        <v>NS</v>
      </c>
      <c r="P104" s="6" t="str">
        <f>IF(O104 = "outlier", "exclude", IF(O104 = "straggler", "keep", "keep"))</f>
        <v>keep</v>
      </c>
    </row>
    <row r="106" spans="1:22" ht="15" thickBot="1" x14ac:dyDescent="0.4">
      <c r="A106" t="s">
        <v>521</v>
      </c>
      <c r="K106" t="s">
        <v>533</v>
      </c>
      <c r="N106" s="42" t="s">
        <v>534</v>
      </c>
      <c r="O106">
        <v>0.05</v>
      </c>
    </row>
    <row r="107" spans="1:22" ht="15" thickTop="1" x14ac:dyDescent="0.35">
      <c r="K107" s="85" t="s">
        <v>535</v>
      </c>
      <c r="L107" s="85" t="s">
        <v>536</v>
      </c>
      <c r="M107" s="85" t="s">
        <v>537</v>
      </c>
      <c r="N107" s="85" t="s">
        <v>538</v>
      </c>
      <c r="O107" s="85" t="s">
        <v>515</v>
      </c>
      <c r="P107" s="85" t="s">
        <v>539</v>
      </c>
    </row>
    <row r="108" spans="1:22" ht="15" thickBot="1" x14ac:dyDescent="0.4">
      <c r="A108" t="s">
        <v>522</v>
      </c>
      <c r="F108" t="s">
        <v>523</v>
      </c>
      <c r="G108">
        <v>0.05</v>
      </c>
      <c r="K108" s="42" t="str">
        <f>B99</f>
        <v>WT_ESC</v>
      </c>
      <c r="L108" s="42">
        <f>AVERAGE(B100:B102)</f>
        <v>1.0000134616261362</v>
      </c>
      <c r="M108" s="42">
        <f>COUNT(B100:B102)</f>
        <v>3</v>
      </c>
      <c r="N108" s="42">
        <f>DEVSQ(B100:B102)</f>
        <v>8.0605854586429852E-5</v>
      </c>
    </row>
    <row r="109" spans="1:22" ht="15" thickTop="1" x14ac:dyDescent="0.35">
      <c r="A109" s="100" t="s">
        <v>524</v>
      </c>
      <c r="B109" s="100" t="s">
        <v>510</v>
      </c>
      <c r="C109" s="100" t="s">
        <v>511</v>
      </c>
      <c r="D109" s="100" t="s">
        <v>121</v>
      </c>
      <c r="E109" s="100" t="s">
        <v>512</v>
      </c>
      <c r="F109" s="100" t="s">
        <v>514</v>
      </c>
      <c r="G109" s="100" t="s">
        <v>525</v>
      </c>
      <c r="H109" s="100" t="s">
        <v>526</v>
      </c>
      <c r="I109" s="100" t="s">
        <v>527</v>
      </c>
      <c r="K109" s="92" t="str">
        <f>C99</f>
        <v>WT_neu</v>
      </c>
      <c r="L109" s="92">
        <f>AVERAGE(C100:C102)</f>
        <v>4.2417411324321899</v>
      </c>
      <c r="M109" s="92">
        <f>COUNT(C100:C102)</f>
        <v>3</v>
      </c>
      <c r="N109" s="92">
        <f>DEVSQ(C100:C102)</f>
        <v>7.7457722784382383</v>
      </c>
      <c r="O109" s="42"/>
      <c r="P109" s="42"/>
    </row>
    <row r="110" spans="1:22" x14ac:dyDescent="0.35">
      <c r="A110" s="42" t="str">
        <f>B99</f>
        <v>WT_ESC</v>
      </c>
      <c r="B110" s="42">
        <f>COUNT(B100:B102)</f>
        <v>3</v>
      </c>
      <c r="C110" s="42">
        <f>SUM(B100:B102)</f>
        <v>3.0000403848784085</v>
      </c>
      <c r="D110" s="42">
        <f>AVERAGE(B100:B102)</f>
        <v>1.0000134616261362</v>
      </c>
      <c r="E110" s="42">
        <f>_xlfn.VAR.S(B100:B102)</f>
        <v>4.0302927293214926E-5</v>
      </c>
      <c r="F110" s="42">
        <f>DEVSQ(B100:B102)</f>
        <v>8.0605854586429852E-5</v>
      </c>
      <c r="G110" s="42">
        <f>SQRT(D119/B110)</f>
        <v>0.82253317924669345</v>
      </c>
      <c r="H110" s="42">
        <f>D110-G110*_xlfn.T.INV.2T(G108,C119)</f>
        <v>-0.83270467210121168</v>
      </c>
      <c r="I110" s="42">
        <f>D110+G110*_xlfn.T.INV.2T(G108,C119)</f>
        <v>2.8327315953534842</v>
      </c>
      <c r="K110" s="92" t="str">
        <f>D99</f>
        <v>PWS_neu</v>
      </c>
      <c r="L110" s="92">
        <f>AVERAGE(D100:D102)</f>
        <v>3.8243488180669964</v>
      </c>
      <c r="M110" s="92">
        <f>COUNT(D100:D102)</f>
        <v>3</v>
      </c>
      <c r="N110" s="92">
        <f>DEVSQ(D100:D102)</f>
        <v>7.7980979080984558E-2</v>
      </c>
      <c r="O110" s="42"/>
      <c r="P110" s="42"/>
    </row>
    <row r="111" spans="1:22" x14ac:dyDescent="0.35">
      <c r="A111" s="82" t="str">
        <f>C99</f>
        <v>WT_neu</v>
      </c>
      <c r="B111" s="92">
        <f>COUNT(C100:C102)</f>
        <v>3</v>
      </c>
      <c r="C111" s="42">
        <f>SUM(C100:C102)</f>
        <v>12.725223397296569</v>
      </c>
      <c r="D111" s="42">
        <f>AVERAGE(C100:C102)</f>
        <v>4.2417411324321899</v>
      </c>
      <c r="E111" s="42">
        <f>_xlfn.VAR.S(C100:C102)</f>
        <v>3.8728861392191227</v>
      </c>
      <c r="F111" s="42">
        <f>DEVSQ(C100:C102)</f>
        <v>7.7457722784382383</v>
      </c>
      <c r="G111" s="42">
        <f>SQRT(D119/B111)</f>
        <v>0.82253317924669345</v>
      </c>
      <c r="H111" s="42">
        <f>D111-G111*_xlfn.T.INV.2T(G108,C119)</f>
        <v>2.4090229987048417</v>
      </c>
      <c r="I111" s="42">
        <f>D111+G111*_xlfn.T.INV.2T(G108,C119)</f>
        <v>6.074459266159538</v>
      </c>
      <c r="K111" s="92" t="str">
        <f>E99</f>
        <v>AS1_neu</v>
      </c>
      <c r="L111" s="92">
        <f>AVERAGE(E100:E102)</f>
        <v>3.6036045504842336</v>
      </c>
      <c r="M111" s="92">
        <f>COUNT(E100:E102)</f>
        <v>3</v>
      </c>
      <c r="N111" s="92">
        <f>DEVSQ(E100:E102)</f>
        <v>3.4707677481384458</v>
      </c>
    </row>
    <row r="112" spans="1:22" x14ac:dyDescent="0.35">
      <c r="A112" s="82" t="str">
        <f>D99</f>
        <v>PWS_neu</v>
      </c>
      <c r="B112" s="92">
        <f>COUNT(D100:D102)</f>
        <v>3</v>
      </c>
      <c r="C112" s="42">
        <f>SUM(D100:D102)</f>
        <v>11.47304645420099</v>
      </c>
      <c r="D112" s="42">
        <f>AVERAGE(D100:D102)</f>
        <v>3.8243488180669964</v>
      </c>
      <c r="E112" s="42">
        <f>_xlfn.VAR.S(D100:D102)</f>
        <v>3.8990489540492279E-2</v>
      </c>
      <c r="F112" s="42">
        <f>DEVSQ(D100:D102)</f>
        <v>7.7980979080984558E-2</v>
      </c>
      <c r="G112" s="42">
        <f>SQRT(D119/B112)</f>
        <v>0.82253317924669345</v>
      </c>
      <c r="H112" s="42">
        <f>D112-G112*_xlfn.T.INV.2T(G108,C119)</f>
        <v>1.9916306843396485</v>
      </c>
      <c r="I112" s="42">
        <f>D112+G112*_xlfn.T.INV.2T(G108,C119)</f>
        <v>5.6570669517943442</v>
      </c>
      <c r="K112" s="92" t="str">
        <f>F99</f>
        <v>AS2_neu</v>
      </c>
      <c r="L112" s="92">
        <f>AVERAGE(F100:F102)</f>
        <v>4.1451608863724507</v>
      </c>
      <c r="M112" s="92">
        <f>COUNT(F100:F102)</f>
        <v>3</v>
      </c>
      <c r="N112" s="92">
        <f>DEVSQ(F100:F102)</f>
        <v>9.0022233173379398</v>
      </c>
    </row>
    <row r="113" spans="1:22" x14ac:dyDescent="0.35">
      <c r="A113" t="str">
        <f>E99</f>
        <v>AS1_neu</v>
      </c>
      <c r="B113">
        <f>COUNT(E100:E102)</f>
        <v>3</v>
      </c>
      <c r="C113">
        <f>SUM(E100:E102)</f>
        <v>10.810813651452701</v>
      </c>
      <c r="D113">
        <f>AVERAGE(E100:E102)</f>
        <v>3.6036045504842336</v>
      </c>
      <c r="E113">
        <f>_xlfn.VAR.S(E100:E102)</f>
        <v>1.7353838740692247</v>
      </c>
      <c r="F113">
        <f>DEVSQ(E100:E102)</f>
        <v>3.4707677481384458</v>
      </c>
      <c r="G113">
        <f>SQRT(D119/B113)</f>
        <v>0.82253317924669345</v>
      </c>
      <c r="H113">
        <f>D113-G113*_xlfn.T.INV.2T(G108,C119)</f>
        <v>1.7708864167568856</v>
      </c>
      <c r="I113">
        <f>D113+G113*_xlfn.T.INV.2T(G108,C119)</f>
        <v>5.4363226842115813</v>
      </c>
      <c r="K113" s="78"/>
      <c r="L113" s="78"/>
      <c r="M113" s="78">
        <f>SUM(M108:M112)</f>
        <v>15</v>
      </c>
      <c r="N113" s="78">
        <f>SUM(N108:N112)</f>
        <v>20.296824928850196</v>
      </c>
      <c r="O113" s="78">
        <f>M113-COUNT(M108:M112)</f>
        <v>10</v>
      </c>
      <c r="P113" s="78">
        <f>[1]!DCRIT(COUNT(M108:M112),O113,O106)</f>
        <v>2.89</v>
      </c>
    </row>
    <row r="114" spans="1:22" ht="15" thickBot="1" x14ac:dyDescent="0.4">
      <c r="A114" t="str">
        <f>F99</f>
        <v>AS2_neu</v>
      </c>
      <c r="B114">
        <f>COUNT(F100:F102)</f>
        <v>3</v>
      </c>
      <c r="C114">
        <f>SUM(F100:F102)</f>
        <v>12.435482659117351</v>
      </c>
      <c r="D114">
        <f>AVERAGE(F100:F102)</f>
        <v>4.1451608863724507</v>
      </c>
      <c r="E114">
        <f>_xlfn.VAR.S(F100:F102)</f>
        <v>4.5011116586689752</v>
      </c>
      <c r="F114">
        <f>DEVSQ(F100:F102)</f>
        <v>9.0022233173379398</v>
      </c>
      <c r="G114">
        <f>SQRT(D119/B114)</f>
        <v>0.82253317924669345</v>
      </c>
      <c r="H114">
        <f>D114-G114*_xlfn.T.INV.2T(G108,C119)</f>
        <v>2.3124427526451026</v>
      </c>
      <c r="I114">
        <f>D114+G114*_xlfn.T.INV.2T(G108,C119)</f>
        <v>5.9778790200997989</v>
      </c>
      <c r="K114" t="s">
        <v>540</v>
      </c>
    </row>
    <row r="115" spans="1:22" ht="15" thickTop="1" x14ac:dyDescent="0.35">
      <c r="A115" s="78"/>
      <c r="B115" s="78"/>
      <c r="C115" s="78"/>
      <c r="D115" s="78"/>
      <c r="E115" s="78"/>
      <c r="F115" s="78"/>
      <c r="G115" s="78"/>
      <c r="H115" s="78"/>
      <c r="I115" s="78"/>
      <c r="K115" s="85" t="s">
        <v>535</v>
      </c>
      <c r="L115" s="85" t="s">
        <v>536</v>
      </c>
      <c r="M115" s="85" t="s">
        <v>541</v>
      </c>
      <c r="N115" s="85" t="s">
        <v>542</v>
      </c>
      <c r="O115" s="85" t="s">
        <v>543</v>
      </c>
      <c r="P115" s="85" t="s">
        <v>544</v>
      </c>
      <c r="Q115" s="85" t="s">
        <v>545</v>
      </c>
      <c r="R115" s="85" t="s">
        <v>546</v>
      </c>
      <c r="S115" s="85" t="s">
        <v>547</v>
      </c>
      <c r="U115" s="135" t="s">
        <v>558</v>
      </c>
    </row>
    <row r="116" spans="1:22" ht="15" thickBot="1" x14ac:dyDescent="0.4">
      <c r="A116" t="s">
        <v>513</v>
      </c>
      <c r="K116" s="89" t="str">
        <f>K109</f>
        <v>WT_neu</v>
      </c>
      <c r="L116" s="89">
        <f>L$108-L109</f>
        <v>-3.2417276708060534</v>
      </c>
      <c r="M116" s="89">
        <f>SQRT(N$113/O$113*(1/M$108+1/M109))</f>
        <v>1.1632375775925339</v>
      </c>
      <c r="N116" s="89">
        <f>ABS(L116/M116)</f>
        <v>2.7868147773520313</v>
      </c>
      <c r="O116" s="89">
        <f>L116-M116*P$113</f>
        <v>-6.6034842700484759</v>
      </c>
      <c r="P116" s="89">
        <f>L116+M116*P$113</f>
        <v>0.12002892843636959</v>
      </c>
      <c r="Q116" s="89">
        <f>[1]!DPROB(N116,COUNT(M$108:M$112),O$113)</f>
        <v>5.9117270899196231E-2</v>
      </c>
      <c r="R116" s="89">
        <f>M116*P$113</f>
        <v>3.361756599242423</v>
      </c>
      <c r="S116" s="89">
        <f>ABS(L116)*SQRT(O$113/N$113)</f>
        <v>2.2754247373867957</v>
      </c>
      <c r="U116" t="s">
        <v>559</v>
      </c>
    </row>
    <row r="117" spans="1:22" ht="15" thickTop="1" x14ac:dyDescent="0.35">
      <c r="A117" s="85" t="s">
        <v>528</v>
      </c>
      <c r="B117" s="85" t="s">
        <v>514</v>
      </c>
      <c r="C117" s="85" t="s">
        <v>515</v>
      </c>
      <c r="D117" s="85" t="s">
        <v>516</v>
      </c>
      <c r="E117" s="85" t="s">
        <v>517</v>
      </c>
      <c r="F117" s="85" t="s">
        <v>529</v>
      </c>
      <c r="G117" s="85" t="s">
        <v>530</v>
      </c>
      <c r="H117" s="85" t="s">
        <v>531</v>
      </c>
      <c r="I117" s="85" t="s">
        <v>532</v>
      </c>
      <c r="K117" s="89" t="str">
        <f t="shared" ref="K117:K119" si="32">K110</f>
        <v>PWS_neu</v>
      </c>
      <c r="L117" s="89">
        <f t="shared" ref="L117:L119" si="33">L$108-L110</f>
        <v>-2.8243353564408604</v>
      </c>
      <c r="M117" s="89">
        <f t="shared" ref="M117:M119" si="34">SQRT(N$113/O$113*(1/M$108+1/M110))</f>
        <v>1.1632375775925339</v>
      </c>
      <c r="N117" s="89">
        <f t="shared" ref="N117:N119" si="35">ABS(L117/M117)</f>
        <v>2.4279952873308792</v>
      </c>
      <c r="O117" s="89">
        <f t="shared" ref="O117:O119" si="36">L117-M117*P$113</f>
        <v>-6.186091955683283</v>
      </c>
      <c r="P117" s="89">
        <f t="shared" ref="P117:P119" si="37">L117+M117*P$113</f>
        <v>0.53742124280156256</v>
      </c>
      <c r="Q117" s="89">
        <f>[1]!DPROB(N117,COUNT(M$108:M$112),O$113)</f>
        <v>1</v>
      </c>
      <c r="R117" s="89">
        <f t="shared" ref="R117:R119" si="38">M117*P$113</f>
        <v>3.361756599242423</v>
      </c>
      <c r="S117" s="89">
        <f t="shared" ref="S117:S119" si="39">ABS(L117)*SQRT(O$113/N$113)</f>
        <v>1.9824498506142949</v>
      </c>
      <c r="U117" t="s">
        <v>559</v>
      </c>
    </row>
    <row r="118" spans="1:22" x14ac:dyDescent="0.35">
      <c r="A118" s="42" t="s">
        <v>518</v>
      </c>
      <c r="B118" s="42">
        <f>B120-B119</f>
        <v>21.715200866221974</v>
      </c>
      <c r="C118" s="42">
        <f>COUNTA(A110:A114)-1</f>
        <v>4</v>
      </c>
      <c r="D118" s="42">
        <f>B118/C118</f>
        <v>5.4288002165554934</v>
      </c>
      <c r="E118" s="42">
        <f>D118/D119</f>
        <v>2.6747041646099627</v>
      </c>
      <c r="F118" s="42">
        <f>_xlfn.F.DIST.RT(E118,C118,C119)</f>
        <v>9.4338559384903237E-2</v>
      </c>
      <c r="G118" s="42">
        <f>B118/B120</f>
        <v>0.51688059443134671</v>
      </c>
      <c r="H118" s="42">
        <f>SQRT(DEVSQ(D110:D114)/(D119*C118))</f>
        <v>0.9442288148907485</v>
      </c>
      <c r="I118" s="42">
        <f>(B120-C120*D119)/(B120+D119)</f>
        <v>0.30871806347256803</v>
      </c>
      <c r="K118" s="89" t="str">
        <f t="shared" si="32"/>
        <v>AS1_neu</v>
      </c>
      <c r="L118" s="89">
        <f t="shared" si="33"/>
        <v>-2.6035910888580975</v>
      </c>
      <c r="M118" s="89">
        <f t="shared" si="34"/>
        <v>1.1632375775925339</v>
      </c>
      <c r="N118" s="89">
        <f t="shared" si="35"/>
        <v>2.2382281478961126</v>
      </c>
      <c r="O118" s="89">
        <f t="shared" si="36"/>
        <v>-5.9653476881005201</v>
      </c>
      <c r="P118" s="89">
        <f t="shared" si="37"/>
        <v>0.75816551038432545</v>
      </c>
      <c r="Q118" s="89">
        <f>[1]!DPROB(N118,COUNT(M$108:M$112),O$113)</f>
        <v>1</v>
      </c>
      <c r="R118" s="89">
        <f t="shared" si="38"/>
        <v>3.361756599242423</v>
      </c>
      <c r="S118" s="89">
        <f t="shared" si="39"/>
        <v>1.8275056300933725</v>
      </c>
      <c r="U118" t="s">
        <v>559</v>
      </c>
    </row>
    <row r="119" spans="1:22" x14ac:dyDescent="0.35">
      <c r="A119" s="42" t="s">
        <v>519</v>
      </c>
      <c r="B119" s="42">
        <f>SUM(F110:F114)</f>
        <v>20.296824928850196</v>
      </c>
      <c r="C119" s="42">
        <f>C120-C118</f>
        <v>10</v>
      </c>
      <c r="D119" s="42">
        <f>B119/C119</f>
        <v>2.0296824928850197</v>
      </c>
      <c r="E119" s="42"/>
      <c r="F119" s="42"/>
      <c r="G119" s="42"/>
      <c r="H119" s="42"/>
      <c r="I119" s="42"/>
      <c r="K119" s="95" t="str">
        <f t="shared" si="32"/>
        <v>AS2_neu</v>
      </c>
      <c r="L119" s="95">
        <f t="shared" si="33"/>
        <v>-3.1451474247463143</v>
      </c>
      <c r="M119" s="95">
        <f t="shared" si="34"/>
        <v>1.1632375775925339</v>
      </c>
      <c r="N119" s="95">
        <f t="shared" si="35"/>
        <v>2.7037876744453109</v>
      </c>
      <c r="O119" s="95">
        <f t="shared" si="36"/>
        <v>-6.5069040239887368</v>
      </c>
      <c r="P119" s="95">
        <f t="shared" si="37"/>
        <v>0.21660917449610873</v>
      </c>
      <c r="Q119" s="95">
        <f>[1]!DPROB(N119,COUNT(M$108:M$112),O$113)</f>
        <v>6.7646839589406274E-2</v>
      </c>
      <c r="R119" s="95">
        <f t="shared" si="38"/>
        <v>3.361756599242423</v>
      </c>
      <c r="S119" s="95">
        <f t="shared" si="39"/>
        <v>2.2076333917391242</v>
      </c>
      <c r="U119" t="s">
        <v>559</v>
      </c>
    </row>
    <row r="120" spans="1:22" x14ac:dyDescent="0.35">
      <c r="A120" s="90" t="s">
        <v>520</v>
      </c>
      <c r="B120" s="90">
        <f>DEVSQ(B100:F102)</f>
        <v>42.012025795072169</v>
      </c>
      <c r="C120" s="90">
        <f>COUNT(B100:F102)-1</f>
        <v>14</v>
      </c>
      <c r="D120" s="90">
        <f>B120/C120</f>
        <v>3.000858985362298</v>
      </c>
      <c r="E120" s="90"/>
      <c r="F120" s="90"/>
      <c r="G120" s="90"/>
      <c r="H120" s="90"/>
      <c r="I120" s="90"/>
      <c r="K120" s="42"/>
      <c r="L120" s="42"/>
      <c r="M120" s="42"/>
      <c r="N120" s="42"/>
      <c r="O120" s="42"/>
      <c r="P120" s="42"/>
      <c r="Q120" s="42"/>
      <c r="R120" s="42"/>
      <c r="S120" s="42"/>
    </row>
    <row r="121" spans="1:22" x14ac:dyDescent="0.35">
      <c r="K121" s="42"/>
      <c r="L121" s="42"/>
      <c r="M121" s="42"/>
      <c r="N121" s="42"/>
      <c r="O121" s="42"/>
      <c r="P121" s="42"/>
      <c r="Q121" s="42"/>
      <c r="R121" s="42"/>
      <c r="S121" s="42"/>
    </row>
    <row r="122" spans="1:22" ht="15.5" x14ac:dyDescent="0.35">
      <c r="A122" s="83" t="s">
        <v>74</v>
      </c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</row>
    <row r="123" spans="1:22" ht="15.5" x14ac:dyDescent="0.35">
      <c r="A123" s="81"/>
      <c r="B123" s="82" t="s">
        <v>137</v>
      </c>
      <c r="C123" s="82" t="s">
        <v>140</v>
      </c>
      <c r="D123" s="82" t="s">
        <v>141</v>
      </c>
      <c r="E123" s="82" t="s">
        <v>142</v>
      </c>
      <c r="F123" s="82" t="s">
        <v>143</v>
      </c>
      <c r="H123" s="106" t="s">
        <v>554</v>
      </c>
      <c r="I123" s="119" t="s">
        <v>140</v>
      </c>
      <c r="J123" s="119"/>
      <c r="K123" s="124" t="s">
        <v>141</v>
      </c>
      <c r="L123" s="125"/>
      <c r="M123" s="124" t="s">
        <v>142</v>
      </c>
      <c r="N123" s="125"/>
      <c r="O123" s="119" t="s">
        <v>143</v>
      </c>
      <c r="P123" s="119"/>
    </row>
    <row r="124" spans="1:22" x14ac:dyDescent="0.35">
      <c r="A124" t="s">
        <v>79</v>
      </c>
      <c r="B124">
        <v>0.95844670087570161</v>
      </c>
      <c r="C124">
        <v>2.7087164809382904E-3</v>
      </c>
      <c r="D124">
        <v>2.2082834972589039E-3</v>
      </c>
      <c r="E124">
        <v>2.6572090426254719E-3</v>
      </c>
      <c r="F124">
        <v>6.4086710912706563E-3</v>
      </c>
      <c r="I124" s="107" t="str" cm="1">
        <f t="array" ref="I124:J127">[1]!GRUBBS(C124:C126,TRUE)</f>
        <v>outlier</v>
      </c>
      <c r="J124" s="74">
        <v>1.1295785782856555E-2</v>
      </c>
      <c r="K124" s="107" t="str" cm="1">
        <f t="array" ref="K124:L127">[1]!GRUBBS(D124:D126,TRUE)</f>
        <v>outlier</v>
      </c>
      <c r="L124" s="74">
        <v>8.3272688092279317E-3</v>
      </c>
      <c r="M124" s="107" t="str" cm="1">
        <f t="array" ref="M124:N127">[1]!GRUBBS(E124:E126,TRUE)</f>
        <v>outlier</v>
      </c>
      <c r="N124" s="74">
        <v>2.6572090426254719E-3</v>
      </c>
      <c r="O124" s="107" t="str" cm="1">
        <f t="array" ref="O124:P127">[1]!GRUBBS(F124:F126,TRUE)</f>
        <v>outlier</v>
      </c>
      <c r="P124" s="74">
        <v>6.4086710912706563E-3</v>
      </c>
    </row>
    <row r="125" spans="1:22" x14ac:dyDescent="0.35">
      <c r="A125" t="s">
        <v>80</v>
      </c>
      <c r="B125">
        <v>1.0923158728515059</v>
      </c>
      <c r="C125">
        <v>3.7070058600400294E-3</v>
      </c>
      <c r="D125">
        <v>4.7958473169535361E-3</v>
      </c>
      <c r="E125">
        <v>4.041902149134303E-3</v>
      </c>
      <c r="F125" s="42">
        <v>1.7130529306272899E-3</v>
      </c>
      <c r="I125" s="108" t="str">
        <v>G</v>
      </c>
      <c r="J125" s="75">
        <v>1.1481596466182267</v>
      </c>
      <c r="K125" s="108" t="str">
        <v>G</v>
      </c>
      <c r="L125" s="75">
        <v>1.0472720915485525</v>
      </c>
      <c r="M125" s="108" t="str">
        <v>G</v>
      </c>
      <c r="N125" s="75">
        <v>1.1446544253169657</v>
      </c>
      <c r="O125" s="108" t="str">
        <v>G</v>
      </c>
      <c r="P125" s="75">
        <v>1.1412430404610125</v>
      </c>
    </row>
    <row r="126" spans="1:22" x14ac:dyDescent="0.35">
      <c r="A126" t="s">
        <v>81</v>
      </c>
      <c r="B126">
        <v>0.95517685086069271</v>
      </c>
      <c r="C126">
        <v>1.1295785782856555E-2</v>
      </c>
      <c r="D126">
        <v>8.3272688092279317E-3</v>
      </c>
      <c r="E126">
        <v>4.271828501258952E-3</v>
      </c>
      <c r="F126" s="42">
        <v>2.4799706770897646E-3</v>
      </c>
      <c r="I126" s="108" t="str">
        <v>G-crit</v>
      </c>
      <c r="J126" s="75">
        <v>1.1531180614225278</v>
      </c>
      <c r="K126" s="108" t="str">
        <v>G-crit</v>
      </c>
      <c r="L126" s="75">
        <v>1.1531180614225278</v>
      </c>
      <c r="M126" s="108" t="str">
        <v>G-crit</v>
      </c>
      <c r="N126" s="75">
        <v>1.1531180614225278</v>
      </c>
      <c r="O126" s="108" t="str">
        <v>G-crit</v>
      </c>
      <c r="P126" s="75">
        <v>1.1531180614225278</v>
      </c>
    </row>
    <row r="127" spans="1:22" x14ac:dyDescent="0.35">
      <c r="I127" s="109" t="str">
        <v>sig</v>
      </c>
      <c r="J127" s="110" t="str">
        <v>no</v>
      </c>
      <c r="K127" s="109" t="str">
        <v>sig</v>
      </c>
      <c r="L127" s="110" t="str">
        <v>no</v>
      </c>
      <c r="M127" s="109" t="str">
        <v>sig</v>
      </c>
      <c r="N127" s="110" t="str">
        <v>no</v>
      </c>
      <c r="O127" s="109" t="str">
        <v>sig</v>
      </c>
      <c r="P127" s="110" t="str">
        <v>no</v>
      </c>
    </row>
    <row r="128" spans="1:22" x14ac:dyDescent="0.35">
      <c r="H128" s="11" t="s">
        <v>555</v>
      </c>
      <c r="I128" s="6" t="str">
        <f>IF(J125 &lt; 1.153, "NS", IF(J125 &gt; 1.155, "outlier", "straggler"))</f>
        <v>NS</v>
      </c>
      <c r="J128" s="6" t="str">
        <f>IF(I128 = "outlier", "exclude", IF(I128 = "straggler", "keep", "keep"))</f>
        <v>keep</v>
      </c>
      <c r="K128" s="6" t="str">
        <f>IF(L125 &lt; 1.153, "NS", IF(L125 &gt; 1.155, "outlier", "straggler"))</f>
        <v>NS</v>
      </c>
      <c r="L128" s="6" t="str">
        <f>IF(K128 = "outlier", "exclude", IF(K128 = "straggler", "keep", "keep"))</f>
        <v>keep</v>
      </c>
      <c r="M128" s="6" t="str">
        <f>IF(N125 &lt; 1.153, "NS", IF(N125 &gt; 1.155, "outlier", "straggler"))</f>
        <v>NS</v>
      </c>
      <c r="N128" s="6" t="str">
        <f>IF(M128 = "outlier", "exclude", IF(M128 = "straggler", "keep", "keep"))</f>
        <v>keep</v>
      </c>
      <c r="O128" s="6" t="str">
        <f>IF(P125 &lt; 1.153, "NS", IF(P125 &gt; 1.155, "outlier", "straggler"))</f>
        <v>NS</v>
      </c>
      <c r="P128" s="6" t="str">
        <f>IF(O128 = "outlier", "exclude", IF(O128 = "straggler", "keep", "keep"))</f>
        <v>keep</v>
      </c>
    </row>
    <row r="130" spans="1:21" ht="15" thickBot="1" x14ac:dyDescent="0.4">
      <c r="A130" t="s">
        <v>521</v>
      </c>
      <c r="K130" t="s">
        <v>533</v>
      </c>
      <c r="N130" s="42" t="s">
        <v>534</v>
      </c>
      <c r="O130">
        <v>0.05</v>
      </c>
    </row>
    <row r="131" spans="1:21" ht="15" thickTop="1" x14ac:dyDescent="0.35">
      <c r="K131" s="100" t="s">
        <v>535</v>
      </c>
      <c r="L131" s="100" t="s">
        <v>536</v>
      </c>
      <c r="M131" s="100" t="s">
        <v>537</v>
      </c>
      <c r="N131" s="100" t="s">
        <v>538</v>
      </c>
      <c r="O131" s="100" t="s">
        <v>515</v>
      </c>
      <c r="P131" s="100" t="s">
        <v>539</v>
      </c>
    </row>
    <row r="132" spans="1:21" ht="15" thickBot="1" x14ac:dyDescent="0.4">
      <c r="A132" t="s">
        <v>522</v>
      </c>
      <c r="F132" t="s">
        <v>523</v>
      </c>
      <c r="G132">
        <v>0.05</v>
      </c>
      <c r="K132" t="str">
        <f>B123</f>
        <v>WT_ESC</v>
      </c>
      <c r="L132">
        <f>AVERAGE(B124:B126)</f>
        <v>1.0019798081959668</v>
      </c>
      <c r="M132" s="42">
        <f>COUNT(B124:B126)</f>
        <v>3</v>
      </c>
      <c r="N132" s="42">
        <f>DEVSQ(B124:B126)</f>
        <v>1.2246252825734954E-2</v>
      </c>
    </row>
    <row r="133" spans="1:21" ht="15" thickTop="1" x14ac:dyDescent="0.35">
      <c r="A133" s="100" t="s">
        <v>524</v>
      </c>
      <c r="B133" s="100" t="s">
        <v>510</v>
      </c>
      <c r="C133" s="100" t="s">
        <v>511</v>
      </c>
      <c r="D133" s="100" t="s">
        <v>121</v>
      </c>
      <c r="E133" s="100" t="s">
        <v>512</v>
      </c>
      <c r="F133" s="100" t="s">
        <v>514</v>
      </c>
      <c r="G133" s="100" t="s">
        <v>525</v>
      </c>
      <c r="H133" s="100" t="s">
        <v>526</v>
      </c>
      <c r="I133" s="100" t="s">
        <v>527</v>
      </c>
      <c r="K133" s="92" t="str">
        <f>C123</f>
        <v>WT_neu</v>
      </c>
      <c r="L133" s="92">
        <f>AVERAGE(C124:C126)</f>
        <v>5.9038360412782915E-3</v>
      </c>
      <c r="M133" s="92">
        <f>COUNT(C124:C126)</f>
        <v>3</v>
      </c>
      <c r="N133" s="92">
        <f>DEVSQ(C124:C126)</f>
        <v>4.4107973865772519E-5</v>
      </c>
      <c r="O133" s="42"/>
      <c r="P133" s="42"/>
    </row>
    <row r="134" spans="1:21" x14ac:dyDescent="0.35">
      <c r="A134" t="str">
        <f>B123</f>
        <v>WT_ESC</v>
      </c>
      <c r="B134" s="87">
        <f>COUNT(B124:B126)</f>
        <v>3</v>
      </c>
      <c r="C134" s="87">
        <f>SUM(B124:B126)</f>
        <v>3.0059394245879005</v>
      </c>
      <c r="D134" s="42">
        <f>AVERAGE(B124:B126)</f>
        <v>1.0019798081959668</v>
      </c>
      <c r="E134" s="42">
        <f>_xlfn.VAR.S(B124:B126)</f>
        <v>6.1231264128674768E-3</v>
      </c>
      <c r="F134" s="42">
        <f>DEVSQ(B124:B126)</f>
        <v>1.2246252825734954E-2</v>
      </c>
      <c r="G134" s="42">
        <f>SQRT(D143/B134)</f>
        <v>2.0267746605310003E-2</v>
      </c>
      <c r="H134" s="42">
        <f>D134-G134*_xlfn.T.INV.2T(G132,C143)</f>
        <v>0.95682045454246267</v>
      </c>
      <c r="I134" s="42">
        <f>D134+G134*_xlfn.T.INV.2T(G132,C143)</f>
        <v>1.047139161849471</v>
      </c>
      <c r="K134" s="92" t="str">
        <f>D123</f>
        <v>PWS_neu</v>
      </c>
      <c r="L134" s="92">
        <f>AVERAGE(D124:D126)</f>
        <v>5.1104665411467907E-3</v>
      </c>
      <c r="M134" s="92">
        <f>COUNT(D124:D126)</f>
        <v>3</v>
      </c>
      <c r="N134" s="92">
        <f>DEVSQ(D124:D126)</f>
        <v>1.8869468508394296E-5</v>
      </c>
      <c r="O134" s="42"/>
      <c r="P134" s="42"/>
    </row>
    <row r="135" spans="1:21" x14ac:dyDescent="0.35">
      <c r="A135" t="str">
        <f>C123</f>
        <v>WT_neu</v>
      </c>
      <c r="B135" s="42">
        <f>COUNT(C124:C126)</f>
        <v>3</v>
      </c>
      <c r="C135" s="42">
        <f>SUM(C124:C126)</f>
        <v>1.7711508123834874E-2</v>
      </c>
      <c r="D135" s="42">
        <f>AVERAGE(C124:C126)</f>
        <v>5.9038360412782915E-3</v>
      </c>
      <c r="E135" s="42">
        <f>_xlfn.VAR.S(C124:C126)</f>
        <v>2.2053986932886266E-5</v>
      </c>
      <c r="F135" s="42">
        <f>DEVSQ(C124:C126)</f>
        <v>4.4107973865772519E-5</v>
      </c>
      <c r="G135" s="42">
        <f>SQRT(D143/B135)</f>
        <v>2.0267746605310003E-2</v>
      </c>
      <c r="H135" s="42">
        <f>D135-G135*_xlfn.T.INV.2T(G132,C143)</f>
        <v>-3.925551761222585E-2</v>
      </c>
      <c r="I135" s="42">
        <f>D135+G135*_xlfn.T.INV.2T(G132,C143)</f>
        <v>5.1063189694782428E-2</v>
      </c>
      <c r="K135" s="92" t="str">
        <f>E123</f>
        <v>AS1_neu</v>
      </c>
      <c r="L135" s="92">
        <f>AVERAGE(E124:E126)</f>
        <v>3.6569798976729094E-3</v>
      </c>
      <c r="M135" s="92">
        <f>COUNT(E124:E126)</f>
        <v>3</v>
      </c>
      <c r="N135" s="92">
        <f>DEVSQ(E124:E126)</f>
        <v>1.525745707604099E-6</v>
      </c>
    </row>
    <row r="136" spans="1:21" x14ac:dyDescent="0.35">
      <c r="A136" s="82" t="str">
        <f>D123</f>
        <v>PWS_neu</v>
      </c>
      <c r="B136" s="92">
        <f>COUNT(D124:D126)</f>
        <v>3</v>
      </c>
      <c r="C136" s="42">
        <f>SUM(D124:D126)</f>
        <v>1.5331399623440371E-2</v>
      </c>
      <c r="D136" s="42">
        <f>AVERAGE(D124:D126)</f>
        <v>5.1104665411467907E-3</v>
      </c>
      <c r="E136" s="42">
        <f>_xlfn.VAR.S(D124:D126)</f>
        <v>9.434734254197155E-6</v>
      </c>
      <c r="F136" s="42">
        <f>DEVSQ(D124:D126)</f>
        <v>1.8869468508394296E-5</v>
      </c>
      <c r="G136" s="42">
        <f>SQRT(D143/B136)</f>
        <v>2.0267746605310003E-2</v>
      </c>
      <c r="H136" s="42">
        <f>D136-G136*_xlfn.T.INV.2T(G132,C143)</f>
        <v>-4.0048887112357351E-2</v>
      </c>
      <c r="I136" s="42">
        <f>D136+G136*_xlfn.T.INV.2T(G132,C143)</f>
        <v>5.0269820194650927E-2</v>
      </c>
      <c r="K136" s="92" t="str">
        <f>F123</f>
        <v>AS2_neu</v>
      </c>
      <c r="L136" s="92">
        <f>AVERAGE(F124:F126)</f>
        <v>3.5338982329959031E-3</v>
      </c>
      <c r="M136" s="92">
        <f>COUNT(F124:F126)</f>
        <v>3</v>
      </c>
      <c r="N136" s="92">
        <f>DEVSQ(F124:F126)</f>
        <v>1.2690559894929328E-5</v>
      </c>
    </row>
    <row r="137" spans="1:21" x14ac:dyDescent="0.35">
      <c r="A137" t="str">
        <f>E123</f>
        <v>AS1_neu</v>
      </c>
      <c r="B137">
        <f>COUNT(E124:E126)</f>
        <v>3</v>
      </c>
      <c r="C137">
        <f>SUM(E124:E126)</f>
        <v>1.0970939693018728E-2</v>
      </c>
      <c r="D137">
        <f>AVERAGE(E124:E126)</f>
        <v>3.6569798976729094E-3</v>
      </c>
      <c r="E137">
        <f>_xlfn.VAR.S(E124:E126)</f>
        <v>7.6287285380204949E-7</v>
      </c>
      <c r="F137">
        <f>DEVSQ(E124:E126)</f>
        <v>1.525745707604099E-6</v>
      </c>
      <c r="G137">
        <f>SQRT(D143/B137)</f>
        <v>2.0267746605310003E-2</v>
      </c>
      <c r="H137">
        <f>D137-G137*_xlfn.T.INV.2T(G132,C143)</f>
        <v>-4.1502373755831226E-2</v>
      </c>
      <c r="I137">
        <f>D137+G137*_xlfn.T.INV.2T(G132,C143)</f>
        <v>4.8816333551177052E-2</v>
      </c>
      <c r="K137" s="78"/>
      <c r="L137" s="78"/>
      <c r="M137" s="78">
        <f>SUM(M132:M136)</f>
        <v>15</v>
      </c>
      <c r="N137" s="78">
        <f>SUM(N132:N136)</f>
        <v>1.2323446573711655E-2</v>
      </c>
      <c r="O137" s="78">
        <f>M137-COUNT(M132:M136)</f>
        <v>10</v>
      </c>
      <c r="P137" s="78">
        <f>[1]!DCRIT(COUNT(M132:M136),O137,O130)</f>
        <v>2.89</v>
      </c>
    </row>
    <row r="138" spans="1:21" ht="15" thickBot="1" x14ac:dyDescent="0.4">
      <c r="A138" t="str">
        <f>F123</f>
        <v>AS2_neu</v>
      </c>
      <c r="B138">
        <f>COUNT(F124:F126)</f>
        <v>3</v>
      </c>
      <c r="C138">
        <f>SUM(F124:F126)</f>
        <v>1.060169469898771E-2</v>
      </c>
      <c r="D138">
        <f>AVERAGE(F124:F126)</f>
        <v>3.5338982329959031E-3</v>
      </c>
      <c r="E138">
        <f>_xlfn.VAR.S(F124:F126)</f>
        <v>6.3452799474646656E-6</v>
      </c>
      <c r="F138">
        <f>DEVSQ(F124:F126)</f>
        <v>1.2690559894929328E-5</v>
      </c>
      <c r="G138">
        <f>SQRT(D143/B138)</f>
        <v>2.0267746605310003E-2</v>
      </c>
      <c r="H138">
        <f>D138-G138*_xlfn.T.INV.2T(G132,C143)</f>
        <v>-4.1625455420508238E-2</v>
      </c>
      <c r="I138">
        <f>D138+G138*_xlfn.T.INV.2T(G132,C143)</f>
        <v>4.869325188650004E-2</v>
      </c>
      <c r="K138" t="s">
        <v>540</v>
      </c>
    </row>
    <row r="139" spans="1:21" ht="15" thickTop="1" x14ac:dyDescent="0.35">
      <c r="A139" s="78"/>
      <c r="B139" s="78"/>
      <c r="C139" s="78"/>
      <c r="D139" s="78"/>
      <c r="E139" s="78"/>
      <c r="F139" s="78"/>
      <c r="G139" s="78"/>
      <c r="H139" s="78"/>
      <c r="I139" s="78"/>
      <c r="K139" s="85" t="s">
        <v>535</v>
      </c>
      <c r="L139" s="85" t="s">
        <v>536</v>
      </c>
      <c r="M139" s="85" t="s">
        <v>541</v>
      </c>
      <c r="N139" s="85" t="s">
        <v>542</v>
      </c>
      <c r="O139" s="85" t="s">
        <v>543</v>
      </c>
      <c r="P139" s="85" t="s">
        <v>544</v>
      </c>
      <c r="Q139" s="85" t="s">
        <v>545</v>
      </c>
      <c r="R139" s="85" t="s">
        <v>546</v>
      </c>
      <c r="S139" s="85" t="s">
        <v>547</v>
      </c>
      <c r="U139" s="135" t="s">
        <v>558</v>
      </c>
    </row>
    <row r="140" spans="1:21" ht="15" thickBot="1" x14ac:dyDescent="0.4">
      <c r="A140" t="s">
        <v>513</v>
      </c>
      <c r="K140" s="89" t="str">
        <f>K133</f>
        <v>WT_neu</v>
      </c>
      <c r="L140" s="89">
        <f>L$132-L133</f>
        <v>0.99607597215468846</v>
      </c>
      <c r="M140" s="89">
        <f>SQRT(N$137/O$137*(1/M$132+1/M133))</f>
        <v>2.8662922127970666E-2</v>
      </c>
      <c r="N140" s="89">
        <f>ABS(L140/M140)</f>
        <v>34.751375582277753</v>
      </c>
      <c r="O140" s="89">
        <f>L140-M140*P$137</f>
        <v>0.91324012720485326</v>
      </c>
      <c r="P140" s="89">
        <f>L140+M140*P$137</f>
        <v>1.0789118171045238</v>
      </c>
      <c r="Q140" s="99">
        <f>[1]!DPROB(N140,COUNT(M$132:M$136),O$137)</f>
        <v>0</v>
      </c>
      <c r="R140" s="89">
        <f>M140*P$137</f>
        <v>8.283584494983523E-2</v>
      </c>
      <c r="S140" s="89">
        <f>ABS(L140)*SQRT(O$137/N$137)</f>
        <v>28.374379345465051</v>
      </c>
      <c r="U140" t="s">
        <v>561</v>
      </c>
    </row>
    <row r="141" spans="1:21" ht="15" thickTop="1" x14ac:dyDescent="0.35">
      <c r="A141" s="85" t="s">
        <v>528</v>
      </c>
      <c r="B141" s="85" t="s">
        <v>514</v>
      </c>
      <c r="C141" s="85" t="s">
        <v>515</v>
      </c>
      <c r="D141" s="85" t="s">
        <v>516</v>
      </c>
      <c r="E141" s="85" t="s">
        <v>517</v>
      </c>
      <c r="F141" s="85" t="s">
        <v>529</v>
      </c>
      <c r="G141" s="85" t="s">
        <v>530</v>
      </c>
      <c r="H141" s="85" t="s">
        <v>531</v>
      </c>
      <c r="I141" s="85" t="s">
        <v>532</v>
      </c>
      <c r="K141" s="89" t="str">
        <f t="shared" ref="K141:K143" si="40">K134</f>
        <v>PWS_neu</v>
      </c>
      <c r="L141" s="89">
        <f t="shared" ref="L141:L143" si="41">L$132-L134</f>
        <v>0.99686934165482</v>
      </c>
      <c r="M141" s="89">
        <f t="shared" ref="M141:M143" si="42">SQRT(N$137/O$137*(1/M$132+1/M134))</f>
        <v>2.8662922127970666E-2</v>
      </c>
      <c r="N141" s="89">
        <f t="shared" ref="N141:N143" si="43">ABS(L141/M141)</f>
        <v>34.779054878079812</v>
      </c>
      <c r="O141" s="89">
        <f t="shared" ref="O141:O143" si="44">L141-M141*P$137</f>
        <v>0.91403349670498479</v>
      </c>
      <c r="P141" s="89">
        <f t="shared" ref="P141:P143" si="45">L141+M141*P$137</f>
        <v>1.0797051866046552</v>
      </c>
      <c r="Q141" s="99">
        <f>[1]!DPROB(N141,COUNT(M$132:M$136),O$137)</f>
        <v>0</v>
      </c>
      <c r="R141" s="89">
        <f t="shared" ref="R141:R143" si="46">M141*P$137</f>
        <v>8.283584494983523E-2</v>
      </c>
      <c r="S141" s="89">
        <f t="shared" ref="S141:S143" si="47">ABS(L141)*SQRT(O$137/N$137)</f>
        <v>28.396979395849922</v>
      </c>
      <c r="U141" t="s">
        <v>561</v>
      </c>
    </row>
    <row r="142" spans="1:21" x14ac:dyDescent="0.35">
      <c r="A142" s="42" t="s">
        <v>518</v>
      </c>
      <c r="B142" s="42">
        <f>B144-B143</f>
        <v>2.3876846634009414</v>
      </c>
      <c r="C142" s="42">
        <f>COUNTA(A134:A138)-1</f>
        <v>4</v>
      </c>
      <c r="D142" s="42">
        <f>B142/C142</f>
        <v>0.59692116585023536</v>
      </c>
      <c r="E142" s="42">
        <f>D142/D143</f>
        <v>484.37842634347606</v>
      </c>
      <c r="F142" s="97">
        <f>_xlfn.F.DIST.RT(E142,C142,C143)</f>
        <v>2.1324866507155243E-11</v>
      </c>
      <c r="G142" s="42">
        <f>B142/B144</f>
        <v>0.99486524794541553</v>
      </c>
      <c r="H142" s="42">
        <f>SQRT(DEVSQ(D134:D138)/(D143*C142))</f>
        <v>12.706670509926091</v>
      </c>
      <c r="I142" s="42">
        <f>(B144-C144*D143)/(B144+D143)</f>
        <v>0.99230182474024653</v>
      </c>
      <c r="K142" s="89" t="str">
        <f t="shared" si="40"/>
        <v>AS1_neu</v>
      </c>
      <c r="L142" s="89">
        <f t="shared" si="41"/>
        <v>0.99832282829829389</v>
      </c>
      <c r="M142" s="89">
        <f t="shared" si="42"/>
        <v>2.8662922127970666E-2</v>
      </c>
      <c r="N142" s="89">
        <f t="shared" si="43"/>
        <v>34.829764524395166</v>
      </c>
      <c r="O142" s="89">
        <f t="shared" si="44"/>
        <v>0.91548698334845868</v>
      </c>
      <c r="P142" s="89">
        <f t="shared" si="45"/>
        <v>1.0811586732481291</v>
      </c>
      <c r="Q142" s="99">
        <f>[1]!DPROB(N142,COUNT(M$132:M$136),O$137)</f>
        <v>0</v>
      </c>
      <c r="R142" s="89">
        <f t="shared" si="46"/>
        <v>8.283584494983523E-2</v>
      </c>
      <c r="S142" s="89">
        <f t="shared" si="47"/>
        <v>28.438383648686461</v>
      </c>
      <c r="U142" t="s">
        <v>561</v>
      </c>
    </row>
    <row r="143" spans="1:21" x14ac:dyDescent="0.35">
      <c r="A143" s="42" t="s">
        <v>519</v>
      </c>
      <c r="B143" s="42">
        <f>SUM(F134:F138)</f>
        <v>1.2323446573711655E-2</v>
      </c>
      <c r="C143" s="42">
        <f>C144-C142</f>
        <v>10</v>
      </c>
      <c r="D143" s="42">
        <f>B143/C143</f>
        <v>1.2323446573711655E-3</v>
      </c>
      <c r="E143" s="42"/>
      <c r="F143" s="42"/>
      <c r="G143" s="42"/>
      <c r="H143" s="42"/>
      <c r="I143" s="42"/>
      <c r="K143" s="95" t="str">
        <f t="shared" si="40"/>
        <v>AS2_neu</v>
      </c>
      <c r="L143" s="95">
        <f t="shared" si="41"/>
        <v>0.99844590996297089</v>
      </c>
      <c r="M143" s="95">
        <f t="shared" si="42"/>
        <v>2.8662922127970666E-2</v>
      </c>
      <c r="N143" s="95">
        <f t="shared" si="43"/>
        <v>34.834058631748476</v>
      </c>
      <c r="O143" s="95">
        <f t="shared" si="44"/>
        <v>0.91561006501313569</v>
      </c>
      <c r="P143" s="95">
        <f t="shared" si="45"/>
        <v>1.0812817549128062</v>
      </c>
      <c r="Q143" s="96">
        <f>[1]!DPROB(N143,COUNT(M$132:M$136),O$137)</f>
        <v>0</v>
      </c>
      <c r="R143" s="95">
        <f t="shared" si="46"/>
        <v>8.283584494983523E-2</v>
      </c>
      <c r="S143" s="95">
        <f t="shared" si="47"/>
        <v>28.441889772658573</v>
      </c>
      <c r="U143" t="s">
        <v>561</v>
      </c>
    </row>
    <row r="144" spans="1:21" x14ac:dyDescent="0.35">
      <c r="A144" s="90" t="s">
        <v>520</v>
      </c>
      <c r="B144" s="90">
        <f>DEVSQ(B124:F126)</f>
        <v>2.4000081099746531</v>
      </c>
      <c r="C144" s="90">
        <f>COUNT(B124:F126)-1</f>
        <v>14</v>
      </c>
      <c r="D144" s="90">
        <f>B144/C144</f>
        <v>0.17142915071247522</v>
      </c>
      <c r="E144" s="90"/>
      <c r="F144" s="90"/>
      <c r="G144" s="90"/>
      <c r="H144" s="90"/>
      <c r="I144" s="90"/>
      <c r="K144" s="42"/>
      <c r="L144" s="42"/>
      <c r="M144" s="42"/>
      <c r="N144" s="42"/>
      <c r="O144" s="42"/>
      <c r="P144" s="42"/>
      <c r="Q144" s="42"/>
      <c r="R144" s="42"/>
      <c r="S144" s="42"/>
    </row>
    <row r="145" spans="1:22" x14ac:dyDescent="0.35">
      <c r="K145" s="42"/>
      <c r="L145" s="42"/>
      <c r="M145" s="42"/>
      <c r="N145" s="42"/>
      <c r="O145" s="42"/>
      <c r="P145" s="42"/>
      <c r="Q145" s="42"/>
      <c r="R145" s="42"/>
      <c r="S145" s="42"/>
    </row>
    <row r="146" spans="1:22" ht="15.5" x14ac:dyDescent="0.35">
      <c r="A146" s="83" t="s">
        <v>75</v>
      </c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</row>
    <row r="147" spans="1:22" ht="15.5" x14ac:dyDescent="0.35">
      <c r="A147" s="81"/>
      <c r="B147" s="82" t="s">
        <v>137</v>
      </c>
      <c r="C147" s="82" t="s">
        <v>140</v>
      </c>
      <c r="D147" s="82" t="s">
        <v>141</v>
      </c>
      <c r="E147" s="82" t="s">
        <v>142</v>
      </c>
      <c r="F147" s="82" t="s">
        <v>143</v>
      </c>
      <c r="H147" s="106" t="s">
        <v>554</v>
      </c>
      <c r="I147" s="119" t="s">
        <v>140</v>
      </c>
      <c r="J147" s="119"/>
      <c r="K147" s="124" t="s">
        <v>141</v>
      </c>
      <c r="L147" s="125"/>
      <c r="M147" s="124" t="s">
        <v>142</v>
      </c>
      <c r="N147" s="125"/>
      <c r="O147" s="119" t="s">
        <v>143</v>
      </c>
      <c r="P147" s="119"/>
    </row>
    <row r="148" spans="1:22" x14ac:dyDescent="0.35">
      <c r="A148" t="s">
        <v>79</v>
      </c>
      <c r="B148">
        <v>1.1461040291084366</v>
      </c>
      <c r="C148">
        <v>4.005986000770486E-4</v>
      </c>
      <c r="D148">
        <v>7.9488787937731487E-4</v>
      </c>
      <c r="E148">
        <v>3.4324781176837509E-2</v>
      </c>
      <c r="F148">
        <v>1.4581106356307098E-2</v>
      </c>
      <c r="I148" s="107" t="str" cm="1">
        <f t="array" ref="I148:J151">[1]!GRUBBS(C148:C150,TRUE)</f>
        <v>outlier</v>
      </c>
      <c r="J148" s="74">
        <v>4.4083047169690259E-3</v>
      </c>
      <c r="K148" s="107" t="str" cm="1">
        <f t="array" ref="K148:L151">[1]!GRUBBS(D148:D150,TRUE)</f>
        <v>outlier</v>
      </c>
      <c r="L148" s="74">
        <v>5.5728592353053127E-4</v>
      </c>
      <c r="M148" s="107" t="str" cm="1">
        <f t="array" ref="M148:N151">[1]!GRUBBS(E148:E150,TRUE)</f>
        <v>outlier</v>
      </c>
      <c r="N148" s="74">
        <v>3.4324781176837509E-2</v>
      </c>
      <c r="O148" s="107" t="str" cm="1">
        <f t="array" ref="O148:P151">[1]!GRUBBS(F148:F150,TRUE)</f>
        <v>outlier</v>
      </c>
      <c r="P148" s="74">
        <v>1.4581106356307098E-2</v>
      </c>
    </row>
    <row r="149" spans="1:22" x14ac:dyDescent="0.35">
      <c r="A149" t="s">
        <v>80</v>
      </c>
      <c r="B149">
        <v>0.94691007770626601</v>
      </c>
      <c r="C149">
        <v>4.4083047169690259E-3</v>
      </c>
      <c r="D149">
        <v>1.0208585293825557E-3</v>
      </c>
      <c r="E149">
        <v>1.6882801063253915E-3</v>
      </c>
      <c r="F149">
        <v>3.9125136481703571E-3</v>
      </c>
      <c r="I149" s="108" t="str">
        <v>G</v>
      </c>
      <c r="J149" s="75">
        <v>1.1508257498537926</v>
      </c>
      <c r="K149" s="108" t="str">
        <v>G</v>
      </c>
      <c r="L149" s="75">
        <v>1.0082577431246718</v>
      </c>
      <c r="M149" s="108" t="str">
        <v>G</v>
      </c>
      <c r="N149" s="75">
        <v>1.1540547081892283</v>
      </c>
      <c r="O149" s="108" t="str">
        <v>G</v>
      </c>
      <c r="P149" s="75">
        <v>1.1451824614926966</v>
      </c>
    </row>
    <row r="150" spans="1:22" x14ac:dyDescent="0.35">
      <c r="A150" t="s">
        <v>81</v>
      </c>
      <c r="B150">
        <v>0.921440341322594</v>
      </c>
      <c r="C150">
        <v>7.6346342620230818E-4</v>
      </c>
      <c r="D150">
        <v>5.5728592353053127E-4</v>
      </c>
      <c r="E150">
        <v>4.0250072435309966E-4</v>
      </c>
      <c r="F150">
        <v>2.1926420107483743E-3</v>
      </c>
      <c r="I150" s="108" t="str">
        <v>G-crit</v>
      </c>
      <c r="J150" s="75">
        <v>1.1531180614225278</v>
      </c>
      <c r="K150" s="108" t="str">
        <v>G-crit</v>
      </c>
      <c r="L150" s="75">
        <v>1.1531180614225278</v>
      </c>
      <c r="M150" s="108" t="str">
        <v>G-crit</v>
      </c>
      <c r="N150" s="75">
        <v>1.1531180614225278</v>
      </c>
      <c r="O150" s="108" t="str">
        <v>G-crit</v>
      </c>
      <c r="P150" s="75">
        <v>1.1531180614225278</v>
      </c>
    </row>
    <row r="151" spans="1:22" x14ac:dyDescent="0.35">
      <c r="I151" s="109" t="str">
        <v>sig</v>
      </c>
      <c r="J151" s="110" t="str">
        <v>no</v>
      </c>
      <c r="K151" s="109" t="str">
        <v>sig</v>
      </c>
      <c r="L151" s="110" t="str">
        <v>no</v>
      </c>
      <c r="M151" s="109" t="str">
        <v>sig</v>
      </c>
      <c r="N151" s="110" t="str">
        <v>yes</v>
      </c>
      <c r="O151" s="109" t="str">
        <v>sig</v>
      </c>
      <c r="P151" s="110" t="str">
        <v>no</v>
      </c>
    </row>
    <row r="152" spans="1:22" x14ac:dyDescent="0.35">
      <c r="H152" s="11" t="s">
        <v>555</v>
      </c>
      <c r="I152" s="6" t="str">
        <f>IF(J149 &lt; 1.153, "NS", IF(J149 &gt; 1.155, "outlier", "straggler"))</f>
        <v>NS</v>
      </c>
      <c r="J152" s="6" t="str">
        <f>IF(I152 = "outlier", "exclude", IF(I152 = "straggler", "keep", "keep"))</f>
        <v>keep</v>
      </c>
      <c r="K152" s="6" t="str">
        <f>IF(L149 &lt; 1.153, "NS", IF(L149 &gt; 1.155, "outlier", "straggler"))</f>
        <v>NS</v>
      </c>
      <c r="L152" s="6" t="str">
        <f>IF(K152 = "outlier", "exclude", IF(K152 = "straggler", "keep", "keep"))</f>
        <v>keep</v>
      </c>
      <c r="M152" s="6" t="str">
        <f>IF(N149 &lt; 1.153, "NS", IF(N149 &gt; 1.155, "outlier", "straggler"))</f>
        <v>straggler</v>
      </c>
      <c r="N152" s="6" t="str">
        <f>IF(M152 = "outlier", "exclude", IF(M152 = "straggler", "keep", "keep"))</f>
        <v>keep</v>
      </c>
      <c r="O152" s="6" t="str">
        <f>IF(P149 &lt; 1.153, "NS", IF(P149 &gt; 1.155, "outlier", "straggler"))</f>
        <v>NS</v>
      </c>
      <c r="P152" s="6" t="str">
        <f>IF(O152 = "outlier", "exclude", IF(O152 = "straggler", "keep", "keep"))</f>
        <v>keep</v>
      </c>
    </row>
    <row r="154" spans="1:22" ht="15" thickBot="1" x14ac:dyDescent="0.4">
      <c r="A154" t="s">
        <v>521</v>
      </c>
      <c r="K154" t="s">
        <v>533</v>
      </c>
      <c r="N154" s="42" t="s">
        <v>534</v>
      </c>
      <c r="O154">
        <v>0.05</v>
      </c>
    </row>
    <row r="155" spans="1:22" ht="15" thickTop="1" x14ac:dyDescent="0.35">
      <c r="K155" s="100" t="s">
        <v>535</v>
      </c>
      <c r="L155" s="100" t="s">
        <v>536</v>
      </c>
      <c r="M155" s="100" t="s">
        <v>537</v>
      </c>
      <c r="N155" s="100" t="s">
        <v>538</v>
      </c>
      <c r="O155" s="100" t="s">
        <v>515</v>
      </c>
      <c r="P155" s="100" t="s">
        <v>539</v>
      </c>
    </row>
    <row r="156" spans="1:22" ht="15" thickBot="1" x14ac:dyDescent="0.4">
      <c r="A156" t="s">
        <v>522</v>
      </c>
      <c r="F156" t="s">
        <v>523</v>
      </c>
      <c r="G156">
        <v>0.05</v>
      </c>
      <c r="K156" t="str">
        <f>B147</f>
        <v>WT_ESC</v>
      </c>
      <c r="L156">
        <f>AVERAGE(B148:B150)</f>
        <v>1.0048181493790989</v>
      </c>
      <c r="M156" s="42">
        <f>COUNT(B148:B150)</f>
        <v>3</v>
      </c>
      <c r="N156" s="42">
        <f>DEVSQ(B148:B150)</f>
        <v>3.0266903452066191E-2</v>
      </c>
    </row>
    <row r="157" spans="1:22" ht="15" thickTop="1" x14ac:dyDescent="0.35">
      <c r="A157" s="100" t="s">
        <v>524</v>
      </c>
      <c r="B157" s="100" t="s">
        <v>510</v>
      </c>
      <c r="C157" s="100" t="s">
        <v>511</v>
      </c>
      <c r="D157" s="100" t="s">
        <v>121</v>
      </c>
      <c r="E157" s="100" t="s">
        <v>512</v>
      </c>
      <c r="F157" s="100" t="s">
        <v>514</v>
      </c>
      <c r="G157" s="100" t="s">
        <v>525</v>
      </c>
      <c r="H157" s="100" t="s">
        <v>526</v>
      </c>
      <c r="I157" s="100" t="s">
        <v>527</v>
      </c>
      <c r="K157" s="92" t="str">
        <f>C147</f>
        <v>WT_neu</v>
      </c>
      <c r="L157" s="92">
        <f>AVERAGE(C148:C150)</f>
        <v>1.8574555810827941E-3</v>
      </c>
      <c r="M157" s="92">
        <f>COUNT(C148:C150)</f>
        <v>3</v>
      </c>
      <c r="N157" s="92">
        <f>DEVSQ(C148:C150)</f>
        <v>9.8260824120967599E-6</v>
      </c>
      <c r="O157" s="42"/>
      <c r="P157" s="42"/>
    </row>
    <row r="158" spans="1:22" x14ac:dyDescent="0.35">
      <c r="A158" t="str">
        <f>B147</f>
        <v>WT_ESC</v>
      </c>
      <c r="B158" s="87">
        <f>COUNT(B148:B150)</f>
        <v>3</v>
      </c>
      <c r="C158" s="87">
        <f>SUM(B148:B150)</f>
        <v>3.0144544481372968</v>
      </c>
      <c r="D158" s="42">
        <f>AVERAGE(B148:B150)</f>
        <v>1.0048181493790989</v>
      </c>
      <c r="E158" s="42">
        <f>_xlfn.VAR.S(B148:B150)</f>
        <v>1.5133451726033096E-2</v>
      </c>
      <c r="F158" s="42">
        <f>DEVSQ(B148:B150)</f>
        <v>3.0266903452066191E-2</v>
      </c>
      <c r="G158" s="42">
        <f>SQRT(D167/B158)</f>
        <v>3.220046194284313E-2</v>
      </c>
      <c r="H158" s="42">
        <f>D158-G158*_xlfn.T.INV.2T(G156,C167)</f>
        <v>0.93307104907234462</v>
      </c>
      <c r="I158" s="42">
        <f>D158+G158*_xlfn.T.INV.2T(G156,C167)</f>
        <v>1.0765652496858531</v>
      </c>
      <c r="K158" s="92" t="str">
        <f>D147</f>
        <v>PWS_neu</v>
      </c>
      <c r="L158" s="92">
        <f>AVERAGE(D148:D150)</f>
        <v>7.9101077743013403E-4</v>
      </c>
      <c r="M158" s="92">
        <f>COUNT(D148:D150)</f>
        <v>3</v>
      </c>
      <c r="N158" s="92">
        <f>DEVSQ(D148:D150)</f>
        <v>1.0747232832748146E-7</v>
      </c>
      <c r="O158" s="42"/>
      <c r="P158" s="42"/>
    </row>
    <row r="159" spans="1:22" x14ac:dyDescent="0.35">
      <c r="A159" t="str">
        <f>C147</f>
        <v>WT_neu</v>
      </c>
      <c r="B159" s="42">
        <f>COUNT(C148:C150)</f>
        <v>3</v>
      </c>
      <c r="C159" s="42">
        <f>SUM(C148:C150)</f>
        <v>5.5723667432483826E-3</v>
      </c>
      <c r="D159" s="42">
        <f>AVERAGE(C148:C150)</f>
        <v>1.8574555810827941E-3</v>
      </c>
      <c r="E159" s="42">
        <f>_xlfn.VAR.S(C148:C150)</f>
        <v>4.9130412060483808E-6</v>
      </c>
      <c r="F159" s="42">
        <f>DEVSQ(C148:C150)</f>
        <v>9.8260824120967599E-6</v>
      </c>
      <c r="G159" s="42">
        <f>SQRT(D167/B159)</f>
        <v>3.220046194284313E-2</v>
      </c>
      <c r="H159" s="42">
        <f>D159-G159*_xlfn.T.INV.2T(G156,C167)</f>
        <v>-6.9889644725671413E-2</v>
      </c>
      <c r="I159" s="42">
        <f>D159+G159*_xlfn.T.INV.2T(G156,C167)</f>
        <v>7.3604555887837014E-2</v>
      </c>
      <c r="K159" s="92" t="str">
        <f>E147</f>
        <v>AS1_neu</v>
      </c>
      <c r="L159" s="92">
        <f>AVERAGE(E148:E150)</f>
        <v>1.2138520669172001E-2</v>
      </c>
      <c r="M159" s="92">
        <f>COUNT(E148:E150)</f>
        <v>3</v>
      </c>
      <c r="N159" s="92">
        <f>DEVSQ(E148:E150)</f>
        <v>7.391718472805497E-4</v>
      </c>
    </row>
    <row r="160" spans="1:22" x14ac:dyDescent="0.35">
      <c r="A160" s="82" t="str">
        <f>D147</f>
        <v>PWS_neu</v>
      </c>
      <c r="B160" s="92">
        <f>COUNT(D148:D150)</f>
        <v>3</v>
      </c>
      <c r="C160" s="42">
        <f>SUM(D148:D150)</f>
        <v>2.373032332290402E-3</v>
      </c>
      <c r="D160" s="42">
        <f>AVERAGE(D148:D150)</f>
        <v>7.9101077743013403E-4</v>
      </c>
      <c r="E160" s="42">
        <f>_xlfn.VAR.S(D148:D150)</f>
        <v>5.3736164163740731E-8</v>
      </c>
      <c r="F160" s="42">
        <f>DEVSQ(D148:D150)</f>
        <v>1.0747232832748146E-7</v>
      </c>
      <c r="G160" s="42">
        <f>SQRT(D167/B160)</f>
        <v>3.220046194284313E-2</v>
      </c>
      <c r="H160" s="42">
        <f>D160-G160*_xlfn.T.INV.2T(G156,C167)</f>
        <v>-7.0956089529324085E-2</v>
      </c>
      <c r="I160" s="42">
        <f>D160+G160*_xlfn.T.INV.2T(G156,C167)</f>
        <v>7.2538111084184342E-2</v>
      </c>
      <c r="K160" s="92" t="str">
        <f>F147</f>
        <v>AS2_neu</v>
      </c>
      <c r="L160" s="92">
        <f>AVERAGE(F148:F150)</f>
        <v>6.8954206717419435E-3</v>
      </c>
      <c r="M160" s="92">
        <f>COUNT(F148:F150)</f>
        <v>3</v>
      </c>
      <c r="N160" s="92">
        <f>DEVSQ(F148:F150)</f>
        <v>9.0083625887498917E-5</v>
      </c>
    </row>
    <row r="161" spans="1:22" x14ac:dyDescent="0.35">
      <c r="A161" t="str">
        <f>E147</f>
        <v>AS1_neu</v>
      </c>
      <c r="B161">
        <f>COUNT(E148:E150)</f>
        <v>3</v>
      </c>
      <c r="C161">
        <f>SUM(E148:E150)</f>
        <v>3.6415562007516E-2</v>
      </c>
      <c r="D161">
        <f>AVERAGE(E148:E150)</f>
        <v>1.2138520669172001E-2</v>
      </c>
      <c r="E161">
        <f>_xlfn.VAR.S(E148:E150)</f>
        <v>3.6958592364027491E-4</v>
      </c>
      <c r="F161">
        <f>DEVSQ(E148:E150)</f>
        <v>7.391718472805497E-4</v>
      </c>
      <c r="G161">
        <f>SQRT(D167/B161)</f>
        <v>3.220046194284313E-2</v>
      </c>
      <c r="H161">
        <f>D161-G161*_xlfn.T.INV.2T(G156,C167)</f>
        <v>-5.9608579637582211E-2</v>
      </c>
      <c r="I161">
        <f>D161+G161*_xlfn.T.INV.2T(G156,C167)</f>
        <v>8.3885620975926209E-2</v>
      </c>
      <c r="K161" s="78"/>
      <c r="L161" s="78"/>
      <c r="M161" s="78">
        <f>SUM(M156:M160)</f>
        <v>15</v>
      </c>
      <c r="N161" s="78">
        <f>SUM(N156:N160)</f>
        <v>3.1106092479974663E-2</v>
      </c>
      <c r="O161" s="78">
        <f>M161-COUNT(M156:M160)</f>
        <v>10</v>
      </c>
      <c r="P161" s="78">
        <f>[1]!DCRIT(COUNT(M156:M160),O161,O154)</f>
        <v>2.89</v>
      </c>
    </row>
    <row r="162" spans="1:22" ht="15" thickBot="1" x14ac:dyDescent="0.4">
      <c r="A162" t="str">
        <f>F147</f>
        <v>AS2_neu</v>
      </c>
      <c r="B162">
        <f>COUNT(F148:F150)</f>
        <v>3</v>
      </c>
      <c r="C162">
        <f>SUM(F148:F150)</f>
        <v>2.0686262015225831E-2</v>
      </c>
      <c r="D162">
        <f>AVERAGE(F148:F150)</f>
        <v>6.8954206717419435E-3</v>
      </c>
      <c r="E162">
        <f>_xlfn.VAR.S(F148:F150)</f>
        <v>4.5041812943749445E-5</v>
      </c>
      <c r="F162">
        <f>DEVSQ(F148:F150)</f>
        <v>9.0083625887498917E-5</v>
      </c>
      <c r="G162">
        <f>SQRT(D167/B162)</f>
        <v>3.220046194284313E-2</v>
      </c>
      <c r="H162">
        <f>D162-G162*_xlfn.T.INV.2T(G156,C167)</f>
        <v>-6.4851679635012274E-2</v>
      </c>
      <c r="I162">
        <f>D162+G162*_xlfn.T.INV.2T(G156,C167)</f>
        <v>7.8642520978496153E-2</v>
      </c>
      <c r="K162" t="s">
        <v>540</v>
      </c>
    </row>
    <row r="163" spans="1:22" ht="15" thickTop="1" x14ac:dyDescent="0.35">
      <c r="A163" s="78"/>
      <c r="B163" s="78"/>
      <c r="C163" s="78"/>
      <c r="D163" s="78"/>
      <c r="E163" s="78"/>
      <c r="F163" s="78"/>
      <c r="G163" s="78"/>
      <c r="H163" s="78"/>
      <c r="I163" s="78"/>
      <c r="K163" s="85" t="s">
        <v>535</v>
      </c>
      <c r="L163" s="85" t="s">
        <v>536</v>
      </c>
      <c r="M163" s="85" t="s">
        <v>541</v>
      </c>
      <c r="N163" s="85" t="s">
        <v>542</v>
      </c>
      <c r="O163" s="85" t="s">
        <v>543</v>
      </c>
      <c r="P163" s="85" t="s">
        <v>544</v>
      </c>
      <c r="Q163" s="85" t="s">
        <v>545</v>
      </c>
      <c r="R163" s="85" t="s">
        <v>546</v>
      </c>
      <c r="S163" s="85" t="s">
        <v>547</v>
      </c>
      <c r="U163" s="135" t="s">
        <v>558</v>
      </c>
    </row>
    <row r="164" spans="1:22" ht="15" thickBot="1" x14ac:dyDescent="0.4">
      <c r="A164" t="s">
        <v>513</v>
      </c>
      <c r="K164" s="89" t="str">
        <f>K157</f>
        <v>WT_neu</v>
      </c>
      <c r="L164" s="89">
        <f>L$156-L157</f>
        <v>1.002960693798016</v>
      </c>
      <c r="M164" s="89">
        <f>SQRT(N$161/O$161*(1/M$156+1/M157))</f>
        <v>4.5538329994247451E-2</v>
      </c>
      <c r="N164" s="89">
        <f>ABS(L164/M164)</f>
        <v>22.024538315847622</v>
      </c>
      <c r="O164" s="89">
        <f>L164-M164*P$161</f>
        <v>0.87135492011464089</v>
      </c>
      <c r="P164" s="89">
        <f>L164+M164*P$161</f>
        <v>1.1345664674813911</v>
      </c>
      <c r="Q164" s="99">
        <f>[1]!DPROB(N164,COUNT(M$156:M$160),O$161)</f>
        <v>0</v>
      </c>
      <c r="R164" s="89">
        <f>M164*P$161</f>
        <v>0.13160577368337514</v>
      </c>
      <c r="S164" s="89">
        <f>ABS(L164)*SQRT(O$161/N$161)</f>
        <v>17.982960231401279</v>
      </c>
      <c r="U164" t="s">
        <v>561</v>
      </c>
    </row>
    <row r="165" spans="1:22" ht="15" thickTop="1" x14ac:dyDescent="0.35">
      <c r="A165" s="85" t="s">
        <v>528</v>
      </c>
      <c r="B165" s="85" t="s">
        <v>514</v>
      </c>
      <c r="C165" s="85" t="s">
        <v>515</v>
      </c>
      <c r="D165" s="85" t="s">
        <v>516</v>
      </c>
      <c r="E165" s="85" t="s">
        <v>517</v>
      </c>
      <c r="F165" s="85" t="s">
        <v>529</v>
      </c>
      <c r="G165" s="85" t="s">
        <v>530</v>
      </c>
      <c r="H165" s="85" t="s">
        <v>531</v>
      </c>
      <c r="I165" s="85" t="s">
        <v>532</v>
      </c>
      <c r="K165" s="89" t="str">
        <f t="shared" ref="K165:K167" si="48">K158</f>
        <v>PWS_neu</v>
      </c>
      <c r="L165" s="89">
        <f t="shared" ref="L165:L167" si="49">L$156-L158</f>
        <v>1.0040271386016688</v>
      </c>
      <c r="M165" s="89">
        <f t="shared" ref="M165:M167" si="50">SQRT(N$161/O$161*(1/M$156+1/M158))</f>
        <v>4.5538329994247451E-2</v>
      </c>
      <c r="N165" s="89">
        <f t="shared" ref="N165:N167" si="51">ABS(L165/M165)</f>
        <v>22.047956934927143</v>
      </c>
      <c r="O165" s="89">
        <f t="shared" ref="O165:O167" si="52">L165-M165*P$161</f>
        <v>0.8724213649182937</v>
      </c>
      <c r="P165" s="89">
        <f t="shared" ref="P165:P167" si="53">L165+M165*P$161</f>
        <v>1.1356329122850439</v>
      </c>
      <c r="Q165" s="99">
        <f>[1]!DPROB(N165,COUNT(M$156:M$160),O$161)</f>
        <v>0</v>
      </c>
      <c r="R165" s="89">
        <f t="shared" ref="R165:R167" si="54">M165*P$161</f>
        <v>0.13160577368337514</v>
      </c>
      <c r="S165" s="89">
        <f t="shared" ref="S165:S167" si="55">ABS(L165)*SQRT(O$161/N$161)</f>
        <v>18.002081453809755</v>
      </c>
      <c r="U165" t="s">
        <v>561</v>
      </c>
    </row>
    <row r="166" spans="1:22" x14ac:dyDescent="0.35">
      <c r="A166" s="42" t="s">
        <v>518</v>
      </c>
      <c r="B166" s="42">
        <f>B168-B167</f>
        <v>2.3973534028040828</v>
      </c>
      <c r="C166" s="42">
        <f>COUNTA(A158:A162)-1</f>
        <v>4</v>
      </c>
      <c r="D166" s="42">
        <f>B166/C166</f>
        <v>0.59933835070102071</v>
      </c>
      <c r="E166" s="42">
        <f>D166/D167</f>
        <v>192.67555096702037</v>
      </c>
      <c r="F166" s="97">
        <f>_xlfn.F.DIST.RT(E166,C166,C167)</f>
        <v>2.0467442547571434E-9</v>
      </c>
      <c r="G166" s="42">
        <f>B166/B168</f>
        <v>0.98719101861061254</v>
      </c>
      <c r="H166" s="42">
        <f>SQRT(DEVSQ(D158:D162)/(D167*C166))</f>
        <v>8.0140616204065616</v>
      </c>
      <c r="I166" s="42">
        <f>(B168-C168*D167)/(B168+D167)</f>
        <v>0.9808111069333364</v>
      </c>
      <c r="K166" s="89" t="str">
        <f t="shared" si="48"/>
        <v>AS1_neu</v>
      </c>
      <c r="L166" s="89">
        <f t="shared" si="49"/>
        <v>0.99267962870992688</v>
      </c>
      <c r="M166" s="89">
        <f t="shared" si="50"/>
        <v>4.5538329994247451E-2</v>
      </c>
      <c r="N166" s="89">
        <f t="shared" si="51"/>
        <v>21.798771031685295</v>
      </c>
      <c r="O166" s="89">
        <f t="shared" si="52"/>
        <v>0.86107385502655176</v>
      </c>
      <c r="P166" s="89">
        <f t="shared" si="53"/>
        <v>1.124285402393302</v>
      </c>
      <c r="Q166" s="99">
        <f>[1]!DPROB(N166,COUNT(M$156:M$160),O$161)</f>
        <v>0</v>
      </c>
      <c r="R166" s="89">
        <f t="shared" si="54"/>
        <v>0.13160577368337514</v>
      </c>
      <c r="S166" s="89">
        <f t="shared" si="55"/>
        <v>17.798622015797399</v>
      </c>
      <c r="U166" t="s">
        <v>561</v>
      </c>
    </row>
    <row r="167" spans="1:22" x14ac:dyDescent="0.35">
      <c r="A167" s="42" t="s">
        <v>519</v>
      </c>
      <c r="B167" s="42">
        <f>SUM(F158:F162)</f>
        <v>3.1106092479974663E-2</v>
      </c>
      <c r="C167" s="42">
        <f>C168-C166</f>
        <v>10</v>
      </c>
      <c r="D167" s="42">
        <f>B167/C167</f>
        <v>3.1106092479974662E-3</v>
      </c>
      <c r="E167" s="42"/>
      <c r="F167" s="42"/>
      <c r="G167" s="42"/>
      <c r="H167" s="42"/>
      <c r="I167" s="42"/>
      <c r="K167" s="95" t="str">
        <f t="shared" si="48"/>
        <v>AS2_neu</v>
      </c>
      <c r="L167" s="95">
        <f t="shared" si="49"/>
        <v>0.99792272870735688</v>
      </c>
      <c r="M167" s="95">
        <f t="shared" si="50"/>
        <v>4.5538329994247451E-2</v>
      </c>
      <c r="N167" s="95">
        <f t="shared" si="51"/>
        <v>21.913907006107113</v>
      </c>
      <c r="O167" s="95">
        <f t="shared" si="52"/>
        <v>0.86631695502398176</v>
      </c>
      <c r="P167" s="95">
        <f t="shared" si="53"/>
        <v>1.129528502390732</v>
      </c>
      <c r="Q167" s="96">
        <f>[1]!DPROB(N167,COUNT(M$156:M$160),O$161)</f>
        <v>0</v>
      </c>
      <c r="R167" s="95">
        <f t="shared" si="54"/>
        <v>0.13160577368337514</v>
      </c>
      <c r="S167" s="95">
        <f t="shared" si="55"/>
        <v>17.892630145254596</v>
      </c>
      <c r="U167" t="s">
        <v>561</v>
      </c>
    </row>
    <row r="168" spans="1:22" x14ac:dyDescent="0.35">
      <c r="A168" s="90" t="s">
        <v>520</v>
      </c>
      <c r="B168" s="90">
        <f>DEVSQ(B148:F150)</f>
        <v>2.4284594952840575</v>
      </c>
      <c r="C168" s="90">
        <f>COUNT(B148:F150)-1</f>
        <v>14</v>
      </c>
      <c r="D168" s="90">
        <f>B168/C168</f>
        <v>0.17346139252028983</v>
      </c>
      <c r="E168" s="90"/>
      <c r="F168" s="90"/>
      <c r="G168" s="90"/>
      <c r="H168" s="90"/>
      <c r="I168" s="90"/>
      <c r="K168" s="42"/>
      <c r="L168" s="42"/>
      <c r="M168" s="42"/>
      <c r="N168" s="42"/>
      <c r="O168" s="42"/>
      <c r="P168" s="42"/>
      <c r="Q168" s="42"/>
      <c r="R168" s="42"/>
      <c r="S168" s="42"/>
    </row>
    <row r="169" spans="1:22" x14ac:dyDescent="0.35">
      <c r="K169" s="42"/>
      <c r="L169" s="42"/>
      <c r="M169" s="42"/>
      <c r="N169" s="42"/>
      <c r="O169" s="42"/>
      <c r="P169" s="42"/>
      <c r="Q169" s="42"/>
      <c r="R169" s="42"/>
      <c r="S169" s="42"/>
    </row>
    <row r="170" spans="1:22" x14ac:dyDescent="0.35">
      <c r="A170" s="121" t="s">
        <v>557</v>
      </c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3"/>
    </row>
    <row r="171" spans="1:22" ht="15.5" x14ac:dyDescent="0.35">
      <c r="A171" s="83" t="s">
        <v>69</v>
      </c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</row>
    <row r="172" spans="1:22" ht="15.5" x14ac:dyDescent="0.35">
      <c r="A172" s="81"/>
      <c r="B172" s="82" t="s">
        <v>137</v>
      </c>
      <c r="C172" s="82" t="s">
        <v>140</v>
      </c>
      <c r="D172" s="82" t="s">
        <v>141</v>
      </c>
      <c r="E172" s="82" t="s">
        <v>142</v>
      </c>
      <c r="F172" s="82" t="s">
        <v>143</v>
      </c>
      <c r="H172" s="106" t="s">
        <v>554</v>
      </c>
      <c r="I172" s="119" t="s">
        <v>137</v>
      </c>
      <c r="J172" s="119"/>
      <c r="K172" s="119" t="s">
        <v>140</v>
      </c>
      <c r="L172" s="119"/>
      <c r="M172" s="124" t="s">
        <v>141</v>
      </c>
      <c r="N172" s="125"/>
      <c r="O172" s="124" t="s">
        <v>142</v>
      </c>
      <c r="P172" s="125"/>
      <c r="Q172" s="119" t="s">
        <v>143</v>
      </c>
      <c r="R172" s="119"/>
    </row>
    <row r="173" spans="1:22" x14ac:dyDescent="0.35">
      <c r="A173" t="s">
        <v>79</v>
      </c>
      <c r="B173">
        <v>1.3399740959356534</v>
      </c>
      <c r="C173" s="42">
        <v>755.16692995029427</v>
      </c>
      <c r="D173" s="42">
        <v>1518.1017533863092</v>
      </c>
      <c r="E173" s="42">
        <v>1640.5082242592582</v>
      </c>
      <c r="F173" s="42">
        <v>4154.7043742192536</v>
      </c>
      <c r="I173" s="107" t="str" cm="1">
        <f t="array" ref="I173:J176">[1]!GRUBBS(B173:B175,TRUE)</f>
        <v>outlier</v>
      </c>
      <c r="J173" s="74">
        <v>1.3399740959356534</v>
      </c>
      <c r="K173" s="107" t="str" cm="1">
        <f t="array" ref="K173:L176">[1]!GRUBBS(C173:C175,TRUE)</f>
        <v>outlier</v>
      </c>
      <c r="L173" s="74">
        <v>755.16692995029427</v>
      </c>
      <c r="M173" s="107" t="str" cm="1">
        <f t="array" ref="M173:N176">[1]!GRUBBS(D173:D175,TRUE)</f>
        <v>outlier</v>
      </c>
      <c r="N173" s="74">
        <v>1518.1017533863092</v>
      </c>
      <c r="O173" s="107" t="str" cm="1">
        <f t="array" ref="O173:P176">[1]!GRUBBS(E173:E175,TRUE)</f>
        <v>outlier</v>
      </c>
      <c r="P173" s="74">
        <v>4450.0128224186265</v>
      </c>
      <c r="Q173" s="107" t="str" cm="1">
        <f t="array" ref="Q173:R176">[1]!GRUBBS(F173:F175,TRUE)</f>
        <v>outlier</v>
      </c>
      <c r="R173" s="74">
        <v>5547.5002461977847</v>
      </c>
    </row>
    <row r="174" spans="1:22" x14ac:dyDescent="0.35">
      <c r="A174" t="s">
        <v>80</v>
      </c>
      <c r="B174">
        <v>1.0077923739346637</v>
      </c>
      <c r="C174" s="42">
        <v>1601.3572081447178</v>
      </c>
      <c r="D174" s="42">
        <v>2347.5998045495962</v>
      </c>
      <c r="E174" s="42">
        <v>1237.0797367423515</v>
      </c>
      <c r="F174" s="42">
        <v>2917.478100084265</v>
      </c>
      <c r="I174" s="108" t="str">
        <v>G</v>
      </c>
      <c r="J174" s="75">
        <v>1.0340708806392531</v>
      </c>
      <c r="K174" s="108" t="str">
        <v>G</v>
      </c>
      <c r="L174" s="75">
        <v>1.0362012145045278</v>
      </c>
      <c r="M174" s="108" t="str">
        <v>G</v>
      </c>
      <c r="N174" s="75">
        <v>1.0069040513023086</v>
      </c>
      <c r="O174" s="108" t="str">
        <v>G</v>
      </c>
      <c r="P174" s="75">
        <v>1.1470058490298649</v>
      </c>
      <c r="Q174" s="108" t="str">
        <v>G</v>
      </c>
      <c r="R174" s="75">
        <v>1.0191230195530645</v>
      </c>
    </row>
    <row r="175" spans="1:22" x14ac:dyDescent="0.35">
      <c r="A175" t="s">
        <v>81</v>
      </c>
      <c r="B175">
        <v>0.74051273130104944</v>
      </c>
      <c r="C175" s="77">
        <v>2272.304999404701</v>
      </c>
      <c r="D175" s="77">
        <v>3143.0825416534226</v>
      </c>
      <c r="E175" s="77">
        <v>4450.0128224186265</v>
      </c>
      <c r="F175" s="42">
        <v>5547.5002461977847</v>
      </c>
      <c r="I175" s="108" t="str">
        <v>G-crit</v>
      </c>
      <c r="J175" s="75">
        <v>1.1531180614225278</v>
      </c>
      <c r="K175" s="108" t="str">
        <v>G-crit</v>
      </c>
      <c r="L175" s="75">
        <v>1.1531180614225278</v>
      </c>
      <c r="M175" s="108" t="str">
        <v>G-crit</v>
      </c>
      <c r="N175" s="75">
        <v>1.1531180614225278</v>
      </c>
      <c r="O175" s="108" t="str">
        <v>G-crit</v>
      </c>
      <c r="P175" s="75">
        <v>1.1531180614225278</v>
      </c>
      <c r="Q175" s="108" t="str">
        <v>G-crit</v>
      </c>
      <c r="R175" s="75">
        <v>1.1531180614225278</v>
      </c>
    </row>
    <row r="176" spans="1:22" x14ac:dyDescent="0.35">
      <c r="I176" s="109" t="str">
        <v>sig</v>
      </c>
      <c r="J176" s="110" t="str">
        <v>no</v>
      </c>
      <c r="K176" s="109" t="str">
        <v>sig</v>
      </c>
      <c r="L176" s="110" t="str">
        <v>no</v>
      </c>
      <c r="M176" s="109" t="str">
        <v>sig</v>
      </c>
      <c r="N176" s="110" t="str">
        <v>no</v>
      </c>
      <c r="O176" s="109" t="str">
        <v>sig</v>
      </c>
      <c r="P176" s="110" t="str">
        <v>no</v>
      </c>
      <c r="Q176" s="109" t="str">
        <v>sig</v>
      </c>
      <c r="R176" s="110" t="str">
        <v>no</v>
      </c>
    </row>
    <row r="177" spans="1:21" x14ac:dyDescent="0.35">
      <c r="H177" s="11" t="s">
        <v>555</v>
      </c>
      <c r="I177" s="6" t="str">
        <f>IF(J174 &lt; 1.153, "NS", IF(J174 &gt; 1.155, "outlier", "straggler"))</f>
        <v>NS</v>
      </c>
      <c r="J177" s="6" t="str">
        <f>IF(I177 = "outlier", "exclude", IF(I177 = "straggler", "keep", "keep"))</f>
        <v>keep</v>
      </c>
      <c r="K177" s="6" t="str">
        <f>IF(L174 &lt; 1.153, "NS", IF(L174 &gt; 1.155, "outlier", "straggler"))</f>
        <v>NS</v>
      </c>
      <c r="L177" s="6" t="str">
        <f>IF(K177 = "outlier", "exclude", IF(K177 = "straggler", "keep", "keep"))</f>
        <v>keep</v>
      </c>
      <c r="M177" s="6" t="str">
        <f>IF(N174 &lt; 1.153, "NS", IF(N174 &gt; 1.155, "outlier", "straggler"))</f>
        <v>NS</v>
      </c>
      <c r="N177" s="6" t="str">
        <f>IF(M177 = "outlier", "exclude", IF(M177 = "straggler", "keep", "keep"))</f>
        <v>keep</v>
      </c>
      <c r="O177" s="6" t="str">
        <f>IF(P174 &lt; 1.153, "NS", IF(P174 &gt; 1.155, "outlier", "straggler"))</f>
        <v>NS</v>
      </c>
      <c r="P177" s="6" t="str">
        <f>IF(O177 = "outlier", "exclude", IF(O177 = "straggler", "keep", "keep"))</f>
        <v>keep</v>
      </c>
      <c r="Q177" s="6" t="str">
        <f>IF(R174 &lt; 1.153, "NS", IF(R174 &gt; 1.155, "outlier", "straggler"))</f>
        <v>NS</v>
      </c>
      <c r="R177" s="6" t="str">
        <f>IF(Q177 = "outlier", "exclude", IF(Q177 = "straggler", "keep", "keep"))</f>
        <v>keep</v>
      </c>
    </row>
    <row r="179" spans="1:21" ht="15" thickBot="1" x14ac:dyDescent="0.4">
      <c r="A179" s="130" t="s">
        <v>521</v>
      </c>
      <c r="B179" s="127"/>
      <c r="C179" s="127"/>
      <c r="D179" s="126"/>
      <c r="E179" s="126"/>
      <c r="F179" s="126"/>
      <c r="G179" s="126"/>
      <c r="H179" s="126"/>
      <c r="I179" s="126"/>
      <c r="J179" s="126"/>
      <c r="K179" s="126" t="s">
        <v>533</v>
      </c>
      <c r="L179" s="126"/>
      <c r="M179" s="126"/>
      <c r="N179" s="127" t="s">
        <v>534</v>
      </c>
      <c r="O179" s="126">
        <v>0.05</v>
      </c>
      <c r="P179" s="126"/>
      <c r="Q179" s="126"/>
      <c r="R179" s="126"/>
      <c r="S179" s="126"/>
      <c r="T179" s="126"/>
      <c r="U179" s="126"/>
    </row>
    <row r="180" spans="1:21" ht="15" thickTop="1" x14ac:dyDescent="0.35">
      <c r="A180" s="127"/>
      <c r="B180" s="127"/>
      <c r="C180" s="127"/>
      <c r="D180" s="126"/>
      <c r="E180" s="126"/>
      <c r="F180" s="126"/>
      <c r="G180" s="126"/>
      <c r="H180" s="126"/>
      <c r="I180" s="126"/>
      <c r="J180" s="126"/>
      <c r="K180" s="100" t="s">
        <v>535</v>
      </c>
      <c r="L180" s="100" t="s">
        <v>536</v>
      </c>
      <c r="M180" s="100" t="s">
        <v>537</v>
      </c>
      <c r="N180" s="100" t="s">
        <v>538</v>
      </c>
      <c r="O180" s="100" t="s">
        <v>515</v>
      </c>
      <c r="P180" s="100" t="s">
        <v>539</v>
      </c>
      <c r="Q180" s="126"/>
      <c r="R180" s="126"/>
      <c r="S180" s="126"/>
      <c r="T180" s="126"/>
      <c r="U180" s="126"/>
    </row>
    <row r="181" spans="1:21" ht="15" thickBot="1" x14ac:dyDescent="0.4">
      <c r="A181" s="127" t="s">
        <v>522</v>
      </c>
      <c r="B181" s="127"/>
      <c r="C181" s="127"/>
      <c r="D181" s="126"/>
      <c r="E181" s="126"/>
      <c r="F181" s="126" t="s">
        <v>523</v>
      </c>
      <c r="G181" s="126">
        <v>0.05</v>
      </c>
      <c r="H181" s="126"/>
      <c r="I181" s="126"/>
      <c r="J181" s="126"/>
      <c r="K181" s="126" t="str">
        <f>B172</f>
        <v>WT_ESC</v>
      </c>
      <c r="L181" s="126">
        <f>AVERAGE(B173:B175)</f>
        <v>1.0294264003904554</v>
      </c>
      <c r="M181" s="127">
        <f>COUNT(B173:B175)</f>
        <v>3</v>
      </c>
      <c r="N181" s="127">
        <f>DEVSQ(B173:B175)</f>
        <v>0.18037901049582566</v>
      </c>
      <c r="O181" s="126"/>
      <c r="P181" s="126"/>
      <c r="Q181" s="126"/>
      <c r="R181" s="126"/>
      <c r="S181" s="126"/>
      <c r="T181" s="126"/>
      <c r="U181" s="126"/>
    </row>
    <row r="182" spans="1:21" ht="15" thickTop="1" x14ac:dyDescent="0.35">
      <c r="A182" s="100" t="s">
        <v>524</v>
      </c>
      <c r="B182" s="100" t="s">
        <v>510</v>
      </c>
      <c r="C182" s="100" t="s">
        <v>511</v>
      </c>
      <c r="D182" s="100" t="s">
        <v>121</v>
      </c>
      <c r="E182" s="100" t="s">
        <v>512</v>
      </c>
      <c r="F182" s="100" t="s">
        <v>514</v>
      </c>
      <c r="G182" s="100" t="s">
        <v>525</v>
      </c>
      <c r="H182" s="100" t="s">
        <v>526</v>
      </c>
      <c r="I182" s="100" t="s">
        <v>527</v>
      </c>
      <c r="J182" s="126"/>
      <c r="K182" s="131" t="str">
        <f>C172</f>
        <v>WT_neu</v>
      </c>
      <c r="L182" s="131">
        <f>AVERAGE(C173:C175)</f>
        <v>1542.9430458332379</v>
      </c>
      <c r="M182" s="131">
        <f>COUNT(C173:C175)</f>
        <v>3</v>
      </c>
      <c r="N182" s="131">
        <f>DEVSQ(C173:C175)</f>
        <v>1155972.2824317501</v>
      </c>
      <c r="O182" s="127"/>
      <c r="P182" s="127"/>
      <c r="Q182" s="126"/>
      <c r="R182" s="126"/>
      <c r="S182" s="126"/>
      <c r="T182" s="126"/>
      <c r="U182" s="126"/>
    </row>
    <row r="183" spans="1:21" x14ac:dyDescent="0.35">
      <c r="A183" s="127" t="str">
        <f>B172</f>
        <v>WT_ESC</v>
      </c>
      <c r="B183" s="127">
        <f>COUNT(B173:B175)</f>
        <v>3</v>
      </c>
      <c r="C183" s="127">
        <f>SUM(B173:B175)</f>
        <v>3.0882792011713662</v>
      </c>
      <c r="D183" s="127">
        <f>AVERAGE(B173:B175)</f>
        <v>1.0294264003904554</v>
      </c>
      <c r="E183" s="127">
        <f>_xlfn.VAR.S(B173:B175)</f>
        <v>9.0189505247913138E-2</v>
      </c>
      <c r="F183" s="127">
        <f>DEVSQ(B173:B175)</f>
        <v>0.18037901049582566</v>
      </c>
      <c r="G183" s="127">
        <f>SQRT(D192/B183)</f>
        <v>634.17466119090045</v>
      </c>
      <c r="H183" s="127">
        <f>D183-G183*_xlfn.T.INV.2T(G181,C192)</f>
        <v>-1411.9997751442868</v>
      </c>
      <c r="I183" s="127">
        <f>D183+G183*_xlfn.T.INV.2T(G181,C192)</f>
        <v>1414.0586279450679</v>
      </c>
      <c r="J183" s="126"/>
      <c r="K183" s="131" t="str">
        <f>D172</f>
        <v>PWS_neu</v>
      </c>
      <c r="L183" s="131">
        <f>AVERAGE(D173:D175)</f>
        <v>2336.2613665297758</v>
      </c>
      <c r="M183" s="131">
        <f>COUNT(D173:D175)</f>
        <v>3</v>
      </c>
      <c r="N183" s="131">
        <f>DEVSQ(D173:D175)</f>
        <v>1320474.1213836987</v>
      </c>
      <c r="O183" s="127"/>
      <c r="P183" s="127"/>
      <c r="Q183" s="126"/>
      <c r="R183" s="126"/>
      <c r="S183" s="126"/>
      <c r="T183" s="126"/>
      <c r="U183" s="126"/>
    </row>
    <row r="184" spans="1:21" x14ac:dyDescent="0.35">
      <c r="A184" s="130" t="str">
        <f>C172</f>
        <v>WT_neu</v>
      </c>
      <c r="B184" s="131">
        <f>COUNT(C173:C175)</f>
        <v>3</v>
      </c>
      <c r="C184" s="127">
        <f>SUM(C173:C175)</f>
        <v>4628.8291374997134</v>
      </c>
      <c r="D184" s="127">
        <f>AVERAGE(C173:C175)</f>
        <v>1542.9430458332379</v>
      </c>
      <c r="E184" s="127">
        <f>_xlfn.VAR.S(C173:C175)</f>
        <v>577986.14121587388</v>
      </c>
      <c r="F184" s="127">
        <f>DEVSQ(C173:C175)</f>
        <v>1155972.2824317501</v>
      </c>
      <c r="G184" s="127">
        <f>SQRT(D192/B184)</f>
        <v>634.17466119090045</v>
      </c>
      <c r="H184" s="127">
        <f>D184-G184*_xlfn.T.INV.2T(G181,C192)</f>
        <v>129.91384428856054</v>
      </c>
      <c r="I184" s="127">
        <f>D184+G184*_xlfn.T.INV.2T(G181,C192)</f>
        <v>2955.9722473779152</v>
      </c>
      <c r="J184" s="126"/>
      <c r="K184" s="131" t="str">
        <f>E172</f>
        <v>AS1_neu</v>
      </c>
      <c r="L184" s="131">
        <f>AVERAGE(E173:E175)</f>
        <v>2442.533594473412</v>
      </c>
      <c r="M184" s="131">
        <f>COUNT(E173:E175)</f>
        <v>3</v>
      </c>
      <c r="N184" s="131">
        <f>DEVSQ(E173:E175)</f>
        <v>6126336.5482173599</v>
      </c>
      <c r="O184" s="126"/>
      <c r="P184" s="126"/>
      <c r="Q184" s="126"/>
      <c r="R184" s="126"/>
      <c r="S184" s="126"/>
      <c r="T184" s="126"/>
      <c r="U184" s="126"/>
    </row>
    <row r="185" spans="1:21" x14ac:dyDescent="0.35">
      <c r="A185" s="130" t="str">
        <f>D172</f>
        <v>PWS_neu</v>
      </c>
      <c r="B185" s="131">
        <f>COUNT(D173:D175)</f>
        <v>3</v>
      </c>
      <c r="C185" s="127">
        <f>SUM(D173:D175)</f>
        <v>7008.7840995893275</v>
      </c>
      <c r="D185" s="127">
        <f>AVERAGE(D173:D175)</f>
        <v>2336.2613665297758</v>
      </c>
      <c r="E185" s="127">
        <f>_xlfn.VAR.S(D173:D175)</f>
        <v>660237.06069185212</v>
      </c>
      <c r="F185" s="127">
        <f>DEVSQ(D173:D175)</f>
        <v>1320474.1213836987</v>
      </c>
      <c r="G185" s="127">
        <f>SQRT(D192/B185)</f>
        <v>634.17466119090045</v>
      </c>
      <c r="H185" s="127">
        <f>D185-G185*_xlfn.T.INV.2T(G181,C192)</f>
        <v>923.23216498509851</v>
      </c>
      <c r="I185" s="127">
        <f>D185+G185*_xlfn.T.INV.2T(G181,C192)</f>
        <v>3749.2905680744534</v>
      </c>
      <c r="J185" s="126"/>
      <c r="K185" s="131" t="str">
        <f>F172</f>
        <v>AS2_neu</v>
      </c>
      <c r="L185" s="131">
        <f>AVERAGE(F173:F175)</f>
        <v>4206.5609068337681</v>
      </c>
      <c r="M185" s="131">
        <f>COUNT(F173:F175)</f>
        <v>3</v>
      </c>
      <c r="N185" s="131">
        <f>DEVSQ(F173:F175)</f>
        <v>3462541.8944859821</v>
      </c>
      <c r="O185" s="126"/>
      <c r="P185" s="126"/>
      <c r="Q185" s="126"/>
      <c r="R185" s="126"/>
      <c r="S185" s="126"/>
      <c r="T185" s="126"/>
      <c r="U185" s="126"/>
    </row>
    <row r="186" spans="1:21" x14ac:dyDescent="0.35">
      <c r="A186" s="126" t="str">
        <f>E172</f>
        <v>AS1_neu</v>
      </c>
      <c r="B186" s="126">
        <f>COUNT(E173:E175)</f>
        <v>3</v>
      </c>
      <c r="C186" s="126">
        <f>SUM(E173:E175)</f>
        <v>7327.6007834202364</v>
      </c>
      <c r="D186" s="126">
        <f>AVERAGE(E173:E175)</f>
        <v>2442.533594473412</v>
      </c>
      <c r="E186" s="126">
        <f>_xlfn.VAR.S(E173:E175)</f>
        <v>3063168.2741086818</v>
      </c>
      <c r="F186" s="126">
        <f>DEVSQ(E173:E175)</f>
        <v>6126336.5482173599</v>
      </c>
      <c r="G186" s="126">
        <f>SQRT(D192/B186)</f>
        <v>634.17466119090045</v>
      </c>
      <c r="H186" s="126">
        <f>D186-G186*_xlfn.T.INV.2T(G181,C192)</f>
        <v>1029.5043929287347</v>
      </c>
      <c r="I186" s="126">
        <f>D186+G186*_xlfn.T.INV.2T(G181,C192)</f>
        <v>3855.5627960180891</v>
      </c>
      <c r="J186" s="126"/>
      <c r="K186" s="78"/>
      <c r="L186" s="78"/>
      <c r="M186" s="78">
        <f>SUM(M181:M185)</f>
        <v>15</v>
      </c>
      <c r="N186" s="78">
        <f>SUM(N181:N185)</f>
        <v>12065325.026897801</v>
      </c>
      <c r="O186" s="78">
        <f>M186-COUNT(M181:M185)</f>
        <v>10</v>
      </c>
      <c r="P186" s="78">
        <f>[1]!DCRIT(COUNT(M181:M185),O186,O179)</f>
        <v>2.89</v>
      </c>
      <c r="Q186" s="126"/>
      <c r="R186" s="126"/>
      <c r="S186" s="126"/>
      <c r="T186" s="126"/>
      <c r="U186" s="126"/>
    </row>
    <row r="187" spans="1:21" ht="15" thickBot="1" x14ac:dyDescent="0.4">
      <c r="A187" s="126" t="str">
        <f>F172</f>
        <v>AS2_neu</v>
      </c>
      <c r="B187" s="126">
        <f>COUNT(F173:F175)</f>
        <v>3</v>
      </c>
      <c r="C187" s="126">
        <f>SUM(F173:F175)</f>
        <v>12619.682720501303</v>
      </c>
      <c r="D187" s="126">
        <f>AVERAGE(F173:F175)</f>
        <v>4206.5609068337681</v>
      </c>
      <c r="E187" s="126">
        <f>_xlfn.VAR.S(F173:F175)</f>
        <v>1731270.9472429939</v>
      </c>
      <c r="F187" s="126">
        <f>DEVSQ(F173:F175)</f>
        <v>3462541.8944859821</v>
      </c>
      <c r="G187" s="126">
        <f>SQRT(D192/B187)</f>
        <v>634.17466119090045</v>
      </c>
      <c r="H187" s="126">
        <f>D187-G187*_xlfn.T.INV.2T(G181,C192)</f>
        <v>2793.5317052890905</v>
      </c>
      <c r="I187" s="126">
        <f>D187+G187*_xlfn.T.INV.2T(G181,C192)</f>
        <v>5619.5901083784456</v>
      </c>
      <c r="J187" s="126"/>
      <c r="K187" s="126" t="s">
        <v>540</v>
      </c>
      <c r="L187" s="126"/>
      <c r="M187" s="126"/>
      <c r="N187" s="126"/>
      <c r="O187" s="126"/>
      <c r="P187" s="126"/>
      <c r="Q187" s="126"/>
      <c r="R187" s="126"/>
      <c r="S187" s="126"/>
      <c r="T187" s="126"/>
      <c r="U187" s="126"/>
    </row>
    <row r="188" spans="1:21" ht="15" thickTop="1" x14ac:dyDescent="0.35">
      <c r="A188" s="78"/>
      <c r="B188" s="78"/>
      <c r="C188" s="78"/>
      <c r="D188" s="78"/>
      <c r="E188" s="78"/>
      <c r="F188" s="78"/>
      <c r="G188" s="78"/>
      <c r="H188" s="78"/>
      <c r="I188" s="78"/>
      <c r="J188" s="126"/>
      <c r="K188" s="100" t="s">
        <v>535</v>
      </c>
      <c r="L188" s="100" t="s">
        <v>536</v>
      </c>
      <c r="M188" s="100" t="s">
        <v>541</v>
      </c>
      <c r="N188" s="100" t="s">
        <v>542</v>
      </c>
      <c r="O188" s="100" t="s">
        <v>543</v>
      </c>
      <c r="P188" s="100" t="s">
        <v>544</v>
      </c>
      <c r="Q188" s="100" t="s">
        <v>545</v>
      </c>
      <c r="R188" s="100" t="s">
        <v>546</v>
      </c>
      <c r="S188" s="100" t="s">
        <v>547</v>
      </c>
      <c r="T188" s="126"/>
      <c r="U188" s="135" t="s">
        <v>558</v>
      </c>
    </row>
    <row r="189" spans="1:21" ht="15" thickBot="1" x14ac:dyDescent="0.4">
      <c r="A189" s="126" t="s">
        <v>513</v>
      </c>
      <c r="B189" s="126"/>
      <c r="C189" s="126"/>
      <c r="D189" s="126"/>
      <c r="E189" s="126"/>
      <c r="F189" s="126"/>
      <c r="G189" s="126"/>
      <c r="H189" s="126"/>
      <c r="I189" s="126"/>
      <c r="J189" s="126"/>
      <c r="K189" s="89" t="str">
        <f>K182</f>
        <v>WT_neu</v>
      </c>
      <c r="L189" s="89">
        <f>L$181-L182</f>
        <v>-1541.9136194328473</v>
      </c>
      <c r="M189" s="89">
        <f>SQRT(N$186/O$186*(1/M$181+1/M182))</f>
        <v>896.85840676953387</v>
      </c>
      <c r="N189" s="89">
        <f>ABS(L189/M189)</f>
        <v>1.7192386309749712</v>
      </c>
      <c r="O189" s="89">
        <f>L189-M189*P$186</f>
        <v>-4133.8344149968007</v>
      </c>
      <c r="P189" s="89">
        <f>L189+M189*P$186</f>
        <v>1050.0071761311058</v>
      </c>
      <c r="Q189" s="128">
        <f>[1]!DPROB(N189,COUNT(M$181:M$185),O$186)</f>
        <v>1</v>
      </c>
      <c r="R189" s="89">
        <f>M189*P$186</f>
        <v>2591.9207955639531</v>
      </c>
      <c r="S189" s="89">
        <f>ABS(L189)*SQRT(O$186/N$186)</f>
        <v>1.4037524639899284</v>
      </c>
      <c r="T189" s="126"/>
      <c r="U189" t="s">
        <v>559</v>
      </c>
    </row>
    <row r="190" spans="1:21" ht="15" thickTop="1" x14ac:dyDescent="0.35">
      <c r="A190" s="100" t="s">
        <v>528</v>
      </c>
      <c r="B190" s="100" t="s">
        <v>514</v>
      </c>
      <c r="C190" s="100" t="s">
        <v>515</v>
      </c>
      <c r="D190" s="100" t="s">
        <v>516</v>
      </c>
      <c r="E190" s="100" t="s">
        <v>517</v>
      </c>
      <c r="F190" s="100" t="s">
        <v>529</v>
      </c>
      <c r="G190" s="100" t="s">
        <v>530</v>
      </c>
      <c r="H190" s="100" t="s">
        <v>531</v>
      </c>
      <c r="I190" s="100" t="s">
        <v>532</v>
      </c>
      <c r="J190" s="126"/>
      <c r="K190" s="127" t="str">
        <f t="shared" ref="K190:K192" si="56">K183</f>
        <v>PWS_neu</v>
      </c>
      <c r="L190" s="127">
        <f t="shared" ref="L190:L192" si="57">L$181-L183</f>
        <v>-2335.2319401293853</v>
      </c>
      <c r="M190" s="127">
        <f t="shared" ref="M190:M192" si="58">SQRT(N$186/O$186*(1/M$181+1/M183))</f>
        <v>896.85840676953387</v>
      </c>
      <c r="N190" s="127">
        <f t="shared" ref="N190:N192" si="59">ABS(L190/M190)</f>
        <v>2.6037911029243115</v>
      </c>
      <c r="O190" s="127">
        <f t="shared" ref="O190:O192" si="60">L190-M190*P$186</f>
        <v>-4927.1527356933384</v>
      </c>
      <c r="P190" s="127">
        <f t="shared" ref="P190:P192" si="61">L190+M190*P$186</f>
        <v>256.68885543456781</v>
      </c>
      <c r="Q190" s="132">
        <f>[1]!DPROB(N190,COUNT(M$181:M$185),O$186)</f>
        <v>7.9569004116228845E-2</v>
      </c>
      <c r="R190" s="127">
        <f t="shared" ref="R190:R192" si="62">M190*P$186</f>
        <v>2591.9207955639531</v>
      </c>
      <c r="S190" s="127">
        <f t="shared" ref="S190:S192" si="63">ABS(L190)*SQRT(O$186/N$186)</f>
        <v>2.1259865329877328</v>
      </c>
      <c r="T190" s="126"/>
      <c r="U190" t="s">
        <v>559</v>
      </c>
    </row>
    <row r="191" spans="1:21" x14ac:dyDescent="0.35">
      <c r="A191" s="127" t="s">
        <v>518</v>
      </c>
      <c r="B191" s="127">
        <f>B193-B192</f>
        <v>27979696.318722196</v>
      </c>
      <c r="C191" s="127">
        <f>COUNTA(A183:A187)-1</f>
        <v>4</v>
      </c>
      <c r="D191" s="127">
        <f>B191/C191</f>
        <v>6994924.079680549</v>
      </c>
      <c r="E191" s="127">
        <f>D191/D192</f>
        <v>5.7975430119672966</v>
      </c>
      <c r="F191" s="133">
        <f>_xlfn.F.DIST.RT(E191,C191,C192)</f>
        <v>1.1156812199864566E-2</v>
      </c>
      <c r="G191" s="127">
        <f>B191/B193</f>
        <v>0.69870599087051122</v>
      </c>
      <c r="H191" s="127">
        <f>SQRT(DEVSQ(D183:D187)/(D192*C191))</f>
        <v>1.3901490342126746</v>
      </c>
      <c r="I191" s="127">
        <f>(B193-C193*D192)/(B193+D192)</f>
        <v>0.56127743437503896</v>
      </c>
      <c r="J191" s="126"/>
      <c r="K191" s="127" t="str">
        <f t="shared" si="56"/>
        <v>AS1_neu</v>
      </c>
      <c r="L191" s="127">
        <f t="shared" si="57"/>
        <v>-2441.5041680730214</v>
      </c>
      <c r="M191" s="127">
        <f t="shared" si="58"/>
        <v>896.85840676953387</v>
      </c>
      <c r="N191" s="127">
        <f t="shared" si="59"/>
        <v>2.722284977923406</v>
      </c>
      <c r="O191" s="127">
        <f t="shared" si="60"/>
        <v>-5033.424963636975</v>
      </c>
      <c r="P191" s="127">
        <f t="shared" si="61"/>
        <v>150.41662749093166</v>
      </c>
      <c r="Q191" s="132">
        <f>[1]!DPROB(N191,COUNT(M$181:M$185),O$186)</f>
        <v>6.5645827819525951E-2</v>
      </c>
      <c r="R191" s="127">
        <f t="shared" si="62"/>
        <v>2591.9207955639531</v>
      </c>
      <c r="S191" s="127">
        <f t="shared" si="63"/>
        <v>2.2227363767853707</v>
      </c>
      <c r="T191" s="126"/>
      <c r="U191" t="s">
        <v>559</v>
      </c>
    </row>
    <row r="192" spans="1:21" x14ac:dyDescent="0.35">
      <c r="A192" s="127" t="s">
        <v>519</v>
      </c>
      <c r="B192" s="127">
        <f>SUM(F183:F187)</f>
        <v>12065325.026897801</v>
      </c>
      <c r="C192" s="127">
        <f>C193-C191</f>
        <v>10</v>
      </c>
      <c r="D192" s="127">
        <f>B192/C192</f>
        <v>1206532.5026897802</v>
      </c>
      <c r="E192" s="127"/>
      <c r="F192" s="127"/>
      <c r="G192" s="127"/>
      <c r="H192" s="127"/>
      <c r="I192" s="127"/>
      <c r="J192" s="126"/>
      <c r="K192" s="90" t="str">
        <f t="shared" si="56"/>
        <v>AS2_neu</v>
      </c>
      <c r="L192" s="90">
        <f t="shared" si="57"/>
        <v>-4205.5314804333775</v>
      </c>
      <c r="M192" s="90">
        <f t="shared" si="58"/>
        <v>896.85840676953387</v>
      </c>
      <c r="N192" s="90">
        <f t="shared" si="59"/>
        <v>4.6891810888873957</v>
      </c>
      <c r="O192" s="90">
        <f t="shared" si="60"/>
        <v>-6797.4522759973306</v>
      </c>
      <c r="P192" s="90">
        <f t="shared" si="61"/>
        <v>-1613.6106848694244</v>
      </c>
      <c r="Q192" s="94">
        <f>[1]!DPROB(N192,COUNT(M$181:M$185),O$186)</f>
        <v>0</v>
      </c>
      <c r="R192" s="90">
        <f t="shared" si="62"/>
        <v>2591.9207955639531</v>
      </c>
      <c r="S192" s="90">
        <f t="shared" si="63"/>
        <v>3.8287003264275095</v>
      </c>
      <c r="T192" s="126"/>
      <c r="U192" t="s">
        <v>561</v>
      </c>
    </row>
    <row r="193" spans="1:22" x14ac:dyDescent="0.35">
      <c r="A193" s="90" t="s">
        <v>520</v>
      </c>
      <c r="B193" s="90">
        <f>DEVSQ(B173:F175)</f>
        <v>40045021.345619999</v>
      </c>
      <c r="C193" s="90">
        <f>COUNT(B173:F175)-1</f>
        <v>14</v>
      </c>
      <c r="D193" s="90">
        <f>B193/C193</f>
        <v>2860358.6675442858</v>
      </c>
      <c r="E193" s="90"/>
      <c r="F193" s="90"/>
      <c r="G193" s="90"/>
      <c r="H193" s="90"/>
      <c r="I193" s="90"/>
      <c r="J193" s="126"/>
      <c r="K193" s="127"/>
      <c r="L193" s="127"/>
      <c r="M193" s="127"/>
      <c r="N193" s="127"/>
      <c r="O193" s="127"/>
      <c r="P193" s="127"/>
      <c r="Q193" s="127"/>
      <c r="R193" s="127"/>
      <c r="S193" s="127"/>
      <c r="T193" s="126"/>
      <c r="U193" s="126"/>
    </row>
    <row r="194" spans="1:22" x14ac:dyDescent="0.35">
      <c r="K194" s="42"/>
      <c r="L194" s="42"/>
      <c r="M194" s="42"/>
      <c r="N194" s="42"/>
      <c r="O194" s="42"/>
      <c r="P194" s="42"/>
      <c r="Q194" s="42"/>
      <c r="R194" s="42"/>
      <c r="S194" s="42"/>
    </row>
    <row r="195" spans="1:22" ht="15.5" x14ac:dyDescent="0.35">
      <c r="A195" s="83" t="s">
        <v>76</v>
      </c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</row>
    <row r="196" spans="1:22" ht="15.5" x14ac:dyDescent="0.35">
      <c r="A196" s="81"/>
      <c r="B196" s="82" t="s">
        <v>137</v>
      </c>
      <c r="C196" s="82" t="s">
        <v>140</v>
      </c>
      <c r="D196" s="82" t="s">
        <v>141</v>
      </c>
      <c r="E196" s="82" t="s">
        <v>142</v>
      </c>
      <c r="F196" s="82" t="s">
        <v>143</v>
      </c>
      <c r="H196" s="106" t="s">
        <v>554</v>
      </c>
      <c r="I196" s="119" t="s">
        <v>137</v>
      </c>
      <c r="J196" s="119"/>
      <c r="K196" s="119" t="s">
        <v>140</v>
      </c>
      <c r="L196" s="119"/>
      <c r="M196" s="124" t="s">
        <v>141</v>
      </c>
      <c r="N196" s="125"/>
      <c r="O196" s="124" t="s">
        <v>142</v>
      </c>
      <c r="P196" s="125"/>
      <c r="Q196" s="119" t="s">
        <v>143</v>
      </c>
      <c r="R196" s="119"/>
    </row>
    <row r="197" spans="1:22" x14ac:dyDescent="0.35">
      <c r="A197" t="s">
        <v>79</v>
      </c>
      <c r="B197">
        <v>1.0409463154359506</v>
      </c>
      <c r="C197" s="42">
        <v>180.27580825370555</v>
      </c>
      <c r="D197" s="42">
        <v>132.38204632685827</v>
      </c>
      <c r="E197" s="42">
        <v>202.00861356608613</v>
      </c>
      <c r="F197" s="42">
        <v>476.28319416694097</v>
      </c>
      <c r="I197" s="107" t="str" cm="1">
        <f t="array" ref="I197:J200">[1]!GRUBBS(B197:B199,TRUE)</f>
        <v>outlier</v>
      </c>
      <c r="J197" s="74">
        <v>0.92681245254750666</v>
      </c>
      <c r="K197" s="107" t="str" cm="1">
        <f t="array" ref="K197:L200">[1]!GRUBBS(C197:C199,TRUE)</f>
        <v>outlier</v>
      </c>
      <c r="L197" s="74">
        <v>113.47586431153428</v>
      </c>
      <c r="M197" s="107" t="str" cm="1">
        <f t="array" ref="M197:N200">[1]!GRUBBS(D197:D199,TRUE)</f>
        <v>outlier</v>
      </c>
      <c r="N197" s="74">
        <v>218.96103261677632</v>
      </c>
      <c r="O197" s="107" t="str" cm="1">
        <f t="array" ref="O197:P200">[1]!GRUBBS(E197:E199,TRUE)</f>
        <v>outlier</v>
      </c>
      <c r="P197" s="74">
        <v>223.69052422582746</v>
      </c>
      <c r="Q197" s="107" t="str" cm="1">
        <f t="array" ref="Q197:R200">[1]!GRUBBS(F197:F199,TRUE)</f>
        <v>outlier</v>
      </c>
      <c r="R197" s="74">
        <v>200.59249692209204</v>
      </c>
    </row>
    <row r="198" spans="1:22" x14ac:dyDescent="0.35">
      <c r="A198" t="s">
        <v>80</v>
      </c>
      <c r="B198">
        <v>1.0365250622885995</v>
      </c>
      <c r="C198" s="42">
        <v>224.64534130441285</v>
      </c>
      <c r="D198" s="42">
        <v>218.96103261677632</v>
      </c>
      <c r="E198" s="42">
        <v>181.19684183909101</v>
      </c>
      <c r="F198" s="42">
        <v>200.59249692209204</v>
      </c>
      <c r="I198" s="108" t="str">
        <v>G</v>
      </c>
      <c r="J198" s="75">
        <v>1.1540254356221422</v>
      </c>
      <c r="K198" s="108" t="str">
        <v>G</v>
      </c>
      <c r="L198" s="75">
        <v>1.0600874108759375</v>
      </c>
      <c r="M198" s="108" t="str">
        <v>G</v>
      </c>
      <c r="N198" s="75">
        <v>1.1499986602045593</v>
      </c>
      <c r="O198" s="108" t="str">
        <v>G</v>
      </c>
      <c r="P198" s="75">
        <v>1.0067552801684263</v>
      </c>
      <c r="Q198" s="108" t="str">
        <v>G</v>
      </c>
      <c r="R198" s="75">
        <v>1.030161030272617</v>
      </c>
    </row>
    <row r="199" spans="1:22" x14ac:dyDescent="0.35">
      <c r="A199" t="s">
        <v>81</v>
      </c>
      <c r="B199">
        <v>0.92681245254750666</v>
      </c>
      <c r="C199" s="77">
        <v>113.47586431153428</v>
      </c>
      <c r="D199" s="77">
        <v>140.98214656827525</v>
      </c>
      <c r="E199" s="77">
        <v>223.69052422582746</v>
      </c>
      <c r="F199" s="42">
        <v>351.55274113959814</v>
      </c>
      <c r="I199" s="108" t="str">
        <v>G-crit</v>
      </c>
      <c r="J199" s="75">
        <v>1.1531180614225278</v>
      </c>
      <c r="K199" s="108" t="str">
        <v>G-crit</v>
      </c>
      <c r="L199" s="75">
        <v>1.1531180614225278</v>
      </c>
      <c r="M199" s="108" t="str">
        <v>G-crit</v>
      </c>
      <c r="N199" s="75">
        <v>1.1531180614225278</v>
      </c>
      <c r="O199" s="108" t="str">
        <v>G-crit</v>
      </c>
      <c r="P199" s="75">
        <v>1.1531180614225278</v>
      </c>
      <c r="Q199" s="108" t="str">
        <v>G-crit</v>
      </c>
      <c r="R199" s="75">
        <v>1.1531180614225278</v>
      </c>
    </row>
    <row r="200" spans="1:22" x14ac:dyDescent="0.35">
      <c r="I200" s="109" t="str">
        <v>sig</v>
      </c>
      <c r="J200" s="110" t="str">
        <v>yes</v>
      </c>
      <c r="K200" s="109" t="str">
        <v>sig</v>
      </c>
      <c r="L200" s="110" t="str">
        <v>no</v>
      </c>
      <c r="M200" s="109" t="str">
        <v>sig</v>
      </c>
      <c r="N200" s="110" t="str">
        <v>no</v>
      </c>
      <c r="O200" s="109" t="str">
        <v>sig</v>
      </c>
      <c r="P200" s="110" t="str">
        <v>no</v>
      </c>
      <c r="Q200" s="109" t="str">
        <v>sig</v>
      </c>
      <c r="R200" s="110" t="str">
        <v>no</v>
      </c>
    </row>
    <row r="201" spans="1:22" x14ac:dyDescent="0.35">
      <c r="H201" s="11" t="s">
        <v>555</v>
      </c>
      <c r="I201" s="6" t="str">
        <f>IF(J198 &lt; 1.153, "NS", IF(J198 &gt; 1.155, "outlier", "straggler"))</f>
        <v>straggler</v>
      </c>
      <c r="J201" s="6" t="str">
        <f>IF(I201 = "outlier", "exclude", IF(I201 = "straggler", "keep", "keep"))</f>
        <v>keep</v>
      </c>
      <c r="K201" s="6" t="str">
        <f>IF(L198 &lt; 1.153, "NS", IF(L198 &gt; 1.155, "outlier", "straggler"))</f>
        <v>NS</v>
      </c>
      <c r="L201" s="6" t="str">
        <f>IF(K201 = "outlier", "exclude", IF(K201 = "straggler", "keep", "keep"))</f>
        <v>keep</v>
      </c>
      <c r="M201" s="6" t="str">
        <f>IF(N198 &lt; 1.153, "NS", IF(N198 &gt; 1.155, "outlier", "straggler"))</f>
        <v>NS</v>
      </c>
      <c r="N201" s="6" t="str">
        <f>IF(M201 = "outlier", "exclude", IF(M201 = "straggler", "keep", "keep"))</f>
        <v>keep</v>
      </c>
      <c r="O201" s="6" t="str">
        <f>IF(P198 &lt; 1.153, "NS", IF(P198 &gt; 1.155, "outlier", "straggler"))</f>
        <v>NS</v>
      </c>
      <c r="P201" s="6" t="str">
        <f>IF(O201 = "outlier", "exclude", IF(O201 = "straggler", "keep", "keep"))</f>
        <v>keep</v>
      </c>
      <c r="Q201" s="6" t="str">
        <f>IF(R198 &lt; 1.153, "NS", IF(R198 &gt; 1.155, "outlier", "straggler"))</f>
        <v>NS</v>
      </c>
      <c r="R201" s="6" t="str">
        <f>IF(Q201 = "outlier", "exclude", IF(Q201 = "straggler", "keep", "keep"))</f>
        <v>keep</v>
      </c>
    </row>
    <row r="203" spans="1:22" ht="15" thickBot="1" x14ac:dyDescent="0.4">
      <c r="A203" s="42" t="s">
        <v>521</v>
      </c>
      <c r="B203" s="42"/>
      <c r="C203" s="127"/>
      <c r="D203" s="126"/>
      <c r="K203" t="s">
        <v>533</v>
      </c>
      <c r="N203" s="42" t="s">
        <v>534</v>
      </c>
      <c r="O203">
        <v>0.05</v>
      </c>
    </row>
    <row r="204" spans="1:22" ht="15" thickTop="1" x14ac:dyDescent="0.35">
      <c r="A204" s="42"/>
      <c r="B204" s="42"/>
      <c r="C204" s="127"/>
      <c r="D204" s="126"/>
      <c r="K204" s="129" t="s">
        <v>535</v>
      </c>
      <c r="L204" s="129" t="s">
        <v>536</v>
      </c>
      <c r="M204" s="129" t="s">
        <v>537</v>
      </c>
      <c r="N204" s="129" t="s">
        <v>538</v>
      </c>
      <c r="O204" s="129" t="s">
        <v>515</v>
      </c>
      <c r="P204" s="129" t="s">
        <v>539</v>
      </c>
    </row>
    <row r="205" spans="1:22" ht="15" thickBot="1" x14ac:dyDescent="0.4">
      <c r="A205" s="42" t="s">
        <v>522</v>
      </c>
      <c r="B205" s="42"/>
      <c r="C205" s="127"/>
      <c r="D205" s="126"/>
      <c r="F205" t="s">
        <v>523</v>
      </c>
      <c r="G205">
        <v>0.05</v>
      </c>
      <c r="K205" s="42" t="str">
        <f>B196</f>
        <v>WT_ESC</v>
      </c>
      <c r="L205" s="42">
        <f>AVERAGE(B197:B199)</f>
        <v>1.001427943424019</v>
      </c>
      <c r="M205" s="42">
        <f>COUNT(B197:B199)</f>
        <v>3</v>
      </c>
      <c r="N205" s="42">
        <f>DEVSQ(B197:B199)</f>
        <v>8.3609809578108103E-3</v>
      </c>
    </row>
    <row r="206" spans="1:22" ht="15" thickTop="1" x14ac:dyDescent="0.35">
      <c r="A206" s="129" t="s">
        <v>524</v>
      </c>
      <c r="B206" s="129" t="s">
        <v>510</v>
      </c>
      <c r="C206" s="129" t="s">
        <v>511</v>
      </c>
      <c r="D206" s="129" t="s">
        <v>121</v>
      </c>
      <c r="E206" s="129" t="s">
        <v>512</v>
      </c>
      <c r="F206" s="129" t="s">
        <v>514</v>
      </c>
      <c r="G206" s="129" t="s">
        <v>525</v>
      </c>
      <c r="H206" s="129" t="s">
        <v>526</v>
      </c>
      <c r="I206" s="129" t="s">
        <v>527</v>
      </c>
      <c r="K206" s="92" t="str">
        <f>C196</f>
        <v>WT_neu</v>
      </c>
      <c r="L206" s="92">
        <f>AVERAGE(C197:C199)</f>
        <v>172.79900462321757</v>
      </c>
      <c r="M206" s="92">
        <f>COUNT(C197:C199)</f>
        <v>3</v>
      </c>
      <c r="N206" s="92">
        <f>DEVSQ(C197:C199)</f>
        <v>6263.1801962283971</v>
      </c>
      <c r="O206" s="42"/>
      <c r="P206" s="42"/>
    </row>
    <row r="207" spans="1:22" x14ac:dyDescent="0.35">
      <c r="A207" s="42" t="str">
        <f>B196</f>
        <v>WT_ESC</v>
      </c>
      <c r="B207" s="42">
        <f>COUNT(B197:B199)</f>
        <v>3</v>
      </c>
      <c r="C207" s="42">
        <f>SUM(B197:B199)</f>
        <v>3.0042838302720569</v>
      </c>
      <c r="D207" s="42">
        <f>AVERAGE(B197:B199)</f>
        <v>1.001427943424019</v>
      </c>
      <c r="E207" s="42">
        <f>_xlfn.VAR.S(B197:B199)</f>
        <v>4.1804904789054052E-3</v>
      </c>
      <c r="F207" s="42">
        <f>DEVSQ(B197:B199)</f>
        <v>8.3609809578108103E-3</v>
      </c>
      <c r="G207" s="42">
        <f>SQRT(D216/B207)</f>
        <v>40.75688692467542</v>
      </c>
      <c r="H207" s="42">
        <f>D207-G207*_xlfn.T.INV.2T(G205,C216)</f>
        <v>-89.810575299456673</v>
      </c>
      <c r="I207" s="42">
        <f>D207+G207*_xlfn.T.INV.2T(G205,C216)</f>
        <v>91.813431186304712</v>
      </c>
      <c r="K207" s="92" t="str">
        <f>D196</f>
        <v>PWS_neu</v>
      </c>
      <c r="L207" s="92">
        <f>AVERAGE(D197:D199)</f>
        <v>164.10840850396997</v>
      </c>
      <c r="M207" s="92">
        <f>COUNT(D197:D199)</f>
        <v>3</v>
      </c>
      <c r="N207" s="92">
        <f>DEVSQ(D197:D199)</f>
        <v>4550.1964201724504</v>
      </c>
      <c r="O207" s="42"/>
      <c r="P207" s="42"/>
    </row>
    <row r="208" spans="1:22" x14ac:dyDescent="0.35">
      <c r="A208" s="82" t="str">
        <f>C196</f>
        <v>WT_neu</v>
      </c>
      <c r="B208" s="92">
        <f>COUNT(C197:C199)</f>
        <v>3</v>
      </c>
      <c r="C208" s="42">
        <f>SUM(C197:C199)</f>
        <v>518.39701386965271</v>
      </c>
      <c r="D208" s="42">
        <f>AVERAGE(C197:C199)</f>
        <v>172.79900462321757</v>
      </c>
      <c r="E208" s="42">
        <f>_xlfn.VAR.S(C197:C199)</f>
        <v>3131.5900981141967</v>
      </c>
      <c r="F208" s="42">
        <f>DEVSQ(C197:C199)</f>
        <v>6263.1801962283971</v>
      </c>
      <c r="G208" s="42">
        <f>SQRT(D216/B208)</f>
        <v>40.75688692467542</v>
      </c>
      <c r="H208" s="42">
        <f>D208-G208*_xlfn.T.INV.2T(G205,C216)</f>
        <v>81.987001380336878</v>
      </c>
      <c r="I208" s="42">
        <f>D208+G208*_xlfn.T.INV.2T(G205,C216)</f>
        <v>263.61100786609825</v>
      </c>
      <c r="K208" s="92" t="str">
        <f>E196</f>
        <v>AS1_neu</v>
      </c>
      <c r="L208" s="92">
        <f>AVERAGE(E197:E199)</f>
        <v>202.29865987700154</v>
      </c>
      <c r="M208" s="92">
        <f>COUNT(E197:E199)</f>
        <v>3</v>
      </c>
      <c r="N208" s="92">
        <f>DEVSQ(E197:E199)</f>
        <v>902.98271168613132</v>
      </c>
    </row>
    <row r="209" spans="1:22" x14ac:dyDescent="0.35">
      <c r="A209" s="82" t="str">
        <f>D196</f>
        <v>PWS_neu</v>
      </c>
      <c r="B209" s="92">
        <f>COUNT(D197:D199)</f>
        <v>3</v>
      </c>
      <c r="C209" s="42">
        <f>SUM(D197:D199)</f>
        <v>492.32522551190988</v>
      </c>
      <c r="D209" s="42">
        <f>AVERAGE(D197:D199)</f>
        <v>164.10840850396997</v>
      </c>
      <c r="E209" s="42">
        <f>_xlfn.VAR.S(D197:D199)</f>
        <v>2275.0982100862166</v>
      </c>
      <c r="F209" s="42">
        <f>DEVSQ(D197:D199)</f>
        <v>4550.1964201724504</v>
      </c>
      <c r="G209" s="42">
        <f>SQRT(D216/B209)</f>
        <v>40.75688692467542</v>
      </c>
      <c r="H209" s="42">
        <f>D209-G209*_xlfn.T.INV.2T(G205,C216)</f>
        <v>73.296405261089276</v>
      </c>
      <c r="I209" s="42">
        <f>D209+G209*_xlfn.T.INV.2T(G205,C216)</f>
        <v>254.92041174685068</v>
      </c>
      <c r="K209" s="92" t="str">
        <f>F196</f>
        <v>AS2_neu</v>
      </c>
      <c r="L209" s="92">
        <f>AVERAGE(F197:F199)</f>
        <v>342.80947740954372</v>
      </c>
      <c r="M209" s="92">
        <f>COUNT(F197:F199)</f>
        <v>3</v>
      </c>
      <c r="N209" s="92">
        <f>DEVSQ(F197:F199)</f>
        <v>38117.347264655407</v>
      </c>
    </row>
    <row r="210" spans="1:22" x14ac:dyDescent="0.35">
      <c r="A210" t="str">
        <f>E196</f>
        <v>AS1_neu</v>
      </c>
      <c r="B210">
        <f>COUNT(E197:E199)</f>
        <v>3</v>
      </c>
      <c r="C210">
        <f>SUM(E197:E199)</f>
        <v>606.89597963100459</v>
      </c>
      <c r="D210">
        <f>AVERAGE(E197:E199)</f>
        <v>202.29865987700154</v>
      </c>
      <c r="E210">
        <f>_xlfn.VAR.S(E197:E199)</f>
        <v>451.49135584306566</v>
      </c>
      <c r="F210">
        <f>DEVSQ(E197:E199)</f>
        <v>902.98271168613132</v>
      </c>
      <c r="G210">
        <f>SQRT(D216/B210)</f>
        <v>40.75688692467542</v>
      </c>
      <c r="H210">
        <f>D210-G210*_xlfn.T.INV.2T(G205,C216)</f>
        <v>111.48665663412085</v>
      </c>
      <c r="I210">
        <f>D210+G210*_xlfn.T.INV.2T(G205,C216)</f>
        <v>293.11066311988225</v>
      </c>
      <c r="K210" s="78"/>
      <c r="L210" s="78"/>
      <c r="M210" s="78">
        <f>SUM(M205:M209)</f>
        <v>15</v>
      </c>
      <c r="N210" s="78">
        <f>SUM(N205:N209)</f>
        <v>49833.714953723342</v>
      </c>
      <c r="O210" s="78">
        <f>M210-COUNT(M205:M209)</f>
        <v>10</v>
      </c>
      <c r="P210" s="78">
        <f>[1]!DCRIT(COUNT(M205:M209),O210,O203)</f>
        <v>2.89</v>
      </c>
    </row>
    <row r="211" spans="1:22" ht="15" thickBot="1" x14ac:dyDescent="0.4">
      <c r="A211" t="str">
        <f>F196</f>
        <v>AS2_neu</v>
      </c>
      <c r="B211">
        <f>COUNT(F197:F199)</f>
        <v>3</v>
      </c>
      <c r="C211">
        <f>SUM(F197:F199)</f>
        <v>1028.4284322286312</v>
      </c>
      <c r="D211">
        <f>AVERAGE(F197:F199)</f>
        <v>342.80947740954372</v>
      </c>
      <c r="E211">
        <f>_xlfn.VAR.S(F197:F199)</f>
        <v>19058.673632327671</v>
      </c>
      <c r="F211">
        <f>DEVSQ(F197:F199)</f>
        <v>38117.347264655407</v>
      </c>
      <c r="G211">
        <f>SQRT(D216/B211)</f>
        <v>40.75688692467542</v>
      </c>
      <c r="H211">
        <f>D211-G211*_xlfn.T.INV.2T(G205,C216)</f>
        <v>251.99747416666304</v>
      </c>
      <c r="I211">
        <f>D211+G211*_xlfn.T.INV.2T(G205,C216)</f>
        <v>433.6214806524244</v>
      </c>
      <c r="K211" t="s">
        <v>540</v>
      </c>
    </row>
    <row r="212" spans="1:22" ht="15" thickTop="1" x14ac:dyDescent="0.35">
      <c r="A212" s="78"/>
      <c r="B212" s="78"/>
      <c r="C212" s="78"/>
      <c r="D212" s="78"/>
      <c r="E212" s="78"/>
      <c r="F212" s="78"/>
      <c r="G212" s="78"/>
      <c r="H212" s="78"/>
      <c r="I212" s="78"/>
      <c r="K212" s="100" t="s">
        <v>535</v>
      </c>
      <c r="L212" s="100" t="s">
        <v>536</v>
      </c>
      <c r="M212" s="100" t="s">
        <v>541</v>
      </c>
      <c r="N212" s="100" t="s">
        <v>542</v>
      </c>
      <c r="O212" s="100" t="s">
        <v>543</v>
      </c>
      <c r="P212" s="100" t="s">
        <v>544</v>
      </c>
      <c r="Q212" s="100" t="s">
        <v>545</v>
      </c>
      <c r="R212" s="100" t="s">
        <v>546</v>
      </c>
      <c r="S212" s="100" t="s">
        <v>547</v>
      </c>
      <c r="U212" s="135" t="s">
        <v>558</v>
      </c>
    </row>
    <row r="213" spans="1:22" ht="15" thickBot="1" x14ac:dyDescent="0.4">
      <c r="A213" t="s">
        <v>513</v>
      </c>
      <c r="K213" s="89" t="str">
        <f>K206</f>
        <v>WT_neu</v>
      </c>
      <c r="L213" s="89">
        <f>L$205-L206</f>
        <v>-171.79757667979356</v>
      </c>
      <c r="M213" s="89">
        <f>SQRT(N$210/O$210*(1/M$205+1/M206))</f>
        <v>57.638942248982637</v>
      </c>
      <c r="N213" s="89">
        <f>ABS(L213/M213)</f>
        <v>2.980581703558689</v>
      </c>
      <c r="O213" s="89">
        <f>L213-M213*P$210</f>
        <v>-338.37411977935341</v>
      </c>
      <c r="P213" s="89">
        <f>L213+M213*P$210</f>
        <v>-5.2210335802337227</v>
      </c>
      <c r="Q213" s="99">
        <f>[1]!DPROB(N213,COUNT(M$205:M$209),O$210)</f>
        <v>4.3172757560278115E-2</v>
      </c>
      <c r="R213" s="89">
        <f>M213*P$210</f>
        <v>166.57654309955984</v>
      </c>
      <c r="S213" s="89">
        <f>ABS(L213)*SQRT(O$210/N$210)</f>
        <v>2.4336347701314067</v>
      </c>
      <c r="U213" t="s">
        <v>560</v>
      </c>
    </row>
    <row r="214" spans="1:22" ht="15" thickTop="1" x14ac:dyDescent="0.35">
      <c r="A214" s="100" t="s">
        <v>528</v>
      </c>
      <c r="B214" s="100" t="s">
        <v>514</v>
      </c>
      <c r="C214" s="100" t="s">
        <v>515</v>
      </c>
      <c r="D214" s="100" t="s">
        <v>516</v>
      </c>
      <c r="E214" s="100" t="s">
        <v>517</v>
      </c>
      <c r="F214" s="100" t="s">
        <v>529</v>
      </c>
      <c r="G214" s="100" t="s">
        <v>530</v>
      </c>
      <c r="H214" s="100" t="s">
        <v>531</v>
      </c>
      <c r="I214" s="100" t="s">
        <v>532</v>
      </c>
      <c r="K214" s="89" t="str">
        <f t="shared" ref="K214:K216" si="64">K207</f>
        <v>PWS_neu</v>
      </c>
      <c r="L214" s="89">
        <f t="shared" ref="L214:L216" si="65">L$205-L207</f>
        <v>-163.10698056054596</v>
      </c>
      <c r="M214" s="89">
        <f t="shared" ref="M214:M216" si="66">SQRT(N$210/O$210*(1/M$205+1/M207))</f>
        <v>57.638942248982637</v>
      </c>
      <c r="N214" s="89">
        <f t="shared" ref="N214:N216" si="67">ABS(L214/M214)</f>
        <v>2.8298052357722594</v>
      </c>
      <c r="O214" s="89">
        <f t="shared" ref="O214:O216" si="68">L214-M214*P$210</f>
        <v>-329.68352366010583</v>
      </c>
      <c r="P214" s="89">
        <f t="shared" ref="P214:P216" si="69">L214+M214*P$210</f>
        <v>3.4695625390138787</v>
      </c>
      <c r="Q214" s="128">
        <f>[1]!DPROB(N214,COUNT(M$205:M$209),O$210)</f>
        <v>5.513236308847809E-2</v>
      </c>
      <c r="R214" s="89">
        <f t="shared" ref="R214:R216" si="70">M214*P$210</f>
        <v>166.57654309955984</v>
      </c>
      <c r="S214" s="89">
        <f t="shared" ref="S214:S216" si="71">ABS(L214)*SQRT(O$210/N$210)</f>
        <v>2.3105262996994274</v>
      </c>
      <c r="U214" t="s">
        <v>559</v>
      </c>
    </row>
    <row r="215" spans="1:22" x14ac:dyDescent="0.35">
      <c r="A215" s="42" t="s">
        <v>518</v>
      </c>
      <c r="B215" s="42">
        <f>B217-B216</f>
        <v>177874.07212452314</v>
      </c>
      <c r="C215" s="42">
        <f>COUNTA(A207:A211)-1</f>
        <v>4</v>
      </c>
      <c r="D215" s="42">
        <f>B215/C215</f>
        <v>44468.518031130785</v>
      </c>
      <c r="E215" s="42">
        <f>D215/D216</f>
        <v>8.9233800996825554</v>
      </c>
      <c r="F215" s="97">
        <f>_xlfn.F.DIST.RT(E215,C215,C216)</f>
        <v>2.4628194709890778E-3</v>
      </c>
      <c r="G215" s="42">
        <f>B215/B217</f>
        <v>0.78115058956416306</v>
      </c>
      <c r="H215" s="42">
        <f>SQRT(DEVSQ(D207:D211)/(D216*C215))</f>
        <v>1.7246622954154005</v>
      </c>
      <c r="I215" s="42">
        <f>(B217-C217*D216)/(B217+D216)</f>
        <v>0.67875628412870959</v>
      </c>
      <c r="K215" s="89" t="str">
        <f t="shared" si="64"/>
        <v>AS1_neu</v>
      </c>
      <c r="L215" s="89">
        <f t="shared" si="65"/>
        <v>-201.29723193357754</v>
      </c>
      <c r="M215" s="89">
        <f t="shared" si="66"/>
        <v>57.638942248982637</v>
      </c>
      <c r="N215" s="89">
        <f t="shared" si="67"/>
        <v>3.4923824775276917</v>
      </c>
      <c r="O215" s="89">
        <f t="shared" si="68"/>
        <v>-367.87377503313735</v>
      </c>
      <c r="P215" s="89">
        <f t="shared" si="69"/>
        <v>-34.720688834017693</v>
      </c>
      <c r="Q215" s="99">
        <f>[1]!DPROB(N215,COUNT(M$205:M$209),O$210)</f>
        <v>1.8834522473662213E-2</v>
      </c>
      <c r="R215" s="89">
        <f t="shared" si="70"/>
        <v>166.57654309955984</v>
      </c>
      <c r="S215" s="89">
        <f t="shared" si="71"/>
        <v>2.8515183521932612</v>
      </c>
      <c r="U215" t="s">
        <v>560</v>
      </c>
    </row>
    <row r="216" spans="1:22" x14ac:dyDescent="0.35">
      <c r="A216" s="42" t="s">
        <v>519</v>
      </c>
      <c r="B216" s="42">
        <f>SUM(F207:F211)</f>
        <v>49833.714953723342</v>
      </c>
      <c r="C216" s="42">
        <f>C217-C215</f>
        <v>10</v>
      </c>
      <c r="D216" s="42">
        <f>B216/C216</f>
        <v>4983.3714953723338</v>
      </c>
      <c r="E216" s="42"/>
      <c r="F216" s="42"/>
      <c r="G216" s="42"/>
      <c r="H216" s="42"/>
      <c r="I216" s="42"/>
      <c r="K216" s="95" t="str">
        <f t="shared" si="64"/>
        <v>AS2_neu</v>
      </c>
      <c r="L216" s="95">
        <f t="shared" si="65"/>
        <v>-341.80804946611971</v>
      </c>
      <c r="M216" s="95">
        <f t="shared" si="66"/>
        <v>57.638942248982637</v>
      </c>
      <c r="N216" s="95">
        <f t="shared" si="67"/>
        <v>5.9301582598378237</v>
      </c>
      <c r="O216" s="95">
        <f t="shared" si="68"/>
        <v>-508.38459256567955</v>
      </c>
      <c r="P216" s="95">
        <f t="shared" si="69"/>
        <v>-175.23150636655987</v>
      </c>
      <c r="Q216" s="96">
        <f>[1]!DPROB(N216,COUNT(M$205:M$209),O$210)</f>
        <v>0</v>
      </c>
      <c r="R216" s="95">
        <f t="shared" si="70"/>
        <v>166.57654309955984</v>
      </c>
      <c r="S216" s="95">
        <f t="shared" si="71"/>
        <v>4.8419539435178969</v>
      </c>
      <c r="U216" t="s">
        <v>561</v>
      </c>
    </row>
    <row r="217" spans="1:22" x14ac:dyDescent="0.35">
      <c r="A217" s="90" t="s">
        <v>520</v>
      </c>
      <c r="B217" s="90">
        <f>DEVSQ(B197:F199)</f>
        <v>227707.78707824647</v>
      </c>
      <c r="C217" s="90">
        <f>COUNT(B197:F199)-1</f>
        <v>14</v>
      </c>
      <c r="D217" s="90">
        <f>B217/C217</f>
        <v>16264.841934160462</v>
      </c>
      <c r="E217" s="90"/>
      <c r="F217" s="90"/>
      <c r="G217" s="90"/>
      <c r="H217" s="90"/>
      <c r="I217" s="90"/>
      <c r="K217" s="42"/>
      <c r="L217" s="42"/>
      <c r="M217" s="42"/>
      <c r="N217" s="42"/>
      <c r="O217" s="42"/>
      <c r="P217" s="42"/>
      <c r="Q217" s="42"/>
      <c r="R217" s="42"/>
      <c r="S217" s="42"/>
    </row>
    <row r="218" spans="1:22" x14ac:dyDescent="0.35">
      <c r="K218" s="42"/>
      <c r="L218" s="42"/>
      <c r="M218" s="42"/>
      <c r="N218" s="42"/>
      <c r="O218" s="42"/>
      <c r="P218" s="42"/>
      <c r="Q218" s="42"/>
      <c r="R218" s="42"/>
      <c r="S218" s="42"/>
    </row>
    <row r="219" spans="1:22" ht="15.5" x14ac:dyDescent="0.35">
      <c r="A219" s="83" t="s">
        <v>77</v>
      </c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</row>
    <row r="220" spans="1:22" ht="15.5" x14ac:dyDescent="0.35">
      <c r="A220" s="81"/>
      <c r="B220" s="82" t="s">
        <v>137</v>
      </c>
      <c r="C220" s="82" t="s">
        <v>140</v>
      </c>
      <c r="D220" s="82" t="s">
        <v>141</v>
      </c>
      <c r="E220" s="82" t="s">
        <v>142</v>
      </c>
      <c r="F220" s="82" t="s">
        <v>143</v>
      </c>
      <c r="H220" s="106" t="s">
        <v>554</v>
      </c>
      <c r="I220" s="119" t="s">
        <v>137</v>
      </c>
      <c r="J220" s="119"/>
      <c r="K220" s="119" t="s">
        <v>140</v>
      </c>
      <c r="L220" s="119"/>
      <c r="M220" s="124" t="s">
        <v>141</v>
      </c>
      <c r="N220" s="125"/>
      <c r="O220" s="124" t="s">
        <v>142</v>
      </c>
      <c r="P220" s="125"/>
      <c r="Q220" s="119" t="s">
        <v>143</v>
      </c>
      <c r="R220" s="119"/>
    </row>
    <row r="221" spans="1:22" x14ac:dyDescent="0.35">
      <c r="A221" t="s">
        <v>79</v>
      </c>
      <c r="B221">
        <v>1.0133543734991846</v>
      </c>
      <c r="C221" s="127">
        <v>32.183101134701047</v>
      </c>
      <c r="D221" s="127">
        <v>17.382203927825245</v>
      </c>
      <c r="E221" s="127">
        <v>28.428678085545048</v>
      </c>
      <c r="F221" s="127">
        <v>56.380783095551621</v>
      </c>
      <c r="I221" s="107" t="str" cm="1">
        <f t="array" ref="I221:J224">[1]!GRUBBS(B221:B223,TRUE)</f>
        <v>outlier</v>
      </c>
      <c r="J221" s="74">
        <v>0.98287790001232966</v>
      </c>
      <c r="K221" s="107" t="str" cm="1">
        <f t="array" ref="K221:L224">[1]!GRUBBS(C221:C223,TRUE)</f>
        <v>outlier</v>
      </c>
      <c r="L221" s="74">
        <v>10.479762459192445</v>
      </c>
      <c r="M221" s="107" t="str" cm="1">
        <f t="array" ref="M221:N224">[1]!GRUBBS(D221:D223,TRUE)</f>
        <v>outlier</v>
      </c>
      <c r="N221" s="74">
        <v>28.049227070570012</v>
      </c>
      <c r="O221" s="107" t="str" cm="1">
        <f t="array" ref="O221:P224">[1]!GRUBBS(E221:E223,TRUE)</f>
        <v>outlier</v>
      </c>
      <c r="P221" s="74">
        <v>28.428678085545048</v>
      </c>
      <c r="Q221" s="107" t="str" cm="1">
        <f t="array" ref="Q221:R224">[1]!GRUBBS(F221:F223,TRUE)</f>
        <v>outlier</v>
      </c>
      <c r="R221" s="74">
        <v>23.807126783448584</v>
      </c>
      <c r="T221" s="126"/>
      <c r="U221" s="126"/>
      <c r="V221" s="126"/>
    </row>
    <row r="222" spans="1:22" x14ac:dyDescent="0.35">
      <c r="A222" t="s">
        <v>80</v>
      </c>
      <c r="B222">
        <v>0.98287790001232966</v>
      </c>
      <c r="C222" s="127">
        <v>27.248598268988228</v>
      </c>
      <c r="D222" s="127">
        <v>28.049227070570012</v>
      </c>
      <c r="E222" s="127">
        <v>21.250464102815062</v>
      </c>
      <c r="F222" s="127">
        <v>23.807126783448584</v>
      </c>
      <c r="I222" s="108" t="str">
        <v>G</v>
      </c>
      <c r="J222" s="75">
        <v>1.1018201428849814</v>
      </c>
      <c r="K222" s="108" t="str">
        <v>G</v>
      </c>
      <c r="L222" s="75">
        <v>1.1272196206212688</v>
      </c>
      <c r="M222" s="108" t="str">
        <v>G</v>
      </c>
      <c r="N222" s="75">
        <v>1.146989631764461</v>
      </c>
      <c r="O222" s="108" t="str">
        <v>G</v>
      </c>
      <c r="P222" s="75">
        <v>1.0684520310105856</v>
      </c>
      <c r="Q222" s="108" t="str">
        <v>G</v>
      </c>
      <c r="R222" s="75">
        <v>1.0927014576340748</v>
      </c>
      <c r="T222" s="126"/>
      <c r="U222" s="126"/>
      <c r="V222" s="126"/>
    </row>
    <row r="223" spans="1:22" x14ac:dyDescent="0.35">
      <c r="A223" t="s">
        <v>81</v>
      </c>
      <c r="B223">
        <v>1.0040124165537225</v>
      </c>
      <c r="C223" s="127">
        <v>10.479762459192445</v>
      </c>
      <c r="D223" s="127">
        <v>15.848734886396047</v>
      </c>
      <c r="E223" s="127">
        <v>23.997448417828991</v>
      </c>
      <c r="F223" s="127">
        <v>45.648549419912179</v>
      </c>
      <c r="I223" s="108" t="str">
        <v>G-crit</v>
      </c>
      <c r="J223" s="75">
        <v>1.1531180614225278</v>
      </c>
      <c r="K223" s="108" t="str">
        <v>G-crit</v>
      </c>
      <c r="L223" s="75">
        <v>1.1531180614225278</v>
      </c>
      <c r="M223" s="108" t="str">
        <v>G-crit</v>
      </c>
      <c r="N223" s="75">
        <v>1.1531180614225278</v>
      </c>
      <c r="O223" s="108" t="str">
        <v>G-crit</v>
      </c>
      <c r="P223" s="75">
        <v>1.1531180614225278</v>
      </c>
      <c r="Q223" s="108" t="str">
        <v>G-crit</v>
      </c>
      <c r="R223" s="75">
        <v>1.1531180614225278</v>
      </c>
      <c r="T223" s="135"/>
      <c r="U223" s="135"/>
      <c r="V223" s="135"/>
    </row>
    <row r="224" spans="1:22" x14ac:dyDescent="0.35">
      <c r="I224" s="109" t="str">
        <v>sig</v>
      </c>
      <c r="J224" s="110" t="str">
        <v>no</v>
      </c>
      <c r="K224" s="109" t="str">
        <v>sig</v>
      </c>
      <c r="L224" s="110" t="str">
        <v>no</v>
      </c>
      <c r="M224" s="109" t="str">
        <v>sig</v>
      </c>
      <c r="N224" s="110" t="str">
        <v>no</v>
      </c>
      <c r="O224" s="109" t="str">
        <v>sig</v>
      </c>
      <c r="P224" s="110" t="str">
        <v>no</v>
      </c>
      <c r="Q224" s="109" t="str">
        <v>sig</v>
      </c>
      <c r="R224" s="110" t="str">
        <v>no</v>
      </c>
      <c r="T224" s="134"/>
      <c r="U224" s="134"/>
      <c r="V224" s="134"/>
    </row>
    <row r="225" spans="1:22" x14ac:dyDescent="0.35">
      <c r="H225" s="11" t="s">
        <v>555</v>
      </c>
      <c r="I225" s="6" t="str">
        <f>IF(J222 &lt; 1.153, "NS", IF(J222 &gt; 1.155, "outlier", "straggler"))</f>
        <v>NS</v>
      </c>
      <c r="J225" s="6" t="str">
        <f>IF(I225 = "outlier", "exclude", IF(I225 = "straggler", "keep", "keep"))</f>
        <v>keep</v>
      </c>
      <c r="K225" s="6" t="str">
        <f>IF(L222 &lt; 1.153, "NS", IF(L222 &gt; 1.155, "outlier", "straggler"))</f>
        <v>NS</v>
      </c>
      <c r="L225" s="6" t="str">
        <f>IF(K225 = "outlier", "exclude", IF(K225 = "straggler", "keep", "keep"))</f>
        <v>keep</v>
      </c>
      <c r="M225" s="6" t="str">
        <f>IF(N222 &lt; 1.153, "NS", IF(N222 &gt; 1.155, "outlier", "straggler"))</f>
        <v>NS</v>
      </c>
      <c r="N225" s="6" t="str">
        <f>IF(M225 = "outlier", "exclude", IF(M225 = "straggler", "keep", "keep"))</f>
        <v>keep</v>
      </c>
      <c r="O225" s="6" t="str">
        <f>IF(P222 &lt; 1.153, "NS", IF(P222 &gt; 1.155, "outlier", "straggler"))</f>
        <v>NS</v>
      </c>
      <c r="P225" s="6" t="str">
        <f>IF(O225 = "outlier", "exclude", IF(O225 = "straggler", "keep", "keep"))</f>
        <v>keep</v>
      </c>
      <c r="Q225" s="6" t="str">
        <f>IF(R222 &lt; 1.153, "NS", IF(R222 &gt; 1.155, "outlier", "straggler"))</f>
        <v>NS</v>
      </c>
      <c r="R225" s="6" t="str">
        <f>IF(Q225 = "outlier", "exclude", IF(Q225 = "straggler", "keep", "keep"))</f>
        <v>keep</v>
      </c>
      <c r="T225" s="134"/>
      <c r="U225" s="134"/>
      <c r="V225" s="134"/>
    </row>
    <row r="226" spans="1:22" x14ac:dyDescent="0.35">
      <c r="T226" s="134"/>
      <c r="U226" s="134"/>
      <c r="V226" s="134"/>
    </row>
    <row r="227" spans="1:22" ht="15" thickBot="1" x14ac:dyDescent="0.4">
      <c r="A227" t="s">
        <v>521</v>
      </c>
      <c r="K227" s="11" t="s">
        <v>533</v>
      </c>
      <c r="N227" s="42" t="s">
        <v>534</v>
      </c>
      <c r="O227">
        <v>0.05</v>
      </c>
      <c r="T227" s="134"/>
      <c r="U227" s="134"/>
      <c r="V227" s="134"/>
    </row>
    <row r="228" spans="1:22" ht="15" thickTop="1" x14ac:dyDescent="0.35">
      <c r="A228" s="127"/>
      <c r="B228" s="127"/>
      <c r="C228" s="127"/>
      <c r="D228" s="126"/>
      <c r="K228" s="129" t="s">
        <v>535</v>
      </c>
      <c r="L228" s="129" t="s">
        <v>536</v>
      </c>
      <c r="M228" s="129" t="s">
        <v>537</v>
      </c>
      <c r="N228" s="129" t="s">
        <v>538</v>
      </c>
      <c r="O228" s="129" t="s">
        <v>515</v>
      </c>
      <c r="P228" s="129" t="s">
        <v>539</v>
      </c>
      <c r="T228" s="134"/>
      <c r="U228" s="134"/>
      <c r="V228" s="134"/>
    </row>
    <row r="229" spans="1:22" ht="15" thickBot="1" x14ac:dyDescent="0.4">
      <c r="A229" s="127" t="s">
        <v>522</v>
      </c>
      <c r="B229" s="127"/>
      <c r="C229" s="127"/>
      <c r="D229" s="126"/>
      <c r="F229" t="s">
        <v>523</v>
      </c>
      <c r="G229">
        <v>0.05</v>
      </c>
      <c r="K229" s="42" t="str">
        <f>B220</f>
        <v>WT_ESC</v>
      </c>
      <c r="L229" s="42">
        <f>AVERAGE(B221:B223)</f>
        <v>1.000081563355079</v>
      </c>
      <c r="M229" s="42">
        <f>COUNT(B221:B223)</f>
        <v>3</v>
      </c>
      <c r="N229" s="42">
        <f>DEVSQ(B221:B223)</f>
        <v>4.8758512840141479E-4</v>
      </c>
      <c r="T229" s="134"/>
      <c r="U229" s="134"/>
      <c r="V229" s="134"/>
    </row>
    <row r="230" spans="1:22" ht="15" thickTop="1" x14ac:dyDescent="0.35">
      <c r="A230" s="129" t="s">
        <v>524</v>
      </c>
      <c r="B230" s="129" t="s">
        <v>510</v>
      </c>
      <c r="C230" s="129" t="s">
        <v>511</v>
      </c>
      <c r="D230" s="129" t="s">
        <v>121</v>
      </c>
      <c r="E230" s="129" t="s">
        <v>512</v>
      </c>
      <c r="F230" s="129" t="s">
        <v>514</v>
      </c>
      <c r="G230" s="129" t="s">
        <v>525</v>
      </c>
      <c r="H230" s="129" t="s">
        <v>526</v>
      </c>
      <c r="I230" s="129" t="s">
        <v>527</v>
      </c>
      <c r="K230" s="92" t="str">
        <f>C220</f>
        <v>WT_neu</v>
      </c>
      <c r="L230" s="92">
        <f>AVERAGE(C221:C223)</f>
        <v>23.303820620960575</v>
      </c>
      <c r="M230" s="92">
        <f>COUNT(C221:C223)</f>
        <v>3</v>
      </c>
      <c r="N230" s="92">
        <f>DEVSQ(C221:C223)</f>
        <v>258.85936087048162</v>
      </c>
      <c r="O230" s="42"/>
      <c r="P230" s="42"/>
      <c r="T230" s="134"/>
      <c r="U230" s="134"/>
      <c r="V230" s="134"/>
    </row>
    <row r="231" spans="1:22" x14ac:dyDescent="0.35">
      <c r="A231" s="127" t="str">
        <f>B220</f>
        <v>WT_ESC</v>
      </c>
      <c r="B231" s="127">
        <f>COUNT(B221:B223)</f>
        <v>3</v>
      </c>
      <c r="C231" s="127">
        <f>SUM(B221:B223)</f>
        <v>3.0002446900652369</v>
      </c>
      <c r="D231" s="127">
        <f>AVERAGE(B221:B223)</f>
        <v>1.000081563355079</v>
      </c>
      <c r="E231" s="42">
        <f>_xlfn.VAR.S(B221:B223)</f>
        <v>2.4379256420070739E-4</v>
      </c>
      <c r="F231" s="42">
        <f>DEVSQ(B221:B223)</f>
        <v>4.8758512840141479E-4</v>
      </c>
      <c r="G231" s="42">
        <f>SQRT(D240/B231)</f>
        <v>5.5513247749231471</v>
      </c>
      <c r="H231" s="42">
        <f>D231-G231*_xlfn.T.INV.2T(G229,C240)</f>
        <v>-11.369040847645143</v>
      </c>
      <c r="I231" s="42">
        <f>D231+G231*_xlfn.T.INV.2T(G229,C240)</f>
        <v>13.369203974355303</v>
      </c>
      <c r="K231" s="92" t="str">
        <f>D220</f>
        <v>PWS_neu</v>
      </c>
      <c r="L231" s="92">
        <f>AVERAGE(D221:D223)</f>
        <v>20.426721961597099</v>
      </c>
      <c r="M231" s="92">
        <f>COUNT(D221:D223)</f>
        <v>3</v>
      </c>
      <c r="N231" s="92">
        <f>DEVSQ(D221:D223)</f>
        <v>88.329639854988088</v>
      </c>
      <c r="O231" s="42"/>
      <c r="P231" s="42"/>
      <c r="T231" s="134"/>
      <c r="U231" s="134"/>
      <c r="V231" s="134"/>
    </row>
    <row r="232" spans="1:22" x14ac:dyDescent="0.35">
      <c r="A232" s="130" t="str">
        <f>C220</f>
        <v>WT_neu</v>
      </c>
      <c r="B232" s="131">
        <f>COUNT(C221:C223)</f>
        <v>3</v>
      </c>
      <c r="C232" s="127">
        <f>SUM(C221:C223)</f>
        <v>69.911461862881723</v>
      </c>
      <c r="D232" s="127">
        <f>AVERAGE(C221:C223)</f>
        <v>23.303820620960575</v>
      </c>
      <c r="E232" s="42">
        <f>_xlfn.VAR.S(C221:C223)</f>
        <v>129.42968043524081</v>
      </c>
      <c r="F232" s="42">
        <f>DEVSQ(C221:C223)</f>
        <v>258.85936087048162</v>
      </c>
      <c r="G232" s="42">
        <f>SQRT(D240/B232)</f>
        <v>5.5513247749231471</v>
      </c>
      <c r="H232" s="42">
        <f>D232-G232*_xlfn.T.INV.2T(G229,C240)</f>
        <v>10.934698209960352</v>
      </c>
      <c r="I232" s="42">
        <f>D232+G232*_xlfn.T.INV.2T(G229,C240)</f>
        <v>35.672943031960799</v>
      </c>
      <c r="K232" s="92" t="str">
        <f>E220</f>
        <v>AS1_neu</v>
      </c>
      <c r="L232" s="92">
        <f>AVERAGE(E221:E223)</f>
        <v>24.55886353539637</v>
      </c>
      <c r="M232" s="92">
        <f>COUNT(E221:E223)</f>
        <v>3</v>
      </c>
      <c r="N232" s="92">
        <f>DEVSQ(E221:E223)</f>
        <v>26.236158392279929</v>
      </c>
      <c r="T232" s="134"/>
      <c r="U232" s="134"/>
      <c r="V232" s="134"/>
    </row>
    <row r="233" spans="1:22" x14ac:dyDescent="0.35">
      <c r="A233" s="82" t="str">
        <f>D220</f>
        <v>PWS_neu</v>
      </c>
      <c r="B233" s="92">
        <f>COUNT(D221:D223)</f>
        <v>3</v>
      </c>
      <c r="C233" s="42">
        <f>SUM(D221:D223)</f>
        <v>61.280165884791302</v>
      </c>
      <c r="D233" s="42">
        <f>AVERAGE(D221:D223)</f>
        <v>20.426721961597099</v>
      </c>
      <c r="E233" s="42">
        <f>_xlfn.VAR.S(D221:D223)</f>
        <v>44.164819927494136</v>
      </c>
      <c r="F233" s="42">
        <f>DEVSQ(D221:D223)</f>
        <v>88.329639854988088</v>
      </c>
      <c r="G233" s="42">
        <f>SQRT(D240/B233)</f>
        <v>5.5513247749231471</v>
      </c>
      <c r="H233" s="42">
        <f>D233-G233*_xlfn.T.INV.2T(G229,C240)</f>
        <v>8.0575995505968763</v>
      </c>
      <c r="I233" s="42">
        <f>D233+G233*_xlfn.T.INV.2T(G229,C240)</f>
        <v>32.795844372597323</v>
      </c>
      <c r="K233" s="92" t="str">
        <f>F220</f>
        <v>AS2_neu</v>
      </c>
      <c r="L233" s="92">
        <f>AVERAGE(F221:F223)</f>
        <v>41.945486432970796</v>
      </c>
      <c r="M233" s="92">
        <f>COUNT(F221:F223)</f>
        <v>3</v>
      </c>
      <c r="N233" s="92">
        <f>DEVSQ(F221:F223)</f>
        <v>551.09055599738781</v>
      </c>
      <c r="T233" s="134"/>
      <c r="U233" s="134"/>
      <c r="V233" s="134"/>
    </row>
    <row r="234" spans="1:22" x14ac:dyDescent="0.35">
      <c r="A234" t="str">
        <f>E220</f>
        <v>AS1_neu</v>
      </c>
      <c r="B234">
        <f>COUNT(E221:E223)</f>
        <v>3</v>
      </c>
      <c r="C234">
        <f>SUM(E221:E223)</f>
        <v>73.676590606189109</v>
      </c>
      <c r="D234">
        <f>AVERAGE(E221:E223)</f>
        <v>24.55886353539637</v>
      </c>
      <c r="E234">
        <f>_xlfn.VAR.S(E221:E223)</f>
        <v>13.118079196139661</v>
      </c>
      <c r="F234">
        <f>DEVSQ(E221:E223)</f>
        <v>26.236158392279929</v>
      </c>
      <c r="G234">
        <f>SQRT(D240/B234)</f>
        <v>5.5513247749231471</v>
      </c>
      <c r="H234">
        <f>D234-G234*_xlfn.T.INV.2T(G229,C240)</f>
        <v>12.189741124396146</v>
      </c>
      <c r="I234">
        <f>D234+G234*_xlfn.T.INV.2T(G229,C240)</f>
        <v>36.927985946396589</v>
      </c>
      <c r="K234" s="78"/>
      <c r="L234" s="78"/>
      <c r="M234" s="78">
        <f>SUM(M229:M233)</f>
        <v>15</v>
      </c>
      <c r="N234" s="78">
        <f>SUM(N229:N233)</f>
        <v>924.51620270026592</v>
      </c>
      <c r="O234" s="78">
        <f>M234-COUNT(M229:M233)</f>
        <v>10</v>
      </c>
      <c r="P234" s="78">
        <f>[1]!DCRIT(COUNT(M229:M233),O234,O227)</f>
        <v>2.89</v>
      </c>
      <c r="T234" s="134"/>
      <c r="U234" s="134"/>
      <c r="V234" s="134"/>
    </row>
    <row r="235" spans="1:22" ht="15" thickBot="1" x14ac:dyDescent="0.4">
      <c r="A235" t="str">
        <f>F220</f>
        <v>AS2_neu</v>
      </c>
      <c r="B235">
        <f>COUNT(F221:F223)</f>
        <v>3</v>
      </c>
      <c r="C235">
        <f>SUM(F221:F223)</f>
        <v>125.83645929891239</v>
      </c>
      <c r="D235">
        <f>AVERAGE(F221:F223)</f>
        <v>41.945486432970796</v>
      </c>
      <c r="E235">
        <f>_xlfn.VAR.S(F221:F223)</f>
        <v>275.54527799869402</v>
      </c>
      <c r="F235">
        <f>DEVSQ(F221:F223)</f>
        <v>551.09055599738781</v>
      </c>
      <c r="G235">
        <f>SQRT(D240/B235)</f>
        <v>5.5513247749231471</v>
      </c>
      <c r="H235">
        <f>D235-G235*_xlfn.T.INV.2T(G229,C240)</f>
        <v>29.576364021970573</v>
      </c>
      <c r="I235">
        <f>D235+G235*_xlfn.T.INV.2T(G229,C240)</f>
        <v>54.314608843971016</v>
      </c>
      <c r="K235" t="s">
        <v>540</v>
      </c>
    </row>
    <row r="236" spans="1:22" ht="15" thickTop="1" x14ac:dyDescent="0.35">
      <c r="A236" s="78"/>
      <c r="B236" s="78"/>
      <c r="C236" s="78"/>
      <c r="D236" s="78"/>
      <c r="E236" s="78"/>
      <c r="F236" s="78"/>
      <c r="G236" s="78"/>
      <c r="H236" s="78"/>
      <c r="I236" s="78"/>
      <c r="K236" s="100" t="s">
        <v>535</v>
      </c>
      <c r="L236" s="100" t="s">
        <v>536</v>
      </c>
      <c r="M236" s="100" t="s">
        <v>541</v>
      </c>
      <c r="N236" s="100" t="s">
        <v>542</v>
      </c>
      <c r="O236" s="100" t="s">
        <v>543</v>
      </c>
      <c r="P236" s="100" t="s">
        <v>544</v>
      </c>
      <c r="Q236" s="100" t="s">
        <v>545</v>
      </c>
      <c r="R236" s="100" t="s">
        <v>546</v>
      </c>
      <c r="S236" s="100" t="s">
        <v>547</v>
      </c>
      <c r="U236" s="135" t="s">
        <v>558</v>
      </c>
    </row>
    <row r="237" spans="1:22" ht="15" thickBot="1" x14ac:dyDescent="0.4">
      <c r="A237" t="s">
        <v>513</v>
      </c>
      <c r="K237" s="89" t="str">
        <f>K230</f>
        <v>WT_neu</v>
      </c>
      <c r="L237" s="89">
        <f>L$229-L230</f>
        <v>-22.303739057605497</v>
      </c>
      <c r="M237" s="89">
        <f>SQRT(N$234/O$234*(1/M$229+1/M230))</f>
        <v>7.8507587858340839</v>
      </c>
      <c r="N237" s="89">
        <f>ABS(L237/M237)</f>
        <v>2.8409660347545493</v>
      </c>
      <c r="O237" s="89">
        <f>L237-M237*P$234</f>
        <v>-44.992431948666002</v>
      </c>
      <c r="P237" s="89">
        <f>L237+M237*P$234</f>
        <v>0.38495383345500755</v>
      </c>
      <c r="Q237" s="128">
        <f>[1]!DPROB(N237,COUNT(M$229:M$233),O$234)</f>
        <v>5.414250872213415E-2</v>
      </c>
      <c r="R237" s="89">
        <f>M237*P$234</f>
        <v>22.688692891060505</v>
      </c>
      <c r="S237" s="89">
        <f>ABS(L237)*SQRT(O$234/N$234)</f>
        <v>2.3196390539088889</v>
      </c>
      <c r="U237" t="s">
        <v>559</v>
      </c>
    </row>
    <row r="238" spans="1:22" ht="15" thickTop="1" x14ac:dyDescent="0.35">
      <c r="A238" s="100" t="s">
        <v>528</v>
      </c>
      <c r="B238" s="100" t="s">
        <v>514</v>
      </c>
      <c r="C238" s="100" t="s">
        <v>515</v>
      </c>
      <c r="D238" s="100" t="s">
        <v>516</v>
      </c>
      <c r="E238" s="100" t="s">
        <v>517</v>
      </c>
      <c r="F238" s="100" t="s">
        <v>529</v>
      </c>
      <c r="G238" s="100" t="s">
        <v>530</v>
      </c>
      <c r="H238" s="100" t="s">
        <v>531</v>
      </c>
      <c r="I238" s="100" t="s">
        <v>532</v>
      </c>
      <c r="K238" s="89" t="str">
        <f t="shared" ref="K238:K240" si="72">K231</f>
        <v>PWS_neu</v>
      </c>
      <c r="L238" s="89">
        <f t="shared" ref="L238:L240" si="73">L$229-L231</f>
        <v>-19.426640398242021</v>
      </c>
      <c r="M238" s="89">
        <f t="shared" ref="M238:M240" si="74">SQRT(N$234/O$234*(1/M$229+1/M231))</f>
        <v>7.8507587858340839</v>
      </c>
      <c r="N238" s="89">
        <f t="shared" ref="N238:N240" si="75">ABS(L238/M238)</f>
        <v>2.4744920749947723</v>
      </c>
      <c r="O238" s="89">
        <f t="shared" ref="O238:O240" si="76">L238-M238*P$234</f>
        <v>-42.115333289302527</v>
      </c>
      <c r="P238" s="89">
        <f t="shared" ref="P238:P240" si="77">L238+M238*P$234</f>
        <v>3.2620524928184835</v>
      </c>
      <c r="Q238" s="128">
        <f>[1]!DPROB(N238,COUNT(M$229:M$233),O$234)</f>
        <v>9.8151789446410453E-2</v>
      </c>
      <c r="R238" s="89">
        <f t="shared" ref="R238:R240" si="78">M238*P$234</f>
        <v>22.688692891060505</v>
      </c>
      <c r="S238" s="89">
        <f t="shared" ref="S238:S240" si="79">ABS(L238)*SQRT(O$234/N$234)</f>
        <v>2.0204143187659858</v>
      </c>
      <c r="U238" t="s">
        <v>559</v>
      </c>
    </row>
    <row r="239" spans="1:22" x14ac:dyDescent="0.35">
      <c r="A239" s="42" t="s">
        <v>518</v>
      </c>
      <c r="B239" s="42">
        <f>B241-B240</f>
        <v>2547.7107173145514</v>
      </c>
      <c r="C239" s="42">
        <f>COUNTA(A231:A235)-1</f>
        <v>4</v>
      </c>
      <c r="D239" s="42">
        <f>B239/C239</f>
        <v>636.92767932863785</v>
      </c>
      <c r="E239" s="42">
        <f>D239/D240</f>
        <v>6.8893079155166941</v>
      </c>
      <c r="F239" s="97">
        <f>_xlfn.F.DIST.RT(E239,C239,C240)</f>
        <v>6.2478121121013344E-3</v>
      </c>
      <c r="G239" s="42">
        <f>B239/B241</f>
        <v>0.73373969386300342</v>
      </c>
      <c r="H239" s="42">
        <f>SQRT(DEVSQ(D231:D235)/(D240*C239))</f>
        <v>1.5153996079710783</v>
      </c>
      <c r="I239" s="42">
        <f>(B241-C241*D240)/(B241+D240)</f>
        <v>0.61096792084382867</v>
      </c>
      <c r="K239" s="89" t="str">
        <f t="shared" si="72"/>
        <v>AS1_neu</v>
      </c>
      <c r="L239" s="89">
        <f t="shared" si="73"/>
        <v>-23.558781972041292</v>
      </c>
      <c r="M239" s="89">
        <f t="shared" si="74"/>
        <v>7.8507587858340839</v>
      </c>
      <c r="N239" s="89">
        <f t="shared" si="75"/>
        <v>3.0008286606067656</v>
      </c>
      <c r="O239" s="89">
        <f t="shared" si="76"/>
        <v>-46.2474748631018</v>
      </c>
      <c r="P239" s="89">
        <f t="shared" si="77"/>
        <v>-0.87008908098078663</v>
      </c>
      <c r="Q239" s="99">
        <f>[1]!DPROB(N239,COUNT(M$229:M$233),O$234)</f>
        <v>4.1778997140172573E-2</v>
      </c>
      <c r="R239" s="89">
        <f t="shared" si="78"/>
        <v>22.688692891060505</v>
      </c>
      <c r="S239" s="89">
        <f t="shared" si="79"/>
        <v>2.4501663413353518</v>
      </c>
      <c r="U239" t="s">
        <v>560</v>
      </c>
    </row>
    <row r="240" spans="1:22" x14ac:dyDescent="0.35">
      <c r="A240" s="42" t="s">
        <v>519</v>
      </c>
      <c r="B240" s="42">
        <f>SUM(F231:F235)</f>
        <v>924.51620270026592</v>
      </c>
      <c r="C240" s="42">
        <f>C241-C239</f>
        <v>10</v>
      </c>
      <c r="D240" s="42">
        <f>B240/C240</f>
        <v>92.451620270026595</v>
      </c>
      <c r="E240" s="42"/>
      <c r="F240" s="42"/>
      <c r="G240" s="42"/>
      <c r="H240" s="42"/>
      <c r="I240" s="42"/>
      <c r="K240" s="95" t="str">
        <f t="shared" si="72"/>
        <v>AS2_neu</v>
      </c>
      <c r="L240" s="95">
        <f t="shared" si="73"/>
        <v>-40.945404869615714</v>
      </c>
      <c r="M240" s="95">
        <f t="shared" si="74"/>
        <v>7.8507587858340839</v>
      </c>
      <c r="N240" s="95">
        <f t="shared" si="75"/>
        <v>5.2154710119864642</v>
      </c>
      <c r="O240" s="95">
        <f t="shared" si="76"/>
        <v>-63.634097760676219</v>
      </c>
      <c r="P240" s="95">
        <f t="shared" si="77"/>
        <v>-18.256711978555209</v>
      </c>
      <c r="Q240" s="96">
        <f>[1]!DPROB(N240,COUNT(M$229:M$233),O$234)</f>
        <v>0</v>
      </c>
      <c r="R240" s="95">
        <f t="shared" si="78"/>
        <v>22.688692891060505</v>
      </c>
      <c r="S240" s="95">
        <f t="shared" si="79"/>
        <v>4.2584142492146153</v>
      </c>
      <c r="U240" t="s">
        <v>561</v>
      </c>
    </row>
    <row r="241" spans="1:19" x14ac:dyDescent="0.35">
      <c r="A241" s="90" t="s">
        <v>520</v>
      </c>
      <c r="B241" s="90">
        <f>DEVSQ(B221:F223)</f>
        <v>3472.2269200148176</v>
      </c>
      <c r="C241" s="90">
        <f>COUNT(B221:F223)-1</f>
        <v>14</v>
      </c>
      <c r="D241" s="90">
        <f>B241/C241</f>
        <v>248.01620857248696</v>
      </c>
      <c r="E241" s="90"/>
      <c r="F241" s="90"/>
      <c r="G241" s="90"/>
      <c r="H241" s="90"/>
      <c r="I241" s="90"/>
      <c r="K241" s="42"/>
      <c r="L241" s="42"/>
      <c r="M241" s="42"/>
      <c r="N241" s="42"/>
      <c r="O241" s="42"/>
      <c r="P241" s="42"/>
      <c r="Q241" s="42"/>
      <c r="R241" s="42"/>
      <c r="S241" s="42"/>
    </row>
    <row r="242" spans="1:19" x14ac:dyDescent="0.35">
      <c r="K242" s="42"/>
      <c r="L242" s="42"/>
      <c r="M242" s="42"/>
      <c r="N242" s="42"/>
      <c r="O242" s="42"/>
      <c r="P242" s="42"/>
      <c r="Q242" s="42"/>
      <c r="R242" s="42"/>
      <c r="S242" s="42"/>
    </row>
  </sheetData>
  <mergeCells count="45">
    <mergeCell ref="I220:J220"/>
    <mergeCell ref="K220:L220"/>
    <mergeCell ref="M220:N220"/>
    <mergeCell ref="O220:P220"/>
    <mergeCell ref="Q220:R220"/>
    <mergeCell ref="I196:J196"/>
    <mergeCell ref="Q172:R172"/>
    <mergeCell ref="K196:L196"/>
    <mergeCell ref="M196:N196"/>
    <mergeCell ref="O196:P196"/>
    <mergeCell ref="Q196:R196"/>
    <mergeCell ref="A1:V1"/>
    <mergeCell ref="A170:V170"/>
    <mergeCell ref="I172:J172"/>
    <mergeCell ref="K172:L172"/>
    <mergeCell ref="M172:N172"/>
    <mergeCell ref="O172:P172"/>
    <mergeCell ref="M3:N3"/>
    <mergeCell ref="O3:P3"/>
    <mergeCell ref="I27:J27"/>
    <mergeCell ref="K27:L27"/>
    <mergeCell ref="M27:N27"/>
    <mergeCell ref="O27:P27"/>
    <mergeCell ref="I3:J3"/>
    <mergeCell ref="K3:L3"/>
    <mergeCell ref="I51:J51"/>
    <mergeCell ref="K51:L51"/>
    <mergeCell ref="M51:N51"/>
    <mergeCell ref="O51:P51"/>
    <mergeCell ref="I75:J75"/>
    <mergeCell ref="K75:L75"/>
    <mergeCell ref="M75:N75"/>
    <mergeCell ref="O75:P75"/>
    <mergeCell ref="I147:J147"/>
    <mergeCell ref="K147:L147"/>
    <mergeCell ref="M147:N147"/>
    <mergeCell ref="O147:P147"/>
    <mergeCell ref="I99:J99"/>
    <mergeCell ref="K99:L99"/>
    <mergeCell ref="M99:N99"/>
    <mergeCell ref="O99:P99"/>
    <mergeCell ref="I123:J123"/>
    <mergeCell ref="K123:L123"/>
    <mergeCell ref="M123:N123"/>
    <mergeCell ref="O123:P123"/>
  </mergeCells>
  <conditionalFormatting sqref="F30 M179:S179 C182">
    <cfRule type="cellIs" dxfId="45" priority="43" operator="equal">
      <formula>"exclude"</formula>
    </cfRule>
  </conditionalFormatting>
  <conditionalFormatting sqref="F54">
    <cfRule type="cellIs" dxfId="44" priority="37" operator="equal">
      <formula>"exclude"</formula>
    </cfRule>
  </conditionalFormatting>
  <conditionalFormatting sqref="I7:P7">
    <cfRule type="cellIs" dxfId="43" priority="48" operator="equal">
      <formula>"yes"</formula>
    </cfRule>
  </conditionalFormatting>
  <conditionalFormatting sqref="I8:P8">
    <cfRule type="cellIs" dxfId="42" priority="49" operator="equal">
      <formula>"exclude"</formula>
    </cfRule>
  </conditionalFormatting>
  <conditionalFormatting sqref="I31:P31">
    <cfRule type="cellIs" dxfId="41" priority="44" operator="equal">
      <formula>"yes"</formula>
    </cfRule>
  </conditionalFormatting>
  <conditionalFormatting sqref="I32:P32">
    <cfRule type="cellIs" dxfId="40" priority="45" operator="equal">
      <formula>"exclude"</formula>
    </cfRule>
  </conditionalFormatting>
  <conditionalFormatting sqref="I55:P55">
    <cfRule type="cellIs" dxfId="39" priority="39" operator="equal">
      <formula>"yes"</formula>
    </cfRule>
  </conditionalFormatting>
  <conditionalFormatting sqref="I56:P56">
    <cfRule type="cellIs" dxfId="38" priority="40" operator="equal">
      <formula>"exclude"</formula>
    </cfRule>
  </conditionalFormatting>
  <conditionalFormatting sqref="I79:P79">
    <cfRule type="cellIs" dxfId="37" priority="33" operator="equal">
      <formula>"yes"</formula>
    </cfRule>
  </conditionalFormatting>
  <conditionalFormatting sqref="I80:P80">
    <cfRule type="cellIs" dxfId="36" priority="34" operator="equal">
      <formula>"exclude"</formula>
    </cfRule>
  </conditionalFormatting>
  <conditionalFormatting sqref="I103:P103">
    <cfRule type="cellIs" dxfId="35" priority="28" operator="equal">
      <formula>"yes"</formula>
    </cfRule>
  </conditionalFormatting>
  <conditionalFormatting sqref="I104:P104">
    <cfRule type="cellIs" dxfId="34" priority="29" operator="equal">
      <formula>"exclude"</formula>
    </cfRule>
  </conditionalFormatting>
  <conditionalFormatting sqref="I127:P127">
    <cfRule type="cellIs" dxfId="33" priority="24" operator="equal">
      <formula>"yes"</formula>
    </cfRule>
  </conditionalFormatting>
  <conditionalFormatting sqref="I128:P128">
    <cfRule type="cellIs" dxfId="32" priority="25" operator="equal">
      <formula>"exclude"</formula>
    </cfRule>
  </conditionalFormatting>
  <conditionalFormatting sqref="I151:P151">
    <cfRule type="cellIs" dxfId="31" priority="20" operator="equal">
      <formula>"yes"</formula>
    </cfRule>
  </conditionalFormatting>
  <conditionalFormatting sqref="I152:P152">
    <cfRule type="cellIs" dxfId="30" priority="21" operator="equal">
      <formula>"exclude"</formula>
    </cfRule>
  </conditionalFormatting>
  <conditionalFormatting sqref="L10:S10 M34:S34 C37 N58:S58 D61">
    <cfRule type="cellIs" dxfId="29" priority="51" operator="equal">
      <formula>"exclude"</formula>
    </cfRule>
  </conditionalFormatting>
  <conditionalFormatting sqref="N82:S82 D85">
    <cfRule type="cellIs" dxfId="28" priority="36" operator="equal">
      <formula>"exclude"</formula>
    </cfRule>
  </conditionalFormatting>
  <conditionalFormatting sqref="N106:S106 D109">
    <cfRule type="cellIs" dxfId="27" priority="31" operator="equal">
      <formula>"exclude"</formula>
    </cfRule>
  </conditionalFormatting>
  <conditionalFormatting sqref="N130:S130 D133">
    <cfRule type="cellIs" dxfId="26" priority="27" operator="equal">
      <formula>"exclude"</formula>
    </cfRule>
  </conditionalFormatting>
  <conditionalFormatting sqref="N154:S154 D157">
    <cfRule type="cellIs" dxfId="25" priority="23" operator="equal">
      <formula>"exclude"</formula>
    </cfRule>
  </conditionalFormatting>
  <conditionalFormatting sqref="Q7:S8 N9:S9">
    <cfRule type="cellIs" dxfId="24" priority="50" operator="equal">
      <formula>"yes"</formula>
    </cfRule>
  </conditionalFormatting>
  <conditionalFormatting sqref="Q31:S32 N33:S33">
    <cfRule type="cellIs" dxfId="23" priority="46" operator="equal">
      <formula>"yes"</formula>
    </cfRule>
  </conditionalFormatting>
  <conditionalFormatting sqref="Q55:S56 N57:S57">
    <cfRule type="cellIs" dxfId="22" priority="41" operator="equal">
      <formula>"yes"</formula>
    </cfRule>
  </conditionalFormatting>
  <conditionalFormatting sqref="Q79:S80 N81:S81">
    <cfRule type="cellIs" dxfId="21" priority="35" operator="equal">
      <formula>"yes"</formula>
    </cfRule>
  </conditionalFormatting>
  <conditionalFormatting sqref="Q103:S104 N105:S105">
    <cfRule type="cellIs" dxfId="20" priority="30" operator="equal">
      <formula>"yes"</formula>
    </cfRule>
  </conditionalFormatting>
  <conditionalFormatting sqref="Q127:S128 N129:S129">
    <cfRule type="cellIs" dxfId="19" priority="26" operator="equal">
      <formula>"yes"</formula>
    </cfRule>
  </conditionalFormatting>
  <conditionalFormatting sqref="Q151:S152 N153:S153">
    <cfRule type="cellIs" dxfId="18" priority="22" operator="equal">
      <formula>"yes"</formula>
    </cfRule>
  </conditionalFormatting>
  <conditionalFormatting sqref="I176:J176">
    <cfRule type="cellIs" dxfId="17" priority="16" operator="equal">
      <formula>"yes"</formula>
    </cfRule>
  </conditionalFormatting>
  <conditionalFormatting sqref="I177:J177">
    <cfRule type="cellIs" dxfId="16" priority="17" operator="equal">
      <formula>"exclude"</formula>
    </cfRule>
  </conditionalFormatting>
  <conditionalFormatting sqref="S176:S177 N178:S178">
    <cfRule type="cellIs" dxfId="15" priority="18" operator="equal">
      <formula>"yes"</formula>
    </cfRule>
  </conditionalFormatting>
  <conditionalFormatting sqref="I200:J200">
    <cfRule type="cellIs" dxfId="14" priority="12" operator="equal">
      <formula>"yes"</formula>
    </cfRule>
  </conditionalFormatting>
  <conditionalFormatting sqref="I201:J201">
    <cfRule type="cellIs" dxfId="13" priority="13" operator="equal">
      <formula>"exclude"</formula>
    </cfRule>
  </conditionalFormatting>
  <conditionalFormatting sqref="M203:S203">
    <cfRule type="cellIs" dxfId="12" priority="15" operator="equal">
      <formula>"exclude"</formula>
    </cfRule>
  </conditionalFormatting>
  <conditionalFormatting sqref="S200:S201 N202:S202">
    <cfRule type="cellIs" dxfId="11" priority="14" operator="equal">
      <formula>"yes"</formula>
    </cfRule>
  </conditionalFormatting>
  <conditionalFormatting sqref="K176:R176">
    <cfRule type="cellIs" dxfId="10" priority="10" operator="equal">
      <formula>"yes"</formula>
    </cfRule>
  </conditionalFormatting>
  <conditionalFormatting sqref="K177:R177">
    <cfRule type="cellIs" dxfId="9" priority="11" operator="equal">
      <formula>"exclude"</formula>
    </cfRule>
  </conditionalFormatting>
  <conditionalFormatting sqref="K200:R200">
    <cfRule type="cellIs" dxfId="8" priority="8" operator="equal">
      <formula>"yes"</formula>
    </cfRule>
  </conditionalFormatting>
  <conditionalFormatting sqref="K201:R201">
    <cfRule type="cellIs" dxfId="7" priority="9" operator="equal">
      <formula>"exclude"</formula>
    </cfRule>
  </conditionalFormatting>
  <conditionalFormatting sqref="I224:J224">
    <cfRule type="cellIs" dxfId="6" priority="4" operator="equal">
      <formula>"yes"</formula>
    </cfRule>
  </conditionalFormatting>
  <conditionalFormatting sqref="I225:J225">
    <cfRule type="cellIs" dxfId="5" priority="5" operator="equal">
      <formula>"exclude"</formula>
    </cfRule>
  </conditionalFormatting>
  <conditionalFormatting sqref="L227:S227">
    <cfRule type="cellIs" dxfId="4" priority="7" operator="equal">
      <formula>"exclude"</formula>
    </cfRule>
  </conditionalFormatting>
  <conditionalFormatting sqref="S224:S225 N226:S226">
    <cfRule type="cellIs" dxfId="3" priority="6" operator="equal">
      <formula>"yes"</formula>
    </cfRule>
  </conditionalFormatting>
  <conditionalFormatting sqref="K224:R224">
    <cfRule type="cellIs" dxfId="2" priority="2" operator="equal">
      <formula>"yes"</formula>
    </cfRule>
  </conditionalFormatting>
  <conditionalFormatting sqref="K225:R225">
    <cfRule type="cellIs" dxfId="1" priority="3" operator="equal">
      <formula>"exclude"</formula>
    </cfRule>
  </conditionalFormatting>
  <conditionalFormatting sqref="F175">
    <cfRule type="cellIs" dxfId="0" priority="1" operator="equal">
      <formula>"exclude"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00BD-FD23-4797-9B97-87E9C4CFD432}">
  <dimension ref="A1:I241"/>
  <sheetViews>
    <sheetView topLeftCell="A198" workbookViewId="0">
      <selection activeCell="G208" sqref="G208"/>
    </sheetView>
  </sheetViews>
  <sheetFormatPr defaultRowHeight="14.5" x14ac:dyDescent="0.35"/>
  <cols>
    <col min="1" max="1" width="12.08984375" customWidth="1"/>
    <col min="2" max="2" width="13.54296875" customWidth="1"/>
    <col min="5" max="5" width="8.90625" customWidth="1"/>
    <col min="7" max="7" width="9.26953125" customWidth="1"/>
    <col min="8" max="8" width="9.36328125" customWidth="1"/>
    <col min="11" max="11" width="10.453125" bestFit="1" customWidth="1"/>
  </cols>
  <sheetData>
    <row r="1" spans="1:9" x14ac:dyDescent="0.35">
      <c r="A1" t="s">
        <v>78</v>
      </c>
      <c r="B1" t="s">
        <v>46</v>
      </c>
      <c r="C1" t="s">
        <v>79</v>
      </c>
      <c r="D1" t="s">
        <v>80</v>
      </c>
      <c r="E1" t="s">
        <v>81</v>
      </c>
      <c r="F1" t="s">
        <v>135</v>
      </c>
      <c r="G1" t="s">
        <v>134</v>
      </c>
      <c r="H1" t="s">
        <v>440</v>
      </c>
      <c r="I1" t="s">
        <v>441</v>
      </c>
    </row>
    <row r="2" spans="1:9" x14ac:dyDescent="0.35">
      <c r="A2" t="s">
        <v>137</v>
      </c>
      <c r="B2" t="s">
        <v>48</v>
      </c>
      <c r="C2">
        <f>'qPCR Analysis (to WT ESCs)'!D97</f>
        <v>1.1420597340671041</v>
      </c>
      <c r="D2">
        <f>'qPCR Analysis (to WT ESCs)'!E97</f>
        <v>0.91392780548227681</v>
      </c>
      <c r="E2">
        <f>'qPCR Analysis (to WT ESCs)'!F97</f>
        <v>0.95807451871681193</v>
      </c>
      <c r="F2">
        <f>(AVERAGE(C2:E2))*(2^-('Error Calculation'!D3))</f>
        <v>0.88332973204899468</v>
      </c>
      <c r="G2">
        <f>(AVERAGE(C2:E2))*(2^('Error Calculation'!D3))</f>
        <v>1.1427178777795988</v>
      </c>
      <c r="H2">
        <f>AVERAGE(C2:E2)-F2</f>
        <v>0.12135762070640299</v>
      </c>
      <c r="I2">
        <f>G2-AVERAGE(C2:E2)</f>
        <v>0.1380305250242011</v>
      </c>
    </row>
    <row r="3" spans="1:9" x14ac:dyDescent="0.35">
      <c r="A3" t="s">
        <v>137</v>
      </c>
      <c r="B3" t="s">
        <v>49</v>
      </c>
      <c r="C3">
        <f>'qPCR Analysis (to WT ESCs)'!D98</f>
        <v>1.2979516717406241</v>
      </c>
      <c r="D3">
        <f>'qPCR Analysis (to WT ESCs)'!E98</f>
        <v>0.79685695194553618</v>
      </c>
      <c r="E3">
        <f>'qPCR Analysis (to WT ESCs)'!F98</f>
        <v>0.9668544757456401</v>
      </c>
      <c r="F3">
        <f>(AVERAGE(C3:E3))*(2^-('Error Calculation'!D4))</f>
        <v>0.83390455173201294</v>
      </c>
      <c r="G3">
        <f>(AVERAGE(C3:E3))*(2^('Error Calculation'!D4))</f>
        <v>1.2489813285855837</v>
      </c>
      <c r="H3">
        <f t="shared" ref="H3:H66" si="0">AVERAGE(C3:E3)-F3</f>
        <v>0.18664981474525377</v>
      </c>
      <c r="I3">
        <f t="shared" ref="I3:I66" si="1">G3-AVERAGE(C3:E3)</f>
        <v>0.22842696210831703</v>
      </c>
    </row>
    <row r="4" spans="1:9" x14ac:dyDescent="0.35">
      <c r="A4" t="s">
        <v>137</v>
      </c>
      <c r="B4" t="s">
        <v>50</v>
      </c>
      <c r="C4">
        <f>'qPCR Analysis (to WT ESCs)'!D99</f>
        <v>1.0361536827283542</v>
      </c>
      <c r="D4">
        <f>'qPCR Analysis (to WT ESCs)'!E99</f>
        <v>0.74139673489490954</v>
      </c>
      <c r="E4">
        <f>'qPCR Analysis (to WT ESCs)'!F99</f>
        <v>1.3017427153611711</v>
      </c>
      <c r="F4">
        <f>(AVERAGE(C4:E4))*(2^-('Error Calculation'!D5))</f>
        <v>0.34328846111163991</v>
      </c>
      <c r="G4">
        <f>(AVERAGE(C4:E4))*(2^('Error Calculation'!D5))</f>
        <v>3.0690244739042969</v>
      </c>
      <c r="H4">
        <f t="shared" si="0"/>
        <v>0.68314258321650512</v>
      </c>
      <c r="I4">
        <f t="shared" si="1"/>
        <v>2.0425934295761516</v>
      </c>
    </row>
    <row r="5" spans="1:9" x14ac:dyDescent="0.35">
      <c r="A5" t="s">
        <v>137</v>
      </c>
      <c r="B5" t="s">
        <v>51</v>
      </c>
      <c r="C5">
        <f>'qPCR Analysis (to WT ESCs)'!D100</f>
        <v>1.06657526638152</v>
      </c>
      <c r="D5">
        <f>'qPCR Analysis (to WT ESCs)'!E100</f>
        <v>1.0841024576722942</v>
      </c>
      <c r="E5">
        <f>'qPCR Analysis (to WT ESCs)'!F100</f>
        <v>0.86484476861998372</v>
      </c>
      <c r="F5">
        <f>(AVERAGE(C5:E5))*(2^-('Error Calculation'!D6))</f>
        <v>0.85394106298170136</v>
      </c>
      <c r="G5">
        <f>(AVERAGE(C5:E5))*(2^('Error Calculation'!D6))</f>
        <v>1.1831906723125603</v>
      </c>
      <c r="H5">
        <f t="shared" si="0"/>
        <v>0.1512331012428979</v>
      </c>
      <c r="I5">
        <f t="shared" si="1"/>
        <v>0.17801650808796099</v>
      </c>
    </row>
    <row r="6" spans="1:9" x14ac:dyDescent="0.35">
      <c r="A6" t="s">
        <v>137</v>
      </c>
      <c r="B6" t="s">
        <v>52</v>
      </c>
      <c r="C6">
        <f>'qPCR Analysis (to WT ESCs)'!D101</f>
        <v>1.1192485462998865</v>
      </c>
      <c r="D6">
        <f>'qPCR Analysis (to WT ESCs)'!E101</f>
        <v>0.96453273746015966</v>
      </c>
      <c r="E6">
        <f>'qPCR Analysis (to WT ESCs)'!F101</f>
        <v>0.92631028957983741</v>
      </c>
      <c r="F6">
        <f>(AVERAGE(C6:E6))*(2^-('Error Calculation'!D7))</f>
        <v>0.86937766344116307</v>
      </c>
      <c r="G6">
        <f>(AVERAGE(C6:E6))*(2^('Error Calculation'!D7))</f>
        <v>1.1579996512841391</v>
      </c>
      <c r="H6">
        <f t="shared" si="0"/>
        <v>0.13398619433879821</v>
      </c>
      <c r="I6">
        <f t="shared" si="1"/>
        <v>0.15463579350417778</v>
      </c>
    </row>
    <row r="7" spans="1:9" x14ac:dyDescent="0.35">
      <c r="A7" t="s">
        <v>137</v>
      </c>
      <c r="B7" t="s">
        <v>53</v>
      </c>
      <c r="C7">
        <f>'qPCR Analysis (to WT ESCs)'!D102</f>
        <v>1.0314283144111294</v>
      </c>
      <c r="D7">
        <f>'qPCR Analysis (to WT ESCs)'!E102</f>
        <v>0.97569189938056033</v>
      </c>
      <c r="E7">
        <f>'qPCR Analysis (to WT ESCs)'!F102</f>
        <v>0.99368389558335746</v>
      </c>
      <c r="F7">
        <f>(AVERAGE(C7:E7))*(2^-('Error Calculation'!D8))</f>
        <v>0.86508774300662905</v>
      </c>
      <c r="G7">
        <f>(AVERAGE(C7:E7))*(2^('Error Calculation'!D8))</f>
        <v>1.1565718655114205</v>
      </c>
      <c r="H7">
        <f t="shared" si="0"/>
        <v>0.13518029345172011</v>
      </c>
      <c r="I7">
        <f t="shared" si="1"/>
        <v>0.15630382905307139</v>
      </c>
    </row>
    <row r="8" spans="1:9" x14ac:dyDescent="0.35">
      <c r="A8" t="s">
        <v>137</v>
      </c>
      <c r="B8" t="s">
        <v>54</v>
      </c>
      <c r="C8">
        <f>'qPCR Analysis (to WT ESCs)'!D103</f>
        <v>1.0106699922877</v>
      </c>
      <c r="D8">
        <f>'qPCR Analysis (to WT ESCs)'!E103</f>
        <v>1.1291877112049462</v>
      </c>
      <c r="E8">
        <f>'qPCR Analysis (to WT ESCs)'!F103</f>
        <v>0.87624284668441899</v>
      </c>
      <c r="F8">
        <f>(AVERAGE(C8:E8))*(2^-('Error Calculation'!D9))</f>
        <v>0.87162715942971647</v>
      </c>
      <c r="G8">
        <f>(AVERAGE(C8:E8))*(2^('Error Calculation'!D9))</f>
        <v>1.1596271321546656</v>
      </c>
      <c r="H8">
        <f t="shared" si="0"/>
        <v>0.13373969062930535</v>
      </c>
      <c r="I8">
        <f t="shared" si="1"/>
        <v>0.1542602820956438</v>
      </c>
    </row>
    <row r="9" spans="1:9" x14ac:dyDescent="0.35">
      <c r="A9" t="s">
        <v>137</v>
      </c>
      <c r="B9" t="s">
        <v>55</v>
      </c>
      <c r="C9">
        <f>'qPCR Analysis (to WT ESCs)'!D104</f>
        <v>1.0487162144007069</v>
      </c>
      <c r="D9">
        <f>'qPCR Analysis (to WT ESCs)'!E104</f>
        <v>1.0196372607168338</v>
      </c>
      <c r="E9">
        <f>'qPCR Analysis (to WT ESCs)'!F104</f>
        <v>0.93518238881486526</v>
      </c>
      <c r="F9">
        <f>(AVERAGE(C9:E9))*(2^-('Error Calculation'!D10))</f>
        <v>0.88774164264161304</v>
      </c>
      <c r="G9">
        <f>(AVERAGE(C9:E9))*(2^('Error Calculation'!D10))</f>
        <v>1.1291107498203246</v>
      </c>
      <c r="H9">
        <f t="shared" si="0"/>
        <v>0.113436978669189</v>
      </c>
      <c r="I9">
        <f t="shared" si="1"/>
        <v>0.12793212850952251</v>
      </c>
    </row>
    <row r="10" spans="1:9" x14ac:dyDescent="0.35">
      <c r="A10" t="s">
        <v>137</v>
      </c>
      <c r="B10" t="s">
        <v>56</v>
      </c>
      <c r="C10">
        <f>'qPCR Analysis (to WT ESCs)'!D105</f>
        <v>1.0488533679395446</v>
      </c>
      <c r="D10">
        <f>'qPCR Analysis (to WT ESCs)'!E105</f>
        <v>0.95565204687376459</v>
      </c>
      <c r="E10">
        <f>'qPCR Analysis (to WT ESCs)'!F105</f>
        <v>0.99766658959692001</v>
      </c>
      <c r="F10">
        <f>(AVERAGE(C10:E10))*(2^-('Error Calculation'!D11))</f>
        <v>0.89858448260900814</v>
      </c>
      <c r="G10">
        <f>(AVERAGE(C10:E10))*(2^('Error Calculation'!D11))</f>
        <v>1.1144734262610576</v>
      </c>
      <c r="H10">
        <f t="shared" si="0"/>
        <v>0.10213951886106809</v>
      </c>
      <c r="I10">
        <f t="shared" si="1"/>
        <v>0.11374942479098138</v>
      </c>
    </row>
    <row r="11" spans="1:9" x14ac:dyDescent="0.35">
      <c r="A11" t="s">
        <v>137</v>
      </c>
      <c r="B11" t="s">
        <v>57</v>
      </c>
      <c r="C11">
        <f>'qPCR Analysis (to WT ESCs)'!D106</f>
        <v>1.0858939559609417</v>
      </c>
      <c r="D11">
        <f>'qPCR Analysis (to WT ESCs)'!E106</f>
        <v>1.0575800656976746</v>
      </c>
      <c r="E11">
        <f>'qPCR Analysis (to WT ESCs)'!F106</f>
        <v>0.87076171873761077</v>
      </c>
      <c r="F11">
        <f>(AVERAGE(C11:E11))*(2^-('Error Calculation'!D12))</f>
        <v>0.82849631747258978</v>
      </c>
      <c r="G11">
        <f>(AVERAGE(C11:E11))*(2^('Error Calculation'!D12))</f>
        <v>1.218488229427845</v>
      </c>
      <c r="H11">
        <f t="shared" si="0"/>
        <v>0.17624892932615255</v>
      </c>
      <c r="I11">
        <f t="shared" si="1"/>
        <v>0.21374298262910263</v>
      </c>
    </row>
    <row r="12" spans="1:9" x14ac:dyDescent="0.35">
      <c r="A12" t="s">
        <v>137</v>
      </c>
      <c r="B12" t="s">
        <v>58</v>
      </c>
      <c r="C12">
        <f>'qPCR Analysis (to WT ESCs)'!D107</f>
        <v>1.0737886047971257</v>
      </c>
      <c r="D12">
        <f>'qPCR Analysis (to WT ESCs)'!E107</f>
        <v>1.0825755173152267</v>
      </c>
      <c r="E12">
        <f>'qPCR Analysis (to WT ESCs)'!F107</f>
        <v>0.86024668544073402</v>
      </c>
      <c r="F12">
        <f>(AVERAGE(C12:E12))*(2^-('Error Calculation'!D13))</f>
        <v>0.883050601136529</v>
      </c>
      <c r="G12">
        <f>(AVERAGE(C12:E12))*(2^('Error Calculation'!D13))</f>
        <v>1.1450131261553247</v>
      </c>
      <c r="H12">
        <f t="shared" si="0"/>
        <v>0.12248633471449966</v>
      </c>
      <c r="I12">
        <f t="shared" si="1"/>
        <v>0.13947619030429603</v>
      </c>
    </row>
    <row r="13" spans="1:9" x14ac:dyDescent="0.35">
      <c r="A13" t="s">
        <v>137</v>
      </c>
      <c r="B13" t="s">
        <v>59</v>
      </c>
      <c r="C13">
        <f>'qPCR Analysis (to WT ESCs)'!D108</f>
        <v>1.0063532284375682</v>
      </c>
      <c r="D13">
        <f>'qPCR Analysis (to WT ESCs)'!E108</f>
        <v>0.90728692788437426</v>
      </c>
      <c r="E13">
        <f>'qPCR Analysis (to WT ESCs)'!F108</f>
        <v>1.0952289179029882</v>
      </c>
      <c r="F13">
        <f>(AVERAGE(C13:E13))*(2^-('Error Calculation'!D14))</f>
        <v>0.78230435846111468</v>
      </c>
      <c r="G13">
        <f>(AVERAGE(C13:E13))*(2^('Error Calculation'!D14))</f>
        <v>1.2858441159420202</v>
      </c>
      <c r="H13">
        <f t="shared" si="0"/>
        <v>0.22065199961386228</v>
      </c>
      <c r="I13">
        <f t="shared" si="1"/>
        <v>0.28288775786704323</v>
      </c>
    </row>
    <row r="14" spans="1:9" x14ac:dyDescent="0.35">
      <c r="A14" t="s">
        <v>137</v>
      </c>
      <c r="B14" t="s">
        <v>60</v>
      </c>
      <c r="C14">
        <f>'qPCR Analysis (to WT ESCs)'!D109</f>
        <v>1.1651148888863145</v>
      </c>
      <c r="D14">
        <f>'qPCR Analysis (to WT ESCs)'!E109</f>
        <v>1.0400737915616491</v>
      </c>
      <c r="E14">
        <f>'qPCR Analysis (to WT ESCs)'!F109</f>
        <v>0.82521496472430678</v>
      </c>
      <c r="F14">
        <f>(AVERAGE(C14:E14))*(2^-('Error Calculation'!D15))</f>
        <v>0.87334099197957327</v>
      </c>
      <c r="G14">
        <f>(AVERAGE(C14:E14))*(2^('Error Calculation'!D15))</f>
        <v>1.168354417373396</v>
      </c>
      <c r="H14">
        <f t="shared" si="0"/>
        <v>0.1367935564111834</v>
      </c>
      <c r="I14">
        <f t="shared" si="1"/>
        <v>0.15821986898263929</v>
      </c>
    </row>
    <row r="15" spans="1:9" x14ac:dyDescent="0.35">
      <c r="A15" t="s">
        <v>137</v>
      </c>
      <c r="B15" t="s">
        <v>61</v>
      </c>
      <c r="C15">
        <f>'qPCR Analysis (to WT ESCs)'!D110</f>
        <v>1.1100323073680163</v>
      </c>
      <c r="D15">
        <f>'qPCR Analysis (to WT ESCs)'!E110</f>
        <v>1.0287247355959537</v>
      </c>
      <c r="E15">
        <f>'qPCR Analysis (to WT ESCs)'!F110</f>
        <v>0.8757198588770615</v>
      </c>
      <c r="F15">
        <f>(AVERAGE(C15:E15))*(2^-('Error Calculation'!D16))</f>
        <v>0.88669252127387055</v>
      </c>
      <c r="G15">
        <f>(AVERAGE(C15:E15))*(2^('Error Calculation'!D16))</f>
        <v>1.1386974970607153</v>
      </c>
      <c r="H15">
        <f t="shared" si="0"/>
        <v>0.11813311267313997</v>
      </c>
      <c r="I15">
        <f t="shared" si="1"/>
        <v>0.1338718631137048</v>
      </c>
    </row>
    <row r="16" spans="1:9" x14ac:dyDescent="0.35">
      <c r="A16" t="s">
        <v>137</v>
      </c>
      <c r="B16" t="s">
        <v>62</v>
      </c>
      <c r="C16">
        <f>'qPCR Analysis (to WT ESCs)'!D111</f>
        <v>1.1456895057564678</v>
      </c>
      <c r="D16">
        <f>'qPCR Analysis (to WT ESCs)'!E111</f>
        <v>1.0658381989887291</v>
      </c>
      <c r="E16">
        <f>'qPCR Analysis (to WT ESCs)'!F111</f>
        <v>0.8189205772486351</v>
      </c>
      <c r="F16">
        <f>(AVERAGE(C16:E16))*(2^-('Error Calculation'!D17))</f>
        <v>0.8474161931645191</v>
      </c>
      <c r="G16">
        <f>(AVERAGE(C16:E16))*(2^('Error Calculation'!D17))</f>
        <v>1.2041330738880562</v>
      </c>
      <c r="H16">
        <f t="shared" si="0"/>
        <v>0.16273323416675811</v>
      </c>
      <c r="I16">
        <f t="shared" si="1"/>
        <v>0.19398364655677902</v>
      </c>
    </row>
    <row r="17" spans="1:9" x14ac:dyDescent="0.35">
      <c r="A17" t="s">
        <v>137</v>
      </c>
      <c r="B17" t="s">
        <v>63</v>
      </c>
      <c r="C17">
        <f>'qPCR Analysis (to WT ESCs)'!D112</f>
        <v>1.1433566082678703</v>
      </c>
      <c r="D17">
        <f>'qPCR Analysis (to WT ESCs)'!E112</f>
        <v>1.0001412579680962</v>
      </c>
      <c r="E17">
        <f>'qPCR Analysis (to WT ESCs)'!F112</f>
        <v>0.87449423456574682</v>
      </c>
      <c r="F17">
        <f>(AVERAGE(C17:E17))*(2^-('Error Calculation'!D18))</f>
        <v>0.8494902760396692</v>
      </c>
      <c r="G17">
        <f>(AVERAGE(C17:E17))*(2^('Error Calculation'!D18))</f>
        <v>1.1913387719940061</v>
      </c>
      <c r="H17">
        <f t="shared" si="0"/>
        <v>0.1565070908942352</v>
      </c>
      <c r="I17">
        <f t="shared" si="1"/>
        <v>0.18534140506010166</v>
      </c>
    </row>
    <row r="18" spans="1:9" x14ac:dyDescent="0.35">
      <c r="A18" t="s">
        <v>137</v>
      </c>
      <c r="B18" t="s">
        <v>64</v>
      </c>
      <c r="C18">
        <f>'qPCR Analysis (to WT ESCs)'!D113</f>
        <v>1.1104947370469711</v>
      </c>
      <c r="D18">
        <f>'qPCR Analysis (to WT ESCs)'!E113</f>
        <v>0.99752706401126245</v>
      </c>
      <c r="E18">
        <f>'qPCR Analysis (to WT ESCs)'!F113</f>
        <v>0.90273193840382293</v>
      </c>
      <c r="F18">
        <f>(AVERAGE(C18:E18))*(2^-('Error Calculation'!D19))</f>
        <v>0.91073358517866976</v>
      </c>
      <c r="G18">
        <f>(AVERAGE(C18:E18))*(2^('Error Calculation'!D19))</f>
        <v>1.1059019072589384</v>
      </c>
      <c r="H18">
        <f t="shared" si="0"/>
        <v>9.2850994642015738E-2</v>
      </c>
      <c r="I18">
        <f t="shared" si="1"/>
        <v>0.10231732743825295</v>
      </c>
    </row>
    <row r="19" spans="1:9" x14ac:dyDescent="0.35">
      <c r="A19" t="s">
        <v>137</v>
      </c>
      <c r="B19" t="s">
        <v>65</v>
      </c>
      <c r="C19">
        <f>'qPCR Analysis (to WT ESCs)'!D114</f>
        <v>1.0752832758382345</v>
      </c>
      <c r="D19">
        <f>'qPCR Analysis (to WT ESCs)'!E114</f>
        <v>1.024183894551705</v>
      </c>
      <c r="E19">
        <f>'qPCR Analysis (to WT ESCs)'!F114</f>
        <v>0.9080278452364503</v>
      </c>
      <c r="F19">
        <f>(AVERAGE(C19:E19))*(2^-('Error Calculation'!D20))</f>
        <v>0.90334417801349876</v>
      </c>
      <c r="G19">
        <f>(AVERAGE(C19:E19))*(2^('Error Calculation'!D20))</f>
        <v>1.1125360003866795</v>
      </c>
      <c r="H19">
        <f t="shared" si="0"/>
        <v>9.9154160528631019E-2</v>
      </c>
      <c r="I19">
        <f t="shared" si="1"/>
        <v>0.11003766184454977</v>
      </c>
    </row>
    <row r="20" spans="1:9" x14ac:dyDescent="0.35">
      <c r="A20" t="s">
        <v>137</v>
      </c>
      <c r="B20" t="s">
        <v>66</v>
      </c>
      <c r="C20">
        <f>'qPCR Analysis (to WT ESCs)'!D115</f>
        <v>1.1401205170741295</v>
      </c>
      <c r="D20">
        <f>'qPCR Analysis (to WT ESCs)'!E115</f>
        <v>1.0318097612329751</v>
      </c>
      <c r="E20">
        <f>'qPCR Analysis (to WT ESCs)'!F115</f>
        <v>0.85006005102662152</v>
      </c>
      <c r="F20">
        <f>(AVERAGE(C20:E20))*(2^-('Error Calculation'!D21))</f>
        <v>0.89227479950952915</v>
      </c>
      <c r="G20">
        <f>(AVERAGE(C20:E20))*(2^('Error Calculation'!D21))</f>
        <v>1.137221347754019</v>
      </c>
      <c r="H20">
        <f t="shared" si="0"/>
        <v>0.11505531026837967</v>
      </c>
      <c r="I20">
        <f t="shared" si="1"/>
        <v>0.12989123797611013</v>
      </c>
    </row>
    <row r="21" spans="1:9" x14ac:dyDescent="0.35">
      <c r="A21" t="s">
        <v>137</v>
      </c>
      <c r="B21" t="s">
        <v>67</v>
      </c>
      <c r="C21">
        <f>'qPCR Analysis (to WT ESCs)'!D116</f>
        <v>1.0511129212888024</v>
      </c>
      <c r="D21">
        <f>'qPCR Analysis (to WT ESCs)'!E116</f>
        <v>1.0338441128092204</v>
      </c>
      <c r="E21">
        <f>'qPCR Analysis (to WT ESCs)'!F116</f>
        <v>0.92022825974286493</v>
      </c>
      <c r="F21">
        <f>(AVERAGE(C21:E21))*(2^-('Error Calculation'!D22))</f>
        <v>0.88719263307296559</v>
      </c>
      <c r="G21">
        <f>(AVERAGE(C21:E21))*(2^('Error Calculation'!D22))</f>
        <v>1.1310507015366016</v>
      </c>
      <c r="H21">
        <f t="shared" si="0"/>
        <v>0.11453579820733029</v>
      </c>
      <c r="I21">
        <f t="shared" si="1"/>
        <v>0.12932227025630572</v>
      </c>
    </row>
    <row r="22" spans="1:9" x14ac:dyDescent="0.35">
      <c r="A22" t="s">
        <v>137</v>
      </c>
      <c r="B22" t="s">
        <v>68</v>
      </c>
      <c r="C22">
        <f>'qPCR Analysis (to WT ESCs)'!D117</f>
        <v>0.87871046308235412</v>
      </c>
      <c r="D22">
        <f>'qPCR Analysis (to WT ESCs)'!E117</f>
        <v>1.1448345453460718</v>
      </c>
      <c r="E22">
        <f>'qPCR Analysis (to WT ESCs)'!F117</f>
        <v>0.9940574317349582</v>
      </c>
      <c r="F22">
        <f>(AVERAGE(C22:E22))*(2^-('Error Calculation'!D23))</f>
        <v>0.82511377764019012</v>
      </c>
      <c r="G22">
        <f>(AVERAGE(C22:E22))*(2^('Error Calculation'!D23))</f>
        <v>1.2262180257427693</v>
      </c>
      <c r="H22">
        <f t="shared" si="0"/>
        <v>0.18075370241427124</v>
      </c>
      <c r="I22">
        <f t="shared" si="1"/>
        <v>0.22035054568830792</v>
      </c>
    </row>
    <row r="23" spans="1:9" x14ac:dyDescent="0.35">
      <c r="A23" t="s">
        <v>137</v>
      </c>
      <c r="B23" t="s">
        <v>70</v>
      </c>
      <c r="C23">
        <f>'qPCR Analysis (to WT ESCs)'!D118</f>
        <v>1.3832462379004771</v>
      </c>
      <c r="D23">
        <f>'qPCR Analysis (to WT ESCs)'!E118</f>
        <v>0.88181463954750783</v>
      </c>
      <c r="E23">
        <f>'qPCR Analysis (to WT ESCs)'!F118</f>
        <v>0.81982885105556114</v>
      </c>
      <c r="F23">
        <f>(AVERAGE(C23:E23))*(2^-('Error Calculation'!D24))</f>
        <v>0.75660981938632321</v>
      </c>
      <c r="G23">
        <f>(AVERAGE(C23:E23))*(2^('Error Calculation'!D24))</f>
        <v>1.397541799571355</v>
      </c>
      <c r="H23">
        <f t="shared" si="0"/>
        <v>0.27168675678152543</v>
      </c>
      <c r="I23">
        <f t="shared" si="1"/>
        <v>0.36924522340350641</v>
      </c>
    </row>
    <row r="24" spans="1:9" x14ac:dyDescent="0.35">
      <c r="A24" t="s">
        <v>137</v>
      </c>
      <c r="B24" t="s">
        <v>71</v>
      </c>
      <c r="C24">
        <f>'qPCR Analysis (to WT ESCs)'!D119</f>
        <v>0.95833996878198968</v>
      </c>
      <c r="D24">
        <f>'qPCR Analysis (to WT ESCs)'!E119</f>
        <v>1.1685275737293577</v>
      </c>
      <c r="E24">
        <f>'qPCR Analysis (to WT ESCs)'!F119</f>
        <v>0.89297938652981701</v>
      </c>
      <c r="F24">
        <f>(AVERAGE(C24:E24))*(2^-('Error Calculation'!D25))</f>
        <v>0.80164001337550406</v>
      </c>
      <c r="G24">
        <f>(AVERAGE(C24:E24))*(2^('Error Calculation'!D25))</f>
        <v>1.2640025895080784</v>
      </c>
      <c r="H24">
        <f t="shared" si="0"/>
        <v>0.20497562963821736</v>
      </c>
      <c r="I24">
        <f t="shared" si="1"/>
        <v>0.25738694649435701</v>
      </c>
    </row>
    <row r="25" spans="1:9" x14ac:dyDescent="0.35">
      <c r="A25" t="s">
        <v>137</v>
      </c>
      <c r="B25" t="s">
        <v>72</v>
      </c>
      <c r="C25">
        <f>'qPCR Analysis (to WT ESCs)'!D120</f>
        <v>0.77937709843387282</v>
      </c>
      <c r="D25">
        <f>'qPCR Analysis (to WT ESCs)'!E120</f>
        <v>1.371517576634216</v>
      </c>
      <c r="E25">
        <f>'qPCR Analysis (to WT ESCs)'!F120</f>
        <v>0.93551548865959167</v>
      </c>
      <c r="F25">
        <f>(AVERAGE(C25:E25))*(2^-('Error Calculation'!D26))</f>
        <v>0.64084269273645789</v>
      </c>
      <c r="G25">
        <f>(AVERAGE(C25:E25))*(2^('Error Calculation'!D26))</f>
        <v>1.6516321758369137</v>
      </c>
      <c r="H25">
        <f t="shared" si="0"/>
        <v>0.38796069517276877</v>
      </c>
      <c r="I25">
        <f t="shared" si="1"/>
        <v>0.62282878792768703</v>
      </c>
    </row>
    <row r="26" spans="1:9" x14ac:dyDescent="0.35">
      <c r="A26" t="s">
        <v>137</v>
      </c>
      <c r="B26" t="s">
        <v>73</v>
      </c>
      <c r="C26">
        <f>'qPCR Analysis (to WT ESCs)'!D121</f>
        <v>0.99282315404331434</v>
      </c>
      <c r="D26">
        <f>'qPCR Analysis (to WT ESCs)'!E121</f>
        <v>1.0048445502627252</v>
      </c>
      <c r="E26">
        <f>'qPCR Analysis (to WT ESCs)'!F121</f>
        <v>1.0023726805723692</v>
      </c>
      <c r="F26">
        <f>(AVERAGE(C26:E26))*(2^-('Error Calculation'!D27))</f>
        <v>0.84058208730756201</v>
      </c>
      <c r="G26">
        <f>(AVERAGE(C26:E26))*(2^('Error Calculation'!D27))</f>
        <v>1.1896838375852594</v>
      </c>
      <c r="H26">
        <f t="shared" si="0"/>
        <v>0.15943137431857424</v>
      </c>
      <c r="I26">
        <f t="shared" si="1"/>
        <v>0.18967037595912317</v>
      </c>
    </row>
    <row r="27" spans="1:9" x14ac:dyDescent="0.35">
      <c r="A27" t="s">
        <v>137</v>
      </c>
      <c r="B27" t="s">
        <v>74</v>
      </c>
      <c r="C27">
        <f>'qPCR Analysis (to WT ESCs)'!D122</f>
        <v>0.95844670087570161</v>
      </c>
      <c r="D27">
        <f>'qPCR Analysis (to WT ESCs)'!E122</f>
        <v>1.0923158728515059</v>
      </c>
      <c r="E27">
        <f>'qPCR Analysis (to WT ESCs)'!F122</f>
        <v>0.95517685086069271</v>
      </c>
      <c r="F27">
        <f>(AVERAGE(C27:E27))*(2^-('Error Calculation'!D28))</f>
        <v>0.82030824919191925</v>
      </c>
      <c r="G27">
        <f>(AVERAGE(C27:E27))*(2^('Error Calculation'!D28))</f>
        <v>1.2238857003101271</v>
      </c>
      <c r="H27">
        <f t="shared" si="0"/>
        <v>0.18167155900404752</v>
      </c>
      <c r="I27">
        <f t="shared" si="1"/>
        <v>0.22190589211416034</v>
      </c>
    </row>
    <row r="28" spans="1:9" x14ac:dyDescent="0.35">
      <c r="A28" t="s">
        <v>137</v>
      </c>
      <c r="B28" t="s">
        <v>75</v>
      </c>
      <c r="C28">
        <f>'qPCR Analysis (to WT ESCs)'!D123</f>
        <v>1.1461040291084366</v>
      </c>
      <c r="D28">
        <f>'qPCR Analysis (to WT ESCs)'!E123</f>
        <v>0.94691007770626601</v>
      </c>
      <c r="E28">
        <f>'qPCR Analysis (to WT ESCs)'!F123</f>
        <v>0.921440341322594</v>
      </c>
      <c r="F28">
        <f>(AVERAGE(C28:E28))*(2^-('Error Calculation'!D29))</f>
        <v>0.85200094682909722</v>
      </c>
      <c r="G28">
        <f>(AVERAGE(C28:E28))*(2^('Error Calculation'!D29))</f>
        <v>1.1850450601954137</v>
      </c>
      <c r="H28">
        <f t="shared" si="0"/>
        <v>0.15281720255000164</v>
      </c>
      <c r="I28">
        <f t="shared" si="1"/>
        <v>0.18022691081631481</v>
      </c>
    </row>
    <row r="29" spans="1:9" x14ac:dyDescent="0.35">
      <c r="A29" t="s">
        <v>137</v>
      </c>
      <c r="B29" t="s">
        <v>69</v>
      </c>
      <c r="C29">
        <f>'qPCR Analysis (to WT ESCs)'!D124</f>
        <v>1.3399740959356534</v>
      </c>
      <c r="D29">
        <f>'qPCR Analysis (to WT ESCs)'!E124</f>
        <v>1.0077923739346637</v>
      </c>
      <c r="E29">
        <f>'qPCR Analysis (to WT ESCs)'!F124</f>
        <v>0.74051273130104944</v>
      </c>
      <c r="F29">
        <f>(AVERAGE(C29:E29))*(2^-('Error Calculation'!D30))</f>
        <v>0.47933236186191075</v>
      </c>
      <c r="G29">
        <f>(AVERAGE(C29:E29))*(2^('Error Calculation'!D30))</f>
        <v>2.210822381581949</v>
      </c>
      <c r="H29">
        <f t="shared" si="0"/>
        <v>0.55009403852854466</v>
      </c>
      <c r="I29">
        <f t="shared" si="1"/>
        <v>1.1813959811914936</v>
      </c>
    </row>
    <row r="30" spans="1:9" x14ac:dyDescent="0.35">
      <c r="A30" t="s">
        <v>137</v>
      </c>
      <c r="B30" t="s">
        <v>76</v>
      </c>
      <c r="C30">
        <f>'qPCR Analysis (to WT ESCs)'!D125</f>
        <v>1.0409463154359506</v>
      </c>
      <c r="D30">
        <f>'qPCR Analysis (to WT ESCs)'!E125</f>
        <v>1.0365250622885995</v>
      </c>
      <c r="E30">
        <f>'qPCR Analysis (to WT ESCs)'!F125</f>
        <v>0.92681245254750666</v>
      </c>
      <c r="F30">
        <f>(AVERAGE(C30:E30))*(2^-('Error Calculation'!D31))</f>
        <v>0.88663712175477105</v>
      </c>
      <c r="G30">
        <f>(AVERAGE(C30:E30))*(2^('Error Calculation'!D31))</f>
        <v>1.1310804626425668</v>
      </c>
      <c r="H30">
        <f t="shared" si="0"/>
        <v>0.11479082166924792</v>
      </c>
      <c r="I30">
        <f t="shared" si="1"/>
        <v>0.12965251921854781</v>
      </c>
    </row>
    <row r="31" spans="1:9" x14ac:dyDescent="0.35">
      <c r="A31" t="s">
        <v>137</v>
      </c>
      <c r="B31" t="s">
        <v>77</v>
      </c>
      <c r="C31">
        <f>'qPCR Analysis (to WT ESCs)'!D126</f>
        <v>1.0133543734991846</v>
      </c>
      <c r="D31">
        <f>'qPCR Analysis (to WT ESCs)'!E126</f>
        <v>0.98287790001232966</v>
      </c>
      <c r="E31">
        <f>'qPCR Analysis (to WT ESCs)'!F126</f>
        <v>1.0040124165537225</v>
      </c>
      <c r="F31">
        <f>(AVERAGE(C31:E31))*(2^-('Error Calculation'!D32))</f>
        <v>0.89648439761555043</v>
      </c>
      <c r="G31">
        <f>(AVERAGE(C31:E31))*(2^('Error Calculation'!D32))</f>
        <v>1.1156503515543057</v>
      </c>
      <c r="H31">
        <f t="shared" si="0"/>
        <v>0.1035971657395286</v>
      </c>
      <c r="I31">
        <f t="shared" si="1"/>
        <v>0.11556878819922667</v>
      </c>
    </row>
    <row r="32" spans="1:9" x14ac:dyDescent="0.35">
      <c r="A32" t="s">
        <v>136</v>
      </c>
      <c r="B32" t="s">
        <v>48</v>
      </c>
      <c r="C32">
        <f>'qPCR Analysis (to WT ESCs)'!G97</f>
        <v>2.1978295294274348E-4</v>
      </c>
      <c r="D32">
        <f>'qPCR Analysis (to WT ESCs)'!H97</f>
        <v>2.0878530261107255E-4</v>
      </c>
      <c r="E32">
        <f>'qPCR Analysis (to WT ESCs)'!I97</f>
        <v>1.901237141438171E-4</v>
      </c>
      <c r="F32">
        <f>(AVERAGE(C32:E32))*(2^-('Error Calculation'!G3))</f>
        <v>1.894870726784111E-4</v>
      </c>
      <c r="G32">
        <f>(AVERAGE(C32:E32))*(2^('Error Calculation'!G3))</f>
        <v>2.2445374825001826E-4</v>
      </c>
      <c r="H32">
        <f t="shared" si="0"/>
        <v>1.6743583887466614E-5</v>
      </c>
      <c r="I32">
        <f t="shared" si="1"/>
        <v>1.822309168414055E-5</v>
      </c>
    </row>
    <row r="33" spans="1:9" x14ac:dyDescent="0.35">
      <c r="A33" t="s">
        <v>136</v>
      </c>
      <c r="B33" t="s">
        <v>49</v>
      </c>
      <c r="C33">
        <f>'qPCR Analysis (to WT ESCs)'!G98</f>
        <v>6.4257582863131834E-4</v>
      </c>
      <c r="D33">
        <f>'qPCR Analysis (to WT ESCs)'!H98</f>
        <v>6.1042217803989978E-4</v>
      </c>
      <c r="E33">
        <f>'qPCR Analysis (to WT ESCs)'!I98</f>
        <v>5.5586159673745843E-4</v>
      </c>
      <c r="F33">
        <f>(AVERAGE(C33:E33))*(2^-('Error Calculation'!G4))</f>
        <v>5.5400025848671209E-4</v>
      </c>
      <c r="G33">
        <f>(AVERAGE(C33:E33))*(2^('Error Calculation'!G4))</f>
        <v>6.5623175655818151E-4</v>
      </c>
      <c r="H33">
        <f t="shared" si="0"/>
        <v>4.8952942649513461E-5</v>
      </c>
      <c r="I33">
        <f t="shared" si="1"/>
        <v>5.327855542195596E-5</v>
      </c>
    </row>
    <row r="34" spans="1:9" x14ac:dyDescent="0.35">
      <c r="A34" t="s">
        <v>136</v>
      </c>
      <c r="B34" t="s">
        <v>50</v>
      </c>
      <c r="C34">
        <f>'qPCR Analysis (to WT ESCs)'!G99</f>
        <v>2.3642018091747253E-2</v>
      </c>
      <c r="D34">
        <f>'qPCR Analysis (to WT ESCs)'!H99</f>
        <v>2.2459002554705974E-2</v>
      </c>
      <c r="E34">
        <f>'qPCR Analysis (to WT ESCs)'!I99</f>
        <v>2.0451578383466774E-2</v>
      </c>
      <c r="F34">
        <f>(AVERAGE(C34:E34))*(2^-('Error Calculation'!G5))</f>
        <v>2.0383094959973015E-2</v>
      </c>
      <c r="G34">
        <f>(AVERAGE(C34:E34))*(2^('Error Calculation'!G5))</f>
        <v>2.4144454817066004E-2</v>
      </c>
      <c r="H34">
        <f t="shared" si="0"/>
        <v>1.801104716666984E-3</v>
      </c>
      <c r="I34">
        <f t="shared" si="1"/>
        <v>1.9602551404260052E-3</v>
      </c>
    </row>
    <row r="35" spans="1:9" x14ac:dyDescent="0.35">
      <c r="A35" t="s">
        <v>136</v>
      </c>
      <c r="B35" t="s">
        <v>51</v>
      </c>
      <c r="C35">
        <f>'qPCR Analysis (to WT ESCs)'!G100</f>
        <v>2.2474238793300944E-5</v>
      </c>
      <c r="D35">
        <f>'qPCR Analysis (to WT ESCs)'!H100</f>
        <v>5.6735734118227142E-6</v>
      </c>
      <c r="E35">
        <f>'qPCR Analysis (to WT ESCs)'!I100</f>
        <v>1.5925348224602739E-5</v>
      </c>
      <c r="F35">
        <f>(AVERAGE(C35:E35))*(2^-('Error Calculation'!G6))</f>
        <v>2.193184452465395E-6</v>
      </c>
      <c r="G35">
        <f>(AVERAGE(C35:E35))*(2^('Error Calculation'!G6))</f>
        <v>9.840807142736459E-5</v>
      </c>
      <c r="H35">
        <f>AVERAGE(C35:E35)-F35</f>
        <v>1.2497869024110071E-5</v>
      </c>
      <c r="I35">
        <f t="shared" si="1"/>
        <v>8.3717017950789128E-5</v>
      </c>
    </row>
    <row r="36" spans="1:9" x14ac:dyDescent="0.35">
      <c r="A36" t="s">
        <v>136</v>
      </c>
      <c r="B36" t="s">
        <v>52</v>
      </c>
      <c r="C36">
        <f>'qPCR Analysis (to WT ESCs)'!G101</f>
        <v>1.37274982665664E-3</v>
      </c>
      <c r="D36">
        <f>'qPCR Analysis (to WT ESCs)'!H101</f>
        <v>1.3040592281170658E-3</v>
      </c>
      <c r="E36">
        <f>'qPCR Analysis (to WT ESCs)'!I101</f>
        <v>1.1875001775148294E-3</v>
      </c>
      <c r="F36">
        <f>(AVERAGE(C36:E36))*(2^-('Error Calculation'!G7))</f>
        <v>1.1835237569163394E-3</v>
      </c>
      <c r="G36">
        <f>(AVERAGE(C36:E36))*(2^('Error Calculation'!G7))</f>
        <v>1.4019233060487395E-3</v>
      </c>
      <c r="H36">
        <f t="shared" si="0"/>
        <v>1.0457932051317247E-4</v>
      </c>
      <c r="I36">
        <f t="shared" si="1"/>
        <v>1.1382022861922765E-4</v>
      </c>
    </row>
    <row r="37" spans="1:9" x14ac:dyDescent="0.35">
      <c r="A37" t="s">
        <v>136</v>
      </c>
      <c r="B37" t="s">
        <v>53</v>
      </c>
      <c r="C37">
        <f>'qPCR Analysis (to WT ESCs)'!G102</f>
        <v>7.053734935419357E-5</v>
      </c>
      <c r="D37">
        <f>'qPCR Analysis (to WT ESCs)'!H102</f>
        <v>6.7007753026845893E-5</v>
      </c>
      <c r="E37">
        <f>'qPCR Analysis (to WT ESCs)'!I102</f>
        <v>6.1018485125973197E-5</v>
      </c>
      <c r="F37">
        <f>(AVERAGE(C37:E37))*(2^-('Error Calculation'!G8))</f>
        <v>6.0814160810290672E-5</v>
      </c>
      <c r="G37">
        <f>(AVERAGE(C37:E37))*(2^('Error Calculation'!G8))</f>
        <v>7.2036398829777783E-5</v>
      </c>
      <c r="H37">
        <f t="shared" si="0"/>
        <v>5.3737016920468719E-6</v>
      </c>
      <c r="I37">
        <f t="shared" si="1"/>
        <v>5.8485363274402388E-6</v>
      </c>
    </row>
    <row r="38" spans="1:9" x14ac:dyDescent="0.35">
      <c r="A38" t="s">
        <v>136</v>
      </c>
      <c r="B38" t="s">
        <v>54</v>
      </c>
      <c r="C38">
        <f>'qPCR Analysis (to WT ESCs)'!G103</f>
        <v>3.0627284822129454E-5</v>
      </c>
      <c r="D38">
        <f>'qPCR Analysis (to WT ESCs)'!H103</f>
        <v>1.1892369063269648E-5</v>
      </c>
      <c r="E38">
        <f>'qPCR Analysis (to WT ESCs)'!I103</f>
        <v>1.0829408717958042E-5</v>
      </c>
      <c r="F38">
        <f>(AVERAGE(C38:E38))*(2^-('Error Calculation'!G9))</f>
        <v>3.2764724742235932E-6</v>
      </c>
      <c r="G38">
        <f>(AVERAGE(C38:E38))*(2^('Error Calculation'!G9))</f>
        <v>9.6517164014643146E-5</v>
      </c>
      <c r="H38">
        <f t="shared" si="0"/>
        <v>1.4506548393562123E-5</v>
      </c>
      <c r="I38">
        <f t="shared" si="1"/>
        <v>7.8734143146857427E-5</v>
      </c>
    </row>
    <row r="39" spans="1:9" x14ac:dyDescent="0.35">
      <c r="A39" t="s">
        <v>136</v>
      </c>
      <c r="B39" t="s">
        <v>55</v>
      </c>
      <c r="C39">
        <f>'qPCR Analysis (to WT ESCs)'!G104</f>
        <v>7.3818110394882516E-5</v>
      </c>
      <c r="D39">
        <f>'qPCR Analysis (to WT ESCs)'!H104</f>
        <v>7.0124349093572132E-5</v>
      </c>
      <c r="E39">
        <f>'qPCR Analysis (to WT ESCs)'!I104</f>
        <v>6.3856514490500909E-5</v>
      </c>
      <c r="F39">
        <f>(AVERAGE(C39:E39))*(2^-('Error Calculation'!G10))</f>
        <v>6.364268685125015E-5</v>
      </c>
      <c r="G39">
        <f>(AVERAGE(C39:E39))*(2^('Error Calculation'!G10))</f>
        <v>7.5386882126301217E-5</v>
      </c>
      <c r="H39">
        <f t="shared" si="0"/>
        <v>5.6236378084017119E-6</v>
      </c>
      <c r="I39">
        <f t="shared" si="1"/>
        <v>6.1205574666493558E-6</v>
      </c>
    </row>
    <row r="40" spans="1:9" x14ac:dyDescent="0.35">
      <c r="A40" t="s">
        <v>136</v>
      </c>
      <c r="B40" t="s">
        <v>56</v>
      </c>
      <c r="C40">
        <f>'qPCR Analysis (to WT ESCs)'!G105</f>
        <v>1.8286141805866268E-4</v>
      </c>
      <c r="D40">
        <f>'qPCR Analysis (to WT ESCs)'!H105</f>
        <v>1.7371127284477689E-4</v>
      </c>
      <c r="E40">
        <f>'qPCR Analysis (to WT ESCs)'!I105</f>
        <v>1.5818466131891184E-4</v>
      </c>
      <c r="F40">
        <f>(AVERAGE(C40:E40))*(2^-('Error Calculation'!G11))</f>
        <v>1.5765496982282284E-4</v>
      </c>
      <c r="G40">
        <f>(AVERAGE(C40:E40))*(2^('Error Calculation'!G11))</f>
        <v>1.8674756228374508E-4</v>
      </c>
      <c r="H40">
        <f t="shared" si="0"/>
        <v>1.3930814251294317E-5</v>
      </c>
      <c r="I40">
        <f t="shared" si="1"/>
        <v>1.5161778209627923E-5</v>
      </c>
    </row>
    <row r="41" spans="1:9" x14ac:dyDescent="0.35">
      <c r="A41" t="s">
        <v>136</v>
      </c>
      <c r="B41" t="s">
        <v>57</v>
      </c>
      <c r="C41">
        <f>'qPCR Analysis (to WT ESCs)'!G106</f>
        <v>2.5405112279252968E-3</v>
      </c>
      <c r="D41">
        <f>'qPCR Analysis (to WT ESCs)'!H106</f>
        <v>0.10731194333243158</v>
      </c>
      <c r="E41">
        <f>'qPCR Analysis (to WT ESCs)'!I106</f>
        <v>6.6522362779056501E-2</v>
      </c>
      <c r="F41">
        <f>(AVERAGE(C41:E41))*(2^-('Error Calculation'!G12))</f>
        <v>7.8468538131692129E-6</v>
      </c>
      <c r="G41">
        <f>(AVERAGE(C41:E41))*(2^('Error Calculation'!G12))</f>
        <v>440.48901540220407</v>
      </c>
      <c r="H41">
        <f t="shared" si="0"/>
        <v>5.8783758925991289E-2</v>
      </c>
      <c r="I41">
        <f t="shared" si="1"/>
        <v>440.43022379642429</v>
      </c>
    </row>
    <row r="42" spans="1:9" x14ac:dyDescent="0.35">
      <c r="A42" t="s">
        <v>136</v>
      </c>
      <c r="B42" t="s">
        <v>58</v>
      </c>
      <c r="C42">
        <f>'qPCR Analysis (to WT ESCs)'!G107</f>
        <v>0.4983063970599888</v>
      </c>
      <c r="D42">
        <f>'qPCR Analysis (to WT ESCs)'!H107</f>
        <v>0.47136710932546061</v>
      </c>
      <c r="E42">
        <f>'qPCR Analysis (to WT ESCs)'!I107</f>
        <v>0.43894740790535042</v>
      </c>
      <c r="F42">
        <f>(AVERAGE(C42:E42))*(2^-('Error Calculation'!G13))</f>
        <v>0.41082719020317254</v>
      </c>
      <c r="G42">
        <f>(AVERAGE(C42:E42))*(2^('Error Calculation'!G13))</f>
        <v>0.53664436788729319</v>
      </c>
      <c r="H42">
        <f t="shared" si="0"/>
        <v>5.8713114560427382E-2</v>
      </c>
      <c r="I42">
        <f t="shared" si="1"/>
        <v>6.7104063123693269E-2</v>
      </c>
    </row>
    <row r="43" spans="1:9" x14ac:dyDescent="0.35">
      <c r="A43" t="s">
        <v>136</v>
      </c>
      <c r="B43" t="s">
        <v>59</v>
      </c>
      <c r="C43">
        <f>'qPCR Analysis (to WT ESCs)'!G108</f>
        <v>1.8037853071855559E-2</v>
      </c>
      <c r="D43">
        <f>'qPCR Analysis (to WT ESCs)'!H108</f>
        <v>1.7135262592647606E-2</v>
      </c>
      <c r="E43">
        <f>'qPCR Analysis (to WT ESCs)'!I108</f>
        <v>1.560368343078479E-2</v>
      </c>
      <c r="F43">
        <f>(AVERAGE(C43:E43))*(2^-('Error Calculation'!G14))</f>
        <v>1.5551433494842589E-2</v>
      </c>
      <c r="G43">
        <f>(AVERAGE(C43:E43))*(2^('Error Calculation'!G14))</f>
        <v>1.8421190898348778E-2</v>
      </c>
      <c r="H43">
        <f t="shared" si="0"/>
        <v>1.3741662035867287E-3</v>
      </c>
      <c r="I43">
        <f t="shared" si="1"/>
        <v>1.4955911999194604E-3</v>
      </c>
    </row>
    <row r="44" spans="1:9" x14ac:dyDescent="0.35">
      <c r="A44" t="s">
        <v>136</v>
      </c>
      <c r="B44" t="s">
        <v>60</v>
      </c>
      <c r="C44">
        <f>'qPCR Analysis (to WT ESCs)'!G109</f>
        <v>0.63143766400179646</v>
      </c>
      <c r="D44">
        <f>'qPCR Analysis (to WT ESCs)'!H109</f>
        <v>0.44136910598112422</v>
      </c>
      <c r="E44">
        <f>'qPCR Analysis (to WT ESCs)'!I109</f>
        <v>0.48308073402728158</v>
      </c>
      <c r="F44">
        <f>(AVERAGE(C44:E44))*(2^-('Error Calculation'!G15))</f>
        <v>0.43596104551877762</v>
      </c>
      <c r="G44">
        <f>(AVERAGE(C44:E44))*(2^('Error Calculation'!G15))</f>
        <v>0.61697304534130537</v>
      </c>
      <c r="H44">
        <f t="shared" si="0"/>
        <v>8.266812248462313E-2</v>
      </c>
      <c r="I44">
        <f t="shared" si="1"/>
        <v>9.8343877337904617E-2</v>
      </c>
    </row>
    <row r="45" spans="1:9" x14ac:dyDescent="0.35">
      <c r="A45" t="s">
        <v>136</v>
      </c>
      <c r="B45" t="s">
        <v>61</v>
      </c>
      <c r="C45">
        <f>'qPCR Analysis (to WT ESCs)'!G110</f>
        <v>0.49680881144566341</v>
      </c>
      <c r="D45">
        <f>'qPCR Analysis (to WT ESCs)'!H110</f>
        <v>0.40856022581500151</v>
      </c>
      <c r="E45">
        <f>'qPCR Analysis (to WT ESCs)'!I110</f>
        <v>0.42107126576533982</v>
      </c>
      <c r="F45">
        <f>(AVERAGE(C45:E45))*(2^-('Error Calculation'!G16))</f>
        <v>0.37619201452232948</v>
      </c>
      <c r="G45">
        <f>(AVERAGE(C45:E45))*(2^('Error Calculation'!G16))</f>
        <v>0.51966484300304749</v>
      </c>
      <c r="H45">
        <f t="shared" si="0"/>
        <v>6.5954753153005363E-2</v>
      </c>
      <c r="I45">
        <f t="shared" si="1"/>
        <v>7.7518075327712654E-2</v>
      </c>
    </row>
    <row r="46" spans="1:9" x14ac:dyDescent="0.35">
      <c r="A46" t="s">
        <v>136</v>
      </c>
      <c r="B46" t="s">
        <v>62</v>
      </c>
      <c r="C46">
        <f>'qPCR Analysis (to WT ESCs)'!G111</f>
        <v>0.98415976688805806</v>
      </c>
      <c r="D46">
        <f>'qPCR Analysis (to WT ESCs)'!H111</f>
        <v>0.7472602973956195</v>
      </c>
      <c r="E46">
        <f>'qPCR Analysis (to WT ESCs)'!I111</f>
        <v>0.71780196504659644</v>
      </c>
      <c r="F46">
        <f>(AVERAGE(C46:E46))*(2^-('Error Calculation'!G17))</f>
        <v>0.52944213931226514</v>
      </c>
      <c r="G46">
        <f>(AVERAGE(C46:E46))*(2^('Error Calculation'!G17))</f>
        <v>1.2589117873199061</v>
      </c>
      <c r="H46">
        <f t="shared" si="0"/>
        <v>0.2869652037978262</v>
      </c>
      <c r="I46">
        <f t="shared" si="1"/>
        <v>0.44250444420981472</v>
      </c>
    </row>
    <row r="47" spans="1:9" x14ac:dyDescent="0.35">
      <c r="A47" t="s">
        <v>136</v>
      </c>
      <c r="B47" t="s">
        <v>63</v>
      </c>
      <c r="C47">
        <f>'qPCR Analysis (to WT ESCs)'!G112</f>
        <v>3.298838733375943E-5</v>
      </c>
      <c r="D47">
        <f>'qPCR Analysis (to WT ESCs)'!H112</f>
        <v>3.1337691754121217E-5</v>
      </c>
      <c r="E47">
        <f>'qPCR Analysis (to WT ESCs)'!I112</f>
        <v>2.8536675113028922E-5</v>
      </c>
      <c r="F47">
        <f>(AVERAGE(C47:E47))*(2^-('Error Calculation'!G18))</f>
        <v>2.8441118223960191E-5</v>
      </c>
      <c r="G47">
        <f>(AVERAGE(C47:E47))*(2^('Error Calculation'!G18))</f>
        <v>3.3689451737026518E-5</v>
      </c>
      <c r="H47">
        <f t="shared" si="0"/>
        <v>2.5131331763430015E-6</v>
      </c>
      <c r="I47">
        <f t="shared" si="1"/>
        <v>2.7352003367233255E-6</v>
      </c>
    </row>
    <row r="48" spans="1:9" x14ac:dyDescent="0.35">
      <c r="A48" t="s">
        <v>136</v>
      </c>
      <c r="B48" t="s">
        <v>64</v>
      </c>
      <c r="C48">
        <f>'qPCR Analysis (to WT ESCs)'!G113</f>
        <v>0.61502866410224888</v>
      </c>
      <c r="D48">
        <f>'qPCR Analysis (to WT ESCs)'!H113</f>
        <v>0.45171494633920223</v>
      </c>
      <c r="E48">
        <f>'qPCR Analysis (to WT ESCs)'!I113</f>
        <v>0.37005609637163661</v>
      </c>
      <c r="F48">
        <f>(AVERAGE(C48:E48))*(2^-('Error Calculation'!G19))</f>
        <v>0.39016978619788895</v>
      </c>
      <c r="G48">
        <f>(AVERAGE(C48:E48))*(2^('Error Calculation'!G19))</f>
        <v>0.58789032949395748</v>
      </c>
      <c r="H48">
        <f t="shared" si="0"/>
        <v>8.8763449406473627E-2</v>
      </c>
      <c r="I48">
        <f t="shared" si="1"/>
        <v>0.1089570938895949</v>
      </c>
    </row>
    <row r="49" spans="1:9" x14ac:dyDescent="0.35">
      <c r="A49" t="s">
        <v>136</v>
      </c>
      <c r="B49" t="s">
        <v>65</v>
      </c>
      <c r="C49">
        <f>'qPCR Analysis (to WT ESCs)'!G114</f>
        <v>0.92335678060406112</v>
      </c>
      <c r="D49">
        <f>'qPCR Analysis (to WT ESCs)'!H114</f>
        <v>0.94450768772479865</v>
      </c>
      <c r="E49">
        <f>'qPCR Analysis (to WT ESCs)'!I114</f>
        <v>0.9918934861200811</v>
      </c>
      <c r="F49">
        <f>(AVERAGE(C49:E49))*(2^-('Error Calculation'!G20))</f>
        <v>0.81284985675284083</v>
      </c>
      <c r="G49">
        <f>(AVERAGE(C49:E49))*(2^('Error Calculation'!G20))</f>
        <v>1.117907089495414</v>
      </c>
      <c r="H49">
        <f t="shared" si="0"/>
        <v>0.1404027947301395</v>
      </c>
      <c r="I49">
        <f t="shared" si="1"/>
        <v>0.16465443801243362</v>
      </c>
    </row>
    <row r="50" spans="1:9" x14ac:dyDescent="0.35">
      <c r="A50" t="s">
        <v>136</v>
      </c>
      <c r="B50" t="s">
        <v>66</v>
      </c>
      <c r="C50">
        <f>'qPCR Analysis (to WT ESCs)'!G115</f>
        <v>0.97273652819052925</v>
      </c>
      <c r="D50">
        <f>'qPCR Analysis (to WT ESCs)'!H115</f>
        <v>1.1369816732948754</v>
      </c>
      <c r="E50">
        <f>'qPCR Analysis (to WT ESCs)'!I115</f>
        <v>0.87097185212980055</v>
      </c>
      <c r="F50">
        <f>(AVERAGE(C50:E50))*(2^-('Error Calculation'!G21))</f>
        <v>0.82679898593652923</v>
      </c>
      <c r="G50">
        <f>(AVERAGE(C50:E50))*(2^('Error Calculation'!G21))</f>
        <v>1.1939638892271549</v>
      </c>
      <c r="H50">
        <f t="shared" si="0"/>
        <v>0.16676436526853922</v>
      </c>
      <c r="I50">
        <f t="shared" si="1"/>
        <v>0.20040053802208646</v>
      </c>
    </row>
    <row r="51" spans="1:9" x14ac:dyDescent="0.35">
      <c r="A51" t="s">
        <v>136</v>
      </c>
      <c r="B51" t="s">
        <v>67</v>
      </c>
      <c r="C51">
        <f>'qPCR Analysis (to WT ESCs)'!G116</f>
        <v>0.38449533513477413</v>
      </c>
      <c r="D51">
        <f>'qPCR Analysis (to WT ESCs)'!H116</f>
        <v>0.45846028453639109</v>
      </c>
      <c r="E51">
        <f>'qPCR Analysis (to WT ESCs)'!I116</f>
        <v>0.38264213908343231</v>
      </c>
      <c r="F51">
        <f>(AVERAGE(C51:E51))*(2^-('Error Calculation'!G22))</f>
        <v>0.34176910165294655</v>
      </c>
      <c r="G51">
        <f>(AVERAGE(C51:E51))*(2^('Error Calculation'!G22))</f>
        <v>0.48833810084694335</v>
      </c>
      <c r="H51">
        <f t="shared" si="0"/>
        <v>6.6763484598585943E-2</v>
      </c>
      <c r="I51">
        <f t="shared" si="1"/>
        <v>7.9805514595410854E-2</v>
      </c>
    </row>
    <row r="52" spans="1:9" x14ac:dyDescent="0.35">
      <c r="A52" t="s">
        <v>136</v>
      </c>
      <c r="B52" t="s">
        <v>68</v>
      </c>
      <c r="C52">
        <f>'qPCR Analysis (to WT ESCs)'!G117</f>
        <v>1.5216460132137986</v>
      </c>
      <c r="D52">
        <f>'qPCR Analysis (to WT ESCs)'!H117</f>
        <v>1.2082584724192753</v>
      </c>
      <c r="E52">
        <f>'qPCR Analysis (to WT ESCs)'!I117</f>
        <v>1.449880949301287</v>
      </c>
      <c r="F52">
        <f>(AVERAGE(C52:E52))*(2^-('Error Calculation'!G23))</f>
        <v>1.1660302414380379</v>
      </c>
      <c r="G52">
        <f>(AVERAGE(C52:E52))*(2^('Error Calculation'!G23))</f>
        <v>1.6647754121657283</v>
      </c>
      <c r="H52">
        <f t="shared" si="0"/>
        <v>0.22723157020674889</v>
      </c>
      <c r="I52">
        <f t="shared" si="1"/>
        <v>0.27151360052094153</v>
      </c>
    </row>
    <row r="53" spans="1:9" x14ac:dyDescent="0.35">
      <c r="A53" t="s">
        <v>136</v>
      </c>
      <c r="B53" t="s">
        <v>70</v>
      </c>
      <c r="C53">
        <f>'qPCR Analysis (to WT ESCs)'!G118</f>
        <v>0.59837784552628714</v>
      </c>
      <c r="D53">
        <f>'qPCR Analysis (to WT ESCs)'!H118</f>
        <v>0.77798235156473994</v>
      </c>
      <c r="E53">
        <f>'qPCR Analysis (to WT ESCs)'!I118</f>
        <v>0.80468051278253716</v>
      </c>
      <c r="F53">
        <f>(AVERAGE(C53:E53))*(2^-('Error Calculation'!G24))</f>
        <v>0.53841587954908754</v>
      </c>
      <c r="G53">
        <f>(AVERAGE(C53:E53))*(2^('Error Calculation'!G24))</f>
        <v>0.98167374139394514</v>
      </c>
      <c r="H53">
        <f t="shared" si="0"/>
        <v>0.18859769040876717</v>
      </c>
      <c r="I53">
        <f t="shared" si="1"/>
        <v>0.25466017143609043</v>
      </c>
    </row>
    <row r="54" spans="1:9" x14ac:dyDescent="0.35">
      <c r="A54" t="s">
        <v>136</v>
      </c>
      <c r="B54" t="s">
        <v>71</v>
      </c>
      <c r="C54">
        <f>'qPCR Analysis (to WT ESCs)'!G119</f>
        <v>1.1607729279725187</v>
      </c>
      <c r="D54">
        <f>'qPCR Analysis (to WT ESCs)'!H119</f>
        <v>0.84725928337672962</v>
      </c>
      <c r="E54">
        <f>'qPCR Analysis (to WT ESCs)'!I119</f>
        <v>0.77460682129706071</v>
      </c>
      <c r="F54">
        <f>(AVERAGE(C54:E54))*(2^-('Error Calculation'!G25))</f>
        <v>0.69206668818781514</v>
      </c>
      <c r="G54">
        <f>(AVERAGE(C54:E54))*(2^('Error Calculation'!G25))</f>
        <v>1.2431493024469034</v>
      </c>
      <c r="H54">
        <f t="shared" si="0"/>
        <v>0.23547965602762133</v>
      </c>
      <c r="I54">
        <f t="shared" si="1"/>
        <v>0.31560295823146689</v>
      </c>
    </row>
    <row r="55" spans="1:9" x14ac:dyDescent="0.35">
      <c r="A55" t="s">
        <v>136</v>
      </c>
      <c r="B55" t="s">
        <v>72</v>
      </c>
      <c r="C55">
        <f>'qPCR Analysis (to WT ESCs)'!G120</f>
        <v>1.0058229969687031</v>
      </c>
      <c r="D55">
        <f>'qPCR Analysis (to WT ESCs)'!H120</f>
        <v>1.1834779098572441</v>
      </c>
      <c r="E55">
        <f>'qPCR Analysis (to WT ESCs)'!I120</f>
        <v>0.53411887675749636</v>
      </c>
      <c r="F55">
        <f>(AVERAGE(C55:E55))*(2^-('Error Calculation'!G26))</f>
        <v>0.57511283423426141</v>
      </c>
      <c r="G55">
        <f>(AVERAGE(C55:E55))*(2^('Error Calculation'!G26))</f>
        <v>1.4329584805135835</v>
      </c>
      <c r="H55">
        <f t="shared" si="0"/>
        <v>0.33269376029355302</v>
      </c>
      <c r="I55">
        <f t="shared" si="1"/>
        <v>0.52515188598576912</v>
      </c>
    </row>
    <row r="56" spans="1:9" x14ac:dyDescent="0.35">
      <c r="A56" t="s">
        <v>136</v>
      </c>
      <c r="B56" t="s">
        <v>73</v>
      </c>
      <c r="C56">
        <f>'qPCR Analysis (to WT ESCs)'!G121</f>
        <v>0.82324476240082767</v>
      </c>
      <c r="D56">
        <f>'qPCR Analysis (to WT ESCs)'!H121</f>
        <v>1.0123590102702589</v>
      </c>
      <c r="E56">
        <f>'qPCR Analysis (to WT ESCs)'!I121</f>
        <v>0.79173799929617217</v>
      </c>
      <c r="F56">
        <f>(AVERAGE(C56:E56))*(2^-('Error Calculation'!G27))</f>
        <v>0.69947339721556923</v>
      </c>
      <c r="G56">
        <f>(AVERAGE(C56:E56))*(2^('Error Calculation'!G27))</f>
        <v>1.0965272532487205</v>
      </c>
      <c r="H56">
        <f t="shared" si="0"/>
        <v>0.17630719344018364</v>
      </c>
      <c r="I56">
        <f t="shared" si="1"/>
        <v>0.2207466625929676</v>
      </c>
    </row>
    <row r="57" spans="1:9" x14ac:dyDescent="0.35">
      <c r="A57" t="s">
        <v>136</v>
      </c>
      <c r="B57" t="s">
        <v>74</v>
      </c>
      <c r="C57">
        <f>'qPCR Analysis (to WT ESCs)'!G122</f>
        <v>1.1276357413106441</v>
      </c>
      <c r="D57">
        <f>'qPCR Analysis (to WT ESCs)'!H122</f>
        <v>1.2341138086798873</v>
      </c>
      <c r="E57">
        <f>'qPCR Analysis (to WT ESCs)'!I122</f>
        <v>0.99763877512002008</v>
      </c>
      <c r="F57">
        <f>(AVERAGE(C57:E57))*(2^-('Error Calculation'!G28))</f>
        <v>0.93795354474369985</v>
      </c>
      <c r="G57">
        <f>(AVERAGE(C57:E57))*(2^('Error Calculation'!G28))</f>
        <v>1.3368927825350392</v>
      </c>
      <c r="H57">
        <f t="shared" si="0"/>
        <v>0.18184256362648388</v>
      </c>
      <c r="I57">
        <f t="shared" si="1"/>
        <v>0.21709667416485545</v>
      </c>
    </row>
    <row r="58" spans="1:9" x14ac:dyDescent="0.35">
      <c r="A58" t="s">
        <v>136</v>
      </c>
      <c r="B58" t="s">
        <v>75</v>
      </c>
      <c r="C58">
        <f>'qPCR Analysis (to WT ESCs)'!G123</f>
        <v>1.1861345453808758</v>
      </c>
      <c r="D58">
        <f>'qPCR Analysis (to WT ESCs)'!H123</f>
        <v>1.1739866476228069</v>
      </c>
      <c r="E58">
        <f>'qPCR Analysis (to WT ESCs)'!I123</f>
        <v>1.0643694446884218</v>
      </c>
      <c r="F58">
        <f>(AVERAGE(C58:E58))*(2^-('Error Calculation'!G29))</f>
        <v>0.98192927484918313</v>
      </c>
      <c r="G58">
        <f>(AVERAGE(C58:E58))*(2^('Error Calculation'!G29))</f>
        <v>1.326994885139323</v>
      </c>
      <c r="H58">
        <f t="shared" si="0"/>
        <v>0.15956760438151829</v>
      </c>
      <c r="I58">
        <f t="shared" si="1"/>
        <v>0.18549800590862153</v>
      </c>
    </row>
    <row r="59" spans="1:9" x14ac:dyDescent="0.35">
      <c r="A59" t="s">
        <v>136</v>
      </c>
      <c r="B59" t="s">
        <v>69</v>
      </c>
      <c r="C59">
        <f>'qPCR Analysis (to WT ESCs)'!G124</f>
        <v>2.3630089786934185</v>
      </c>
      <c r="D59">
        <f>'qPCR Analysis (to WT ESCs)'!H124</f>
        <v>0.60208445632804075</v>
      </c>
      <c r="E59">
        <f>'qPCR Analysis (to WT ESCs)'!I124</f>
        <v>0.82677257822836403</v>
      </c>
      <c r="F59">
        <f>(AVERAGE(C59:E59))*(2^-('Error Calculation'!G30))</f>
        <v>0.29425064832546632</v>
      </c>
      <c r="G59">
        <f>(AVERAGE(C59:E59))*(2^('Error Calculation'!G30))</f>
        <v>5.4293273605960053</v>
      </c>
      <c r="H59">
        <f t="shared" si="0"/>
        <v>0.96970468942447474</v>
      </c>
      <c r="I59">
        <f t="shared" si="1"/>
        <v>4.1653720228460642</v>
      </c>
    </row>
    <row r="60" spans="1:9" x14ac:dyDescent="0.35">
      <c r="A60" t="s">
        <v>136</v>
      </c>
      <c r="B60" t="s">
        <v>76</v>
      </c>
      <c r="C60">
        <f>'qPCR Analysis (to WT ESCs)'!G125</f>
        <v>0.75433241803410567</v>
      </c>
      <c r="D60">
        <f>'qPCR Analysis (to WT ESCs)'!H125</f>
        <v>0.79413948466224549</v>
      </c>
      <c r="E60">
        <f>'qPCR Analysis (to WT ESCs)'!I125</f>
        <v>0.44283914684418396</v>
      </c>
      <c r="F60">
        <f>(AVERAGE(C60:E60))*(2^-('Error Calculation'!G31))</f>
        <v>0.50567598105686151</v>
      </c>
      <c r="G60">
        <f>(AVERAGE(C60:E60))*(2^('Error Calculation'!G31))</f>
        <v>0.87129128896921071</v>
      </c>
      <c r="H60">
        <f t="shared" si="0"/>
        <v>0.15809436878998351</v>
      </c>
      <c r="I60">
        <f t="shared" si="1"/>
        <v>0.20752093912236569</v>
      </c>
    </row>
    <row r="61" spans="1:9" x14ac:dyDescent="0.35">
      <c r="A61" t="s">
        <v>136</v>
      </c>
      <c r="B61" t="s">
        <v>77</v>
      </c>
      <c r="C61">
        <f>'qPCR Analysis (to WT ESCs)'!G126</f>
        <v>1.1097674889575013</v>
      </c>
      <c r="D61">
        <f>'qPCR Analysis (to WT ESCs)'!H126</f>
        <v>1.0148262748406558</v>
      </c>
      <c r="E61">
        <f>'qPCR Analysis (to WT ESCs)'!I126</f>
        <v>0.83798235881676919</v>
      </c>
      <c r="F61">
        <f>(AVERAGE(C61:E61))*(2^-('Error Calculation'!G32))</f>
        <v>0.87691232495979976</v>
      </c>
      <c r="G61">
        <f>(AVERAGE(C61:E61))*(2^('Error Calculation'!D62))</f>
        <v>0.98752537420497555</v>
      </c>
      <c r="H61">
        <f t="shared" si="0"/>
        <v>0.11061304924517579</v>
      </c>
      <c r="I61">
        <f>G61-AVERAGE(C61:E61)</f>
        <v>0</v>
      </c>
    </row>
    <row r="62" spans="1:9" x14ac:dyDescent="0.35">
      <c r="A62" t="s">
        <v>138</v>
      </c>
      <c r="B62" t="s">
        <v>48</v>
      </c>
      <c r="C62">
        <f>'qPCR Analysis (to WT ESCs)'!J97</f>
        <v>1.4508530915881357</v>
      </c>
      <c r="D62">
        <f>'qPCR Analysis (to WT ESCs)'!K97</f>
        <v>1.398924508537764</v>
      </c>
      <c r="E62">
        <f>'qPCR Analysis (to WT ESCs)'!L97</f>
        <v>0.92099279667422762</v>
      </c>
      <c r="F62">
        <f>(AVERAGE(C62:E62))*(2^-('Error Calculation'!J3))</f>
        <v>0.9719348031288586</v>
      </c>
      <c r="G62">
        <f>(AVERAGE(C62:E62))*(2^('Error Calculation'!J3))</f>
        <v>1.6254758995049221</v>
      </c>
      <c r="H62">
        <f t="shared" si="0"/>
        <v>0.28498866247118371</v>
      </c>
      <c r="I62">
        <f t="shared" si="1"/>
        <v>0.36855243390487979</v>
      </c>
    </row>
    <row r="63" spans="1:9" x14ac:dyDescent="0.35">
      <c r="A63" t="s">
        <v>138</v>
      </c>
      <c r="B63" t="s">
        <v>49</v>
      </c>
      <c r="C63">
        <f>'qPCR Analysis (to WT ESCs)'!J98</f>
        <v>0.7615565107820651</v>
      </c>
      <c r="D63">
        <f>'qPCR Analysis (to WT ESCs)'!K98</f>
        <v>0.77641882334361978</v>
      </c>
      <c r="E63">
        <f>'qPCR Analysis (to WT ESCs)'!L98</f>
        <v>0.6539804135435433</v>
      </c>
      <c r="F63">
        <f>(AVERAGE(C63:E63))*(2^-('Error Calculation'!J4))</f>
        <v>0.54780397689173488</v>
      </c>
      <c r="G63">
        <f>(AVERAGE(C63:E63))*(2^('Error Calculation'!J4))</f>
        <v>0.97453148336464046</v>
      </c>
      <c r="H63">
        <f t="shared" si="0"/>
        <v>0.18284793899800778</v>
      </c>
      <c r="I63">
        <f t="shared" si="1"/>
        <v>0.24387956747489781</v>
      </c>
    </row>
    <row r="64" spans="1:9" x14ac:dyDescent="0.35">
      <c r="A64" t="s">
        <v>138</v>
      </c>
      <c r="B64" t="s">
        <v>50</v>
      </c>
      <c r="C64">
        <f>'qPCR Analysis (to WT ESCs)'!J99</f>
        <v>0.86301208472813506</v>
      </c>
      <c r="D64">
        <f>'qPCR Analysis (to WT ESCs)'!K99</f>
        <v>1.1252144617233875</v>
      </c>
      <c r="E64">
        <f>'qPCR Analysis (to WT ESCs)'!L99</f>
        <v>0.776818967991875</v>
      </c>
      <c r="F64">
        <f>(AVERAGE(C64:E64))*(2^-('Error Calculation'!J5))</f>
        <v>0.41034209728316134</v>
      </c>
      <c r="G64">
        <f>(AVERAGE(C64:E64))*(2^('Error Calculation'!J5))</f>
        <v>2.070217548713507</v>
      </c>
      <c r="H64">
        <f t="shared" si="0"/>
        <v>0.51133974086463785</v>
      </c>
      <c r="I64">
        <f t="shared" si="1"/>
        <v>1.1485357105657079</v>
      </c>
    </row>
    <row r="65" spans="1:9" x14ac:dyDescent="0.35">
      <c r="A65" t="s">
        <v>138</v>
      </c>
      <c r="B65" t="s">
        <v>51</v>
      </c>
      <c r="C65">
        <f>'qPCR Analysis (to WT ESCs)'!J100</f>
        <v>1.046045141119808</v>
      </c>
      <c r="D65">
        <f>'qPCR Analysis (to WT ESCs)'!K100</f>
        <v>1.123305837791809</v>
      </c>
      <c r="E65">
        <f>'qPCR Analysis (to WT ESCs)'!L100</f>
        <v>0.76381709325331737</v>
      </c>
      <c r="F65">
        <f>(AVERAGE(C65:E65))*(2^-('Error Calculation'!J6))</f>
        <v>0.7768988256792182</v>
      </c>
      <c r="G65">
        <f>(AVERAGE(C65:E65))*(2^('Error Calculation'!J6))</f>
        <v>1.2304583664626132</v>
      </c>
      <c r="H65">
        <f t="shared" si="0"/>
        <v>0.20082386504242666</v>
      </c>
      <c r="I65">
        <f t="shared" si="1"/>
        <v>0.25273567574096834</v>
      </c>
    </row>
    <row r="66" spans="1:9" x14ac:dyDescent="0.35">
      <c r="A66" t="s">
        <v>138</v>
      </c>
      <c r="B66" t="s">
        <v>52</v>
      </c>
      <c r="C66">
        <f>'qPCR Analysis (to WT ESCs)'!J101</f>
        <v>1.2124260690648245</v>
      </c>
      <c r="D66">
        <f>'qPCR Analysis (to WT ESCs)'!K101</f>
        <v>1.1873646861317797</v>
      </c>
      <c r="E66">
        <f>'qPCR Analysis (to WT ESCs)'!L101</f>
        <v>1.0461391618784361</v>
      </c>
      <c r="F66">
        <f>(AVERAGE(C66:E66))*(2^-('Error Calculation'!J7))</f>
        <v>0.89219174734333884</v>
      </c>
      <c r="G66">
        <f>(AVERAGE(C66:E66))*(2^('Error Calculation'!J7))</f>
        <v>1.4788092891903624</v>
      </c>
      <c r="H66">
        <f t="shared" si="0"/>
        <v>0.25645155834834121</v>
      </c>
      <c r="I66">
        <f t="shared" si="1"/>
        <v>0.33016598349868231</v>
      </c>
    </row>
    <row r="67" spans="1:9" x14ac:dyDescent="0.35">
      <c r="A67" t="s">
        <v>138</v>
      </c>
      <c r="B67" t="s">
        <v>53</v>
      </c>
      <c r="C67">
        <f>'qPCR Analysis (to WT ESCs)'!J102</f>
        <v>1.075718470722419</v>
      </c>
      <c r="D67">
        <f>'qPCR Analysis (to WT ESCs)'!K102</f>
        <v>1.2212107735663933</v>
      </c>
      <c r="E67">
        <f>'qPCR Analysis (to WT ESCs)'!L102</f>
        <v>0.86654058293841685</v>
      </c>
      <c r="F67">
        <f>(AVERAGE(C67:E67))*(2^-('Error Calculation'!J8))</f>
        <v>0.82010804021793038</v>
      </c>
      <c r="G67">
        <f>(AVERAGE(C67:E67))*(2^('Error Calculation'!J8))</f>
        <v>1.3558567702206832</v>
      </c>
      <c r="H67">
        <f t="shared" ref="H67:H130" si="2">AVERAGE(C67:E67)-F67</f>
        <v>0.23438190219114596</v>
      </c>
      <c r="I67">
        <f t="shared" ref="I67:I130" si="3">G67-AVERAGE(C67:E67)</f>
        <v>0.30136682781160684</v>
      </c>
    </row>
    <row r="68" spans="1:9" x14ac:dyDescent="0.35">
      <c r="A68" t="s">
        <v>138</v>
      </c>
      <c r="B68" t="s">
        <v>54</v>
      </c>
      <c r="C68">
        <f>'qPCR Analysis (to WT ESCs)'!J103</f>
        <v>1.1097956090244072</v>
      </c>
      <c r="D68">
        <f>'qPCR Analysis (to WT ESCs)'!K103</f>
        <v>1.364221905382893</v>
      </c>
      <c r="E68">
        <f>'qPCR Analysis (to WT ESCs)'!L103</f>
        <v>0.7559525919476684</v>
      </c>
      <c r="F68">
        <f>(AVERAGE(C68:E68))*(2^-('Error Calculation'!J9))</f>
        <v>0.87114815744275209</v>
      </c>
      <c r="G68">
        <f>(AVERAGE(C68:E68))*(2^('Error Calculation'!J9))</f>
        <v>1.3306458199017424</v>
      </c>
      <c r="H68">
        <f t="shared" si="2"/>
        <v>0.20550854467557078</v>
      </c>
      <c r="I68">
        <f t="shared" si="3"/>
        <v>0.25398911778341948</v>
      </c>
    </row>
    <row r="69" spans="1:9" x14ac:dyDescent="0.35">
      <c r="A69" t="s">
        <v>138</v>
      </c>
      <c r="B69" t="s">
        <v>55</v>
      </c>
      <c r="C69">
        <f>'qPCR Analysis (to WT ESCs)'!J104</f>
        <v>1.1033689853206223</v>
      </c>
      <c r="D69">
        <f>'qPCR Analysis (to WT ESCs)'!K104</f>
        <v>1.3456892833462857</v>
      </c>
      <c r="E69">
        <f>'qPCR Analysis (to WT ESCs)'!L104</f>
        <v>0.9359893373178001</v>
      </c>
      <c r="F69">
        <f>(AVERAGE(C69:E69))*(2^-('Error Calculation'!J10))</f>
        <v>0.87827944981487605</v>
      </c>
      <c r="G69">
        <f>(AVERAGE(C69:E69))*(2^('Error Calculation'!J10))</f>
        <v>1.4496205301295546</v>
      </c>
      <c r="H69">
        <f t="shared" si="2"/>
        <v>0.25006975218002681</v>
      </c>
      <c r="I69">
        <f t="shared" si="3"/>
        <v>0.32127132813465176</v>
      </c>
    </row>
    <row r="70" spans="1:9" x14ac:dyDescent="0.35">
      <c r="A70" t="s">
        <v>138</v>
      </c>
      <c r="B70" t="s">
        <v>56</v>
      </c>
      <c r="C70">
        <f>'qPCR Analysis (to WT ESCs)'!J105</f>
        <v>1.0268809966013814</v>
      </c>
      <c r="D70">
        <f>'qPCR Analysis (to WT ESCs)'!K105</f>
        <v>1.0705543199803604</v>
      </c>
      <c r="E70">
        <f>'qPCR Analysis (to WT ESCs)'!L105</f>
        <v>1.0463982259324314</v>
      </c>
      <c r="F70">
        <f>(AVERAGE(C70:E70))*(2^-('Error Calculation'!J11))</f>
        <v>0.79876687022963877</v>
      </c>
      <c r="G70">
        <f>(AVERAGE(C70:E70))*(2^('Error Calculation'!J11))</f>
        <v>1.3748538474889345</v>
      </c>
      <c r="H70">
        <f t="shared" si="2"/>
        <v>0.24917764394175246</v>
      </c>
      <c r="I70">
        <f t="shared" si="3"/>
        <v>0.32690933331754324</v>
      </c>
    </row>
    <row r="71" spans="1:9" x14ac:dyDescent="0.35">
      <c r="A71" t="s">
        <v>138</v>
      </c>
      <c r="B71" t="s">
        <v>57</v>
      </c>
      <c r="C71">
        <f>'qPCR Analysis (to WT ESCs)'!J106</f>
        <v>0.54946769024967601</v>
      </c>
      <c r="D71">
        <f>'qPCR Analysis (to WT ESCs)'!K106</f>
        <v>0.75059290357860509</v>
      </c>
      <c r="E71">
        <f>'qPCR Analysis (to WT ESCs)'!L106</f>
        <v>0.52075856057609438</v>
      </c>
      <c r="F71">
        <f>(AVERAGE(C71:E71))*(2^-('Error Calculation'!J12))</f>
        <v>0.44338464206107753</v>
      </c>
      <c r="G71">
        <f>(AVERAGE(C71:E71))*(2^('Error Calculation'!J12))</f>
        <v>0.83082675064508804</v>
      </c>
      <c r="H71">
        <f t="shared" si="2"/>
        <v>0.16355507607371422</v>
      </c>
      <c r="I71">
        <f t="shared" si="3"/>
        <v>0.22388703251029629</v>
      </c>
    </row>
    <row r="72" spans="1:9" x14ac:dyDescent="0.35">
      <c r="A72" t="s">
        <v>138</v>
      </c>
      <c r="B72" t="s">
        <v>58</v>
      </c>
      <c r="C72">
        <f>'qPCR Analysis (to WT ESCs)'!J107</f>
        <v>0.5787554049121818</v>
      </c>
      <c r="D72">
        <f>'qPCR Analysis (to WT ESCs)'!K107</f>
        <v>0.61897655332588453</v>
      </c>
      <c r="E72">
        <f>'qPCR Analysis (to WT ESCs)'!L107</f>
        <v>0.39725850169246402</v>
      </c>
      <c r="F72">
        <f>(AVERAGE(C72:E72))*(2^-('Error Calculation'!J13))</f>
        <v>0.41606272740976868</v>
      </c>
      <c r="G72">
        <f>(AVERAGE(C72:E72))*(2^('Error Calculation'!J13))</f>
        <v>0.67938328624073974</v>
      </c>
      <c r="H72">
        <f t="shared" si="2"/>
        <v>0.11560075923374136</v>
      </c>
      <c r="I72">
        <f t="shared" si="3"/>
        <v>0.1477197995972297</v>
      </c>
    </row>
    <row r="73" spans="1:9" x14ac:dyDescent="0.35">
      <c r="A73" t="s">
        <v>138</v>
      </c>
      <c r="B73" t="s">
        <v>59</v>
      </c>
      <c r="C73">
        <f>'qPCR Analysis (to WT ESCs)'!J108</f>
        <v>0.51677043682509505</v>
      </c>
      <c r="D73">
        <f>'qPCR Analysis (to WT ESCs)'!K108</f>
        <v>0.64276299489349897</v>
      </c>
      <c r="E73">
        <f>'qPCR Analysis (to WT ESCs)'!L108</f>
        <v>0.53741709217883193</v>
      </c>
      <c r="F73">
        <f>(AVERAGE(C73:E73))*(2^-('Error Calculation'!J14))</f>
        <v>0.42192958497798172</v>
      </c>
      <c r="G73">
        <f>(AVERAGE(C73:E73))*(2^('Error Calculation'!J14))</f>
        <v>0.75832587107739025</v>
      </c>
      <c r="H73">
        <f t="shared" si="2"/>
        <v>0.14372058965449352</v>
      </c>
      <c r="I73">
        <f t="shared" si="3"/>
        <v>0.192675696444915</v>
      </c>
    </row>
    <row r="74" spans="1:9" x14ac:dyDescent="0.35">
      <c r="A74" t="s">
        <v>138</v>
      </c>
      <c r="B74" t="s">
        <v>60</v>
      </c>
      <c r="C74">
        <f>'qPCR Analysis (to WT ESCs)'!J109</f>
        <v>0.60661421986958031</v>
      </c>
      <c r="D74">
        <f>'qPCR Analysis (to WT ESCs)'!K109</f>
        <v>0.74964643352305482</v>
      </c>
      <c r="E74">
        <f>'qPCR Analysis (to WT ESCs)'!L109</f>
        <v>0.39950650212620009</v>
      </c>
      <c r="F74">
        <f>(AVERAGE(C74:E74))*(2^-('Error Calculation'!J15))</f>
        <v>0.46578607168558955</v>
      </c>
      <c r="G74">
        <f>(AVERAGE(C74:E74))*(2^('Error Calculation'!J15))</f>
        <v>0.7353681805142247</v>
      </c>
      <c r="H74">
        <f t="shared" si="2"/>
        <v>0.11946964682068889</v>
      </c>
      <c r="I74">
        <f t="shared" si="3"/>
        <v>0.15011246200794626</v>
      </c>
    </row>
    <row r="75" spans="1:9" x14ac:dyDescent="0.35">
      <c r="A75" t="s">
        <v>138</v>
      </c>
      <c r="B75" t="s">
        <v>61</v>
      </c>
      <c r="C75">
        <f>'qPCR Analysis (to WT ESCs)'!J110</f>
        <v>0.75826498021627597</v>
      </c>
      <c r="D75">
        <f>'qPCR Analysis (to WT ESCs)'!K110</f>
        <v>0.72161821808455429</v>
      </c>
      <c r="E75">
        <f>'qPCR Analysis (to WT ESCs)'!L110</f>
        <v>0.44614770795968195</v>
      </c>
      <c r="F75">
        <f>(AVERAGE(C75:E75))*(2^-('Error Calculation'!J16))</f>
        <v>0.48528166895710412</v>
      </c>
      <c r="G75">
        <f>(AVERAGE(C75:E75))*(2^('Error Calculation'!J16))</f>
        <v>0.84935668159776745</v>
      </c>
      <c r="H75">
        <f t="shared" si="2"/>
        <v>0.15672863312973329</v>
      </c>
      <c r="I75">
        <f t="shared" si="3"/>
        <v>0.20734637951093005</v>
      </c>
    </row>
    <row r="76" spans="1:9" x14ac:dyDescent="0.35">
      <c r="A76" t="s">
        <v>138</v>
      </c>
      <c r="B76" t="s">
        <v>62</v>
      </c>
      <c r="C76">
        <f>'qPCR Analysis (to WT ESCs)'!J111</f>
        <v>1.2191394115845582</v>
      </c>
      <c r="D76">
        <f>'qPCR Analysis (to WT ESCs)'!K111</f>
        <v>1.1797275992803207</v>
      </c>
      <c r="E76">
        <f>'qPCR Analysis (to WT ESCs)'!L111</f>
        <v>0.70842798601315315</v>
      </c>
      <c r="F76">
        <f>(AVERAGE(C76:E76))*(2^-('Error Calculation'!J17))</f>
        <v>0.72104406207169447</v>
      </c>
      <c r="G76">
        <f>(AVERAGE(C76:E76))*(2^('Error Calculation'!J17))</f>
        <v>1.4878551665578781</v>
      </c>
      <c r="H76">
        <f t="shared" si="2"/>
        <v>0.31472093688764957</v>
      </c>
      <c r="I76">
        <f t="shared" si="3"/>
        <v>0.45209016759853404</v>
      </c>
    </row>
    <row r="77" spans="1:9" x14ac:dyDescent="0.35">
      <c r="A77" t="s">
        <v>138</v>
      </c>
      <c r="B77" t="s">
        <v>63</v>
      </c>
      <c r="C77">
        <f>'qPCR Analysis (to WT ESCs)'!J112</f>
        <v>1.212622175855665</v>
      </c>
      <c r="D77">
        <f>'qPCR Analysis (to WT ESCs)'!K112</f>
        <v>1.308298834576437</v>
      </c>
      <c r="E77">
        <f>'qPCR Analysis (to WT ESCs)'!L112</f>
        <v>0.81855359049326759</v>
      </c>
      <c r="F77">
        <f>(AVERAGE(C77:E77))*(2^-('Error Calculation'!J18))</f>
        <v>0.84716772246864824</v>
      </c>
      <c r="G77">
        <f>(AVERAGE(C77:E77))*(2^('Error Calculation'!J18))</f>
        <v>1.4626633499481785</v>
      </c>
      <c r="H77">
        <f t="shared" si="2"/>
        <v>0.26599047783980834</v>
      </c>
      <c r="I77">
        <f t="shared" si="3"/>
        <v>0.3495051496397219</v>
      </c>
    </row>
    <row r="78" spans="1:9" x14ac:dyDescent="0.35">
      <c r="A78" t="s">
        <v>138</v>
      </c>
      <c r="B78" t="s">
        <v>64</v>
      </c>
      <c r="C78">
        <f>'qPCR Analysis (to WT ESCs)'!J113</f>
        <v>0.65066711919715114</v>
      </c>
      <c r="D78">
        <f>'qPCR Analysis (to WT ESCs)'!K113</f>
        <v>0.65166159954049574</v>
      </c>
      <c r="E78">
        <f>'qPCR Analysis (to WT ESCs)'!L113</f>
        <v>0.39250779816958997</v>
      </c>
      <c r="F78">
        <f>(AVERAGE(C78:E78))*(2^-('Error Calculation'!J19))</f>
        <v>0.44636735166494801</v>
      </c>
      <c r="G78">
        <f>(AVERAGE(C78:E78))*(2^('Error Calculation'!J19))</f>
        <v>0.71502412339869914</v>
      </c>
      <c r="H78">
        <f t="shared" si="2"/>
        <v>0.11857815397079763</v>
      </c>
      <c r="I78">
        <f t="shared" si="3"/>
        <v>0.1500786177629535</v>
      </c>
    </row>
    <row r="79" spans="1:9" x14ac:dyDescent="0.35">
      <c r="A79" t="s">
        <v>138</v>
      </c>
      <c r="B79" t="s">
        <v>65</v>
      </c>
      <c r="C79">
        <f>'qPCR Analysis (to WT ESCs)'!J114</f>
        <v>0.58603217393226625</v>
      </c>
      <c r="D79">
        <f>'qPCR Analysis (to WT ESCs)'!K114</f>
        <v>0.63281839592842382</v>
      </c>
      <c r="E79">
        <f>'qPCR Analysis (to WT ESCs)'!L114</f>
        <v>0.44709979136648093</v>
      </c>
      <c r="F79">
        <f>(AVERAGE(C79:E79))*(2^-('Error Calculation'!J20))</f>
        <v>0.45101323113350011</v>
      </c>
      <c r="G79">
        <f>(AVERAGE(C79:E79))*(2^('Error Calculation'!J20))</f>
        <v>0.683742100499098</v>
      </c>
      <c r="H79">
        <f t="shared" si="2"/>
        <v>0.10430355594222351</v>
      </c>
      <c r="I79">
        <f t="shared" si="3"/>
        <v>0.12842531342337438</v>
      </c>
    </row>
    <row r="80" spans="1:9" x14ac:dyDescent="0.35">
      <c r="A80" t="s">
        <v>138</v>
      </c>
      <c r="B80" t="s">
        <v>66</v>
      </c>
      <c r="C80">
        <f>'qPCR Analysis (to WT ESCs)'!J115</f>
        <v>0.83925259621657655</v>
      </c>
      <c r="D80">
        <f>'qPCR Analysis (to WT ESCs)'!K115</f>
        <v>0.77803933506442668</v>
      </c>
      <c r="E80">
        <f>'qPCR Analysis (to WT ESCs)'!L115</f>
        <v>0.50226767477522605</v>
      </c>
      <c r="F80">
        <f>(AVERAGE(C80:E80))*(2^-('Error Calculation'!J21))</f>
        <v>0.54496068515027374</v>
      </c>
      <c r="G80">
        <f>(AVERAGE(C80:E80))*(2^('Error Calculation'!J21))</f>
        <v>0.9159749289246466</v>
      </c>
      <c r="H80">
        <f t="shared" si="2"/>
        <v>0.1615591835351361</v>
      </c>
      <c r="I80">
        <f t="shared" si="3"/>
        <v>0.20945506023923677</v>
      </c>
    </row>
    <row r="81" spans="1:9" x14ac:dyDescent="0.35">
      <c r="A81" t="s">
        <v>138</v>
      </c>
      <c r="B81" t="s">
        <v>67</v>
      </c>
      <c r="C81">
        <f>'qPCR Analysis (to WT ESCs)'!J116</f>
        <v>0.98706545818882085</v>
      </c>
      <c r="D81">
        <f>'qPCR Analysis (to WT ESCs)'!K116</f>
        <v>1.0952070713316988</v>
      </c>
      <c r="E81">
        <f>'qPCR Analysis (to WT ESCs)'!L116</f>
        <v>0.75934092322628943</v>
      </c>
      <c r="F81">
        <f>(AVERAGE(C81:E81))*(2^-('Error Calculation'!J22))</f>
        <v>0.74812710557294781</v>
      </c>
      <c r="G81">
        <f>(AVERAGE(C81:E81))*(2^('Error Calculation'!J22))</f>
        <v>1.1992565545318425</v>
      </c>
      <c r="H81">
        <f t="shared" si="2"/>
        <v>0.19907737867598851</v>
      </c>
      <c r="I81">
        <f t="shared" si="3"/>
        <v>0.25205207028290622</v>
      </c>
    </row>
    <row r="82" spans="1:9" x14ac:dyDescent="0.35">
      <c r="A82" t="s">
        <v>138</v>
      </c>
      <c r="B82" t="s">
        <v>68</v>
      </c>
      <c r="C82">
        <f>'qPCR Analysis (to WT ESCs)'!J117</f>
        <v>1.6238906018811359</v>
      </c>
      <c r="D82">
        <f>'qPCR Analysis (to WT ESCs)'!K117</f>
        <v>1.4537458881500569</v>
      </c>
      <c r="E82">
        <f>'qPCR Analysis (to WT ESCs)'!L117</f>
        <v>1.3210109675419297</v>
      </c>
      <c r="F82">
        <f>(AVERAGE(C82:E82))*(2^-('Error Calculation'!J23))</f>
        <v>1.1085184090305074</v>
      </c>
      <c r="G82">
        <f>(AVERAGE(C82:E82))*(2^('Error Calculation'!J23))</f>
        <v>1.9393352522906908</v>
      </c>
      <c r="H82">
        <f t="shared" si="2"/>
        <v>0.35769741016053325</v>
      </c>
      <c r="I82">
        <f t="shared" si="3"/>
        <v>0.47311943309965021</v>
      </c>
    </row>
    <row r="83" spans="1:9" x14ac:dyDescent="0.35">
      <c r="A83" t="s">
        <v>138</v>
      </c>
      <c r="B83" t="s">
        <v>70</v>
      </c>
      <c r="C83">
        <f>'qPCR Analysis (to WT ESCs)'!J118</f>
        <v>0.54059772036695575</v>
      </c>
      <c r="D83">
        <f>'qPCR Analysis (to WT ESCs)'!K118</f>
        <v>0.72871032299279392</v>
      </c>
      <c r="E83">
        <f>'qPCR Analysis (to WT ESCs)'!L118</f>
        <v>0.55017951647456054</v>
      </c>
      <c r="F83">
        <f>(AVERAGE(C83:E83))*(2^-('Error Calculation'!J24))</f>
        <v>0.44226172580298173</v>
      </c>
      <c r="G83">
        <f>(AVERAGE(C83:E83))*(2^('Error Calculation'!J24))</f>
        <v>0.83171841148062275</v>
      </c>
      <c r="H83">
        <f t="shared" si="2"/>
        <v>0.16423412747512167</v>
      </c>
      <c r="I83">
        <f t="shared" si="3"/>
        <v>0.22522255820251935</v>
      </c>
    </row>
    <row r="84" spans="1:9" x14ac:dyDescent="0.35">
      <c r="A84" t="s">
        <v>138</v>
      </c>
      <c r="B84" t="s">
        <v>71</v>
      </c>
      <c r="C84">
        <f>'qPCR Analysis (to WT ESCs)'!J119</f>
        <v>1.0446187067476114</v>
      </c>
      <c r="D84">
        <f>'qPCR Analysis (to WT ESCs)'!K119</f>
        <v>1.4530883708854045</v>
      </c>
      <c r="E84">
        <f>'qPCR Analysis (to WT ESCs)'!L119</f>
        <v>0.76151486878378805</v>
      </c>
      <c r="F84">
        <f>(AVERAGE(C84:E84))*(2^-('Error Calculation'!J25))</f>
        <v>0.85000976472306611</v>
      </c>
      <c r="G84">
        <f>(AVERAGE(C84:E84))*(2^('Error Calculation'!J25))</f>
        <v>1.3885497603621018</v>
      </c>
      <c r="H84">
        <f t="shared" si="2"/>
        <v>0.23639755074920188</v>
      </c>
      <c r="I84">
        <f t="shared" si="3"/>
        <v>0.30214244488983377</v>
      </c>
    </row>
    <row r="85" spans="1:9" x14ac:dyDescent="0.35">
      <c r="A85" t="s">
        <v>138</v>
      </c>
      <c r="B85" t="s">
        <v>72</v>
      </c>
      <c r="C85">
        <f>'qPCR Analysis (to WT ESCs)'!J120</f>
        <v>1.0859616160272108</v>
      </c>
      <c r="D85">
        <f>'qPCR Analysis (to WT ESCs)'!K120</f>
        <v>1.3863528021476985</v>
      </c>
      <c r="E85">
        <f>'qPCR Analysis (to WT ESCs)'!L120</f>
        <v>0.51613979651301911</v>
      </c>
      <c r="F85">
        <f>(AVERAGE(C85:E85))*(2^-('Error Calculation'!J26))</f>
        <v>0.5926415199643722</v>
      </c>
      <c r="G85">
        <f>(AVERAGE(C85:E85))*(2^('Error Calculation'!J26))</f>
        <v>1.6743977396924232</v>
      </c>
      <c r="H85">
        <f t="shared" si="2"/>
        <v>0.40350988493160389</v>
      </c>
      <c r="I85">
        <f t="shared" si="3"/>
        <v>0.67824633479644714</v>
      </c>
    </row>
    <row r="86" spans="1:9" x14ac:dyDescent="0.35">
      <c r="A86" t="s">
        <v>138</v>
      </c>
      <c r="B86" t="s">
        <v>73</v>
      </c>
      <c r="C86">
        <f>'qPCR Analysis (to WT ESCs)'!J121</f>
        <v>0.93749398115688831</v>
      </c>
      <c r="D86">
        <f>'qPCR Analysis (to WT ESCs)'!K121</f>
        <v>0.88466286277275885</v>
      </c>
      <c r="E86">
        <f>'qPCR Analysis (to WT ESCs)'!L121</f>
        <v>0.70236182259013646</v>
      </c>
      <c r="F86">
        <f>(AVERAGE(C86:E86))*(2^-('Error Calculation'!J27))</f>
        <v>0.63635021576248607</v>
      </c>
      <c r="G86">
        <f>(AVERAGE(C86:E86))*(2^('Error Calculation'!J27))</f>
        <v>1.1128034601321177</v>
      </c>
      <c r="H86">
        <f t="shared" si="2"/>
        <v>0.20515600641077525</v>
      </c>
      <c r="I86">
        <f t="shared" si="3"/>
        <v>0.27129723795885641</v>
      </c>
    </row>
    <row r="87" spans="1:9" x14ac:dyDescent="0.35">
      <c r="A87" t="s">
        <v>138</v>
      </c>
      <c r="B87" t="s">
        <v>74</v>
      </c>
      <c r="C87">
        <f>'qPCR Analysis (to WT ESCs)'!J122</f>
        <v>1.1012111411404562</v>
      </c>
      <c r="D87">
        <f>'qPCR Analysis (to WT ESCs)'!K122</f>
        <v>1.1809649202521588</v>
      </c>
      <c r="E87">
        <f>'qPCR Analysis (to WT ESCs)'!L122</f>
        <v>0.84689172873527963</v>
      </c>
      <c r="F87">
        <f>(AVERAGE(C87:E87))*(2^-('Error Calculation'!J28))</f>
        <v>0.81077100925344536</v>
      </c>
      <c r="G87">
        <f>(AVERAGE(C87:E87))*(2^('Error Calculation'!J28))</f>
        <v>1.3418044365547035</v>
      </c>
      <c r="H87">
        <f t="shared" si="2"/>
        <v>0.23225158745585295</v>
      </c>
      <c r="I87">
        <f t="shared" si="3"/>
        <v>0.29878183984540518</v>
      </c>
    </row>
    <row r="88" spans="1:9" x14ac:dyDescent="0.35">
      <c r="A88" t="s">
        <v>138</v>
      </c>
      <c r="B88" t="s">
        <v>75</v>
      </c>
      <c r="C88">
        <f>'qPCR Analysis (to WT ESCs)'!J123</f>
        <v>1.1640128622497663</v>
      </c>
      <c r="D88">
        <f>'qPCR Analysis (to WT ESCs)'!K123</f>
        <v>1.1884998050763829</v>
      </c>
      <c r="E88">
        <f>'qPCR Analysis (to WT ESCs)'!L123</f>
        <v>0.78223446106072414</v>
      </c>
      <c r="F88">
        <f>(AVERAGE(C88:E88))*(2^-('Error Calculation'!J29))</f>
        <v>0.80137775304281145</v>
      </c>
      <c r="G88">
        <f>(AVERAGE(C88:E88))*(2^('Error Calculation'!J29))</f>
        <v>1.3624646251226213</v>
      </c>
      <c r="H88">
        <f t="shared" si="2"/>
        <v>0.24353795641947951</v>
      </c>
      <c r="I88">
        <f t="shared" si="3"/>
        <v>0.31754891566033039</v>
      </c>
    </row>
    <row r="89" spans="1:9" x14ac:dyDescent="0.35">
      <c r="A89" t="s">
        <v>138</v>
      </c>
      <c r="B89" t="s">
        <v>69</v>
      </c>
      <c r="C89">
        <f>'qPCR Analysis (to WT ESCs)'!J124</f>
        <v>1.369652376658298</v>
      </c>
      <c r="D89">
        <f>'qPCR Analysis (to WT ESCs)'!K124</f>
        <v>0.96809561196320726</v>
      </c>
      <c r="E89">
        <f>'qPCR Analysis (to WT ESCs)'!L124</f>
        <v>0.16876794048441934</v>
      </c>
      <c r="F89">
        <f>(AVERAGE(C89:E89))*(2^-('Error Calculation'!J30))</f>
        <v>9.40575327437954E-2</v>
      </c>
      <c r="G89">
        <f>(AVERAGE(C89:E89))*(2^('Error Calculation'!J30))</f>
        <v>7.4217247909497388</v>
      </c>
      <c r="H89">
        <f t="shared" si="2"/>
        <v>0.74144777695817965</v>
      </c>
      <c r="I89">
        <f t="shared" si="3"/>
        <v>6.5862194812477641</v>
      </c>
    </row>
    <row r="90" spans="1:9" x14ac:dyDescent="0.35">
      <c r="A90" t="s">
        <v>138</v>
      </c>
      <c r="B90" t="s">
        <v>76</v>
      </c>
      <c r="C90">
        <f>'qPCR Analysis (to WT ESCs)'!J125</f>
        <v>1.0081910134509826</v>
      </c>
      <c r="D90">
        <f>'qPCR Analysis (to WT ESCs)'!K125</f>
        <v>1.0297675163519715</v>
      </c>
      <c r="E90">
        <f>'qPCR Analysis (to WT ESCs)'!L125</f>
        <v>0.47949001133742863</v>
      </c>
      <c r="F90">
        <f>(AVERAGE(C90:E90))*(2^-('Error Calculation'!J31))</f>
        <v>0.60456220844719899</v>
      </c>
      <c r="G90">
        <f>(AVERAGE(C90:E90))*(2^('Error Calculation'!J31))</f>
        <v>1.1647633552454157</v>
      </c>
      <c r="H90">
        <f t="shared" si="2"/>
        <v>0.23458730526626193</v>
      </c>
      <c r="I90">
        <f t="shared" si="3"/>
        <v>0.32561384153195483</v>
      </c>
    </row>
    <row r="91" spans="1:9" x14ac:dyDescent="0.35">
      <c r="A91" t="s">
        <v>138</v>
      </c>
      <c r="B91" t="s">
        <v>77</v>
      </c>
      <c r="C91">
        <f>'qPCR Analysis (to WT ESCs)'!J126</f>
        <v>1.3036224578659217</v>
      </c>
      <c r="D91">
        <f>'qPCR Analysis (to WT ESCs)'!K126</f>
        <v>1.4850341534361278</v>
      </c>
      <c r="E91">
        <f>'qPCR Analysis (to WT ESCs)'!L126</f>
        <v>0.91088496755194581</v>
      </c>
      <c r="F91">
        <f>(AVERAGE(C91:E91))*(2^-('Error Calculation'!J32))</f>
        <v>1.0006322943368158</v>
      </c>
      <c r="G91">
        <f>(AVERAGE(C91:E91))*(2^('Error Calculation'!J32))</f>
        <v>1.5197732663781489</v>
      </c>
      <c r="H91">
        <f t="shared" si="2"/>
        <v>0.23254823194784935</v>
      </c>
      <c r="I91">
        <f t="shared" si="3"/>
        <v>0.28659274009348379</v>
      </c>
    </row>
    <row r="92" spans="1:9" x14ac:dyDescent="0.35">
      <c r="A92" t="s">
        <v>139</v>
      </c>
      <c r="B92" t="s">
        <v>48</v>
      </c>
      <c r="C92">
        <f>'qPCR Analysis (to WT ESCs)'!M97</f>
        <v>1.0426431297158711</v>
      </c>
      <c r="D92">
        <f>'qPCR Analysis (to WT ESCs)'!N97</f>
        <v>1.3412016016623263</v>
      </c>
      <c r="E92">
        <f>'qPCR Analysis (to WT ESCs)'!O97</f>
        <v>1.0759406089124244</v>
      </c>
      <c r="F92">
        <f>(AVERAGE(C92:E92))*(2^-('Error Calculation'!M3))</f>
        <v>0.80670099117749405</v>
      </c>
      <c r="G92">
        <f>(AVERAGE(C92:E92))*(2^('Error Calculation'!M3))</f>
        <v>1.6487059616610471</v>
      </c>
      <c r="H92">
        <f>AVERAGE(C92:E92)-F92</f>
        <v>0.3465607889193798</v>
      </c>
      <c r="I92">
        <f>G92-AVERAGE(C92:E92)</f>
        <v>0.49544418156417325</v>
      </c>
    </row>
    <row r="93" spans="1:9" x14ac:dyDescent="0.35">
      <c r="A93" t="s">
        <v>139</v>
      </c>
      <c r="B93" t="s">
        <v>49</v>
      </c>
      <c r="C93">
        <f>'qPCR Analysis (to WT ESCs)'!M98</f>
        <v>0.69134432612493935</v>
      </c>
      <c r="D93">
        <f>'qPCR Analysis (to WT ESCs)'!N98</f>
        <v>0.99817476285612006</v>
      </c>
      <c r="E93">
        <f>'qPCR Analysis (to WT ESCs)'!O98</f>
        <v>0.71995318331126901</v>
      </c>
      <c r="F93">
        <f>(AVERAGE(C93:E93))*(2^-('Error Calculation'!M4))</f>
        <v>0.57119049724412185</v>
      </c>
      <c r="G93">
        <f>(AVERAGE(C93:E93))*(2^('Error Calculation'!M4))</f>
        <v>1.1293287458302124</v>
      </c>
      <c r="H93">
        <f t="shared" si="2"/>
        <v>0.23196692685332088</v>
      </c>
      <c r="I93">
        <f t="shared" si="3"/>
        <v>0.32617132173276964</v>
      </c>
    </row>
    <row r="94" spans="1:9" x14ac:dyDescent="0.35">
      <c r="A94" t="s">
        <v>139</v>
      </c>
      <c r="B94" t="s">
        <v>50</v>
      </c>
      <c r="C94">
        <f>'qPCR Analysis (to WT ESCs)'!M99</f>
        <v>1.0823679309339949</v>
      </c>
      <c r="D94">
        <f>'qPCR Analysis (to WT ESCs)'!N99</f>
        <v>1.9479518271336973</v>
      </c>
      <c r="E94">
        <f>'qPCR Analysis (to WT ESCs)'!O99</f>
        <v>1.2642659678381123</v>
      </c>
      <c r="F94">
        <f>(AVERAGE(C94:E94))*(2^-('Error Calculation'!M5))</f>
        <v>0.72271293976478346</v>
      </c>
      <c r="G94">
        <f>(AVERAGE(C94:E94))*(2^('Error Calculation'!M5))</f>
        <v>2.835529778355637</v>
      </c>
      <c r="H94">
        <f t="shared" si="2"/>
        <v>0.70881563553715143</v>
      </c>
      <c r="I94">
        <f t="shared" si="3"/>
        <v>1.4040012030537021</v>
      </c>
    </row>
    <row r="95" spans="1:9" x14ac:dyDescent="0.35">
      <c r="A95" t="s">
        <v>139</v>
      </c>
      <c r="B95" t="s">
        <v>51</v>
      </c>
      <c r="C95">
        <f>'qPCR Analysis (to WT ESCs)'!M100</f>
        <v>0.7317249942916102</v>
      </c>
      <c r="D95">
        <f>'qPCR Analysis (to WT ESCs)'!N100</f>
        <v>1.2502721039370988</v>
      </c>
      <c r="E95">
        <f>'qPCR Analysis (to WT ESCs)'!O100</f>
        <v>0.86531047822521734</v>
      </c>
      <c r="F95">
        <f>(AVERAGE(C95:E95))*(2^-('Error Calculation'!M6))</f>
        <v>0.6811530617645325</v>
      </c>
      <c r="G95">
        <f>(AVERAGE(C95:E95))*(2^('Error Calculation'!M6))</f>
        <v>1.322456954899105</v>
      </c>
      <c r="H95">
        <f t="shared" si="2"/>
        <v>0.26794946372010953</v>
      </c>
      <c r="I95">
        <f t="shared" si="3"/>
        <v>0.37335442941446295</v>
      </c>
    </row>
    <row r="96" spans="1:9" x14ac:dyDescent="0.35">
      <c r="A96" t="s">
        <v>139</v>
      </c>
      <c r="B96" t="s">
        <v>52</v>
      </c>
      <c r="C96">
        <f>'qPCR Analysis (to WT ESCs)'!M101</f>
        <v>0.79183062843333052</v>
      </c>
      <c r="D96">
        <f>'qPCR Analysis (to WT ESCs)'!N101</f>
        <v>1.2736437314393758</v>
      </c>
      <c r="E96">
        <f>'qPCR Analysis (to WT ESCs)'!O101</f>
        <v>0.9417054458136711</v>
      </c>
      <c r="F96">
        <f>(AVERAGE(C96:E96))*(2^-('Error Calculation'!M7))</f>
        <v>0.71528772101648186</v>
      </c>
      <c r="G96">
        <f>(AVERAGE(C96:E96))*(2^('Error Calculation'!M7))</f>
        <v>1.4047385902707383</v>
      </c>
      <c r="H96">
        <f t="shared" si="2"/>
        <v>0.28710554754564388</v>
      </c>
      <c r="I96">
        <f t="shared" si="3"/>
        <v>0.40234532170861259</v>
      </c>
    </row>
    <row r="97" spans="1:9" x14ac:dyDescent="0.35">
      <c r="A97" t="s">
        <v>139</v>
      </c>
      <c r="B97" t="s">
        <v>53</v>
      </c>
      <c r="C97">
        <f>'qPCR Analysis (to WT ESCs)'!M102</f>
        <v>0.71693068939243354</v>
      </c>
      <c r="D97">
        <f>'qPCR Analysis (to WT ESCs)'!N102</f>
        <v>1.1233069624603256</v>
      </c>
      <c r="E97">
        <f>'qPCR Analysis (to WT ESCs)'!O102</f>
        <v>0.93185123217487775</v>
      </c>
      <c r="F97">
        <f>(AVERAGE(C97:E97))*(2^-('Error Calculation'!M8))</f>
        <v>0.65341004583302975</v>
      </c>
      <c r="G97">
        <f>(AVERAGE(C97:E97))*(2^('Error Calculation'!M8))</f>
        <v>1.3067303738042442</v>
      </c>
      <c r="H97">
        <f t="shared" si="2"/>
        <v>0.27061958217618254</v>
      </c>
      <c r="I97">
        <f t="shared" si="3"/>
        <v>0.38270074579503188</v>
      </c>
    </row>
    <row r="98" spans="1:9" x14ac:dyDescent="0.35">
      <c r="A98" t="s">
        <v>139</v>
      </c>
      <c r="B98" t="s">
        <v>54</v>
      </c>
      <c r="C98">
        <f>'qPCR Analysis (to WT ESCs)'!M103</f>
        <v>0.77066885836985943</v>
      </c>
      <c r="D98">
        <f>'qPCR Analysis (to WT ESCs)'!N103</f>
        <v>1.3134300182689258</v>
      </c>
      <c r="E98">
        <f>'qPCR Analysis (to WT ESCs)'!O103</f>
        <v>0.94301306673723229</v>
      </c>
      <c r="F98">
        <f>(AVERAGE(C98:E98))*(2^-('Error Calculation'!M9))</f>
        <v>0.7424500328954835</v>
      </c>
      <c r="G98">
        <f>(AVERAGE(C98:E98))*(2^('Error Calculation'!M9))</f>
        <v>1.3713465645617366</v>
      </c>
      <c r="H98">
        <f t="shared" si="2"/>
        <v>0.26658728156318889</v>
      </c>
      <c r="I98">
        <f t="shared" si="3"/>
        <v>0.36230925010306425</v>
      </c>
    </row>
    <row r="99" spans="1:9" x14ac:dyDescent="0.35">
      <c r="A99" t="s">
        <v>139</v>
      </c>
      <c r="B99" t="s">
        <v>55</v>
      </c>
      <c r="C99">
        <f>'qPCR Analysis (to WT ESCs)'!M104</f>
        <v>1.1675294975634798</v>
      </c>
      <c r="D99">
        <f>'qPCR Analysis (to WT ESCs)'!N104</f>
        <v>1.2233840171938608</v>
      </c>
      <c r="E99">
        <f>'qPCR Analysis (to WT ESCs)'!O104</f>
        <v>1.1980703847388561</v>
      </c>
      <c r="F99">
        <f>(AVERAGE(C99:E99))*(2^-('Error Calculation'!M10))</f>
        <v>0.77926369625170389</v>
      </c>
      <c r="G99">
        <f>(AVERAGE(C99:E99))*(2^('Error Calculation'!M10))</f>
        <v>1.8366062865640163</v>
      </c>
      <c r="H99">
        <f t="shared" si="2"/>
        <v>0.41706427024702819</v>
      </c>
      <c r="I99">
        <f t="shared" si="3"/>
        <v>0.64027832006528418</v>
      </c>
    </row>
    <row r="100" spans="1:9" x14ac:dyDescent="0.35">
      <c r="A100" t="s">
        <v>139</v>
      </c>
      <c r="B100" t="s">
        <v>56</v>
      </c>
      <c r="C100">
        <f>'qPCR Analysis (to WT ESCs)'!M105</f>
        <v>0.70462260640397656</v>
      </c>
      <c r="D100">
        <f>'qPCR Analysis (to WT ESCs)'!N105</f>
        <v>1.1822384112334399</v>
      </c>
      <c r="E100">
        <f>'qPCR Analysis (to WT ESCs)'!O105</f>
        <v>0.77268073503746026</v>
      </c>
      <c r="F100">
        <f>(AVERAGE(C100:E100))*(2^-('Error Calculation'!M11))</f>
        <v>0.65082732159690215</v>
      </c>
      <c r="G100">
        <f>(AVERAGE(C100:E100))*(2^('Error Calculation'!M11))</f>
        <v>1.2075506051224318</v>
      </c>
      <c r="H100">
        <f t="shared" si="2"/>
        <v>0.23568659596139019</v>
      </c>
      <c r="I100">
        <f t="shared" si="3"/>
        <v>0.3210366875641395</v>
      </c>
    </row>
    <row r="101" spans="1:9" x14ac:dyDescent="0.35">
      <c r="A101" t="s">
        <v>139</v>
      </c>
      <c r="B101" t="s">
        <v>57</v>
      </c>
      <c r="C101">
        <f>'qPCR Analysis (to WT ESCs)'!M106</f>
        <v>0.32520324437012976</v>
      </c>
      <c r="D101">
        <f>'qPCR Analysis (to WT ESCs)'!N106</f>
        <v>1.3337826203971341</v>
      </c>
      <c r="E101">
        <f>'qPCR Analysis (to WT ESCs)'!O106</f>
        <v>0.83804322068662873</v>
      </c>
      <c r="F101">
        <f>(AVERAGE(C101:E101))*(2^-('Error Calculation'!M12))</f>
        <v>0.46320453342678863</v>
      </c>
      <c r="G101">
        <f>(AVERAGE(C101:E101))*(2^('Error Calculation'!M12))</f>
        <v>1.4956565989146697</v>
      </c>
      <c r="H101">
        <f t="shared" si="2"/>
        <v>0.3691384950578423</v>
      </c>
      <c r="I101">
        <f t="shared" si="3"/>
        <v>0.6633135704300388</v>
      </c>
    </row>
    <row r="102" spans="1:9" x14ac:dyDescent="0.35">
      <c r="A102" t="s">
        <v>139</v>
      </c>
      <c r="B102" t="s">
        <v>58</v>
      </c>
      <c r="C102">
        <f>'qPCR Analysis (to WT ESCs)'!M107</f>
        <v>0.39873615556157266</v>
      </c>
      <c r="D102">
        <f>'qPCR Analysis (to WT ESCs)'!N107</f>
        <v>0.55870307535217889</v>
      </c>
      <c r="E102">
        <f>'qPCR Analysis (to WT ESCs)'!O107</f>
        <v>0.46140077530364715</v>
      </c>
      <c r="F102">
        <f>(AVERAGE(C102:E102))*(2^-('Error Calculation'!M13))</f>
        <v>0.33746339847992496</v>
      </c>
      <c r="G102">
        <f>(AVERAGE(C102:E102))*(2^('Error Calculation'!M13))</f>
        <v>0.66282314609223991</v>
      </c>
      <c r="H102">
        <f t="shared" si="2"/>
        <v>0.13548327025920792</v>
      </c>
      <c r="I102">
        <f t="shared" si="3"/>
        <v>0.18987647735310703</v>
      </c>
    </row>
    <row r="103" spans="1:9" x14ac:dyDescent="0.35">
      <c r="A103" t="s">
        <v>139</v>
      </c>
      <c r="B103" t="s">
        <v>59</v>
      </c>
      <c r="C103">
        <f>'qPCR Analysis (to WT ESCs)'!M108</f>
        <v>1.740621407009058</v>
      </c>
      <c r="D103">
        <f>'qPCR Analysis (to WT ESCs)'!N108</f>
        <v>0.87791273324175012</v>
      </c>
      <c r="E103">
        <f>'qPCR Analysis (to WT ESCs)'!O108</f>
        <v>0.66942922675424799</v>
      </c>
      <c r="F103">
        <f>(AVERAGE(C103:E103))*(2^-('Error Calculation'!M14))</f>
        <v>0.48575492643195273</v>
      </c>
      <c r="G103">
        <f>(AVERAGE(C103:E103))*(2^('Error Calculation'!M14))</f>
        <v>2.4728297507221928</v>
      </c>
      <c r="H103">
        <f t="shared" si="2"/>
        <v>0.61023286256973264</v>
      </c>
      <c r="I103">
        <f t="shared" si="3"/>
        <v>1.3768419617205074</v>
      </c>
    </row>
    <row r="104" spans="1:9" x14ac:dyDescent="0.35">
      <c r="A104" t="s">
        <v>139</v>
      </c>
      <c r="B104" t="s">
        <v>60</v>
      </c>
      <c r="C104">
        <f>'qPCR Analysis (to WT ESCs)'!M109</f>
        <v>0.60256198197101485</v>
      </c>
      <c r="D104">
        <f>'qPCR Analysis (to WT ESCs)'!N109</f>
        <v>0.92110842228763201</v>
      </c>
      <c r="E104">
        <f>'qPCR Analysis (to WT ESCs)'!O109</f>
        <v>0.61608837648589354</v>
      </c>
      <c r="F104">
        <f>(AVERAGE(C104:E104))*(2^-('Error Calculation'!M15))</f>
        <v>0.52284553236504305</v>
      </c>
      <c r="G104">
        <f>(AVERAGE(C104:E104))*(2^('Error Calculation'!M15))</f>
        <v>0.97300197909582264</v>
      </c>
      <c r="H104">
        <f t="shared" si="2"/>
        <v>0.19040739454980382</v>
      </c>
      <c r="I104">
        <f t="shared" si="3"/>
        <v>0.25974905218097577</v>
      </c>
    </row>
    <row r="105" spans="1:9" x14ac:dyDescent="0.35">
      <c r="A105" t="s">
        <v>139</v>
      </c>
      <c r="B105" t="s">
        <v>61</v>
      </c>
      <c r="C105">
        <f>'qPCR Analysis (to WT ESCs)'!M110</f>
        <v>0.47764367536856417</v>
      </c>
      <c r="D105">
        <f>'qPCR Analysis (to WT ESCs)'!N110</f>
        <v>0.69905280030502892</v>
      </c>
      <c r="E105">
        <f>'qPCR Analysis (to WT ESCs)'!O110</f>
        <v>0.52368081819535928</v>
      </c>
      <c r="F105">
        <f>(AVERAGE(C105:E105))*(2^-('Error Calculation'!M16))</f>
        <v>0.41284900505525179</v>
      </c>
      <c r="G105">
        <f>(AVERAGE(C105:E105))*(2^('Error Calculation'!M16))</f>
        <v>0.77813839014639241</v>
      </c>
      <c r="H105">
        <f t="shared" si="2"/>
        <v>0.15394342623439894</v>
      </c>
      <c r="I105">
        <f t="shared" si="3"/>
        <v>0.21134595885674168</v>
      </c>
    </row>
    <row r="106" spans="1:9" x14ac:dyDescent="0.35">
      <c r="A106" t="s">
        <v>139</v>
      </c>
      <c r="B106" t="s">
        <v>62</v>
      </c>
      <c r="C106">
        <f>'qPCR Analysis (to WT ESCs)'!M111</f>
        <v>4.2821255962918219</v>
      </c>
      <c r="D106">
        <f>'qPCR Analysis (to WT ESCs)'!N111</f>
        <v>1.4383476756736613</v>
      </c>
      <c r="E106">
        <f>'qPCR Analysis (to WT ESCs)'!O111</f>
        <v>4.5101115329978647</v>
      </c>
      <c r="F106">
        <f>(AVERAGE(C106:E106))*(2^-('Error Calculation'!M17))</f>
        <v>1.1929586274602737</v>
      </c>
      <c r="G106">
        <f>(AVERAGE(C106:E106))*(2^('Error Calculation'!M17))</f>
        <v>9.7483929676375922</v>
      </c>
      <c r="H106">
        <f t="shared" si="2"/>
        <v>2.217236307527509</v>
      </c>
      <c r="I106">
        <f t="shared" si="3"/>
        <v>6.3381980326498102</v>
      </c>
    </row>
    <row r="107" spans="1:9" x14ac:dyDescent="0.35">
      <c r="A107" t="s">
        <v>139</v>
      </c>
      <c r="B107" t="s">
        <v>63</v>
      </c>
      <c r="C107">
        <f>'qPCR Analysis (to WT ESCs)'!M112</f>
        <v>0.85821743246517412</v>
      </c>
      <c r="D107">
        <f>'qPCR Analysis (to WT ESCs)'!N112</f>
        <v>1.1363490960984868</v>
      </c>
      <c r="E107">
        <f>'qPCR Analysis (to WT ESCs)'!O112</f>
        <v>0.94057101397794451</v>
      </c>
      <c r="F107">
        <f>(AVERAGE(C107:E107))*(2^-('Error Calculation'!M18))</f>
        <v>0.64840248042624349</v>
      </c>
      <c r="G107">
        <f>(AVERAGE(C107:E107))*(2^('Error Calculation'!M18))</f>
        <v>1.4762834048475348</v>
      </c>
      <c r="H107">
        <f t="shared" si="2"/>
        <v>0.32997670042095839</v>
      </c>
      <c r="I107">
        <f t="shared" si="3"/>
        <v>0.49790422400033296</v>
      </c>
    </row>
    <row r="108" spans="1:9" x14ac:dyDescent="0.35">
      <c r="A108" t="s">
        <v>139</v>
      </c>
      <c r="B108" t="s">
        <v>64</v>
      </c>
      <c r="C108">
        <f>'qPCR Analysis (to WT ESCs)'!M113</f>
        <v>0.48695866544980004</v>
      </c>
      <c r="D108">
        <f>'qPCR Analysis (to WT ESCs)'!N113</f>
        <v>0.92496855252988175</v>
      </c>
      <c r="E108">
        <f>'qPCR Analysis (to WT ESCs)'!O113</f>
        <v>0.50747273656221636</v>
      </c>
      <c r="F108">
        <f>(AVERAGE(C108:E108))*(2^-('Error Calculation'!M19))</f>
        <v>0.47285130175518231</v>
      </c>
      <c r="G108">
        <f>(AVERAGE(C108:E108))*(2^('Error Calculation'!M19))</f>
        <v>0.86569291253118186</v>
      </c>
      <c r="H108">
        <f t="shared" si="2"/>
        <v>0.16694868309211708</v>
      </c>
      <c r="I108">
        <f t="shared" si="3"/>
        <v>0.22589292768388247</v>
      </c>
    </row>
    <row r="109" spans="1:9" x14ac:dyDescent="0.35">
      <c r="A109" t="s">
        <v>139</v>
      </c>
      <c r="B109" t="s">
        <v>65</v>
      </c>
      <c r="C109">
        <f>'qPCR Analysis (to WT ESCs)'!M114</f>
        <v>0.48726374171838843</v>
      </c>
      <c r="D109">
        <f>'qPCR Analysis (to WT ESCs)'!N114</f>
        <v>0.7978621676113905</v>
      </c>
      <c r="E109">
        <f>'qPCR Analysis (to WT ESCs)'!O114</f>
        <v>0.55360547312412089</v>
      </c>
      <c r="F109">
        <f>(AVERAGE(C109:E109))*(2^-('Error Calculation'!M20))</f>
        <v>0.44766678152959793</v>
      </c>
      <c r="G109">
        <f>(AVERAGE(C109:E109))*(2^('Error Calculation'!M20))</f>
        <v>0.839149225449633</v>
      </c>
      <c r="H109">
        <f t="shared" si="2"/>
        <v>0.16524367928836869</v>
      </c>
      <c r="I109">
        <f t="shared" si="3"/>
        <v>0.22623876463166637</v>
      </c>
    </row>
    <row r="110" spans="1:9" x14ac:dyDescent="0.35">
      <c r="A110" t="s">
        <v>139</v>
      </c>
      <c r="B110" t="s">
        <v>66</v>
      </c>
      <c r="C110">
        <f>'qPCR Analysis (to WT ESCs)'!M115</f>
        <v>0.47659663371371513</v>
      </c>
      <c r="D110">
        <f>'qPCR Analysis (to WT ESCs)'!N115</f>
        <v>0.86362425460848147</v>
      </c>
      <c r="E110">
        <f>'qPCR Analysis (to WT ESCs)'!O115</f>
        <v>0.58314369506620112</v>
      </c>
      <c r="F110">
        <f>(AVERAGE(C110:E110))*(2^-('Error Calculation'!M21))</f>
        <v>0.46054395757194105</v>
      </c>
      <c r="G110">
        <f>(AVERAGE(C110:E110))*(2^('Error Calculation'!M21))</f>
        <v>0.89250289064847776</v>
      </c>
      <c r="H110">
        <f t="shared" si="2"/>
        <v>0.18057757022419157</v>
      </c>
      <c r="I110">
        <f t="shared" si="3"/>
        <v>0.25138136285234514</v>
      </c>
    </row>
    <row r="111" spans="1:9" x14ac:dyDescent="0.35">
      <c r="A111" t="s">
        <v>139</v>
      </c>
      <c r="B111" t="s">
        <v>67</v>
      </c>
      <c r="C111">
        <f>'qPCR Analysis (to WT ESCs)'!M116</f>
        <v>0.60500990487419648</v>
      </c>
      <c r="D111">
        <f>'qPCR Analysis (to WT ESCs)'!N116</f>
        <v>1.0950076887898446</v>
      </c>
      <c r="E111">
        <f>'qPCR Analysis (to WT ESCs)'!O116</f>
        <v>0.79272863742799837</v>
      </c>
      <c r="F111">
        <f>(AVERAGE(C111:E111))*(2^-('Error Calculation'!M22))</f>
        <v>0.58462776262531591</v>
      </c>
      <c r="G111">
        <f>(AVERAGE(C111:E111))*(2^('Error Calculation'!M22))</f>
        <v>1.1809572916619802</v>
      </c>
      <c r="H111">
        <f t="shared" si="2"/>
        <v>0.24628764773869716</v>
      </c>
      <c r="I111">
        <f t="shared" si="3"/>
        <v>0.35004188129796709</v>
      </c>
    </row>
    <row r="112" spans="1:9" x14ac:dyDescent="0.35">
      <c r="A112" t="s">
        <v>139</v>
      </c>
      <c r="B112" t="s">
        <v>68</v>
      </c>
      <c r="C112">
        <f>'qPCR Analysis (to WT ESCs)'!M117</f>
        <v>1.3352977211084582</v>
      </c>
      <c r="D112">
        <f>'qPCR Analysis (to WT ESCs)'!N117</f>
        <v>2.161793586931092</v>
      </c>
      <c r="E112">
        <f>'qPCR Analysis (to WT ESCs)'!O117</f>
        <v>1.6741159400305756</v>
      </c>
      <c r="F112">
        <f>(AVERAGE(C112:E112))*(2^-('Error Calculation'!M23))</f>
        <v>1.2109189366333033</v>
      </c>
      <c r="G112">
        <f>(AVERAGE(C112:E112))*(2^('Error Calculation'!M23))</f>
        <v>2.4537273666487454</v>
      </c>
      <c r="H112">
        <f t="shared" si="2"/>
        <v>0.5128168127234054</v>
      </c>
      <c r="I112">
        <f t="shared" si="3"/>
        <v>0.72999161729203665</v>
      </c>
    </row>
    <row r="113" spans="1:9" x14ac:dyDescent="0.35">
      <c r="A113" t="s">
        <v>139</v>
      </c>
      <c r="B113" t="s">
        <v>70</v>
      </c>
      <c r="C113">
        <f>'qPCR Analysis (to WT ESCs)'!M118</f>
        <v>0.39244135930979029</v>
      </c>
      <c r="D113">
        <f>'qPCR Analysis (to WT ESCs)'!N118</f>
        <v>0.57442349589544817</v>
      </c>
      <c r="E113">
        <f>'qPCR Analysis (to WT ESCs)'!O118</f>
        <v>0.47720255306070658</v>
      </c>
      <c r="F113">
        <f>(AVERAGE(C113:E113))*(2^-('Error Calculation'!M24))</f>
        <v>0.30611615074716364</v>
      </c>
      <c r="G113">
        <f>(AVERAGE(C113:E113))*(2^('Error Calculation'!M24))</f>
        <v>0.75691337513775603</v>
      </c>
      <c r="H113">
        <f t="shared" si="2"/>
        <v>0.17523965200815139</v>
      </c>
      <c r="I113">
        <f t="shared" si="3"/>
        <v>0.275557572382441</v>
      </c>
    </row>
    <row r="114" spans="1:9" x14ac:dyDescent="0.35">
      <c r="A114" t="s">
        <v>139</v>
      </c>
      <c r="B114" t="s">
        <v>71</v>
      </c>
      <c r="C114">
        <f>'qPCR Analysis (to WT ESCs)'!M119</f>
        <v>1.0043221524475874</v>
      </c>
      <c r="D114">
        <f>'qPCR Analysis (to WT ESCs)'!N119</f>
        <v>1.7897591364360863</v>
      </c>
      <c r="E114">
        <f>'qPCR Analysis (to WT ESCs)'!O119</f>
        <v>1.1256836496342477</v>
      </c>
      <c r="F114">
        <f>(AVERAGE(C114:E114))*(2^-('Error Calculation'!M25))</f>
        <v>0.88369318789917184</v>
      </c>
      <c r="G114">
        <f>(AVERAGE(C114:E114))*(2^('Error Calculation'!M25))</f>
        <v>1.9318616943362172</v>
      </c>
      <c r="H114">
        <f t="shared" si="2"/>
        <v>0.42289512494013537</v>
      </c>
      <c r="I114">
        <f t="shared" si="3"/>
        <v>0.62527338149691003</v>
      </c>
    </row>
    <row r="115" spans="1:9" x14ac:dyDescent="0.35">
      <c r="A115" t="s">
        <v>139</v>
      </c>
      <c r="B115" t="s">
        <v>72</v>
      </c>
      <c r="C115">
        <f>'qPCR Analysis (to WT ESCs)'!M120</f>
        <v>0.17270388529411468</v>
      </c>
      <c r="D115">
        <f>'qPCR Analysis (to WT ESCs)'!N120</f>
        <v>0.98240861082028053</v>
      </c>
      <c r="E115">
        <f>'qPCR Analysis (to WT ESCs)'!O120</f>
        <v>0.34068856836452344</v>
      </c>
      <c r="F115">
        <f>(AVERAGE(C115:E115))*(2^-('Error Calculation'!M26))</f>
        <v>0.1866825453039867</v>
      </c>
      <c r="G115">
        <f>(AVERAGE(C115:E115))*(2^('Error Calculation'!M26))</f>
        <v>1.3316848312096028</v>
      </c>
      <c r="H115">
        <f t="shared" si="2"/>
        <v>0.31191780952231957</v>
      </c>
      <c r="I115">
        <f t="shared" si="3"/>
        <v>0.83308447638329652</v>
      </c>
    </row>
    <row r="116" spans="1:9" x14ac:dyDescent="0.35">
      <c r="A116" t="s">
        <v>139</v>
      </c>
      <c r="B116" t="s">
        <v>73</v>
      </c>
      <c r="C116">
        <f>'qPCR Analysis (to WT ESCs)'!M121</f>
        <v>0.6890535443306981</v>
      </c>
      <c r="D116">
        <f>'qPCR Analysis (to WT ESCs)'!N121</f>
        <v>1.2859542643272339</v>
      </c>
      <c r="E116">
        <f>'qPCR Analysis (to WT ESCs)'!O121</f>
        <v>0.597464265719164</v>
      </c>
      <c r="F116">
        <f>(AVERAGE(C116:E116))*(2^-('Error Calculation'!M27))</f>
        <v>0.59445320225053988</v>
      </c>
      <c r="G116">
        <f>(AVERAGE(C116:E116))*(2^('Error Calculation'!M27))</f>
        <v>1.2369187063929574</v>
      </c>
      <c r="H116">
        <f t="shared" si="2"/>
        <v>0.26303748920849213</v>
      </c>
      <c r="I116">
        <f t="shared" si="3"/>
        <v>0.37942801493392542</v>
      </c>
    </row>
    <row r="117" spans="1:9" x14ac:dyDescent="0.35">
      <c r="A117" t="s">
        <v>139</v>
      </c>
      <c r="B117" t="s">
        <v>74</v>
      </c>
      <c r="C117">
        <f>'qPCR Analysis (to WT ESCs)'!M122</f>
        <v>0.8144314119218381</v>
      </c>
      <c r="D117">
        <f>'qPCR Analysis (to WT ESCs)'!N122</f>
        <v>1.3148681247882996</v>
      </c>
      <c r="E117">
        <f>'qPCR Analysis (to WT ESCs)'!O122</f>
        <v>0.95422878439326708</v>
      </c>
      <c r="F117">
        <f>(AVERAGE(C117:E117))*(2^-('Error Calculation'!M28))</f>
        <v>0.70964484706824738</v>
      </c>
      <c r="G117">
        <f>(AVERAGE(C117:E117))*(2^('Error Calculation'!M28))</f>
        <v>1.4887175913616424</v>
      </c>
      <c r="H117">
        <f t="shared" si="2"/>
        <v>0.31819792663288748</v>
      </c>
      <c r="I117">
        <f t="shared" si="3"/>
        <v>0.46087481766050753</v>
      </c>
    </row>
    <row r="118" spans="1:9" x14ac:dyDescent="0.35">
      <c r="A118" t="s">
        <v>139</v>
      </c>
      <c r="B118" t="s">
        <v>75</v>
      </c>
      <c r="C118">
        <f>'qPCR Analysis (to WT ESCs)'!M123</f>
        <v>0.70574096859827429</v>
      </c>
      <c r="D118">
        <f>'qPCR Analysis (to WT ESCs)'!N123</f>
        <v>1.7171963364666143</v>
      </c>
      <c r="E118">
        <f>'qPCR Analysis (to WT ESCs)'!O123</f>
        <v>0.95567169849896383</v>
      </c>
      <c r="F118">
        <f>(AVERAGE(C118:E118))*(2^-('Error Calculation'!M29))</f>
        <v>0.6992464671732822</v>
      </c>
      <c r="G118">
        <f>(AVERAGE(C118:E118))*(2^('Error Calculation'!M29))</f>
        <v>1.8138571439795892</v>
      </c>
      <c r="H118">
        <f t="shared" si="2"/>
        <v>0.42695653401466849</v>
      </c>
      <c r="I118">
        <f t="shared" si="3"/>
        <v>0.6876541427916385</v>
      </c>
    </row>
    <row r="119" spans="1:9" x14ac:dyDescent="0.35">
      <c r="A119" t="s">
        <v>139</v>
      </c>
      <c r="B119" t="s">
        <v>69</v>
      </c>
      <c r="C119">
        <f>'qPCR Analysis (to WT ESCs)'!M124</f>
        <v>3.1538005918337153</v>
      </c>
      <c r="D119">
        <f>'qPCR Analysis (to WT ESCs)'!N124</f>
        <v>2.4840096492381298</v>
      </c>
      <c r="E119">
        <f>'qPCR Analysis (to WT ESCs)'!O124</f>
        <v>1.6290254139589062</v>
      </c>
      <c r="F119">
        <f>(AVERAGE(C119:E119))*(2^-('Error Calculation'!M30))</f>
        <v>0.86523453889373592</v>
      </c>
      <c r="G119">
        <f>(AVERAGE(C119:E119))*(2^('Error Calculation'!M30))</f>
        <v>6.7813212697402916</v>
      </c>
      <c r="H119">
        <f t="shared" si="2"/>
        <v>1.5570440127831815</v>
      </c>
      <c r="I119">
        <f t="shared" si="3"/>
        <v>4.3590427180633746</v>
      </c>
    </row>
    <row r="120" spans="1:9" x14ac:dyDescent="0.35">
      <c r="A120" t="s">
        <v>139</v>
      </c>
      <c r="B120" t="s">
        <v>76</v>
      </c>
      <c r="C120">
        <f>'qPCR Analysis (to WT ESCs)'!M125</f>
        <v>1.0393428711515966</v>
      </c>
      <c r="D120">
        <f>'qPCR Analysis (to WT ESCs)'!N125</f>
        <v>1.6760091206034298</v>
      </c>
      <c r="E120">
        <f>'qPCR Analysis (to WT ESCs)'!O125</f>
        <v>1.133650029883448</v>
      </c>
      <c r="F120">
        <f>(AVERAGE(C120:E120))*(2^-('Error Calculation'!M31))</f>
        <v>0.95275920540427461</v>
      </c>
      <c r="G120">
        <f>(AVERAGE(C120:E120))*(2^('Error Calculation'!M31))</f>
        <v>1.7277090788923526</v>
      </c>
      <c r="H120">
        <f t="shared" si="2"/>
        <v>0.33024146847521685</v>
      </c>
      <c r="I120">
        <f t="shared" si="3"/>
        <v>0.44470840501286113</v>
      </c>
    </row>
    <row r="121" spans="1:9" x14ac:dyDescent="0.35">
      <c r="A121" t="s">
        <v>139</v>
      </c>
      <c r="B121" t="s">
        <v>77</v>
      </c>
      <c r="C121">
        <f>'qPCR Analysis (to WT ESCs)'!M126</f>
        <v>1.2161431966354646</v>
      </c>
      <c r="D121">
        <f>'qPCR Analysis (to WT ESCs)'!N126</f>
        <v>1.6675235208170776</v>
      </c>
      <c r="E121">
        <f>'qPCR Analysis (to WT ESCs)'!O126</f>
        <v>1.204179206917618</v>
      </c>
      <c r="F121">
        <f>(AVERAGE(C121:E121))*(2^-('Error Calculation'!M32))</f>
        <v>0.93151954264831727</v>
      </c>
      <c r="G121">
        <f>(AVERAGE(C121:E121))*(2^('Error Calculation'!M32))</f>
        <v>1.9932168815841715</v>
      </c>
      <c r="H121">
        <f t="shared" si="2"/>
        <v>0.43109576547506967</v>
      </c>
      <c r="I121">
        <f t="shared" si="3"/>
        <v>0.6306015734607846</v>
      </c>
    </row>
    <row r="122" spans="1:9" x14ac:dyDescent="0.35">
      <c r="A122" t="s">
        <v>140</v>
      </c>
      <c r="B122" t="s">
        <v>48</v>
      </c>
      <c r="C122">
        <f>'qPCR Analysis (to WT ESCs)'!P97</f>
        <v>18.802472014006721</v>
      </c>
      <c r="D122">
        <f>'qPCR Analysis (to WT ESCs)'!Q97</f>
        <v>15.231619555009363</v>
      </c>
      <c r="E122">
        <f>'qPCR Analysis (to WT ESCs)'!R97</f>
        <v>6.7033430999188166</v>
      </c>
      <c r="F122">
        <f>(AVERAGE(C122:E122))*(2^-('Error Calculation'!P3))</f>
        <v>9.3181447660205468</v>
      </c>
      <c r="G122">
        <f>(AVERAGE(C122:E122))*(2^('Error Calculation'!P3))</f>
        <v>19.788614639941773</v>
      </c>
      <c r="H122">
        <f t="shared" si="2"/>
        <v>4.2610001236244202</v>
      </c>
      <c r="I122">
        <f t="shared" si="3"/>
        <v>6.2094697502968064</v>
      </c>
    </row>
    <row r="123" spans="1:9" x14ac:dyDescent="0.35">
      <c r="A123" t="s">
        <v>140</v>
      </c>
      <c r="B123" t="s">
        <v>49</v>
      </c>
      <c r="C123">
        <f>'qPCR Analysis (to WT ESCs)'!P98</f>
        <v>22.555395318790485</v>
      </c>
      <c r="D123">
        <f>'qPCR Analysis (to WT ESCs)'!Q98</f>
        <v>14.221775343234947</v>
      </c>
      <c r="E123">
        <f>'qPCR Analysis (to WT ESCs)'!R98</f>
        <v>5.1013567664235575</v>
      </c>
      <c r="F123">
        <f>(AVERAGE(C123:E123))*(2^-('Error Calculation'!P4))</f>
        <v>8.138904882980702</v>
      </c>
      <c r="G123">
        <f>(AVERAGE(C123:E123))*(2^('Error Calculation'!P4))</f>
        <v>23.942766049012533</v>
      </c>
      <c r="H123">
        <f t="shared" si="2"/>
        <v>5.820604259835628</v>
      </c>
      <c r="I123">
        <f t="shared" si="3"/>
        <v>9.9832569061962033</v>
      </c>
    </row>
    <row r="124" spans="1:9" x14ac:dyDescent="0.35">
      <c r="A124" t="s">
        <v>140</v>
      </c>
      <c r="B124" t="s">
        <v>50</v>
      </c>
      <c r="C124">
        <f>'qPCR Analysis (to WT ESCs)'!P99</f>
        <v>489.01344913140196</v>
      </c>
      <c r="D124">
        <f>'qPCR Analysis (to WT ESCs)'!Q99</f>
        <v>486.35839160988013</v>
      </c>
      <c r="E124">
        <f>'qPCR Analysis (to WT ESCs)'!R99</f>
        <v>285.89911290763939</v>
      </c>
      <c r="F124">
        <f>(AVERAGE(C124:E124))*(2^-('Error Calculation'!P5))</f>
        <v>317.05163082614672</v>
      </c>
      <c r="G124">
        <f>(AVERAGE(C124:E124))*(2^('Error Calculation'!P5))</f>
        <v>557.49925033179909</v>
      </c>
      <c r="H124">
        <f t="shared" si="2"/>
        <v>103.37202039016046</v>
      </c>
      <c r="I124">
        <f t="shared" si="3"/>
        <v>137.07559911549191</v>
      </c>
    </row>
    <row r="125" spans="1:9" x14ac:dyDescent="0.35">
      <c r="A125" t="s">
        <v>140</v>
      </c>
      <c r="B125" t="s">
        <v>51</v>
      </c>
      <c r="C125">
        <f>'qPCR Analysis (to WT ESCs)'!P100</f>
        <v>0.94901937368159939</v>
      </c>
      <c r="D125">
        <f>'qPCR Analysis (to WT ESCs)'!Q100</f>
        <v>0.8739234246129336</v>
      </c>
      <c r="E125">
        <f>'qPCR Analysis (to WT ESCs)'!R100</f>
        <v>0.48807613318857607</v>
      </c>
      <c r="F125">
        <f>(AVERAGE(C125:E125))*(2^-('Error Calculation'!P6))</f>
        <v>0.57874915461367948</v>
      </c>
      <c r="G125">
        <f>(AVERAGE(C125:E125))*(2^('Error Calculation'!P6))</f>
        <v>1.0253547018115436</v>
      </c>
      <c r="H125">
        <f t="shared" si="2"/>
        <v>0.19159048921402355</v>
      </c>
      <c r="I125">
        <f t="shared" si="3"/>
        <v>0.25501505798384061</v>
      </c>
    </row>
    <row r="126" spans="1:9" x14ac:dyDescent="0.35">
      <c r="A126" t="s">
        <v>140</v>
      </c>
      <c r="B126" t="s">
        <v>52</v>
      </c>
      <c r="C126">
        <f>'qPCR Analysis (to WT ESCs)'!P101</f>
        <v>40.505645996317249</v>
      </c>
      <c r="D126">
        <f>'qPCR Analysis (to WT ESCs)'!Q101</f>
        <v>51.207709033447763</v>
      </c>
      <c r="E126">
        <f>'qPCR Analysis (to WT ESCs)'!R101</f>
        <v>23.744653161632659</v>
      </c>
      <c r="F126">
        <f>(AVERAGE(C126:E126))*(2^-('Error Calculation'!P7))</f>
        <v>28.776485019999409</v>
      </c>
      <c r="G126">
        <f>(AVERAGE(C126:E126))*(2^('Error Calculation'!P7))</f>
        <v>51.47162362394247</v>
      </c>
      <c r="H126">
        <f t="shared" si="2"/>
        <v>9.709517710466482</v>
      </c>
      <c r="I126">
        <f t="shared" si="3"/>
        <v>12.985620893476579</v>
      </c>
    </row>
    <row r="127" spans="1:9" x14ac:dyDescent="0.35">
      <c r="A127" t="s">
        <v>140</v>
      </c>
      <c r="B127" t="s">
        <v>53</v>
      </c>
      <c r="C127">
        <f>'qPCR Analysis (to WT ESCs)'!P102</f>
        <v>0.52976675701688125</v>
      </c>
      <c r="D127">
        <f>'qPCR Analysis (to WT ESCs)'!Q102</f>
        <v>0.90956494322861736</v>
      </c>
      <c r="E127">
        <f>'qPCR Analysis (to WT ESCs)'!R102</f>
        <v>0.57200271065129737</v>
      </c>
      <c r="F127">
        <f>(AVERAGE(C127:E127))*(2^-('Error Calculation'!P8))</f>
        <v>0.45573208921638353</v>
      </c>
      <c r="G127">
        <f>(AVERAGE(C127:E127))*(2^('Error Calculation'!P8))</f>
        <v>0.98631684130560338</v>
      </c>
      <c r="H127">
        <f t="shared" si="2"/>
        <v>0.2147127144158818</v>
      </c>
      <c r="I127">
        <f t="shared" si="3"/>
        <v>0.31587203767333805</v>
      </c>
    </row>
    <row r="128" spans="1:9" x14ac:dyDescent="0.35">
      <c r="A128" t="s">
        <v>140</v>
      </c>
      <c r="B128" t="s">
        <v>54</v>
      </c>
      <c r="C128">
        <f>'qPCR Analysis (to WT ESCs)'!P103</f>
        <v>0.63837836628653155</v>
      </c>
      <c r="D128">
        <f>'qPCR Analysis (to WT ESCs)'!Q103</f>
        <v>1.0554954308053304</v>
      </c>
      <c r="E128">
        <f>'qPCR Analysis (to WT ESCs)'!R103</f>
        <v>0.7522746253276168</v>
      </c>
      <c r="F128">
        <f>(AVERAGE(C128:E128))*(2^-('Error Calculation'!P9))</f>
        <v>0.56391672434444651</v>
      </c>
      <c r="G128">
        <f>(AVERAGE(C128:E128))*(2^('Error Calculation'!P9))</f>
        <v>1.1789845805614276</v>
      </c>
      <c r="H128">
        <f t="shared" si="2"/>
        <v>0.25146608312871299</v>
      </c>
      <c r="I128">
        <f t="shared" si="3"/>
        <v>0.36360177308826813</v>
      </c>
    </row>
    <row r="129" spans="1:9" x14ac:dyDescent="0.35">
      <c r="A129" t="s">
        <v>140</v>
      </c>
      <c r="B129" t="s">
        <v>55</v>
      </c>
      <c r="C129">
        <f>'qPCR Analysis (to WT ESCs)'!P104</f>
        <v>0.64949950592808503</v>
      </c>
      <c r="D129">
        <f>'qPCR Analysis (to WT ESCs)'!Q104</f>
        <v>1.2367600874450926</v>
      </c>
      <c r="E129">
        <f>'qPCR Analysis (to WT ESCs)'!R104</f>
        <v>1.0484921063212305</v>
      </c>
      <c r="F129">
        <f>(AVERAGE(C129:E129))*(2^-('Error Calculation'!P10))</f>
        <v>0.59700122757682483</v>
      </c>
      <c r="G129">
        <f>(AVERAGE(C129:E129))*(2^('Error Calculation'!P10))</f>
        <v>1.6029685146019399</v>
      </c>
      <c r="H129">
        <f t="shared" si="2"/>
        <v>0.38124933898797786</v>
      </c>
      <c r="I129">
        <f t="shared" si="3"/>
        <v>0.62471794803713721</v>
      </c>
    </row>
    <row r="130" spans="1:9" x14ac:dyDescent="0.35">
      <c r="A130" t="s">
        <v>140</v>
      </c>
      <c r="B130" t="s">
        <v>56</v>
      </c>
      <c r="C130">
        <f>'qPCR Analysis (to WT ESCs)'!P105</f>
        <v>2.2999088201278752</v>
      </c>
      <c r="D130">
        <f>'qPCR Analysis (to WT ESCs)'!Q105</f>
        <v>3.739197479286954</v>
      </c>
      <c r="E130">
        <f>'qPCR Analysis (to WT ESCs)'!R105</f>
        <v>2.2882917453643099</v>
      </c>
      <c r="F130">
        <f>(AVERAGE(C130:E130))*(2^-('Error Calculation'!P11))</f>
        <v>1.9669115196051739</v>
      </c>
      <c r="G130">
        <f>(AVERAGE(C130:E130))*(2^('Error Calculation'!P11))</f>
        <v>3.9173404319405871</v>
      </c>
      <c r="H130">
        <f t="shared" si="2"/>
        <v>0.80888782865453934</v>
      </c>
      <c r="I130">
        <f t="shared" si="3"/>
        <v>1.1415410836808739</v>
      </c>
    </row>
    <row r="131" spans="1:9" x14ac:dyDescent="0.35">
      <c r="A131" t="s">
        <v>140</v>
      </c>
      <c r="B131" t="s">
        <v>57</v>
      </c>
      <c r="C131">
        <f>'qPCR Analysis (to WT ESCs)'!P106</f>
        <v>44.25210634569158</v>
      </c>
      <c r="D131">
        <f>'qPCR Analysis (to WT ESCs)'!Q106</f>
        <v>56.220286042277266</v>
      </c>
      <c r="E131">
        <f>'qPCR Analysis (to WT ESCs)'!R106</f>
        <v>21.384484959802016</v>
      </c>
      <c r="F131">
        <f>(AVERAGE(C131:E131))*(2^-('Error Calculation'!P12))</f>
        <v>28.907034285823269</v>
      </c>
      <c r="G131">
        <f>(AVERAGE(C131:E131))*(2^('Error Calculation'!P12))</f>
        <v>57.076067484038887</v>
      </c>
      <c r="H131">
        <f t="shared" ref="H131:H194" si="4">AVERAGE(C131:E131)-F131</f>
        <v>11.711924830100354</v>
      </c>
      <c r="I131">
        <f t="shared" ref="I131:I194" si="5">G131-AVERAGE(C131:E131)</f>
        <v>16.457108368115264</v>
      </c>
    </row>
    <row r="132" spans="1:9" x14ac:dyDescent="0.35">
      <c r="A132" t="s">
        <v>140</v>
      </c>
      <c r="B132" t="s">
        <v>58</v>
      </c>
      <c r="C132">
        <f>'qPCR Analysis (to WT ESCs)'!P107</f>
        <v>3.2189927630182651</v>
      </c>
      <c r="D132">
        <f>'qPCR Analysis (to WT ESCs)'!Q107</f>
        <v>4.0167611226766748</v>
      </c>
      <c r="E132">
        <f>'qPCR Analysis (to WT ESCs)'!R107</f>
        <v>2.3287541389951993</v>
      </c>
      <c r="F132">
        <f>(AVERAGE(C132:E132))*(2^-('Error Calculation'!P13))</f>
        <v>2.4088089746493631</v>
      </c>
      <c r="G132">
        <f>(AVERAGE(C132:E132))*(2^('Error Calculation'!P13))</f>
        <v>4.2196885919375386</v>
      </c>
      <c r="H132">
        <f t="shared" si="4"/>
        <v>0.779360366914017</v>
      </c>
      <c r="I132">
        <f t="shared" si="5"/>
        <v>1.0315192503741586</v>
      </c>
    </row>
    <row r="133" spans="1:9" x14ac:dyDescent="0.35">
      <c r="A133" t="s">
        <v>140</v>
      </c>
      <c r="B133" t="s">
        <v>59</v>
      </c>
      <c r="C133">
        <f>'qPCR Analysis (to WT ESCs)'!P108</f>
        <v>9.999799101790126</v>
      </c>
      <c r="D133">
        <f>'qPCR Analysis (to WT ESCs)'!Q108</f>
        <v>11.098220327940648</v>
      </c>
      <c r="E133">
        <f>'qPCR Analysis (to WT ESCs)'!R108</f>
        <v>1.7450912115255777</v>
      </c>
      <c r="F133">
        <f>(AVERAGE(C133:E133))*(2^-('Error Calculation'!P14))</f>
        <v>3.6080045892662307</v>
      </c>
      <c r="G133">
        <f>(AVERAGE(C133:E133))*(2^('Error Calculation'!P14))</f>
        <v>16.06944567769154</v>
      </c>
      <c r="H133">
        <f t="shared" si="4"/>
        <v>4.0063656244858867</v>
      </c>
      <c r="I133">
        <f t="shared" si="5"/>
        <v>8.4550754639394228</v>
      </c>
    </row>
    <row r="134" spans="1:9" x14ac:dyDescent="0.35">
      <c r="A134" t="s">
        <v>140</v>
      </c>
      <c r="B134" t="s">
        <v>60</v>
      </c>
      <c r="C134">
        <f>'qPCR Analysis (to WT ESCs)'!P109</f>
        <v>2.6365637656046985</v>
      </c>
      <c r="D134">
        <f>'qPCR Analysis (to WT ESCs)'!Q109</f>
        <v>2.9043954319338221</v>
      </c>
      <c r="E134">
        <f>'qPCR Analysis (to WT ESCs)'!R109</f>
        <v>0.94805317736614925</v>
      </c>
      <c r="F134">
        <f>(AVERAGE(C134:E134))*(2^-('Error Calculation'!P15))</f>
        <v>1.4454537783046402</v>
      </c>
      <c r="G134">
        <f>(AVERAGE(C134:E134))*(2^('Error Calculation'!P15))</f>
        <v>3.236759912251931</v>
      </c>
      <c r="H134">
        <f t="shared" si="4"/>
        <v>0.71755034666358308</v>
      </c>
      <c r="I134">
        <f t="shared" si="5"/>
        <v>1.0737557872837078</v>
      </c>
    </row>
    <row r="135" spans="1:9" x14ac:dyDescent="0.35">
      <c r="A135" t="s">
        <v>140</v>
      </c>
      <c r="B135" t="s">
        <v>61</v>
      </c>
      <c r="C135">
        <f>'qPCR Analysis (to WT ESCs)'!P110</f>
        <v>4.0782635223500341</v>
      </c>
      <c r="D135">
        <f>'qPCR Analysis (to WT ESCs)'!Q110</f>
        <v>2.3669556374201726</v>
      </c>
      <c r="E135">
        <f>'qPCR Analysis (to WT ESCs)'!R110</f>
        <v>0.71280778569485659</v>
      </c>
      <c r="F135">
        <f>(AVERAGE(C135:E135))*(2^-('Error Calculation'!P16))</f>
        <v>1.2379569314054935</v>
      </c>
      <c r="G135">
        <f>(AVERAGE(C135:E135))*(2^('Error Calculation'!P16))</f>
        <v>4.5987374171977642</v>
      </c>
      <c r="H135">
        <f t="shared" si="4"/>
        <v>1.1480520504161944</v>
      </c>
      <c r="I135">
        <f t="shared" si="5"/>
        <v>2.2127284353760763</v>
      </c>
    </row>
    <row r="136" spans="1:9" x14ac:dyDescent="0.35">
      <c r="A136" t="s">
        <v>140</v>
      </c>
      <c r="B136" t="s">
        <v>62</v>
      </c>
      <c r="C136">
        <f>'qPCR Analysis (to WT ESCs)'!P111</f>
        <v>134.22734299808445</v>
      </c>
      <c r="D136">
        <f>'qPCR Analysis (to WT ESCs)'!Q111</f>
        <v>164.59284113702287</v>
      </c>
      <c r="E136">
        <f>'qPCR Analysis (to WT ESCs)'!R111</f>
        <v>113.82085495814864</v>
      </c>
      <c r="F136">
        <f>(AVERAGE(C136:E136))*(2^-('Error Calculation'!P17))</f>
        <v>100.53658877766769</v>
      </c>
      <c r="G136">
        <f>(AVERAGE(C136:E136))*(2^('Error Calculation'!P17))</f>
        <v>188.18204420693544</v>
      </c>
      <c r="H136">
        <f t="shared" si="4"/>
        <v>37.010424253417611</v>
      </c>
      <c r="I136">
        <f t="shared" si="5"/>
        <v>50.635031175850145</v>
      </c>
    </row>
    <row r="137" spans="1:9" x14ac:dyDescent="0.35">
      <c r="A137" t="s">
        <v>140</v>
      </c>
      <c r="B137" t="s">
        <v>63</v>
      </c>
      <c r="C137">
        <f>'qPCR Analysis (to WT ESCs)'!P112</f>
        <v>1.0282227070905323</v>
      </c>
      <c r="D137">
        <f>'qPCR Analysis (to WT ESCs)'!Q112</f>
        <v>1.5803087440157002</v>
      </c>
      <c r="E137">
        <f>'qPCR Analysis (to WT ESCs)'!R112</f>
        <v>0.96992926571099147</v>
      </c>
      <c r="F137">
        <f>(AVERAGE(C137:E137))*(2^-('Error Calculation'!P18))</f>
        <v>0.83495535426514966</v>
      </c>
      <c r="G137">
        <f>(AVERAGE(C137:E137))*(2^('Error Calculation'!P18))</f>
        <v>1.7040673074968251</v>
      </c>
      <c r="H137">
        <f t="shared" si="4"/>
        <v>0.35786488467392508</v>
      </c>
      <c r="I137">
        <f t="shared" si="5"/>
        <v>0.51124706855775037</v>
      </c>
    </row>
    <row r="138" spans="1:9" x14ac:dyDescent="0.35">
      <c r="A138" t="s">
        <v>140</v>
      </c>
      <c r="B138" t="s">
        <v>64</v>
      </c>
      <c r="C138">
        <f>'qPCR Analysis (to WT ESCs)'!P113</f>
        <v>1.5803008329104173</v>
      </c>
      <c r="D138">
        <f>'qPCR Analysis (to WT ESCs)'!Q113</f>
        <v>2.1116433992677526</v>
      </c>
      <c r="E138">
        <f>'qPCR Analysis (to WT ESCs)'!R113</f>
        <v>1.2465331259807406</v>
      </c>
      <c r="F138">
        <f>(AVERAGE(C138:E138))*(2^-('Error Calculation'!P19))</f>
        <v>1.2443633047000249</v>
      </c>
      <c r="G138">
        <f>(AVERAGE(C138:E138))*(2^('Error Calculation'!P19))</f>
        <v>2.1776918654732778</v>
      </c>
      <c r="H138">
        <f t="shared" si="4"/>
        <v>0.40179581468627856</v>
      </c>
      <c r="I138">
        <f t="shared" si="5"/>
        <v>0.53153274608697432</v>
      </c>
    </row>
    <row r="139" spans="1:9" x14ac:dyDescent="0.35">
      <c r="A139" t="s">
        <v>140</v>
      </c>
      <c r="B139" t="s">
        <v>65</v>
      </c>
      <c r="C139">
        <f>'qPCR Analysis (to WT ESCs)'!P114</f>
        <v>1.5499031968386765</v>
      </c>
      <c r="D139">
        <f>'qPCR Analysis (to WT ESCs)'!Q114</f>
        <v>2.5341825352344634</v>
      </c>
      <c r="E139">
        <f>'qPCR Analysis (to WT ESCs)'!R114</f>
        <v>1.9614208393566812</v>
      </c>
      <c r="F139">
        <f>(AVERAGE(C139:E139))*(2^-('Error Calculation'!P20))</f>
        <v>1.3703260208573937</v>
      </c>
      <c r="G139">
        <f>(AVERAGE(C139:E139))*(2^('Error Calculation'!P20))</f>
        <v>2.9634593965159306</v>
      </c>
      <c r="H139">
        <f t="shared" si="4"/>
        <v>0.64484283628588002</v>
      </c>
      <c r="I139">
        <f t="shared" si="5"/>
        <v>0.94829053937265684</v>
      </c>
    </row>
    <row r="140" spans="1:9" x14ac:dyDescent="0.35">
      <c r="A140" t="s">
        <v>140</v>
      </c>
      <c r="B140" t="s">
        <v>66</v>
      </c>
      <c r="C140">
        <f>'qPCR Analysis (to WT ESCs)'!P115</f>
        <v>2.1726945002930651</v>
      </c>
      <c r="D140">
        <f>'qPCR Analysis (to WT ESCs)'!Q115</f>
        <v>2.7202665059560389</v>
      </c>
      <c r="E140">
        <f>'qPCR Analysis (to WT ESCs)'!R115</f>
        <v>1.7210006791080301</v>
      </c>
      <c r="F140">
        <f>(AVERAGE(C140:E140))*(2^-('Error Calculation'!P21))</f>
        <v>1.6650791775411296</v>
      </c>
      <c r="G140">
        <f>(AVERAGE(C140:E140))*(2^('Error Calculation'!P21))</f>
        <v>2.9190796827098722</v>
      </c>
      <c r="H140">
        <f t="shared" si="4"/>
        <v>0.53957471757791509</v>
      </c>
      <c r="I140">
        <f t="shared" si="5"/>
        <v>0.71442578759082753</v>
      </c>
    </row>
    <row r="141" spans="1:9" x14ac:dyDescent="0.35">
      <c r="A141" t="s">
        <v>140</v>
      </c>
      <c r="B141" t="s">
        <v>67</v>
      </c>
      <c r="C141">
        <f>'qPCR Analysis (to WT ESCs)'!P116</f>
        <v>2.6357605884338819</v>
      </c>
      <c r="D141">
        <f>'qPCR Analysis (to WT ESCs)'!Q116</f>
        <v>4.1192052100568395</v>
      </c>
      <c r="E141">
        <f>'qPCR Analysis (to WT ESCs)'!R116</f>
        <v>3.3810374586588514</v>
      </c>
      <c r="F141">
        <f>(AVERAGE(C141:E141))*(2^-('Error Calculation'!P22))</f>
        <v>2.2911926437175358</v>
      </c>
      <c r="G141">
        <f>(AVERAGE(C141:E141))*(2^('Error Calculation'!P22))</f>
        <v>4.9822941830295955</v>
      </c>
      <c r="H141">
        <f t="shared" si="4"/>
        <v>1.0874751086656547</v>
      </c>
      <c r="I141">
        <f t="shared" si="5"/>
        <v>1.603626430646405</v>
      </c>
    </row>
    <row r="142" spans="1:9" x14ac:dyDescent="0.35">
      <c r="A142" t="s">
        <v>140</v>
      </c>
      <c r="B142" t="s">
        <v>68</v>
      </c>
      <c r="C142">
        <f>'qPCR Analysis (to WT ESCs)'!P117</f>
        <v>6.8063545318783072E-2</v>
      </c>
      <c r="D142">
        <f>'qPCR Analysis (to WT ESCs)'!Q117</f>
        <v>9.3436353219496421E-2</v>
      </c>
      <c r="E142">
        <f>'qPCR Analysis (to WT ESCs)'!R117</f>
        <v>3.5387298621731546E-2</v>
      </c>
      <c r="F142">
        <f>(AVERAGE(C142:E142))*(2^-('Error Calculation'!P23))</f>
        <v>4.5179774151872847E-2</v>
      </c>
      <c r="G142">
        <f>(AVERAGE(C142:E142))*(2^('Error Calculation'!P23))</f>
        <v>9.5334125682034115E-2</v>
      </c>
      <c r="H142">
        <f t="shared" si="4"/>
        <v>2.0449291568130835E-2</v>
      </c>
      <c r="I142">
        <f t="shared" si="5"/>
        <v>2.9705059962030433E-2</v>
      </c>
    </row>
    <row r="143" spans="1:9" x14ac:dyDescent="0.35">
      <c r="A143" t="s">
        <v>140</v>
      </c>
      <c r="B143" t="s">
        <v>70</v>
      </c>
      <c r="C143">
        <f>'qPCR Analysis (to WT ESCs)'!P118</f>
        <v>2.2693550359179469</v>
      </c>
      <c r="D143">
        <f>'qPCR Analysis (to WT ESCs)'!Q118</f>
        <v>2.6038902938149278</v>
      </c>
      <c r="E143">
        <f>'qPCR Analysis (to WT ESCs)'!R118</f>
        <v>2.0484097531127117</v>
      </c>
      <c r="F143">
        <f>(AVERAGE(C143:E143))*(2^-('Error Calculation'!P24))</f>
        <v>1.4972088525538032</v>
      </c>
      <c r="G143">
        <f>(AVERAGE(C143:E143))*(2^('Error Calculation'!P24))</f>
        <v>3.5554535735065191</v>
      </c>
      <c r="H143">
        <f t="shared" si="4"/>
        <v>0.81000950839472541</v>
      </c>
      <c r="I143">
        <f t="shared" si="5"/>
        <v>1.2482352125579905</v>
      </c>
    </row>
    <row r="144" spans="1:9" x14ac:dyDescent="0.35">
      <c r="A144" t="s">
        <v>140</v>
      </c>
      <c r="B144" t="s">
        <v>71</v>
      </c>
      <c r="C144">
        <f>'qPCR Analysis (to WT ESCs)'!P119</f>
        <v>9.7576325609400271E-4</v>
      </c>
      <c r="D144">
        <f>'qPCR Analysis (to WT ESCs)'!Q119</f>
        <v>1.3181407202107144E-3</v>
      </c>
      <c r="E144">
        <f>'qPCR Analysis (to WT ESCs)'!R119</f>
        <v>7.6884804409864903E-4</v>
      </c>
      <c r="F144">
        <f>(AVERAGE(C144:E144))*(2^-('Error Calculation'!P25))</f>
        <v>7.3215512742716405E-4</v>
      </c>
      <c r="G144">
        <f>(AVERAGE(C144:E144))*(2^('Error Calculation'!P25))</f>
        <v>1.423567460423062E-3</v>
      </c>
      <c r="H144">
        <f t="shared" si="4"/>
        <v>2.8876221270729137E-4</v>
      </c>
      <c r="I144">
        <f t="shared" si="5"/>
        <v>4.0265012028860661E-4</v>
      </c>
    </row>
    <row r="145" spans="1:9" x14ac:dyDescent="0.35">
      <c r="A145" t="s">
        <v>140</v>
      </c>
      <c r="B145" t="s">
        <v>72</v>
      </c>
      <c r="C145">
        <f>'qPCR Analysis (to WT ESCs)'!P120</f>
        <v>7.3794602634977585E-2</v>
      </c>
      <c r="D145">
        <f>'qPCR Analysis (to WT ESCs)'!Q120</f>
        <v>8.0651533648423715E-2</v>
      </c>
      <c r="E145">
        <f>'qPCR Analysis (to WT ESCs)'!R120</f>
        <v>4.8940719146862773E-2</v>
      </c>
      <c r="F145">
        <f>(AVERAGE(C145:E145))*(2^-('Error Calculation'!P26))</f>
        <v>5.2734391113565364E-2</v>
      </c>
      <c r="G145">
        <f>(AVERAGE(C145:E145))*(2^('Error Calculation'!P26))</f>
        <v>8.7158413846999863E-2</v>
      </c>
      <c r="H145">
        <f t="shared" si="4"/>
        <v>1.5061227363189329E-2</v>
      </c>
      <c r="I145">
        <f t="shared" si="5"/>
        <v>1.936279537024517E-2</v>
      </c>
    </row>
    <row r="146" spans="1:9" x14ac:dyDescent="0.35">
      <c r="A146" t="s">
        <v>140</v>
      </c>
      <c r="B146" t="s">
        <v>73</v>
      </c>
      <c r="C146">
        <f>'qPCR Analysis (to WT ESCs)'!P121</f>
        <v>5.0829968380342576</v>
      </c>
      <c r="D146">
        <f>'qPCR Analysis (to WT ESCs)'!Q121</f>
        <v>5.6492551689721049</v>
      </c>
      <c r="E146">
        <f>'qPCR Analysis (to WT ESCs)'!R121</f>
        <v>1.9929713902902069</v>
      </c>
      <c r="F146">
        <f>(AVERAGE(C146:E146))*(2^-('Error Calculation'!P27))</f>
        <v>2.8370804891737751</v>
      </c>
      <c r="G146">
        <f>(AVERAGE(C146:E146))*(2^('Error Calculation'!P27))</f>
        <v>6.341860198618094</v>
      </c>
      <c r="H146">
        <f t="shared" si="4"/>
        <v>1.4046606432584148</v>
      </c>
      <c r="I146">
        <f t="shared" si="5"/>
        <v>2.1001190661859042</v>
      </c>
    </row>
    <row r="147" spans="1:9" x14ac:dyDescent="0.35">
      <c r="A147" t="s">
        <v>140</v>
      </c>
      <c r="B147" t="s">
        <v>74</v>
      </c>
      <c r="C147">
        <f>'qPCR Analysis (to WT ESCs)'!P122</f>
        <v>2.7087164809382904E-3</v>
      </c>
      <c r="D147">
        <f>'qPCR Analysis (to WT ESCs)'!Q122</f>
        <v>3.7070058600400294E-3</v>
      </c>
      <c r="E147">
        <f>'qPCR Analysis (to WT ESCs)'!R122</f>
        <v>1.1295785782856555E-2</v>
      </c>
      <c r="F147">
        <f>(AVERAGE(C147:E147))*(2^-('Error Calculation'!P28))</f>
        <v>2.2787304268195819E-3</v>
      </c>
      <c r="G147">
        <f>(AVERAGE(C147:E147))*(2^('Error Calculation'!P28))</f>
        <v>1.5295920742561879E-2</v>
      </c>
      <c r="H147">
        <f t="shared" si="4"/>
        <v>3.6251056144587096E-3</v>
      </c>
      <c r="I147">
        <f t="shared" si="5"/>
        <v>9.3920847012835887E-3</v>
      </c>
    </row>
    <row r="148" spans="1:9" x14ac:dyDescent="0.35">
      <c r="A148" t="s">
        <v>140</v>
      </c>
      <c r="B148" t="s">
        <v>75</v>
      </c>
      <c r="C148">
        <f>'qPCR Analysis (to WT ESCs)'!P123</f>
        <v>4.005986000770486E-4</v>
      </c>
      <c r="D148">
        <f>'qPCR Analysis (to WT ESCs)'!Q123</f>
        <v>4.4083047169690259E-3</v>
      </c>
      <c r="E148">
        <f>'qPCR Analysis (to WT ESCs)'!R123</f>
        <v>7.6346342620230818E-4</v>
      </c>
      <c r="F148">
        <f>(AVERAGE(C148:E148))*(2^-('Error Calculation'!P29))</f>
        <v>2.3412344311310893E-4</v>
      </c>
      <c r="G148">
        <f>(AVERAGE(C148:E148))*(2^('Error Calculation'!P29))</f>
        <v>1.4736419342802847E-2</v>
      </c>
      <c r="H148">
        <f t="shared" si="4"/>
        <v>1.6233321379696853E-3</v>
      </c>
      <c r="I148">
        <f t="shared" si="5"/>
        <v>1.2878963761720054E-2</v>
      </c>
    </row>
    <row r="149" spans="1:9" x14ac:dyDescent="0.35">
      <c r="A149" t="s">
        <v>140</v>
      </c>
      <c r="B149" t="s">
        <v>69</v>
      </c>
      <c r="C149">
        <f>'qPCR Analysis (to WT ESCs)'!P124</f>
        <v>755.16692995029427</v>
      </c>
      <c r="D149">
        <f>'qPCR Analysis (to WT ESCs)'!Q124</f>
        <v>1601.3572081447178</v>
      </c>
      <c r="E149">
        <f>'qPCR Analysis (to WT ESCs)'!R124</f>
        <v>2272.304999404701</v>
      </c>
      <c r="F149">
        <f>(AVERAGE(C149:E149))*(2^-('Error Calculation'!P30))</f>
        <v>757.81226149034944</v>
      </c>
      <c r="G149">
        <f>(AVERAGE(C149:E149))*(2^('Error Calculation'!P30))</f>
        <v>3141.5079481601479</v>
      </c>
      <c r="H149">
        <f t="shared" si="4"/>
        <v>785.13078434288843</v>
      </c>
      <c r="I149">
        <f t="shared" si="5"/>
        <v>1598.56490232691</v>
      </c>
    </row>
    <row r="150" spans="1:9" x14ac:dyDescent="0.35">
      <c r="A150" t="s">
        <v>140</v>
      </c>
      <c r="B150" t="s">
        <v>76</v>
      </c>
      <c r="C150">
        <f>'qPCR Analysis (to WT ESCs)'!P125</f>
        <v>180.27580825370555</v>
      </c>
      <c r="D150">
        <f>'qPCR Analysis (to WT ESCs)'!Q125</f>
        <v>224.64534130441285</v>
      </c>
      <c r="E150">
        <f>'qPCR Analysis (to WT ESCs)'!R125</f>
        <v>113.47586431153428</v>
      </c>
      <c r="F150">
        <f>(AVERAGE(C150:E150))*(2^-('Error Calculation'!P31))</f>
        <v>131.22420412198329</v>
      </c>
      <c r="G150">
        <f>(AVERAGE(C150:E150))*(2^('Error Calculation'!P31))</f>
        <v>227.54564372147385</v>
      </c>
      <c r="H150">
        <f t="shared" si="4"/>
        <v>41.574800501234279</v>
      </c>
      <c r="I150">
        <f t="shared" si="5"/>
        <v>54.746639098256281</v>
      </c>
    </row>
    <row r="151" spans="1:9" x14ac:dyDescent="0.35">
      <c r="A151" t="s">
        <v>140</v>
      </c>
      <c r="B151" t="s">
        <v>77</v>
      </c>
      <c r="C151">
        <f>'qPCR Analysis (to WT ESCs)'!P126</f>
        <v>32.183101134701047</v>
      </c>
      <c r="D151">
        <f>'qPCR Analysis (to WT ESCs)'!Q126</f>
        <v>27.248598268988228</v>
      </c>
      <c r="E151">
        <f>'qPCR Analysis (to WT ESCs)'!R126</f>
        <v>10.479762459192445</v>
      </c>
      <c r="F151">
        <f>(AVERAGE(C151:E151))*(2^-('Error Calculation'!P32))</f>
        <v>15.589694475426901</v>
      </c>
      <c r="G151">
        <f>(AVERAGE(C151:E151))*(2^('Error Calculation'!P32))</f>
        <v>34.83506725484024</v>
      </c>
      <c r="H151">
        <f t="shared" si="4"/>
        <v>7.7141261455336743</v>
      </c>
      <c r="I151">
        <f t="shared" si="5"/>
        <v>11.531246633879665</v>
      </c>
    </row>
    <row r="152" spans="1:9" x14ac:dyDescent="0.35">
      <c r="A152" t="s">
        <v>141</v>
      </c>
      <c r="B152" t="s">
        <v>48</v>
      </c>
      <c r="C152">
        <f>'qPCR Analysis (to WT ESCs)'!S97</f>
        <v>1.4041779019651184E-3</v>
      </c>
      <c r="D152">
        <f>'qPCR Analysis (to WT ESCs)'!T97</f>
        <v>2.9379619859597598E-3</v>
      </c>
      <c r="E152">
        <f>'qPCR Analysis (to WT ESCs)'!U97</f>
        <v>8.2481019053783284E-4</v>
      </c>
      <c r="F152">
        <f>(AVERAGE(C152:E152))*(2^-('Error Calculation'!S3))</f>
        <v>2.8748843100340107E-4</v>
      </c>
      <c r="G152">
        <f>(AVERAGE(C152:E152))*(2^('Error Calculation'!S3))</f>
        <v>1.0318240563685297E-2</v>
      </c>
      <c r="H152">
        <f t="shared" si="4"/>
        <v>1.4348282618175025E-3</v>
      </c>
      <c r="I152">
        <f t="shared" si="5"/>
        <v>8.5959238708643946E-3</v>
      </c>
    </row>
    <row r="153" spans="1:9" x14ac:dyDescent="0.35">
      <c r="A153" t="s">
        <v>141</v>
      </c>
      <c r="B153" t="s">
        <v>49</v>
      </c>
      <c r="C153">
        <f>'qPCR Analysis (to WT ESCs)'!S98</f>
        <v>0.14870258856413873</v>
      </c>
      <c r="D153">
        <f>'qPCR Analysis (to WT ESCs)'!T98</f>
        <v>9.046191413577255E-2</v>
      </c>
      <c r="E153">
        <f>'qPCR Analysis (to WT ESCs)'!U98</f>
        <v>5.3818189440757211E-2</v>
      </c>
      <c r="F153">
        <f>(AVERAGE(C153:E153))*(2^-('Error Calculation'!S4))</f>
        <v>4.2607316094379295E-2</v>
      </c>
      <c r="G153">
        <f>(AVERAGE(C153:E153))*(2^('Error Calculation'!S4))</f>
        <v>0.22385007438590132</v>
      </c>
      <c r="H153">
        <f t="shared" si="4"/>
        <v>5.5053581285843541E-2</v>
      </c>
      <c r="I153">
        <f t="shared" si="5"/>
        <v>0.1261891770056785</v>
      </c>
    </row>
    <row r="154" spans="1:9" x14ac:dyDescent="0.35">
      <c r="A154" t="s">
        <v>141</v>
      </c>
      <c r="B154" t="s">
        <v>50</v>
      </c>
      <c r="C154">
        <f>'qPCR Analysis (to WT ESCs)'!S99</f>
        <v>44.057498129383184</v>
      </c>
      <c r="D154">
        <f>'qPCR Analysis (to WT ESCs)'!T99</f>
        <v>36.375235082812075</v>
      </c>
      <c r="E154">
        <f>'qPCR Analysis (to WT ESCs)'!U99</f>
        <v>22.623741981906861</v>
      </c>
      <c r="F154">
        <f>(AVERAGE(C154:E154))*(2^-('Error Calculation'!S5))</f>
        <v>20.428420048148638</v>
      </c>
      <c r="G154">
        <f>(AVERAGE(C154:E154))*(2^('Error Calculation'!S5))</f>
        <v>57.766130901080956</v>
      </c>
      <c r="H154">
        <f t="shared" si="4"/>
        <v>13.923738349885404</v>
      </c>
      <c r="I154">
        <f t="shared" si="5"/>
        <v>23.413972503046914</v>
      </c>
    </row>
    <row r="155" spans="1:9" x14ac:dyDescent="0.35">
      <c r="A155" t="s">
        <v>141</v>
      </c>
      <c r="B155" t="s">
        <v>51</v>
      </c>
      <c r="C155">
        <f>'qPCR Analysis (to WT ESCs)'!S100</f>
        <v>1.1144276196902242E-5</v>
      </c>
      <c r="D155">
        <f>'qPCR Analysis (to WT ESCs)'!T100</f>
        <v>3.979385278621731E-5</v>
      </c>
      <c r="E155">
        <f>'qPCR Analysis (to WT ESCs)'!U100</f>
        <v>2.1041976893989222E-5</v>
      </c>
      <c r="F155">
        <f>(AVERAGE(C155:E155))*(2^-('Error Calculation'!S6))</f>
        <v>3.8581085268272913E-6</v>
      </c>
      <c r="G155">
        <f>(AVERAGE(C155:E155))*(2^('Error Calculation'!S6))</f>
        <v>1.4921346406039968E-4</v>
      </c>
      <c r="H155">
        <f t="shared" si="4"/>
        <v>2.0135260098875637E-5</v>
      </c>
      <c r="I155">
        <f t="shared" si="5"/>
        <v>1.2522009543469676E-4</v>
      </c>
    </row>
    <row r="156" spans="1:9" x14ac:dyDescent="0.35">
      <c r="A156" t="s">
        <v>141</v>
      </c>
      <c r="B156" t="s">
        <v>52</v>
      </c>
      <c r="C156">
        <f>'qPCR Analysis (to WT ESCs)'!S101</f>
        <v>0.49707649077877403</v>
      </c>
      <c r="D156">
        <f>'qPCR Analysis (to WT ESCs)'!T101</f>
        <v>1.2542107391383577</v>
      </c>
      <c r="E156">
        <f>'qPCR Analysis (to WT ESCs)'!U101</f>
        <v>7.5970955561437292E-2</v>
      </c>
      <c r="F156">
        <f>(AVERAGE(C156:E156))*(2^-('Error Calculation'!S7))</f>
        <v>0.20433241819132875</v>
      </c>
      <c r="G156">
        <f>(AVERAGE(C156:E156))*(2^('Error Calculation'!S7))</f>
        <v>1.8155994726375748</v>
      </c>
      <c r="H156">
        <f t="shared" si="4"/>
        <v>0.40475364363486088</v>
      </c>
      <c r="I156">
        <f t="shared" si="5"/>
        <v>1.2065134108113851</v>
      </c>
    </row>
    <row r="157" spans="1:9" x14ac:dyDescent="0.35">
      <c r="A157" t="s">
        <v>141</v>
      </c>
      <c r="B157" t="s">
        <v>53</v>
      </c>
      <c r="C157">
        <f>'qPCR Analysis (to WT ESCs)'!S102</f>
        <v>3.5966111090595184E-3</v>
      </c>
      <c r="D157">
        <f>'qPCR Analysis (to WT ESCs)'!T102</f>
        <v>9.9197482464685668E-3</v>
      </c>
      <c r="E157">
        <f>'qPCR Analysis (to WT ESCs)'!U102</f>
        <v>7.0611223105056442E-3</v>
      </c>
      <c r="F157">
        <f>(AVERAGE(C157:E157))*(2^-('Error Calculation'!S8))</f>
        <v>3.0272474768440315E-3</v>
      </c>
      <c r="G157">
        <f>(AVERAGE(C157:E157))*(2^('Error Calculation'!S8))</f>
        <v>1.5541538603590983E-2</v>
      </c>
      <c r="H157">
        <f t="shared" si="4"/>
        <v>3.8319130785005448E-3</v>
      </c>
      <c r="I157">
        <f t="shared" si="5"/>
        <v>8.6823780482464079E-3</v>
      </c>
    </row>
    <row r="158" spans="1:9" x14ac:dyDescent="0.35">
      <c r="A158" t="s">
        <v>141</v>
      </c>
      <c r="B158" t="s">
        <v>54</v>
      </c>
      <c r="C158">
        <f>'qPCR Analysis (to WT ESCs)'!S103</f>
        <v>3.235005768277083E-3</v>
      </c>
      <c r="D158">
        <f>'qPCR Analysis (to WT ESCs)'!T103</f>
        <v>1.2416178381414582E-2</v>
      </c>
      <c r="E158">
        <f>'qPCR Analysis (to WT ESCs)'!U103</f>
        <v>1.0219441008244346E-3</v>
      </c>
      <c r="F158">
        <f>(AVERAGE(C158:E158))*(2^-('Error Calculation'!S9))</f>
        <v>2.0439195634660463E-3</v>
      </c>
      <c r="G158">
        <f>(AVERAGE(C158:E158))*(2^('Error Calculation'!S9))</f>
        <v>1.5112206230678644E-2</v>
      </c>
      <c r="H158">
        <f t="shared" si="4"/>
        <v>3.5137898533726536E-3</v>
      </c>
      <c r="I158">
        <f t="shared" si="5"/>
        <v>9.5544968138399442E-3</v>
      </c>
    </row>
    <row r="159" spans="1:9" x14ac:dyDescent="0.35">
      <c r="A159" t="s">
        <v>141</v>
      </c>
      <c r="B159" t="s">
        <v>55</v>
      </c>
      <c r="C159">
        <f>'qPCR Analysis (to WT ESCs)'!S104</f>
        <v>3.4934664486726292E-3</v>
      </c>
      <c r="D159">
        <f>'qPCR Analysis (to WT ESCs)'!T104</f>
        <v>1.5491009786903725E-2</v>
      </c>
      <c r="E159">
        <f>'qPCR Analysis (to WT ESCs)'!U104</f>
        <v>3.8344649561860614E-3</v>
      </c>
      <c r="F159">
        <f>(AVERAGE(C159:E159))*(2^-('Error Calculation'!S10))</f>
        <v>4.146027526829547E-3</v>
      </c>
      <c r="G159">
        <f>(AVERAGE(C159:E159))*(2^('Error Calculation'!S10))</f>
        <v>1.3954564506320533E-2</v>
      </c>
      <c r="H159">
        <f t="shared" si="4"/>
        <v>3.4602862037579245E-3</v>
      </c>
      <c r="I159">
        <f t="shared" si="5"/>
        <v>6.3482507757330617E-3</v>
      </c>
    </row>
    <row r="160" spans="1:9" x14ac:dyDescent="0.35">
      <c r="A160" t="s">
        <v>141</v>
      </c>
      <c r="B160" t="s">
        <v>56</v>
      </c>
      <c r="C160">
        <f>'qPCR Analysis (to WT ESCs)'!S105</f>
        <v>1.0861940431496499E-2</v>
      </c>
      <c r="D160">
        <f>'qPCR Analysis (to WT ESCs)'!T105</f>
        <v>4.5462841459974423E-2</v>
      </c>
      <c r="E160">
        <f>'qPCR Analysis (to WT ESCs)'!U105</f>
        <v>2.73872648052133E-2</v>
      </c>
      <c r="F160">
        <f>(AVERAGE(C160:E160))*(2^-('Error Calculation'!S11))</f>
        <v>1.2883940010144646E-2</v>
      </c>
      <c r="G160">
        <f>(AVERAGE(C160:E160))*(2^('Error Calculation'!S11))</f>
        <v>6.0434469895855381E-2</v>
      </c>
      <c r="H160">
        <f t="shared" si="4"/>
        <v>1.5020075555416762E-2</v>
      </c>
      <c r="I160">
        <f t="shared" si="5"/>
        <v>3.2530454330293973E-2</v>
      </c>
    </row>
    <row r="161" spans="1:9" x14ac:dyDescent="0.35">
      <c r="A161" t="s">
        <v>141</v>
      </c>
      <c r="B161" t="s">
        <v>57</v>
      </c>
      <c r="C161">
        <f>'qPCR Analysis (to WT ESCs)'!S106</f>
        <v>2.1586934906483248E-2</v>
      </c>
      <c r="D161">
        <f>'qPCR Analysis (to WT ESCs)'!T106</f>
        <v>0.18694363053197874</v>
      </c>
      <c r="E161">
        <f>'qPCR Analysis (to WT ESCs)'!U106</f>
        <v>4.4555087469078112E-3</v>
      </c>
      <c r="F161">
        <f>(AVERAGE(C161:E161))*(2^-('Error Calculation'!S12))</f>
        <v>1.2001069638178903E-2</v>
      </c>
      <c r="G161">
        <f>(AVERAGE(C161:E161))*(2^('Error Calculation'!S12))</f>
        <v>0.41999096899554406</v>
      </c>
      <c r="H161">
        <f t="shared" si="4"/>
        <v>5.8994288423611027E-2</v>
      </c>
      <c r="I161">
        <f t="shared" si="5"/>
        <v>0.34899561093375414</v>
      </c>
    </row>
    <row r="162" spans="1:9" x14ac:dyDescent="0.35">
      <c r="A162" t="s">
        <v>141</v>
      </c>
      <c r="B162" t="s">
        <v>58</v>
      </c>
      <c r="C162">
        <f>'qPCR Analysis (to WT ESCs)'!S107</f>
        <v>1.5499285030384389</v>
      </c>
      <c r="D162">
        <f>'qPCR Analysis (to WT ESCs)'!T107</f>
        <v>2.5369181962809817</v>
      </c>
      <c r="E162">
        <f>'qPCR Analysis (to WT ESCs)'!U107</f>
        <v>1.567628094018388</v>
      </c>
      <c r="F162">
        <f>(AVERAGE(C162:E162))*(2^-('Error Calculation'!S13))</f>
        <v>1.3206274121137902</v>
      </c>
      <c r="G162">
        <f>(AVERAGE(C162:E162))*(2^('Error Calculation'!S13))</f>
        <v>2.6900585194255577</v>
      </c>
      <c r="H162">
        <f t="shared" si="4"/>
        <v>0.56419751899881265</v>
      </c>
      <c r="I162">
        <f t="shared" si="5"/>
        <v>0.80523358831295488</v>
      </c>
    </row>
    <row r="163" spans="1:9" x14ac:dyDescent="0.35">
      <c r="A163" t="s">
        <v>141</v>
      </c>
      <c r="B163" t="s">
        <v>59</v>
      </c>
      <c r="C163">
        <f>'qPCR Analysis (to WT ESCs)'!S108</f>
        <v>8.5970277763639524E-2</v>
      </c>
      <c r="D163">
        <f>'qPCR Analysis (to WT ESCs)'!T108</f>
        <v>0.56315961217106703</v>
      </c>
      <c r="E163">
        <f>'qPCR Analysis (to WT ESCs)'!U108</f>
        <v>3.1634503817061475E-2</v>
      </c>
      <c r="F163">
        <f>(AVERAGE(C163:E163))*(2^-('Error Calculation'!S14))</f>
        <v>3.9873657113025381E-2</v>
      </c>
      <c r="G163">
        <f>(AVERAGE(C163:E163))*(2^('Error Calculation'!S14))</f>
        <v>1.2914127977514089</v>
      </c>
      <c r="H163">
        <f t="shared" si="4"/>
        <v>0.1870478074708973</v>
      </c>
      <c r="I163">
        <f t="shared" si="5"/>
        <v>1.0644913331674863</v>
      </c>
    </row>
    <row r="164" spans="1:9" x14ac:dyDescent="0.35">
      <c r="A164" t="s">
        <v>141</v>
      </c>
      <c r="B164" t="s">
        <v>60</v>
      </c>
      <c r="C164">
        <f>'qPCR Analysis (to WT ESCs)'!S109</f>
        <v>0.72169352804106657</v>
      </c>
      <c r="D164">
        <f>'qPCR Analysis (to WT ESCs)'!T109</f>
        <v>0.77531951788948283</v>
      </c>
      <c r="E164">
        <f>'qPCR Analysis (to WT ESCs)'!U109</f>
        <v>0.71028399829033406</v>
      </c>
      <c r="F164">
        <f>(AVERAGE(C164:E164))*(2^-('Error Calculation'!S15))</f>
        <v>0.48400404524312818</v>
      </c>
      <c r="G164">
        <f>(AVERAGE(C164:E164))*(2^('Error Calculation'!S15))</f>
        <v>1.1184847384164212</v>
      </c>
      <c r="H164">
        <f t="shared" si="4"/>
        <v>0.25176163616383301</v>
      </c>
      <c r="I164">
        <f t="shared" si="5"/>
        <v>0.38271905700945996</v>
      </c>
    </row>
    <row r="165" spans="1:9" x14ac:dyDescent="0.35">
      <c r="A165" t="s">
        <v>141</v>
      </c>
      <c r="B165" t="s">
        <v>61</v>
      </c>
      <c r="C165">
        <f>'qPCR Analysis (to WT ESCs)'!S110</f>
        <v>0.87373518890034696</v>
      </c>
      <c r="D165">
        <f>'qPCR Analysis (to WT ESCs)'!T110</f>
        <v>0.53684480915928068</v>
      </c>
      <c r="E165">
        <f>'qPCR Analysis (to WT ESCs)'!U110</f>
        <v>0.80410770922736319</v>
      </c>
      <c r="F165">
        <f>(AVERAGE(C165:E165))*(2^-('Error Calculation'!S16))</f>
        <v>0.37570706618904787</v>
      </c>
      <c r="G165">
        <f>(AVERAGE(C165:E165))*(2^('Error Calculation'!S16))</f>
        <v>1.4505513831885462</v>
      </c>
      <c r="H165">
        <f t="shared" si="4"/>
        <v>0.36252216957328237</v>
      </c>
      <c r="I165">
        <f t="shared" si="5"/>
        <v>0.71232214742621591</v>
      </c>
    </row>
    <row r="166" spans="1:9" x14ac:dyDescent="0.35">
      <c r="A166" t="s">
        <v>141</v>
      </c>
      <c r="B166" t="s">
        <v>62</v>
      </c>
      <c r="C166">
        <f>'qPCR Analysis (to WT ESCs)'!S111</f>
        <v>42.375753341877768</v>
      </c>
      <c r="D166">
        <f>'qPCR Analysis (to WT ESCs)'!T111</f>
        <v>45.979613837803917</v>
      </c>
      <c r="E166">
        <f>'qPCR Analysis (to WT ESCs)'!U111</f>
        <v>103.03231691793995</v>
      </c>
      <c r="F166">
        <f>(AVERAGE(C166:E166))*(2^-('Error Calculation'!S17))</f>
        <v>30.744970874603883</v>
      </c>
      <c r="G166">
        <f>(AVERAGE(C166:E166))*(2^('Error Calculation'!S17))</f>
        <v>132.37664777995241</v>
      </c>
      <c r="H166">
        <f t="shared" si="4"/>
        <v>33.050923824603316</v>
      </c>
      <c r="I166">
        <f t="shared" si="5"/>
        <v>68.580753080745211</v>
      </c>
    </row>
    <row r="167" spans="1:9" x14ac:dyDescent="0.35">
      <c r="A167" t="s">
        <v>141</v>
      </c>
      <c r="B167" t="s">
        <v>63</v>
      </c>
      <c r="C167">
        <f>'qPCR Analysis (to WT ESCs)'!S112</f>
        <v>4.1705049262310816E-3</v>
      </c>
      <c r="D167">
        <f>'qPCR Analysis (to WT ESCs)'!T112</f>
        <v>1.3364565807230481E-2</v>
      </c>
      <c r="E167">
        <f>'qPCR Analysis (to WT ESCs)'!U112</f>
        <v>1.2162701691467968E-3</v>
      </c>
      <c r="F167">
        <f>(AVERAGE(C167:E167))*(2^-('Error Calculation'!S18))</f>
        <v>2.5208632273755402E-3</v>
      </c>
      <c r="G167">
        <f>(AVERAGE(C167:E167))*(2^('Error Calculation'!S18))</f>
        <v>1.5497900429391835E-2</v>
      </c>
      <c r="H167">
        <f t="shared" si="4"/>
        <v>3.7295837401605794E-3</v>
      </c>
      <c r="I167">
        <f t="shared" si="5"/>
        <v>9.2474534618557161E-3</v>
      </c>
    </row>
    <row r="168" spans="1:9" x14ac:dyDescent="0.35">
      <c r="A168" t="s">
        <v>141</v>
      </c>
      <c r="B168" t="s">
        <v>64</v>
      </c>
      <c r="C168">
        <f>'qPCR Analysis (to WT ESCs)'!S113</f>
        <v>0.54431720966578434</v>
      </c>
      <c r="D168">
        <f>'qPCR Analysis (to WT ESCs)'!T113</f>
        <v>0.99296072162363735</v>
      </c>
      <c r="E168">
        <f>'qPCR Analysis (to WT ESCs)'!U113</f>
        <v>0.78742525453305123</v>
      </c>
      <c r="F168">
        <f>(AVERAGE(C168:E168))*(2^-('Error Calculation'!S19))</f>
        <v>0.515882744729109</v>
      </c>
      <c r="G168">
        <f>(AVERAGE(C168:E168))*(2^('Error Calculation'!S19))</f>
        <v>1.1639692583870509</v>
      </c>
      <c r="H168">
        <f t="shared" si="4"/>
        <v>0.25901831721171531</v>
      </c>
      <c r="I168">
        <f t="shared" si="5"/>
        <v>0.38906819644622659</v>
      </c>
    </row>
    <row r="169" spans="1:9" x14ac:dyDescent="0.35">
      <c r="A169" t="s">
        <v>141</v>
      </c>
      <c r="B169" t="s">
        <v>65</v>
      </c>
      <c r="C169">
        <f>'qPCR Analysis (to WT ESCs)'!S114</f>
        <v>1.1335529457751927</v>
      </c>
      <c r="D169">
        <f>'qPCR Analysis (to WT ESCs)'!T114</f>
        <v>2.3901079472022517</v>
      </c>
      <c r="E169">
        <f>'qPCR Analysis (to WT ESCs)'!U114</f>
        <v>1.4955807195680308</v>
      </c>
      <c r="F169">
        <f>(AVERAGE(C169:E169))*(2^-('Error Calculation'!S20))</f>
        <v>1.1635657651144202</v>
      </c>
      <c r="G169">
        <f>(AVERAGE(C169:E169))*(2^('Error Calculation'!S20))</f>
        <v>2.4057071537651757</v>
      </c>
      <c r="H169">
        <f t="shared" si="4"/>
        <v>0.50951477240073806</v>
      </c>
      <c r="I169">
        <f t="shared" si="5"/>
        <v>0.73262661625001746</v>
      </c>
    </row>
    <row r="170" spans="1:9" x14ac:dyDescent="0.35">
      <c r="A170" t="s">
        <v>141</v>
      </c>
      <c r="B170" t="s">
        <v>66</v>
      </c>
      <c r="C170">
        <f>'qPCR Analysis (to WT ESCs)'!S115</f>
        <v>1.4802590423435089</v>
      </c>
      <c r="D170">
        <f>'qPCR Analysis (to WT ESCs)'!T115</f>
        <v>3.0058180184561065</v>
      </c>
      <c r="E170">
        <f>'qPCR Analysis (to WT ESCs)'!U115</f>
        <v>1.8008749422772072</v>
      </c>
      <c r="F170">
        <f>(AVERAGE(C170:E170))*(2^-('Error Calculation'!S21))</f>
        <v>1.487883766253387</v>
      </c>
      <c r="G170">
        <f>(AVERAGE(C170:E170))*(2^('Error Calculation'!S21))</f>
        <v>2.9516766165530961</v>
      </c>
      <c r="H170">
        <f t="shared" si="4"/>
        <v>0.60776690143888734</v>
      </c>
      <c r="I170">
        <f t="shared" si="5"/>
        <v>0.85602594886082173</v>
      </c>
    </row>
    <row r="171" spans="1:9" x14ac:dyDescent="0.35">
      <c r="A171" t="s">
        <v>141</v>
      </c>
      <c r="B171" t="s">
        <v>67</v>
      </c>
      <c r="C171">
        <f>'qPCR Analysis (to WT ESCs)'!S116</f>
        <v>1.0746113642100301</v>
      </c>
      <c r="D171">
        <f>'qPCR Analysis (to WT ESCs)'!T116</f>
        <v>2.0111364948879804</v>
      </c>
      <c r="E171">
        <f>'qPCR Analysis (to WT ESCs)'!U116</f>
        <v>1.6104002857155078</v>
      </c>
      <c r="F171">
        <f>(AVERAGE(C171:E171))*(2^-('Error Calculation'!S22))</f>
        <v>1.0211513759531539</v>
      </c>
      <c r="G171">
        <f>(AVERAGE(C171:E171))*(2^('Error Calculation'!S22))</f>
        <v>2.3996667897929527</v>
      </c>
      <c r="H171">
        <f t="shared" si="4"/>
        <v>0.54423133898468556</v>
      </c>
      <c r="I171">
        <f t="shared" si="5"/>
        <v>0.83428407485511324</v>
      </c>
    </row>
    <row r="172" spans="1:9" x14ac:dyDescent="0.35">
      <c r="A172" t="s">
        <v>141</v>
      </c>
      <c r="B172" t="s">
        <v>68</v>
      </c>
      <c r="C172">
        <f>'qPCR Analysis (to WT ESCs)'!S117</f>
        <v>4.391371639671568E-2</v>
      </c>
      <c r="D172">
        <f>'qPCR Analysis (to WT ESCs)'!T117</f>
        <v>6.7158342961231549E-2</v>
      </c>
      <c r="E172">
        <f>'qPCR Analysis (to WT ESCs)'!U117</f>
        <v>5.5299009295607354E-2</v>
      </c>
      <c r="F172">
        <f>(AVERAGE(C172:E172))*(2^-('Error Calculation'!S23))</f>
        <v>3.5194561819432438E-2</v>
      </c>
      <c r="G172">
        <f>(AVERAGE(C172:E172))*(2^('Error Calculation'!S23))</f>
        <v>8.7385130776535744E-2</v>
      </c>
      <c r="H172">
        <f t="shared" si="4"/>
        <v>2.0262461065085759E-2</v>
      </c>
      <c r="I172">
        <f t="shared" si="5"/>
        <v>3.1928107892017547E-2</v>
      </c>
    </row>
    <row r="173" spans="1:9" x14ac:dyDescent="0.35">
      <c r="A173" t="s">
        <v>141</v>
      </c>
      <c r="B173" t="s">
        <v>70</v>
      </c>
      <c r="C173">
        <f>'qPCR Analysis (to WT ESCs)'!S118</f>
        <v>1.2807912290602836</v>
      </c>
      <c r="D173">
        <f>'qPCR Analysis (to WT ESCs)'!T118</f>
        <v>3.3777869468235715</v>
      </c>
      <c r="E173">
        <f>'qPCR Analysis (to WT ESCs)'!U118</f>
        <v>0.89748993611385164</v>
      </c>
      <c r="F173">
        <f>(AVERAGE(C173:E173))*(2^-('Error Calculation'!S24))</f>
        <v>1.1692638045125709</v>
      </c>
      <c r="G173">
        <f>(AVERAGE(C173:E173))*(2^('Error Calculation'!S24))</f>
        <v>2.9334595690820118</v>
      </c>
      <c r="H173">
        <f t="shared" si="4"/>
        <v>0.68275889948666468</v>
      </c>
      <c r="I173">
        <f t="shared" si="5"/>
        <v>1.0814368650827761</v>
      </c>
    </row>
    <row r="174" spans="1:9" x14ac:dyDescent="0.35">
      <c r="A174" t="s">
        <v>141</v>
      </c>
      <c r="B174" t="s">
        <v>71</v>
      </c>
      <c r="C174">
        <f>'qPCR Analysis (to WT ESCs)'!S119</f>
        <v>5.9730473452773551E-4</v>
      </c>
      <c r="D174">
        <f>'qPCR Analysis (to WT ESCs)'!T119</f>
        <v>8.8433306010738419E-4</v>
      </c>
      <c r="E174">
        <f>'qPCR Analysis (to WT ESCs)'!U119</f>
        <v>8.4146415942369527E-4</v>
      </c>
      <c r="F174">
        <f>(AVERAGE(C174:E174))*(2^-('Error Calculation'!S25))</f>
        <v>4.6473943739870974E-4</v>
      </c>
      <c r="G174">
        <f>(AVERAGE(C174:E174))*(2^('Error Calculation'!S25))</f>
        <v>1.2902815964431012E-3</v>
      </c>
      <c r="H174">
        <f t="shared" si="4"/>
        <v>3.0962788062089514E-4</v>
      </c>
      <c r="I174">
        <f t="shared" si="5"/>
        <v>5.159142784234963E-4</v>
      </c>
    </row>
    <row r="175" spans="1:9" x14ac:dyDescent="0.35">
      <c r="A175" t="s">
        <v>141</v>
      </c>
      <c r="B175" t="s">
        <v>72</v>
      </c>
      <c r="C175">
        <f>'qPCR Analysis (to WT ESCs)'!S120</f>
        <v>4.9419313421204716E-2</v>
      </c>
      <c r="D175">
        <f>'qPCR Analysis (to WT ESCs)'!T120</f>
        <v>8.8269251711132007E-2</v>
      </c>
      <c r="E175">
        <f>'qPCR Analysis (to WT ESCs)'!U120</f>
        <v>4.6448509455063472E-2</v>
      </c>
      <c r="F175">
        <f>(AVERAGE(C175:E175))*(2^-('Error Calculation'!S26))</f>
        <v>4.4838317385432092E-2</v>
      </c>
      <c r="G175">
        <f>(AVERAGE(C175:E175))*(2^('Error Calculation'!S26))</f>
        <v>8.4021544802466819E-2</v>
      </c>
      <c r="H175">
        <f t="shared" si="4"/>
        <v>1.6540707477034643E-2</v>
      </c>
      <c r="I175">
        <f t="shared" si="5"/>
        <v>2.2642519940000085E-2</v>
      </c>
    </row>
    <row r="176" spans="1:9" x14ac:dyDescent="0.35">
      <c r="A176" t="s">
        <v>141</v>
      </c>
      <c r="B176" t="s">
        <v>73</v>
      </c>
      <c r="C176">
        <f>'qPCR Analysis (to WT ESCs)'!S121</f>
        <v>3.6258376618540975</v>
      </c>
      <c r="D176">
        <f>'qPCR Analysis (to WT ESCs)'!T121</f>
        <v>3.8264679962774464</v>
      </c>
      <c r="E176">
        <f>'qPCR Analysis (to WT ESCs)'!U121</f>
        <v>4.0207407960694468</v>
      </c>
      <c r="F176">
        <f>(AVERAGE(C176:E176))*(2^-('Error Calculation'!S27))</f>
        <v>2.3718563087640652</v>
      </c>
      <c r="G176">
        <f>(AVERAGE(C176:E176))*(2^('Error Calculation'!S27))</f>
        <v>6.166327963548353</v>
      </c>
      <c r="H176">
        <f t="shared" si="4"/>
        <v>1.4524925093029313</v>
      </c>
      <c r="I176">
        <f t="shared" si="5"/>
        <v>2.3419791454813566</v>
      </c>
    </row>
    <row r="177" spans="1:9" x14ac:dyDescent="0.35">
      <c r="A177" t="s">
        <v>141</v>
      </c>
      <c r="B177" t="s">
        <v>74</v>
      </c>
      <c r="C177">
        <f>'qPCR Analysis (to WT ESCs)'!S122</f>
        <v>2.2082834972589039E-3</v>
      </c>
      <c r="D177">
        <f>'qPCR Analysis (to WT ESCs)'!T122</f>
        <v>4.7958473169535361E-3</v>
      </c>
      <c r="E177">
        <f>'qPCR Analysis (to WT ESCs)'!U122</f>
        <v>8.3272688092279317E-3</v>
      </c>
      <c r="F177">
        <f>(AVERAGE(C177:E177))*(2^-('Error Calculation'!S28))</f>
        <v>2.1682025455712428E-3</v>
      </c>
      <c r="G177">
        <f>(AVERAGE(C177:E177))*(2^('Error Calculation'!S28))</f>
        <v>1.2045400611454404E-2</v>
      </c>
      <c r="H177">
        <f t="shared" si="4"/>
        <v>2.9422639955755479E-3</v>
      </c>
      <c r="I177">
        <f t="shared" si="5"/>
        <v>6.9349340703076133E-3</v>
      </c>
    </row>
    <row r="178" spans="1:9" x14ac:dyDescent="0.35">
      <c r="A178" t="s">
        <v>141</v>
      </c>
      <c r="B178" t="s">
        <v>75</v>
      </c>
      <c r="C178">
        <f>'qPCR Analysis (to WT ESCs)'!S123</f>
        <v>7.9488787937731487E-4</v>
      </c>
      <c r="D178">
        <f>'qPCR Analysis (to WT ESCs)'!T123</f>
        <v>1.0208585293825557E-3</v>
      </c>
      <c r="E178">
        <f>'qPCR Analysis (to WT ESCs)'!U123</f>
        <v>5.5728592353053127E-4</v>
      </c>
      <c r="F178">
        <f>(AVERAGE(C178:E178))*(2^-('Error Calculation'!S29))</f>
        <v>8.7656707783513983E-5</v>
      </c>
      <c r="G178">
        <f>(AVERAGE(C178:E178))*(2^('Error Calculation'!S29))</f>
        <v>7.138050992696569E-3</v>
      </c>
      <c r="H178">
        <f t="shared" si="4"/>
        <v>7.0335406964662007E-4</v>
      </c>
      <c r="I178">
        <f t="shared" si="5"/>
        <v>6.3470402152664349E-3</v>
      </c>
    </row>
    <row r="179" spans="1:9" x14ac:dyDescent="0.35">
      <c r="A179" t="s">
        <v>141</v>
      </c>
      <c r="B179" t="s">
        <v>69</v>
      </c>
      <c r="C179">
        <f>'qPCR Analysis (to WT ESCs)'!S124</f>
        <v>1518.1017533863092</v>
      </c>
      <c r="D179">
        <f>'qPCR Analysis (to WT ESCs)'!T124</f>
        <v>2347.5998045495962</v>
      </c>
      <c r="E179">
        <f>'qPCR Analysis (to WT ESCs)'!U124</f>
        <v>3143.0825416534226</v>
      </c>
      <c r="F179">
        <f>(AVERAGE(C179:E179))*(2^-('Error Calculation'!S30))</f>
        <v>1341.3196127953988</v>
      </c>
      <c r="G179">
        <f>(AVERAGE(C179:E179))*(2^('Error Calculation'!S30))</f>
        <v>4069.21446661359</v>
      </c>
      <c r="H179">
        <f t="shared" si="4"/>
        <v>994.94175373437702</v>
      </c>
      <c r="I179">
        <f t="shared" si="5"/>
        <v>1732.9531000838142</v>
      </c>
    </row>
    <row r="180" spans="1:9" x14ac:dyDescent="0.35">
      <c r="A180" t="s">
        <v>141</v>
      </c>
      <c r="B180" t="s">
        <v>76</v>
      </c>
      <c r="C180">
        <f>'qPCR Analysis (to WT ESCs)'!S125</f>
        <v>132.38204632685827</v>
      </c>
      <c r="D180">
        <f>'qPCR Analysis (to WT ESCs)'!T125</f>
        <v>218.96103261677632</v>
      </c>
      <c r="E180">
        <f>'qPCR Analysis (to WT ESCs)'!U125</f>
        <v>140.98214656827525</v>
      </c>
      <c r="F180">
        <f>(AVERAGE(C180:E180))*(2^-('Error Calculation'!S31))</f>
        <v>116.0476633901218</v>
      </c>
      <c r="G180">
        <f>(AVERAGE(C180:E180))*(2^('Error Calculation'!S31))</f>
        <v>232.07334775168209</v>
      </c>
      <c r="H180">
        <f t="shared" si="4"/>
        <v>48.060745113848171</v>
      </c>
      <c r="I180">
        <f t="shared" si="5"/>
        <v>67.964939247712124</v>
      </c>
    </row>
    <row r="181" spans="1:9" x14ac:dyDescent="0.35">
      <c r="A181" t="s">
        <v>141</v>
      </c>
      <c r="B181" t="s">
        <v>77</v>
      </c>
      <c r="C181">
        <f>'qPCR Analysis (to WT ESCs)'!S126</f>
        <v>17.382203927825245</v>
      </c>
      <c r="D181">
        <f>'qPCR Analysis (to WT ESCs)'!T126</f>
        <v>28.049227070570012</v>
      </c>
      <c r="E181">
        <f>'qPCR Analysis (to WT ESCs)'!U126</f>
        <v>15.848734886396047</v>
      </c>
      <c r="F181">
        <f>(AVERAGE(C181:E181))*(2^-('Error Calculation'!S32))</f>
        <v>14.507179815382864</v>
      </c>
      <c r="G181">
        <f>(AVERAGE(C181:E181))*(2^('Error Calculation'!S32))</f>
        <v>28.761687344218078</v>
      </c>
      <c r="H181">
        <f t="shared" si="4"/>
        <v>5.9195421462142352</v>
      </c>
      <c r="I181">
        <f t="shared" si="5"/>
        <v>8.3349653826209789</v>
      </c>
    </row>
    <row r="182" spans="1:9" x14ac:dyDescent="0.35">
      <c r="A182" t="s">
        <v>142</v>
      </c>
      <c r="B182" t="s">
        <v>48</v>
      </c>
      <c r="C182">
        <f>'qPCR Analysis (to WT ESCs)'!V97</f>
        <v>15.990074747582074</v>
      </c>
      <c r="D182">
        <f>'qPCR Analysis (to WT ESCs)'!W97</f>
        <v>8.2354402625699858</v>
      </c>
      <c r="E182">
        <f>'qPCR Analysis (to WT ESCs)'!X97</f>
        <v>9.5087702859598586</v>
      </c>
      <c r="F182">
        <f>(AVERAGE(C182:E182))*(2^-('Error Calculation'!V3))</f>
        <v>8.5008898562618675</v>
      </c>
      <c r="G182">
        <f>(AVERAGE(C182:E182))*(2^('Error Calculation'!V3))</f>
        <v>14.874286021574628</v>
      </c>
      <c r="H182">
        <f t="shared" si="4"/>
        <v>2.7438719091087727</v>
      </c>
      <c r="I182">
        <f t="shared" si="5"/>
        <v>3.6295242562039878</v>
      </c>
    </row>
    <row r="183" spans="1:9" x14ac:dyDescent="0.35">
      <c r="A183" t="s">
        <v>142</v>
      </c>
      <c r="B183" t="s">
        <v>49</v>
      </c>
      <c r="C183">
        <f>'qPCR Analysis (to WT ESCs)'!V98</f>
        <v>20.455118642965807</v>
      </c>
      <c r="D183">
        <f>'qPCR Analysis (to WT ESCs)'!W98</f>
        <v>16.002096214378071</v>
      </c>
      <c r="E183">
        <f>'qPCR Analysis (to WT ESCs)'!X98</f>
        <v>14.418068465771135</v>
      </c>
      <c r="F183">
        <f>(AVERAGE(C183:E183))*(2^-('Error Calculation'!V4))</f>
        <v>12.947592908324022</v>
      </c>
      <c r="G183">
        <f>(AVERAGE(C183:E183))*(2^('Error Calculation'!V4))</f>
        <v>22.211717236930557</v>
      </c>
      <c r="H183">
        <f t="shared" si="4"/>
        <v>4.0108348660476487</v>
      </c>
      <c r="I183">
        <f t="shared" si="5"/>
        <v>5.253289462558886</v>
      </c>
    </row>
    <row r="184" spans="1:9" x14ac:dyDescent="0.35">
      <c r="A184" t="s">
        <v>142</v>
      </c>
      <c r="B184" t="s">
        <v>50</v>
      </c>
      <c r="C184">
        <f>'qPCR Analysis (to WT ESCs)'!V99</f>
        <v>274.70683567950266</v>
      </c>
      <c r="D184">
        <f>'qPCR Analysis (to WT ESCs)'!W99</f>
        <v>128.21604478824696</v>
      </c>
      <c r="E184">
        <f>'qPCR Analysis (to WT ESCs)'!X99</f>
        <v>176.2444479201819</v>
      </c>
      <c r="F184">
        <f>(AVERAGE(C184:E184))*(2^-('Error Calculation'!V5))</f>
        <v>147.16239443636502</v>
      </c>
      <c r="G184">
        <f>(AVERAGE(C184:E184))*(2^('Error Calculation'!V5))</f>
        <v>253.26125495332798</v>
      </c>
      <c r="H184">
        <f t="shared" si="4"/>
        <v>45.893381692945496</v>
      </c>
      <c r="I184">
        <f t="shared" si="5"/>
        <v>60.205478824017462</v>
      </c>
    </row>
    <row r="185" spans="1:9" x14ac:dyDescent="0.35">
      <c r="A185" t="s">
        <v>142</v>
      </c>
      <c r="B185" t="s">
        <v>51</v>
      </c>
      <c r="C185">
        <f>'qPCR Analysis (to WT ESCs)'!V100</f>
        <v>0.72220089391167863</v>
      </c>
      <c r="D185">
        <f>'qPCR Analysis (to WT ESCs)'!W100</f>
        <v>0.75402457242756582</v>
      </c>
      <c r="E185">
        <f>'qPCR Analysis (to WT ESCs)'!X100</f>
        <v>0.98320337818178216</v>
      </c>
      <c r="F185">
        <f>(AVERAGE(C185:E185))*(2^-('Error Calculation'!V6))</f>
        <v>0.60876786230356417</v>
      </c>
      <c r="G185">
        <f>(AVERAGE(C185:E185))*(2^('Error Calculation'!V6))</f>
        <v>1.1040132802699285</v>
      </c>
      <c r="H185">
        <f t="shared" si="4"/>
        <v>0.21104175253677793</v>
      </c>
      <c r="I185">
        <f t="shared" si="5"/>
        <v>0.28420366542958642</v>
      </c>
    </row>
    <row r="186" spans="1:9" x14ac:dyDescent="0.35">
      <c r="A186" t="s">
        <v>142</v>
      </c>
      <c r="B186" t="s">
        <v>52</v>
      </c>
      <c r="C186">
        <f>'qPCR Analysis (to WT ESCs)'!V101</f>
        <v>48.383864897192943</v>
      </c>
      <c r="D186">
        <f>'qPCR Analysis (to WT ESCs)'!W101</f>
        <v>47.554933420996498</v>
      </c>
      <c r="E186">
        <f>'qPCR Analysis (to WT ESCs)'!X101</f>
        <v>51.433120384552296</v>
      </c>
      <c r="F186">
        <f>(AVERAGE(C186:E186))*(2^-('Error Calculation'!V7))</f>
        <v>37.52925588428247</v>
      </c>
      <c r="G186">
        <f>(AVERAGE(C186:E186))*(2^('Error Calculation'!V7))</f>
        <v>64.300894241294444</v>
      </c>
      <c r="H186">
        <f t="shared" si="4"/>
        <v>11.594717016631442</v>
      </c>
      <c r="I186">
        <f t="shared" si="5"/>
        <v>15.176921340380531</v>
      </c>
    </row>
    <row r="187" spans="1:9" x14ac:dyDescent="0.35">
      <c r="A187" t="s">
        <v>142</v>
      </c>
      <c r="B187" t="s">
        <v>53</v>
      </c>
      <c r="C187">
        <f>'qPCR Analysis (to WT ESCs)'!V102</f>
        <v>0.60169275434810587</v>
      </c>
      <c r="D187">
        <f>'qPCR Analysis (to WT ESCs)'!W102</f>
        <v>0.63785771862710383</v>
      </c>
      <c r="E187">
        <f>'qPCR Analysis (to WT ESCs)'!X102</f>
        <v>0.85344291073899126</v>
      </c>
      <c r="F187">
        <f>(AVERAGE(C187:E187))*(2^-('Error Calculation'!V8))</f>
        <v>0.49381747392338954</v>
      </c>
      <c r="G187">
        <f>(AVERAGE(C187:E187))*(2^('Error Calculation'!V8))</f>
        <v>0.9856591274656149</v>
      </c>
      <c r="H187">
        <f t="shared" si="4"/>
        <v>0.20384698731467737</v>
      </c>
      <c r="I187">
        <f t="shared" si="5"/>
        <v>0.28799466622754799</v>
      </c>
    </row>
    <row r="188" spans="1:9" x14ac:dyDescent="0.35">
      <c r="A188" t="s">
        <v>142</v>
      </c>
      <c r="B188" t="s">
        <v>54</v>
      </c>
      <c r="C188">
        <f>'qPCR Analysis (to WT ESCs)'!V103</f>
        <v>0.64107660525572474</v>
      </c>
      <c r="D188">
        <f>'qPCR Analysis (to WT ESCs)'!W103</f>
        <v>0.71438581200094109</v>
      </c>
      <c r="E188">
        <f>'qPCR Analysis (to WT ESCs)'!X103</f>
        <v>1.0587306972846047</v>
      </c>
      <c r="F188">
        <f>(AVERAGE(C188:E188))*(2^-('Error Calculation'!V9))</f>
        <v>0.58018286144933751</v>
      </c>
      <c r="G188">
        <f>(AVERAGE(C188:E188))*(2^('Error Calculation'!V9))</f>
        <v>1.116186097247361</v>
      </c>
      <c r="H188">
        <f t="shared" si="4"/>
        <v>0.22454817673108607</v>
      </c>
      <c r="I188">
        <f t="shared" si="5"/>
        <v>0.31145505906693738</v>
      </c>
    </row>
    <row r="189" spans="1:9" x14ac:dyDescent="0.35">
      <c r="A189" t="s">
        <v>142</v>
      </c>
      <c r="B189" t="s">
        <v>55</v>
      </c>
      <c r="C189">
        <f>'qPCR Analysis (to WT ESCs)'!V104</f>
        <v>0.68071745075546219</v>
      </c>
      <c r="D189">
        <f>'qPCR Analysis (to WT ESCs)'!W104</f>
        <v>0.8280089880125574</v>
      </c>
      <c r="E189">
        <f>'qPCR Analysis (to WT ESCs)'!X104</f>
        <v>1.1436846682318464</v>
      </c>
      <c r="F189">
        <f>(AVERAGE(C189:E189))*(2^-('Error Calculation'!V10))</f>
        <v>0.60679208697488973</v>
      </c>
      <c r="G189">
        <f>(AVERAGE(C189:E189))*(2^('Error Calculation'!V10))</f>
        <v>1.2882473496555498</v>
      </c>
      <c r="H189">
        <f t="shared" si="4"/>
        <v>0.27734494869173221</v>
      </c>
      <c r="I189">
        <f t="shared" si="5"/>
        <v>0.40411031398892783</v>
      </c>
    </row>
    <row r="190" spans="1:9" x14ac:dyDescent="0.35">
      <c r="A190" t="s">
        <v>142</v>
      </c>
      <c r="B190" t="s">
        <v>56</v>
      </c>
      <c r="C190">
        <f>'qPCR Analysis (to WT ESCs)'!V105</f>
        <v>2.2063785452777607</v>
      </c>
      <c r="D190">
        <f>'qPCR Analysis (to WT ESCs)'!W105</f>
        <v>3.1222159666000091</v>
      </c>
      <c r="E190">
        <f>'qPCR Analysis (to WT ESCs)'!X105</f>
        <v>4.7145965999643975</v>
      </c>
      <c r="F190">
        <f>(AVERAGE(C190:E190))*(2^-('Error Calculation'!V11))</f>
        <v>2.1354172496527628</v>
      </c>
      <c r="G190">
        <f>(AVERAGE(C190:E190))*(2^('Error Calculation'!V11))</f>
        <v>5.248294513006357</v>
      </c>
      <c r="H190">
        <f t="shared" si="4"/>
        <v>1.2123131209612925</v>
      </c>
      <c r="I190">
        <f t="shared" si="5"/>
        <v>1.9005641423923016</v>
      </c>
    </row>
    <row r="191" spans="1:9" x14ac:dyDescent="0.35">
      <c r="A191" t="s">
        <v>142</v>
      </c>
      <c r="B191" t="s">
        <v>57</v>
      </c>
      <c r="C191">
        <f>'qPCR Analysis (to WT ESCs)'!V106</f>
        <v>39.695499786300523</v>
      </c>
      <c r="D191">
        <f>'qPCR Analysis (to WT ESCs)'!W106</f>
        <v>60.960727812863325</v>
      </c>
      <c r="E191">
        <f>'qPCR Analysis (to WT ESCs)'!X106</f>
        <v>87.161707590992222</v>
      </c>
      <c r="F191">
        <f>(AVERAGE(C191:E191))*(2^-('Error Calculation'!V12))</f>
        <v>39.419254384592378</v>
      </c>
      <c r="G191">
        <f>(AVERAGE(C191:E191))*(2^('Error Calculation'!V12))</f>
        <v>99.431320865937238</v>
      </c>
      <c r="H191">
        <f t="shared" si="4"/>
        <v>23.186724012126312</v>
      </c>
      <c r="I191">
        <f t="shared" si="5"/>
        <v>36.825342469218548</v>
      </c>
    </row>
    <row r="192" spans="1:9" x14ac:dyDescent="0.35">
      <c r="A192" t="s">
        <v>142</v>
      </c>
      <c r="B192" t="s">
        <v>58</v>
      </c>
      <c r="C192">
        <f>'qPCR Analysis (to WT ESCs)'!V107</f>
        <v>0.74895191430290231</v>
      </c>
      <c r="D192">
        <f>'qPCR Analysis (to WT ESCs)'!W107</f>
        <v>0.3605959253857578</v>
      </c>
      <c r="E192">
        <f>'qPCR Analysis (to WT ESCs)'!X107</f>
        <v>0.42370204587931809</v>
      </c>
      <c r="F192">
        <f>(AVERAGE(C192:E192))*(2^-('Error Calculation'!V13))</f>
        <v>0.37323175884334786</v>
      </c>
      <c r="G192">
        <f>(AVERAGE(C192:E192))*(2^('Error Calculation'!V13))</f>
        <v>0.69984970044098727</v>
      </c>
      <c r="H192">
        <f t="shared" si="4"/>
        <v>0.13785153634597819</v>
      </c>
      <c r="I192">
        <f t="shared" si="5"/>
        <v>0.18876640525166122</v>
      </c>
    </row>
    <row r="193" spans="1:9" x14ac:dyDescent="0.35">
      <c r="A193" t="s">
        <v>142</v>
      </c>
      <c r="B193" t="s">
        <v>59</v>
      </c>
      <c r="C193">
        <f>'qPCR Analysis (to WT ESCs)'!V108</f>
        <v>5.7996162561842279</v>
      </c>
      <c r="D193">
        <f>'qPCR Analysis (to WT ESCs)'!W108</f>
        <v>5.1686187080654307</v>
      </c>
      <c r="E193">
        <f>'qPCR Analysis (to WT ESCs)'!X108</f>
        <v>5.6824842398025135</v>
      </c>
      <c r="F193">
        <f>(AVERAGE(C193:E193))*(2^-('Error Calculation'!V14))</f>
        <v>4.110219952936089</v>
      </c>
      <c r="G193">
        <f>(AVERAGE(C193:E193))*(2^('Error Calculation'!V14))</f>
        <v>7.4947719258820795</v>
      </c>
      <c r="H193">
        <f t="shared" si="4"/>
        <v>1.440019781747969</v>
      </c>
      <c r="I193">
        <f t="shared" si="5"/>
        <v>1.9445321911980216</v>
      </c>
    </row>
    <row r="194" spans="1:9" x14ac:dyDescent="0.35">
      <c r="A194" t="s">
        <v>142</v>
      </c>
      <c r="B194" t="s">
        <v>60</v>
      </c>
      <c r="C194">
        <f>'qPCR Analysis (to WT ESCs)'!V109</f>
        <v>1.1668889115347012</v>
      </c>
      <c r="D194">
        <f>'qPCR Analysis (to WT ESCs)'!W109</f>
        <v>1.1158000766119813</v>
      </c>
      <c r="E194">
        <f>'qPCR Analysis (to WT ESCs)'!X109</f>
        <v>1.1627864962022894</v>
      </c>
      <c r="F194">
        <f>(AVERAGE(C194:E194))*(2^-('Error Calculation'!V15))</f>
        <v>0.90402179974942953</v>
      </c>
      <c r="G194">
        <f>(AVERAGE(C194:E194))*(2^('Error Calculation'!V15))</f>
        <v>1.4590726458317447</v>
      </c>
      <c r="H194">
        <f t="shared" si="4"/>
        <v>0.24447002836689435</v>
      </c>
      <c r="I194">
        <f t="shared" si="5"/>
        <v>0.31058081771542079</v>
      </c>
    </row>
    <row r="195" spans="1:9" x14ac:dyDescent="0.35">
      <c r="A195" t="s">
        <v>142</v>
      </c>
      <c r="B195" t="s">
        <v>61</v>
      </c>
      <c r="C195">
        <f>'qPCR Analysis (to WT ESCs)'!V110</f>
        <v>1.2133333756341971</v>
      </c>
      <c r="D195">
        <f>'qPCR Analysis (to WT ESCs)'!W110</f>
        <v>1.5200892162216444</v>
      </c>
      <c r="E195">
        <f>'qPCR Analysis (to WT ESCs)'!X110</f>
        <v>1.7333019485671517</v>
      </c>
      <c r="F195">
        <f>(AVERAGE(C195:E195))*(2^-('Error Calculation'!V16))</f>
        <v>1.0549287995334182</v>
      </c>
      <c r="G195">
        <f>(AVERAGE(C195:E195))*(2^('Error Calculation'!V16))</f>
        <v>2.1014191383070231</v>
      </c>
      <c r="H195">
        <f t="shared" ref="H195:H241" si="6">AVERAGE(C195:E195)-F195</f>
        <v>0.43397938060757957</v>
      </c>
      <c r="I195">
        <f t="shared" ref="I195:I240" si="7">G195-AVERAGE(C195:E195)</f>
        <v>0.6125109581660253</v>
      </c>
    </row>
    <row r="196" spans="1:9" x14ac:dyDescent="0.35">
      <c r="A196" t="s">
        <v>142</v>
      </c>
      <c r="B196" t="s">
        <v>62</v>
      </c>
      <c r="C196">
        <f>'qPCR Analysis (to WT ESCs)'!V111</f>
        <v>62.979938538277878</v>
      </c>
      <c r="D196">
        <f>'qPCR Analysis (to WT ESCs)'!W111</f>
        <v>174.3022574781395</v>
      </c>
      <c r="E196">
        <f>'qPCR Analysis (to WT ESCs)'!X111</f>
        <v>208.06335895959108</v>
      </c>
      <c r="F196">
        <f>(AVERAGE(C196:E196))*(2^-('Error Calculation'!V17))</f>
        <v>73.797522862613775</v>
      </c>
      <c r="G196">
        <f>(AVERAGE(C196:E196))*(2^('Error Calculation'!V17))</f>
        <v>298.61385231064048</v>
      </c>
      <c r="H196">
        <f t="shared" si="6"/>
        <v>74.650995462722378</v>
      </c>
      <c r="I196">
        <f t="shared" si="7"/>
        <v>150.16533398530433</v>
      </c>
    </row>
    <row r="197" spans="1:9" x14ac:dyDescent="0.35">
      <c r="A197" t="s">
        <v>142</v>
      </c>
      <c r="B197" t="s">
        <v>63</v>
      </c>
      <c r="C197">
        <f>'qPCR Analysis (to WT ESCs)'!V112</f>
        <v>0.90505650908026969</v>
      </c>
      <c r="D197">
        <f>'qPCR Analysis (to WT ESCs)'!W112</f>
        <v>1.5091031754468229</v>
      </c>
      <c r="E197">
        <f>'qPCR Analysis (to WT ESCs)'!X112</f>
        <v>1.9524980548618094</v>
      </c>
      <c r="F197">
        <f>(AVERAGE(C197:E197))*(2^-('Error Calculation'!V18))</f>
        <v>0.86964966304240532</v>
      </c>
      <c r="G197">
        <f>(AVERAGE(C197:E197))*(2^('Error Calculation'!V18))</f>
        <v>2.4361917247685505</v>
      </c>
      <c r="H197">
        <f t="shared" si="6"/>
        <v>0.58590291675389539</v>
      </c>
      <c r="I197">
        <f t="shared" si="7"/>
        <v>0.9806391449722498</v>
      </c>
    </row>
    <row r="198" spans="1:9" x14ac:dyDescent="0.35">
      <c r="A198" t="s">
        <v>142</v>
      </c>
      <c r="B198" t="s">
        <v>64</v>
      </c>
      <c r="C198">
        <f>'qPCR Analysis (to WT ESCs)'!V113</f>
        <v>0.70626698121460618</v>
      </c>
      <c r="D198">
        <f>'qPCR Analysis (to WT ESCs)'!W113</f>
        <v>0.75355003945970123</v>
      </c>
      <c r="E198">
        <f>'qPCR Analysis (to WT ESCs)'!X113</f>
        <v>1.009236686600548</v>
      </c>
      <c r="F198">
        <f>(AVERAGE(C198:E198))*(2^-('Error Calculation'!V19))</f>
        <v>0.59953269040308177</v>
      </c>
      <c r="G198">
        <f>(AVERAGE(C198:E198))*(2^('Error Calculation'!V19))</f>
        <v>1.1298107318494366</v>
      </c>
      <c r="H198">
        <f t="shared" si="6"/>
        <v>0.22348521202186999</v>
      </c>
      <c r="I198">
        <f t="shared" si="7"/>
        <v>0.30679282942448483</v>
      </c>
    </row>
    <row r="199" spans="1:9" x14ac:dyDescent="0.35">
      <c r="A199" t="s">
        <v>142</v>
      </c>
      <c r="B199" t="s">
        <v>65</v>
      </c>
      <c r="C199">
        <f>'qPCR Analysis (to WT ESCs)'!V114</f>
        <v>0.63073509366523794</v>
      </c>
      <c r="D199">
        <f>'qPCR Analysis (to WT ESCs)'!W114</f>
        <v>0.77787888115889714</v>
      </c>
      <c r="E199">
        <f>'qPCR Analysis (to WT ESCs)'!X114</f>
        <v>0.75381467056282148</v>
      </c>
      <c r="F199">
        <f>(AVERAGE(C199:E199))*(2^-('Error Calculation'!V20))</f>
        <v>0.52591358414429168</v>
      </c>
      <c r="G199">
        <f>(AVERAGE(C199:E199))*(2^('Error Calculation'!V20))</f>
        <v>0.98793113701337998</v>
      </c>
      <c r="H199">
        <f t="shared" si="6"/>
        <v>0.19489596431802714</v>
      </c>
      <c r="I199">
        <f t="shared" si="7"/>
        <v>0.26712158855106116</v>
      </c>
    </row>
    <row r="200" spans="1:9" x14ac:dyDescent="0.35">
      <c r="A200" t="s">
        <v>142</v>
      </c>
      <c r="B200" t="s">
        <v>66</v>
      </c>
      <c r="C200">
        <f>'qPCR Analysis (to WT ESCs)'!V115</f>
        <v>0.96559224869643268</v>
      </c>
      <c r="D200">
        <f>'qPCR Analysis (to WT ESCs)'!W115</f>
        <v>1.0294123528758472</v>
      </c>
      <c r="E200">
        <f>'qPCR Analysis (to WT ESCs)'!X115</f>
        <v>1.238703299024728</v>
      </c>
      <c r="F200">
        <f>(AVERAGE(C200:E200))*(2^-('Error Calculation'!V21))</f>
        <v>0.79677256926701412</v>
      </c>
      <c r="G200">
        <f>(AVERAGE(C200:E200))*(2^('Error Calculation'!V21))</f>
        <v>1.4582255115092677</v>
      </c>
      <c r="H200">
        <f t="shared" si="6"/>
        <v>0.28113006426532172</v>
      </c>
      <c r="I200">
        <f t="shared" si="7"/>
        <v>0.38032287797693187</v>
      </c>
    </row>
    <row r="201" spans="1:9" x14ac:dyDescent="0.35">
      <c r="A201" t="s">
        <v>142</v>
      </c>
      <c r="B201" t="s">
        <v>67</v>
      </c>
      <c r="C201">
        <f>'qPCR Analysis (to WT ESCs)'!V116</f>
        <v>2.9138898322872651</v>
      </c>
      <c r="D201">
        <f>'qPCR Analysis (to WT ESCs)'!W116</f>
        <v>3.9171815647497321</v>
      </c>
      <c r="E201">
        <f>'qPCR Analysis (to WT ESCs)'!X116</f>
        <v>5.2856210669405259</v>
      </c>
      <c r="F201">
        <f>(AVERAGE(C201:E201))*(2^-('Error Calculation'!V22))</f>
        <v>2.7218746314304716</v>
      </c>
      <c r="G201">
        <f>(AVERAGE(C201:E201))*(2^('Error Calculation'!V22))</f>
        <v>5.9931830548488954</v>
      </c>
      <c r="H201">
        <f t="shared" si="6"/>
        <v>1.3170228565620357</v>
      </c>
      <c r="I201">
        <f t="shared" si="7"/>
        <v>1.9542855668563881</v>
      </c>
    </row>
    <row r="202" spans="1:9" x14ac:dyDescent="0.35">
      <c r="A202" t="s">
        <v>142</v>
      </c>
      <c r="B202" t="s">
        <v>68</v>
      </c>
      <c r="C202">
        <f>'qPCR Analysis (to WT ESCs)'!V117</f>
        <v>5.7305778974240849E-2</v>
      </c>
      <c r="D202">
        <f>'qPCR Analysis (to WT ESCs)'!W117</f>
        <v>6.8601841370100461E-2</v>
      </c>
      <c r="E202">
        <f>'qPCR Analysis (to WT ESCs)'!X117</f>
        <v>6.6331016471010182E-2</v>
      </c>
      <c r="F202">
        <f>(AVERAGE(C202:E202))*(2^-('Error Calculation'!V23))</f>
        <v>4.5847670434128407E-2</v>
      </c>
      <c r="G202">
        <f>(AVERAGE(C202:E202))*(2^('Error Calculation'!V23))</f>
        <v>8.9561544263363407E-2</v>
      </c>
      <c r="H202">
        <f t="shared" si="6"/>
        <v>1.8231875170988746E-2</v>
      </c>
      <c r="I202">
        <f t="shared" si="7"/>
        <v>2.5481998658246255E-2</v>
      </c>
    </row>
    <row r="203" spans="1:9" x14ac:dyDescent="0.35">
      <c r="A203" t="s">
        <v>142</v>
      </c>
      <c r="B203" t="s">
        <v>70</v>
      </c>
      <c r="C203">
        <f>'qPCR Analysis (to WT ESCs)'!V118</f>
        <v>1.6513550416764715</v>
      </c>
      <c r="D203">
        <f>'qPCR Analysis (to WT ESCs)'!W118</f>
        <v>0.71778947131263149</v>
      </c>
      <c r="E203">
        <f>'qPCR Analysis (to WT ESCs)'!X118</f>
        <v>0.83924949368593615</v>
      </c>
      <c r="F203">
        <f>(AVERAGE(C203:E203))*(2^-('Error Calculation'!V24))</f>
        <v>0.71889126617087806</v>
      </c>
      <c r="G203">
        <f>(AVERAGE(C203:E203))*(2^('Error Calculation'!V24))</f>
        <v>1.5909981548387926</v>
      </c>
      <c r="H203">
        <f t="shared" si="6"/>
        <v>0.35057340272080173</v>
      </c>
      <c r="I203">
        <f t="shared" si="7"/>
        <v>0.5215334859471128</v>
      </c>
    </row>
    <row r="204" spans="1:9" x14ac:dyDescent="0.35">
      <c r="A204" t="s">
        <v>142</v>
      </c>
      <c r="B204" t="s">
        <v>71</v>
      </c>
      <c r="C204">
        <f>'qPCR Analysis (to WT ESCs)'!V119</f>
        <v>1.1541718603255593E-3</v>
      </c>
      <c r="D204">
        <f>'qPCR Analysis (to WT ESCs)'!W119</f>
        <v>8.3630053776370173E-4</v>
      </c>
      <c r="E204">
        <f>'qPCR Analysis (to WT ESCs)'!X119</f>
        <v>9.4880557746738602E-4</v>
      </c>
      <c r="F204">
        <f>(AVERAGE(C204:E204))*(2^-('Error Calculation'!V25))</f>
        <v>7.6341514438902497E-4</v>
      </c>
      <c r="G204">
        <f>(AVERAGE(C204:E204))*(2^('Error Calculation'!V25))</f>
        <v>1.2574132729005403E-3</v>
      </c>
      <c r="H204">
        <f t="shared" si="6"/>
        <v>2.1634418079652406E-4</v>
      </c>
      <c r="I204">
        <f t="shared" si="7"/>
        <v>2.7765394771499122E-4</v>
      </c>
    </row>
    <row r="205" spans="1:9" x14ac:dyDescent="0.35">
      <c r="A205" t="s">
        <v>142</v>
      </c>
      <c r="B205" t="s">
        <v>72</v>
      </c>
      <c r="C205">
        <f>'qPCR Analysis (to WT ESCs)'!V120</f>
        <v>6.5892806150742403E-2</v>
      </c>
      <c r="D205">
        <f>'qPCR Analysis (to WT ESCs)'!W120</f>
        <v>4.540420664147523E-2</v>
      </c>
      <c r="E205">
        <f>'qPCR Analysis (to WT ESCs)'!X120</f>
        <v>6.0411140951977818E-2</v>
      </c>
      <c r="F205">
        <f>(AVERAGE(C205:E205))*(2^-('Error Calculation'!V26))</f>
        <v>4.7653582244753696E-2</v>
      </c>
      <c r="G205">
        <f>(AVERAGE(C205:E205))*(2^('Error Calculation'!V26))</f>
        <v>6.8745420767014842E-2</v>
      </c>
      <c r="H205">
        <f t="shared" si="6"/>
        <v>9.5824690033114585E-3</v>
      </c>
      <c r="I205">
        <f t="shared" si="7"/>
        <v>1.1509369518949687E-2</v>
      </c>
    </row>
    <row r="206" spans="1:9" x14ac:dyDescent="0.35">
      <c r="A206" t="s">
        <v>142</v>
      </c>
      <c r="B206" t="s">
        <v>73</v>
      </c>
      <c r="C206">
        <f>'qPCR Analysis (to WT ESCs)'!V121</f>
        <v>2.9820566540725633</v>
      </c>
      <c r="D206">
        <f>'qPCR Analysis (to WT ESCs)'!W121</f>
        <v>2.7120297417069321</v>
      </c>
      <c r="E206">
        <f>'qPCR Analysis (to WT ESCs)'!X121</f>
        <v>5.1167272556732053</v>
      </c>
      <c r="F206">
        <f>(AVERAGE(C206:E206))*(2^-('Error Calculation'!V27))</f>
        <v>2.455384152177317</v>
      </c>
      <c r="G206">
        <f>(AVERAGE(C206:E206))*(2^('Error Calculation'!V27))</f>
        <v>5.2887715124964627</v>
      </c>
      <c r="H206">
        <f t="shared" si="6"/>
        <v>1.1482203983069166</v>
      </c>
      <c r="I206">
        <f t="shared" si="7"/>
        <v>1.6851669620122292</v>
      </c>
    </row>
    <row r="207" spans="1:9" x14ac:dyDescent="0.35">
      <c r="A207" t="s">
        <v>142</v>
      </c>
      <c r="B207" t="s">
        <v>74</v>
      </c>
      <c r="C207">
        <f>'qPCR Analysis (to WT ESCs)'!V122</f>
        <v>2.6572090426254719E-3</v>
      </c>
      <c r="D207">
        <f>'qPCR Analysis (to WT ESCs)'!W122</f>
        <v>4.041902149134303E-3</v>
      </c>
      <c r="E207">
        <f>'qPCR Analysis (to WT ESCs)'!X122</f>
        <v>4.271828501258952E-3</v>
      </c>
      <c r="F207">
        <f>(AVERAGE(C207:E207))*(2^-('Error Calculation'!V28))</f>
        <v>2.3317516696773283E-3</v>
      </c>
      <c r="G207">
        <f>(AVERAGE(C207:E207))*(2^('Error Calculation'!V28))</f>
        <v>5.7353886118732397E-3</v>
      </c>
      <c r="H207">
        <f t="shared" si="6"/>
        <v>1.3252282279955811E-3</v>
      </c>
      <c r="I207">
        <f t="shared" si="7"/>
        <v>2.0784087142003303E-3</v>
      </c>
    </row>
    <row r="208" spans="1:9" x14ac:dyDescent="0.35">
      <c r="A208" t="s">
        <v>142</v>
      </c>
      <c r="B208" t="s">
        <v>75</v>
      </c>
      <c r="C208">
        <f>'qPCR Analysis (to WT ESCs)'!V123</f>
        <v>3.4324781176837509E-2</v>
      </c>
      <c r="D208">
        <f>'qPCR Analysis (to WT ESCs)'!W123</f>
        <v>1.6882801063253915E-3</v>
      </c>
      <c r="E208">
        <f>'qPCR Analysis (to WT ESCs)'!X123</f>
        <v>4.0250072435309966E-4</v>
      </c>
      <c r="F208">
        <f>(AVERAGE(C208:E208))*(2^-('Error Calculation'!V29))</f>
        <v>4.7595202690132396E-6</v>
      </c>
      <c r="G208">
        <f>(AVERAGE(C208:E208))*(2^('Error Calculation'!V29))</f>
        <v>30.957675502548849</v>
      </c>
      <c r="H208">
        <f t="shared" si="6"/>
        <v>1.2133761148902987E-2</v>
      </c>
      <c r="I208">
        <f t="shared" si="7"/>
        <v>30.945536981879677</v>
      </c>
    </row>
    <row r="209" spans="1:9" x14ac:dyDescent="0.35">
      <c r="A209" t="s">
        <v>142</v>
      </c>
      <c r="B209" t="s">
        <v>69</v>
      </c>
      <c r="C209">
        <f>'qPCR Analysis (to WT ESCs)'!V124</f>
        <v>1640.5082242592582</v>
      </c>
      <c r="D209">
        <f>'qPCR Analysis (to WT ESCs)'!W124</f>
        <v>1237.0797367423515</v>
      </c>
      <c r="E209">
        <f>'qPCR Analysis (to WT ESCs)'!X124</f>
        <v>4450.0128224186265</v>
      </c>
      <c r="F209">
        <f>(AVERAGE(C209:E209))*(2^-('Error Calculation'!V30))</f>
        <v>1381.0102460322587</v>
      </c>
      <c r="G209">
        <f>(AVERAGE(C209:E209))*(2^('Error Calculation'!V30))</f>
        <v>4320.0044150808189</v>
      </c>
      <c r="H209">
        <f t="shared" si="6"/>
        <v>1061.5233484411533</v>
      </c>
      <c r="I209">
        <f t="shared" si="7"/>
        <v>1877.4708206074069</v>
      </c>
    </row>
    <row r="210" spans="1:9" x14ac:dyDescent="0.35">
      <c r="A210" t="s">
        <v>142</v>
      </c>
      <c r="B210" t="s">
        <v>76</v>
      </c>
      <c r="C210">
        <f>'qPCR Analysis (to WT ESCs)'!V125</f>
        <v>202.00861356608613</v>
      </c>
      <c r="D210">
        <f>'qPCR Analysis (to WT ESCs)'!W125</f>
        <v>181.19684183909101</v>
      </c>
      <c r="E210">
        <f>'qPCR Analysis (to WT ESCs)'!X125</f>
        <v>223.69052422582746</v>
      </c>
      <c r="F210">
        <f>(AVERAGE(C210:E210))*(2^-('Error Calculation'!V31))</f>
        <v>159.41944220796341</v>
      </c>
      <c r="G210">
        <f>(AVERAGE(C210:E210))*(2^('Error Calculation'!V31))</f>
        <v>256.71114652781324</v>
      </c>
      <c r="H210">
        <f t="shared" si="6"/>
        <v>42.879217669038127</v>
      </c>
      <c r="I210">
        <f t="shared" si="7"/>
        <v>54.412486650811701</v>
      </c>
    </row>
    <row r="211" spans="1:9" x14ac:dyDescent="0.35">
      <c r="A211" t="s">
        <v>142</v>
      </c>
      <c r="B211" t="s">
        <v>77</v>
      </c>
      <c r="C211">
        <f>'qPCR Analysis (to WT ESCs)'!V126</f>
        <v>28.428678085545048</v>
      </c>
      <c r="D211">
        <f>'qPCR Analysis (to WT ESCs)'!W126</f>
        <v>21.250464102815062</v>
      </c>
      <c r="E211">
        <f>'qPCR Analysis (to WT ESCs)'!X126</f>
        <v>23.997448417828991</v>
      </c>
      <c r="F211">
        <f>(AVERAGE(C211:E211))*(2^-('Error Calculation'!V32))</f>
        <v>19.821905230260281</v>
      </c>
      <c r="G211">
        <f>(AVERAGE(C211:E211))*(2^('Error Calculation'!V32))</f>
        <v>30.427840873210641</v>
      </c>
      <c r="H211">
        <f t="shared" si="6"/>
        <v>4.7369583051360884</v>
      </c>
      <c r="I211">
        <f t="shared" si="7"/>
        <v>5.8689773378142718</v>
      </c>
    </row>
    <row r="212" spans="1:9" x14ac:dyDescent="0.35">
      <c r="A212" t="s">
        <v>143</v>
      </c>
      <c r="B212" t="s">
        <v>48</v>
      </c>
      <c r="C212">
        <f>'qPCR Analysis (to WT ESCs)'!Y97</f>
        <v>16.067979392626388</v>
      </c>
      <c r="D212">
        <f>'qPCR Analysis (to WT ESCs)'!Z97</f>
        <v>8.9699976744361702</v>
      </c>
      <c r="E212">
        <f>'qPCR Analysis (to WT ESCs)'!AA97</f>
        <v>14.061212623654198</v>
      </c>
      <c r="F212">
        <f>(AVERAGE(C212:E212))*(2^-('Error Calculation'!Y3))</f>
        <v>5.9234752592988835</v>
      </c>
      <c r="G212">
        <f>(AVERAGE(C212:E212))*(2^('Error Calculation'!Y3))</f>
        <v>28.675858297331828</v>
      </c>
      <c r="H212">
        <f t="shared" si="6"/>
        <v>7.1095879709400345</v>
      </c>
      <c r="I212">
        <f t="shared" si="7"/>
        <v>15.64279506709291</v>
      </c>
    </row>
    <row r="213" spans="1:9" x14ac:dyDescent="0.35">
      <c r="A213" t="s">
        <v>143</v>
      </c>
      <c r="B213" t="s">
        <v>49</v>
      </c>
      <c r="C213">
        <f>'qPCR Analysis (to WT ESCs)'!Y98</f>
        <v>13.220472488307376</v>
      </c>
      <c r="D213">
        <f>'qPCR Analysis (to WT ESCs)'!Z98</f>
        <v>8.6514972651313844</v>
      </c>
      <c r="E213">
        <f>'qPCR Analysis (to WT ESCs)'!AA98</f>
        <v>16.465407739888647</v>
      </c>
      <c r="F213">
        <f>(AVERAGE(C213:E213))*(2^-('Error Calculation'!Y4))</f>
        <v>5.2323064245871551</v>
      </c>
      <c r="G213">
        <f>(AVERAGE(C213:E213))*(2^('Error Calculation'!Y4))</f>
        <v>31.211103432308263</v>
      </c>
      <c r="H213">
        <f t="shared" si="6"/>
        <v>7.5468194065219807</v>
      </c>
      <c r="I213">
        <f t="shared" si="7"/>
        <v>18.431977601199129</v>
      </c>
    </row>
    <row r="214" spans="1:9" x14ac:dyDescent="0.35">
      <c r="A214" t="s">
        <v>143</v>
      </c>
      <c r="B214" t="s">
        <v>50</v>
      </c>
      <c r="C214">
        <f>'qPCR Analysis (to WT ESCs)'!Y99</f>
        <v>348.70675465215771</v>
      </c>
      <c r="D214">
        <f>'qPCR Analysis (to WT ESCs)'!Z99</f>
        <v>163.1588009809287</v>
      </c>
      <c r="E214">
        <f>'qPCR Analysis (to WT ESCs)'!AA99</f>
        <v>209.1223816511127</v>
      </c>
      <c r="F214">
        <f>(AVERAGE(C214:E214))*(2^-('Error Calculation'!Y5))</f>
        <v>116.68854536904912</v>
      </c>
      <c r="G214">
        <f>(AVERAGE(C214:E214))*(2^('Error Calculation'!Y5))</f>
        <v>494.97727672820162</v>
      </c>
      <c r="H214">
        <f t="shared" si="6"/>
        <v>123.64076705901725</v>
      </c>
      <c r="I214">
        <f t="shared" si="7"/>
        <v>254.64796430013524</v>
      </c>
    </row>
    <row r="215" spans="1:9" x14ac:dyDescent="0.35">
      <c r="A215" t="s">
        <v>143</v>
      </c>
      <c r="B215" t="s">
        <v>51</v>
      </c>
      <c r="C215">
        <f>'qPCR Analysis (to WT ESCs)'!Y100</f>
        <v>1.1815375210541699</v>
      </c>
      <c r="D215">
        <f>'qPCR Analysis (to WT ESCs)'!Z100</f>
        <v>0.89937609561166876</v>
      </c>
      <c r="E215">
        <f>'qPCR Analysis (to WT ESCs)'!AA100</f>
        <v>1.1262138340988512</v>
      </c>
      <c r="F215">
        <f>(AVERAGE(C215:E215))*(2^-('Error Calculation'!Y6))</f>
        <v>0.4615242160882545</v>
      </c>
      <c r="G215">
        <f>(AVERAGE(C215:E215))*(2^('Error Calculation'!Y6))</f>
        <v>2.476255398693858</v>
      </c>
      <c r="H215">
        <f t="shared" si="6"/>
        <v>0.60751826749997551</v>
      </c>
      <c r="I215">
        <f t="shared" si="7"/>
        <v>1.4072129151056281</v>
      </c>
    </row>
    <row r="216" spans="1:9" x14ac:dyDescent="0.35">
      <c r="A216" t="s">
        <v>143</v>
      </c>
      <c r="B216" t="s">
        <v>52</v>
      </c>
      <c r="C216">
        <f>'qPCR Analysis (to WT ESCs)'!Y101</f>
        <v>78.571023274416177</v>
      </c>
      <c r="D216">
        <f>'qPCR Analysis (to WT ESCs)'!Z101</f>
        <v>52.212757360576241</v>
      </c>
      <c r="E216">
        <f>'qPCR Analysis (to WT ESCs)'!AA101</f>
        <v>57.380359869949416</v>
      </c>
      <c r="F216">
        <f>(AVERAGE(C216:E216))*(2^-('Error Calculation'!Y7))</f>
        <v>28.604436916845955</v>
      </c>
      <c r="G216">
        <f>(AVERAGE(C216:E216))*(2^('Error Calculation'!Y7))</f>
        <v>137.53011610241973</v>
      </c>
      <c r="H216">
        <f t="shared" si="6"/>
        <v>34.116943251467987</v>
      </c>
      <c r="I216">
        <f t="shared" si="7"/>
        <v>74.808735934105783</v>
      </c>
    </row>
    <row r="217" spans="1:9" x14ac:dyDescent="0.35">
      <c r="A217" t="s">
        <v>143</v>
      </c>
      <c r="B217" t="s">
        <v>53</v>
      </c>
      <c r="C217">
        <f>'qPCR Analysis (to WT ESCs)'!Y102</f>
        <v>3.2442508810964359</v>
      </c>
      <c r="D217">
        <f>'qPCR Analysis (to WT ESCs)'!Z102</f>
        <v>1.3727766214486945</v>
      </c>
      <c r="E217">
        <f>'qPCR Analysis (to WT ESCs)'!AA102</f>
        <v>1.3205252509973953</v>
      </c>
      <c r="F217">
        <f>(AVERAGE(C217:E217))*(2^-('Error Calculation'!Y8))</f>
        <v>0.95214238561393272</v>
      </c>
      <c r="G217">
        <f>(AVERAGE(C217:E217))*(2^('Error Calculation'!Y8))</f>
        <v>4.1140593668629863</v>
      </c>
      <c r="H217">
        <f t="shared" si="6"/>
        <v>1.0270418655669089</v>
      </c>
      <c r="I217">
        <f t="shared" si="7"/>
        <v>2.1348751156821448</v>
      </c>
    </row>
    <row r="218" spans="1:9" x14ac:dyDescent="0.35">
      <c r="A218" t="s">
        <v>143</v>
      </c>
      <c r="B218" t="s">
        <v>54</v>
      </c>
      <c r="C218">
        <f>'qPCR Analysis (to WT ESCs)'!Y103</f>
        <v>3.1868320736314963</v>
      </c>
      <c r="D218">
        <f>'qPCR Analysis (to WT ESCs)'!Z103</f>
        <v>1.4414562001443887</v>
      </c>
      <c r="E218">
        <f>'qPCR Analysis (to WT ESCs)'!AA103</f>
        <v>1.5380254044640962</v>
      </c>
      <c r="F218">
        <f>(AVERAGE(C218:E218))*(2^-('Error Calculation'!Y9))</f>
        <v>1.0261853895710062</v>
      </c>
      <c r="G218">
        <f>(AVERAGE(C218:E218))*(2^('Error Calculation'!Y9))</f>
        <v>4.1170191798433304</v>
      </c>
      <c r="H218">
        <f t="shared" si="6"/>
        <v>1.0292525031756543</v>
      </c>
      <c r="I218">
        <f t="shared" si="7"/>
        <v>2.0615812870966699</v>
      </c>
    </row>
    <row r="219" spans="1:9" x14ac:dyDescent="0.35">
      <c r="A219" t="s">
        <v>143</v>
      </c>
      <c r="B219" t="s">
        <v>55</v>
      </c>
      <c r="C219">
        <f>'qPCR Analysis (to WT ESCs)'!Y104</f>
        <v>2.5853916293804162</v>
      </c>
      <c r="D219">
        <f>'qPCR Analysis (to WT ESCs)'!Z104</f>
        <v>1.8724391476437214</v>
      </c>
      <c r="E219">
        <f>'qPCR Analysis (to WT ESCs)'!AA104</f>
        <v>1.6075229486841716</v>
      </c>
      <c r="F219">
        <f>(AVERAGE(C219:E219))*(2^-('Error Calculation'!Y10))</f>
        <v>0.9104180724493689</v>
      </c>
      <c r="G219">
        <f>(AVERAGE(C219:E219))*(2^('Error Calculation'!Y10))</f>
        <v>4.4898195591234318</v>
      </c>
      <c r="H219">
        <f t="shared" si="6"/>
        <v>1.1113665027867341</v>
      </c>
      <c r="I219">
        <f t="shared" si="7"/>
        <v>2.4680349838873288</v>
      </c>
    </row>
    <row r="220" spans="1:9" x14ac:dyDescent="0.35">
      <c r="A220" t="s">
        <v>143</v>
      </c>
      <c r="B220" t="s">
        <v>56</v>
      </c>
      <c r="C220">
        <f>'qPCR Analysis (to WT ESCs)'!Y105</f>
        <v>10.485235307369109</v>
      </c>
      <c r="D220">
        <f>'qPCR Analysis (to WT ESCs)'!Z105</f>
        <v>7.1775343673304501</v>
      </c>
      <c r="E220">
        <f>'qPCR Analysis (to WT ESCs)'!AA105</f>
        <v>7.4478980940129054</v>
      </c>
      <c r="F220">
        <f>(AVERAGE(C220:E220))*(2^-('Error Calculation'!Y11))</f>
        <v>3.7919739263290455</v>
      </c>
      <c r="G220">
        <f>(AVERAGE(C220:E220))*(2^('Error Calculation'!Y11))</f>
        <v>18.476030574077903</v>
      </c>
      <c r="H220">
        <f t="shared" si="6"/>
        <v>4.5782486632417765</v>
      </c>
      <c r="I220">
        <f t="shared" si="7"/>
        <v>10.105807984507081</v>
      </c>
    </row>
    <row r="221" spans="1:9" x14ac:dyDescent="0.35">
      <c r="A221" t="s">
        <v>143</v>
      </c>
      <c r="B221" t="s">
        <v>57</v>
      </c>
      <c r="C221">
        <f>'qPCR Analysis (to WT ESCs)'!Y106</f>
        <v>439.94368573776626</v>
      </c>
      <c r="D221">
        <f>'qPCR Analysis (to WT ESCs)'!Z106</f>
        <v>170.87524019359847</v>
      </c>
      <c r="E221">
        <f>'qPCR Analysis (to WT ESCs)'!AA106</f>
        <v>177.39754353544495</v>
      </c>
      <c r="F221">
        <f>(AVERAGE(C221:E221))*(2^-('Error Calculation'!Y12))</f>
        <v>129.92259629537543</v>
      </c>
      <c r="G221">
        <f>(AVERAGE(C221:E221))*(2^('Error Calculation'!Y12))</f>
        <v>531.32935425835933</v>
      </c>
      <c r="H221">
        <f t="shared" si="6"/>
        <v>132.81622686022777</v>
      </c>
      <c r="I221">
        <f t="shared" si="7"/>
        <v>268.59053110275613</v>
      </c>
    </row>
    <row r="222" spans="1:9" x14ac:dyDescent="0.35">
      <c r="A222" t="s">
        <v>143</v>
      </c>
      <c r="B222" t="s">
        <v>58</v>
      </c>
      <c r="C222">
        <f>'qPCR Analysis (to WT ESCs)'!Y107</f>
        <v>0.38930748824754835</v>
      </c>
      <c r="D222">
        <f>'qPCR Analysis (to WT ESCs)'!Z107</f>
        <v>0.32272897149501989</v>
      </c>
      <c r="E222">
        <f>'qPCR Analysis (to WT ESCs)'!AA107</f>
        <v>0.31433874216900193</v>
      </c>
      <c r="F222">
        <f>(AVERAGE(C222:E222))*(2^-('Error Calculation'!Y13))</f>
        <v>0.14735443267243534</v>
      </c>
      <c r="G222">
        <f>(AVERAGE(C222:E222))*(2^('Error Calculation'!Y13))</f>
        <v>0.79434028250691524</v>
      </c>
      <c r="H222">
        <f t="shared" si="6"/>
        <v>0.19477063463142139</v>
      </c>
      <c r="I222">
        <f t="shared" si="7"/>
        <v>0.45221521520305852</v>
      </c>
    </row>
    <row r="223" spans="1:9" x14ac:dyDescent="0.35">
      <c r="A223" t="s">
        <v>143</v>
      </c>
      <c r="B223" t="s">
        <v>59</v>
      </c>
      <c r="C223">
        <f>'qPCR Analysis (to WT ESCs)'!Y108</f>
        <v>26.684136928361124</v>
      </c>
      <c r="D223">
        <f>'qPCR Analysis (to WT ESCs)'!Z108</f>
        <v>9.3215569543671926</v>
      </c>
      <c r="E223">
        <f>'qPCR Analysis (to WT ESCs)'!AA108</f>
        <v>9.3674288270029624</v>
      </c>
      <c r="F223">
        <f>(AVERAGE(C223:E223))*(2^-('Error Calculation'!Y14))</f>
        <v>7.5753430031599756</v>
      </c>
      <c r="G223">
        <f>(AVERAGE(C223:E223))*(2^('Error Calculation'!Y14))</f>
        <v>30.196216323487604</v>
      </c>
      <c r="H223">
        <f t="shared" si="6"/>
        <v>7.5490312334171161</v>
      </c>
      <c r="I223">
        <f t="shared" si="7"/>
        <v>15.071842086910513</v>
      </c>
    </row>
    <row r="224" spans="1:9" x14ac:dyDescent="0.35">
      <c r="A224" t="s">
        <v>143</v>
      </c>
      <c r="B224" t="s">
        <v>60</v>
      </c>
      <c r="C224">
        <f>'qPCR Analysis (to WT ESCs)'!Y109</f>
        <v>2.0575662575036837</v>
      </c>
      <c r="D224">
        <f>'qPCR Analysis (to WT ESCs)'!Z109</f>
        <v>1.3119746904184069</v>
      </c>
      <c r="E224">
        <f>'qPCR Analysis (to WT ESCs)'!AA109</f>
        <v>2.8771774901731235</v>
      </c>
      <c r="F224">
        <f>(AVERAGE(C224:E224))*(2^-('Error Calculation'!Y15))</f>
        <v>0.82817210530379137</v>
      </c>
      <c r="G224">
        <f>(AVERAGE(C224:E224))*(2^('Error Calculation'!Y15))</f>
        <v>5.2352901307103172</v>
      </c>
      <c r="H224">
        <f t="shared" si="6"/>
        <v>1.2540673740612802</v>
      </c>
      <c r="I224">
        <f t="shared" si="7"/>
        <v>3.1530506513452456</v>
      </c>
    </row>
    <row r="225" spans="1:9" x14ac:dyDescent="0.35">
      <c r="A225" t="s">
        <v>143</v>
      </c>
      <c r="B225" t="s">
        <v>61</v>
      </c>
      <c r="C225">
        <f>'qPCR Analysis (to WT ESCs)'!Y110</f>
        <v>5.6751217108636469</v>
      </c>
      <c r="D225">
        <f>'qPCR Analysis (to WT ESCs)'!Z110</f>
        <v>2.8649934354296382</v>
      </c>
      <c r="E225">
        <f>'qPCR Analysis (to WT ESCs)'!AA110</f>
        <v>8.4548021812688106</v>
      </c>
      <c r="F225">
        <f>(AVERAGE(C225:E225))*(2^-('Error Calculation'!Y16))</f>
        <v>2.1248520223673806</v>
      </c>
      <c r="G225">
        <f>(AVERAGE(C225:E225))*(2^('Error Calculation'!Y16))</f>
        <v>15.10312832926788</v>
      </c>
      <c r="H225">
        <f t="shared" si="6"/>
        <v>3.5401204201533183</v>
      </c>
      <c r="I225">
        <f t="shared" si="7"/>
        <v>9.4381558867471824</v>
      </c>
    </row>
    <row r="226" spans="1:9" x14ac:dyDescent="0.35">
      <c r="A226" t="s">
        <v>143</v>
      </c>
      <c r="B226" t="s">
        <v>62</v>
      </c>
      <c r="C226">
        <f>'qPCR Analysis (to WT ESCs)'!Y111</f>
        <v>388.81698822343742</v>
      </c>
      <c r="D226">
        <f>'qPCR Analysis (to WT ESCs)'!Z111</f>
        <v>225.60135841458549</v>
      </c>
      <c r="E226">
        <f>'qPCR Analysis (to WT ESCs)'!AA111</f>
        <v>436.6299988374883</v>
      </c>
      <c r="F226">
        <f>(AVERAGE(C226:E226))*(2^-('Error Calculation'!Y17))</f>
        <v>147.89053262706531</v>
      </c>
      <c r="G226">
        <f>(AVERAGE(C226:E226))*(2^('Error Calculation'!Y17))</f>
        <v>829.97020754573327</v>
      </c>
      <c r="H226">
        <f t="shared" si="6"/>
        <v>202.4589158647718</v>
      </c>
      <c r="I226">
        <f t="shared" si="7"/>
        <v>479.62075905389617</v>
      </c>
    </row>
    <row r="227" spans="1:9" x14ac:dyDescent="0.35">
      <c r="A227" t="s">
        <v>143</v>
      </c>
      <c r="B227" t="s">
        <v>63</v>
      </c>
      <c r="C227">
        <f>'qPCR Analysis (to WT ESCs)'!Y112</f>
        <v>2.7460592953584113</v>
      </c>
      <c r="D227">
        <f>'qPCR Analysis (to WT ESCs)'!Z112</f>
        <v>2.1979990729133529</v>
      </c>
      <c r="E227">
        <f>'qPCR Analysis (to WT ESCs)'!AA112</f>
        <v>2.4450649309443988</v>
      </c>
      <c r="F227">
        <f>(AVERAGE(C227:E227))*(2^-('Error Calculation'!Y18))</f>
        <v>1.0602783471028387</v>
      </c>
      <c r="G227">
        <f>(AVERAGE(C227:E227))*(2^('Error Calculation'!Y18))</f>
        <v>5.7216781570412643</v>
      </c>
      <c r="H227">
        <f t="shared" si="6"/>
        <v>1.4027627526358821</v>
      </c>
      <c r="I227">
        <f t="shared" si="7"/>
        <v>3.2586370573025434</v>
      </c>
    </row>
    <row r="228" spans="1:9" x14ac:dyDescent="0.35">
      <c r="A228" t="s">
        <v>143</v>
      </c>
      <c r="B228" t="s">
        <v>64</v>
      </c>
      <c r="C228">
        <f>'qPCR Analysis (to WT ESCs)'!Y113</f>
        <v>1.9532842194547513</v>
      </c>
      <c r="D228">
        <f>'qPCR Analysis (to WT ESCs)'!Z113</f>
        <v>1.0505278353124872</v>
      </c>
      <c r="E228">
        <f>'qPCR Analysis (to WT ESCs)'!AA113</f>
        <v>1.8295052498403765</v>
      </c>
      <c r="F228">
        <f>(AVERAGE(C228:E228))*(2^-('Error Calculation'!Y19))</f>
        <v>0.70488464830986752</v>
      </c>
      <c r="G228">
        <f>(AVERAGE(C228:E228))*(2^('Error Calculation'!Y19))</f>
        <v>3.6823922929222839</v>
      </c>
      <c r="H228">
        <f t="shared" si="6"/>
        <v>0.90622111989267073</v>
      </c>
      <c r="I228">
        <f t="shared" si="7"/>
        <v>2.0712865247197456</v>
      </c>
    </row>
    <row r="229" spans="1:9" x14ac:dyDescent="0.35">
      <c r="A229" t="s">
        <v>143</v>
      </c>
      <c r="B229" t="s">
        <v>65</v>
      </c>
      <c r="C229">
        <f>'qPCR Analysis (to WT ESCs)'!Y114</f>
        <v>1.2635003913285821</v>
      </c>
      <c r="D229">
        <f>'qPCR Analysis (to WT ESCs)'!Z114</f>
        <v>0.86626756826445184</v>
      </c>
      <c r="E229">
        <f>'qPCR Analysis (to WT ESCs)'!AA114</f>
        <v>0.83686401082875483</v>
      </c>
      <c r="F229">
        <f>(AVERAGE(C229:E229))*(2^-('Error Calculation'!Y20))</f>
        <v>0.44485448706069231</v>
      </c>
      <c r="G229">
        <f>(AVERAGE(C229:E229))*(2^('Error Calculation'!Y20))</f>
        <v>2.1981982633066011</v>
      </c>
      <c r="H229">
        <f t="shared" si="6"/>
        <v>0.54402283641323723</v>
      </c>
      <c r="I229">
        <f t="shared" si="7"/>
        <v>1.2093209398326716</v>
      </c>
    </row>
    <row r="230" spans="1:9" x14ac:dyDescent="0.35">
      <c r="A230" t="s">
        <v>143</v>
      </c>
      <c r="B230" t="s">
        <v>66</v>
      </c>
      <c r="C230">
        <f>'qPCR Analysis (to WT ESCs)'!Y115</f>
        <v>2.1591976823231316</v>
      </c>
      <c r="D230">
        <f>'qPCR Analysis (to WT ESCs)'!Z115</f>
        <v>1.5494624935634285</v>
      </c>
      <c r="E230">
        <f>'qPCR Analysis (to WT ESCs)'!AA115</f>
        <v>1.6756389597284811</v>
      </c>
      <c r="F230">
        <f>(AVERAGE(C230:E230))*(2^-('Error Calculation'!Y21))</f>
        <v>0.8034133039969269</v>
      </c>
      <c r="G230">
        <f>(AVERAGE(C230:E230))*(2^('Error Calculation'!Y21))</f>
        <v>4.0093764162311842</v>
      </c>
      <c r="H230">
        <f t="shared" si="6"/>
        <v>0.9913530745414203</v>
      </c>
      <c r="I230">
        <f t="shared" si="7"/>
        <v>2.2146100376928368</v>
      </c>
    </row>
    <row r="231" spans="1:9" x14ac:dyDescent="0.35">
      <c r="A231" t="s">
        <v>143</v>
      </c>
      <c r="B231" t="s">
        <v>67</v>
      </c>
      <c r="C231">
        <f>'qPCR Analysis (to WT ESCs)'!Y116</f>
        <v>8.1809308129950402</v>
      </c>
      <c r="D231">
        <f>'qPCR Analysis (to WT ESCs)'!Z116</f>
        <v>6.4609329357647196</v>
      </c>
      <c r="E231">
        <f>'qPCR Analysis (to WT ESCs)'!AA116</f>
        <v>6.7819759421386099</v>
      </c>
      <c r="F231">
        <f>(AVERAGE(C231:E231))*(2^-('Error Calculation'!Y22))</f>
        <v>3.0803128807517637</v>
      </c>
      <c r="G231">
        <f>(AVERAGE(C231:E231))*(2^('Error Calculation'!Y22))</f>
        <v>16.556070938600961</v>
      </c>
      <c r="H231">
        <f t="shared" si="6"/>
        <v>4.0609670162143594</v>
      </c>
      <c r="I231">
        <f t="shared" si="7"/>
        <v>9.4147910416348388</v>
      </c>
    </row>
    <row r="232" spans="1:9" x14ac:dyDescent="0.35">
      <c r="A232" t="s">
        <v>143</v>
      </c>
      <c r="B232" t="s">
        <v>68</v>
      </c>
      <c r="C232">
        <f>'qPCR Analysis (to WT ESCs)'!Y117</f>
        <v>0.40235339500024231</v>
      </c>
      <c r="D232">
        <f>'qPCR Analysis (to WT ESCs)'!Z117</f>
        <v>0.22070085306292586</v>
      </c>
      <c r="E232">
        <f>'qPCR Analysis (to WT ESCs)'!AA117</f>
        <v>0.23599258650514526</v>
      </c>
      <c r="F232">
        <f>(AVERAGE(C232:E232))*(2^-('Error Calculation'!Y23))</f>
        <v>0.13634514116487328</v>
      </c>
      <c r="G232">
        <f>(AVERAGE(C232:E232))*(2^('Error Calculation'!Y23))</f>
        <v>0.60138350013552977</v>
      </c>
      <c r="H232">
        <f t="shared" si="6"/>
        <v>0.15000380369123123</v>
      </c>
      <c r="I232">
        <f t="shared" si="7"/>
        <v>0.31503455527942525</v>
      </c>
    </row>
    <row r="233" spans="1:9" x14ac:dyDescent="0.35">
      <c r="A233" t="s">
        <v>143</v>
      </c>
      <c r="B233" t="s">
        <v>70</v>
      </c>
      <c r="C233">
        <f>'qPCR Analysis (to WT ESCs)'!Y118</f>
        <v>0.36155010491097012</v>
      </c>
      <c r="D233">
        <f>'qPCR Analysis (to WT ESCs)'!Z118</f>
        <v>0.41807233947964917</v>
      </c>
      <c r="E233">
        <f>'qPCR Analysis (to WT ESCs)'!AA118</f>
        <v>0.61317636745433834</v>
      </c>
      <c r="F233">
        <f>(AVERAGE(C233:E233))*(2^-('Error Calculation'!Y24))</f>
        <v>0.14802395040486677</v>
      </c>
      <c r="G233">
        <f>(AVERAGE(C233:E233))*(2^('Error Calculation'!Y24))</f>
        <v>1.4561371280877566</v>
      </c>
      <c r="H233">
        <f t="shared" si="6"/>
        <v>0.31624232021011905</v>
      </c>
      <c r="I233">
        <f t="shared" si="7"/>
        <v>0.99187085747277082</v>
      </c>
    </row>
    <row r="234" spans="1:9" x14ac:dyDescent="0.35">
      <c r="A234" t="s">
        <v>143</v>
      </c>
      <c r="B234" t="s">
        <v>71</v>
      </c>
      <c r="C234">
        <f>'qPCR Analysis (to WT ESCs)'!Y119</f>
        <v>1.0874771852429396E-2</v>
      </c>
      <c r="D234">
        <f>'qPCR Analysis (to WT ESCs)'!Z119</f>
        <v>1.4039078366471017E-3</v>
      </c>
      <c r="E234">
        <f>'qPCR Analysis (to WT ESCs)'!AA119</f>
        <v>8.2971765847623859E-4</v>
      </c>
      <c r="F234">
        <f>(AVERAGE(C234:E234))*(2^-('Error Calculation'!Y25))</f>
        <v>1.7357050781385637E-3</v>
      </c>
      <c r="G234">
        <f>(AVERAGE(C234:E234))*(2^('Error Calculation'!Y25))</f>
        <v>1.0999697739587876E-2</v>
      </c>
      <c r="H234">
        <f t="shared" si="6"/>
        <v>2.6337607043790149E-3</v>
      </c>
      <c r="I234">
        <f t="shared" si="7"/>
        <v>6.6302319570702975E-3</v>
      </c>
    </row>
    <row r="235" spans="1:9" x14ac:dyDescent="0.35">
      <c r="A235" t="s">
        <v>143</v>
      </c>
      <c r="B235" t="s">
        <v>72</v>
      </c>
      <c r="C235">
        <f>'qPCR Analysis (to WT ESCs)'!Y120</f>
        <v>2.0427211517687174</v>
      </c>
      <c r="D235">
        <f>'qPCR Analysis (to WT ESCs)'!Z120</f>
        <v>0.18920685682661031</v>
      </c>
      <c r="E235">
        <f>'qPCR Analysis (to WT ESCs)'!AA120</f>
        <v>6.576566761153875E-2</v>
      </c>
      <c r="F235">
        <f>(AVERAGE(C235:E235))*(2^-('Error Calculation'!Y26))</f>
        <v>0.21700669858934049</v>
      </c>
      <c r="G235">
        <f>(AVERAGE(C235:E235))*(2^('Error Calculation'!Y26))</f>
        <v>2.7031404324791821</v>
      </c>
      <c r="H235">
        <f t="shared" si="6"/>
        <v>0.54889119347961501</v>
      </c>
      <c r="I235">
        <f t="shared" si="7"/>
        <v>1.9372425404102267</v>
      </c>
    </row>
    <row r="236" spans="1:9" x14ac:dyDescent="0.35">
      <c r="A236" t="s">
        <v>143</v>
      </c>
      <c r="B236" t="s">
        <v>73</v>
      </c>
      <c r="C236">
        <f>'qPCR Analysis (to WT ESCs)'!Y121</f>
        <v>6.5898463766552755</v>
      </c>
      <c r="D236">
        <f>'qPCR Analysis (to WT ESCs)'!Z121</f>
        <v>3.0597352653223622</v>
      </c>
      <c r="E236">
        <f>'qPCR Analysis (to WT ESCs)'!AA121</f>
        <v>2.7859010171397149</v>
      </c>
      <c r="F236">
        <f>(AVERAGE(C236:E236))*(2^-('Error Calculation'!Y27))</f>
        <v>2.0316213247906405</v>
      </c>
      <c r="G236">
        <f>(AVERAGE(C236:E236))*(2^('Error Calculation'!Y27))</f>
        <v>8.4574613212837253</v>
      </c>
      <c r="H236">
        <f t="shared" si="6"/>
        <v>2.1135395615818102</v>
      </c>
      <c r="I236">
        <f t="shared" si="7"/>
        <v>4.3123004349112746</v>
      </c>
    </row>
    <row r="237" spans="1:9" x14ac:dyDescent="0.35">
      <c r="A237" t="s">
        <v>143</v>
      </c>
      <c r="B237" t="s">
        <v>74</v>
      </c>
      <c r="C237">
        <f>'qPCR Analysis (to WT ESCs)'!Y122</f>
        <v>6.4086710912706563E-3</v>
      </c>
      <c r="D237">
        <f>'qPCR Analysis (to WT ESCs)'!Z122</f>
        <v>1.7130529306272899E-3</v>
      </c>
      <c r="E237">
        <f>'qPCR Analysis (to WT ESCs)'!AA122</f>
        <v>2.4799706770897646E-3</v>
      </c>
      <c r="F237">
        <f>(AVERAGE(C237:E237))*(2^-('Error Calculation'!Y28))</f>
        <v>1.7898864125033089E-3</v>
      </c>
      <c r="G237">
        <f>(AVERAGE(C237:E237))*(2^('Error Calculation'!Y28))</f>
        <v>6.9772230427211429E-3</v>
      </c>
      <c r="H237">
        <f t="shared" si="6"/>
        <v>1.7440118204925942E-3</v>
      </c>
      <c r="I237">
        <f t="shared" si="7"/>
        <v>3.4433248097252398E-3</v>
      </c>
    </row>
    <row r="238" spans="1:9" x14ac:dyDescent="0.35">
      <c r="A238" t="s">
        <v>143</v>
      </c>
      <c r="B238" t="s">
        <v>75</v>
      </c>
      <c r="C238">
        <f>'qPCR Analysis (to WT ESCs)'!Y123</f>
        <v>1.4581106356307098E-2</v>
      </c>
      <c r="D238">
        <f>'qPCR Analysis (to WT ESCs)'!Z123</f>
        <v>3.9125136481703571E-3</v>
      </c>
      <c r="E238">
        <f>'qPCR Analysis (to WT ESCs)'!AA123</f>
        <v>2.1926420107483743E-3</v>
      </c>
      <c r="F238">
        <f>(AVERAGE(C238:E238))*(2^-('Error Calculation'!Y29))</f>
        <v>2.28769775579549E-3</v>
      </c>
      <c r="G238">
        <f>(AVERAGE(C238:E238))*(2^('Error Calculation'!Y29))</f>
        <v>2.0783701046099463E-2</v>
      </c>
      <c r="H238">
        <f t="shared" si="6"/>
        <v>4.607722915946454E-3</v>
      </c>
      <c r="I238">
        <f t="shared" si="7"/>
        <v>1.388828037435752E-2</v>
      </c>
    </row>
    <row r="239" spans="1:9" x14ac:dyDescent="0.35">
      <c r="A239" t="s">
        <v>143</v>
      </c>
      <c r="B239" t="s">
        <v>69</v>
      </c>
      <c r="C239">
        <f>'qPCR Analysis (to WT ESCs)'!Y124</f>
        <v>4154.7043742192536</v>
      </c>
      <c r="D239">
        <f>'qPCR Analysis (to WT ESCs)'!Z124</f>
        <v>2917.478100084265</v>
      </c>
      <c r="E239">
        <f>'qPCR Analysis (to WT ESCs)'!AA124</f>
        <v>5547.5002461977847</v>
      </c>
      <c r="F239">
        <f>(AVERAGE(C239:E239))*(2^-('Error Calculation'!Y30))</f>
        <v>1698.3718159111827</v>
      </c>
      <c r="G239">
        <f>(AVERAGE(C239:E239))*(2^('Error Calculation'!Y30))</f>
        <v>10418.893258310825</v>
      </c>
      <c r="H239">
        <f t="shared" si="6"/>
        <v>2508.1890909225854</v>
      </c>
      <c r="I239">
        <f t="shared" si="7"/>
        <v>6212.3323514770573</v>
      </c>
    </row>
    <row r="240" spans="1:9" x14ac:dyDescent="0.35">
      <c r="A240" t="s">
        <v>143</v>
      </c>
      <c r="B240" t="s">
        <v>76</v>
      </c>
      <c r="C240">
        <f>'qPCR Analysis (to WT ESCs)'!Y125</f>
        <v>476.28319416694097</v>
      </c>
      <c r="D240">
        <f>'qPCR Analysis (to WT ESCs)'!Z125</f>
        <v>200.59249692209204</v>
      </c>
      <c r="E240">
        <f>'qPCR Analysis (to WT ESCs)'!AA125</f>
        <v>351.55274113959814</v>
      </c>
      <c r="F240">
        <f>(AVERAGE(C240:E240))*(2^-('Error Calculation'!Y31))</f>
        <v>106.03859294713712</v>
      </c>
      <c r="G240">
        <f>(AVERAGE(C240:E240))*(2^('Error Calculation'!Y31))</f>
        <v>1108.260063959829</v>
      </c>
      <c r="H240">
        <f t="shared" si="6"/>
        <v>236.7708844624066</v>
      </c>
      <c r="I240">
        <f t="shared" si="7"/>
        <v>765.45058655028538</v>
      </c>
    </row>
    <row r="241" spans="1:9" x14ac:dyDescent="0.35">
      <c r="A241" t="s">
        <v>143</v>
      </c>
      <c r="B241" t="s">
        <v>77</v>
      </c>
      <c r="C241">
        <f>'qPCR Analysis (to WT ESCs)'!Y126</f>
        <v>56.380783095551621</v>
      </c>
      <c r="D241">
        <f>'qPCR Analysis (to WT ESCs)'!Z126</f>
        <v>23.807126783448584</v>
      </c>
      <c r="E241">
        <f>'qPCR Analysis (to WT ESCs)'!AA126</f>
        <v>45.648549419912179</v>
      </c>
      <c r="F241">
        <f>(AVERAGE(C241:E241))*(2^-('Error Calculation'!Y32))</f>
        <v>17.816667233197837</v>
      </c>
      <c r="G241">
        <f>(AVERAGE(C241:E241))*(2^('Error Calculation'!Y32))</f>
        <v>98.751568352817344</v>
      </c>
      <c r="H241">
        <f t="shared" si="6"/>
        <v>24.128819199772959</v>
      </c>
      <c r="I241">
        <f>G241-AVERAGE(C241:E241)</f>
        <v>56.806081919846548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F2685D117E64991BABB8FE99B4AF3" ma:contentTypeVersion="12" ma:contentTypeDescription="Create a new document." ma:contentTypeScope="" ma:versionID="53309d435febfc8b447f9394cfb6f0ef">
  <xsd:schema xmlns:xsd="http://www.w3.org/2001/XMLSchema" xmlns:xs="http://www.w3.org/2001/XMLSchema" xmlns:p="http://schemas.microsoft.com/office/2006/metadata/properties" xmlns:ns2="b8b5030c-9d71-48ca-9413-89a1250976b5" xmlns:ns3="cbf27aea-d758-4647-84cc-0b8beea06a0d" targetNamespace="http://schemas.microsoft.com/office/2006/metadata/properties" ma:root="true" ma:fieldsID="a83f6dae31030e19691ba75f18234d9c" ns2:_="" ns3:_="">
    <xsd:import namespace="b8b5030c-9d71-48ca-9413-89a1250976b5"/>
    <xsd:import namespace="cbf27aea-d758-4647-84cc-0b8beea06a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5030c-9d71-48ca-9413-89a125097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f23ba09-1520-432c-8078-5bf6a4e799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27aea-d758-4647-84cc-0b8beea06a0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e4b981a-1367-46c2-a649-22fcc247523e}" ma:internalName="TaxCatchAll" ma:showField="CatchAllData" ma:web="cbf27aea-d758-4647-84cc-0b8beea06a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b5030c-9d71-48ca-9413-89a1250976b5">
      <Terms xmlns="http://schemas.microsoft.com/office/infopath/2007/PartnerControls"/>
    </lcf76f155ced4ddcb4097134ff3c332f>
    <TaxCatchAll xmlns="cbf27aea-d758-4647-84cc-0b8beea06a0d" xsi:nil="true"/>
  </documentManagement>
</p:properties>
</file>

<file path=customXml/itemProps1.xml><?xml version="1.0" encoding="utf-8"?>
<ds:datastoreItem xmlns:ds="http://schemas.openxmlformats.org/officeDocument/2006/customXml" ds:itemID="{88CE7DF2-EAFC-4F2A-8CCA-96FB3FB728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CFDD86-4527-4EB2-839B-91AE649239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5030c-9d71-48ca-9413-89a1250976b5"/>
    <ds:schemaRef ds:uri="cbf27aea-d758-4647-84cc-0b8beea06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610B5A-8455-417F-B6D2-A5E6F011E752}">
  <ds:schemaRefs>
    <ds:schemaRef ds:uri="http://schemas.microsoft.com/office/2006/metadata/properties"/>
    <ds:schemaRef ds:uri="http://schemas.microsoft.com/office/infopath/2007/PartnerControls"/>
    <ds:schemaRef ds:uri="b8b5030c-9d71-48ca-9413-89a1250976b5"/>
    <ds:schemaRef ds:uri="cbf27aea-d758-4647-84cc-0b8beea06a0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RT Set Up</vt:lpstr>
      <vt:lpstr>qPCR Set Up</vt:lpstr>
      <vt:lpstr>qPCR Data</vt:lpstr>
      <vt:lpstr>StDev Calc</vt:lpstr>
      <vt:lpstr>Error Calculation</vt:lpstr>
      <vt:lpstr>qPCR Analysis (Cell Type)</vt:lpstr>
      <vt:lpstr>Statistics (Cell Type)</vt:lpstr>
      <vt:lpstr>For R (Cell Type)</vt:lpstr>
      <vt:lpstr>qPCR Analysis (to WT ESCs)</vt:lpstr>
      <vt:lpstr>Statistics (to WT ESCs)</vt:lpstr>
      <vt:lpstr>For R (to WT ESCs)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Gilmore,Rachel</dc:creator>
  <cp:lastModifiedBy>Gilmore,Rachel</cp:lastModifiedBy>
  <dcterms:created xsi:type="dcterms:W3CDTF">2024-02-13T17:27:43Z</dcterms:created>
  <dcterms:modified xsi:type="dcterms:W3CDTF">2024-05-13T21:41:17Z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0x010100FD4F2685D117E64991BABB8FE99B4AF3</vt:lpwstr>
  </property>
  <property fmtid="{D5CDD505-2E9C-101B-9397-08002B2CF9AE}" pid="3" name="MediaServiceImageTags">
    <vt:lpwstr/>
  </property>
</Properties>
</file>