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ink/ink1.xml" ContentType="application/inkml+xml"/>
  <Override PartName="/xl/ink/ink2.xml" ContentType="application/inkml+xml"/>
  <Override PartName="/xl/ink/ink3.xml" ContentType="application/inkml+xml"/>
  <Override PartName="/xl/charts/chartEx7.xml" ContentType="application/vnd.ms-office.chartex+xml"/>
  <Override PartName="/xl/charts/style7.xml" ContentType="application/vnd.ms-office.chartstyle+xml"/>
  <Override PartName="/xl/charts/colors7.xml" ContentType="application/vnd.ms-office.chartcolorstyle+xml"/>
  <Override PartName="/xl/ink/ink4.xml" ContentType="application/inkml+xml"/>
  <Override PartName="/xl/ink/ink5.xml" ContentType="application/inkml+xml"/>
  <Override PartName="/xl/ink/ink6.xml" ContentType="application/inkml+xml"/>
  <Override PartName="/xl/ink/ink7.xml" ContentType="application/inkml+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rache\DATA\Statistics\statproject_surveydata\"/>
    </mc:Choice>
  </mc:AlternateContent>
  <xr:revisionPtr revIDLastSave="0" documentId="13_ncr:1_{9C7BA02A-FF4C-4820-99A0-8B8062EC9E1D}" xr6:coauthVersionLast="45" xr6:coauthVersionMax="45" xr10:uidLastSave="{00000000-0000-0000-0000-000000000000}"/>
  <bookViews>
    <workbookView xWindow="-108" yWindow="-108" windowWidth="23256" windowHeight="12576" activeTab="5" xr2:uid="{00000000-000D-0000-FFFF-FFFF00000000}"/>
  </bookViews>
  <sheets>
    <sheet name="Claim" sheetId="5" r:id="rId1"/>
    <sheet name="Raw Data" sheetId="1" r:id="rId2"/>
    <sheet name="Given Instructions" sheetId="6" r:id="rId3"/>
    <sheet name="Assignment Breakdown" sheetId="7" r:id="rId4"/>
    <sheet name="Data - With Notes" sheetId="9" r:id="rId5"/>
    <sheet name="ANSWER - ANALYSIS" sheetId="8" r:id="rId6"/>
  </sheets>
  <definedNames>
    <definedName name="_xlnm._FilterDatabase" localSheetId="4" hidden="1">'Data - With Notes'!$A$1:$BG$1</definedName>
    <definedName name="_xlchart.v1.0" hidden="1">'Data - With Notes'!$S$2:$S$201</definedName>
    <definedName name="_xlchart.v1.1" hidden="1">'Data - With Notes'!$AC$2:$AC$201</definedName>
    <definedName name="_xlchart.v1.10" hidden="1">'Data - With Notes'!$AC$2:$AC$201</definedName>
    <definedName name="_xlchart.v1.11" hidden="1">'Data - With Notes'!$AH$2:$AH$201</definedName>
    <definedName name="_xlchart.v1.12" hidden="1">'Data - With Notes'!$S$2:$S$201</definedName>
    <definedName name="_xlchart.v1.13" hidden="1">'Data - With Notes'!$S$2:$S$201</definedName>
    <definedName name="_xlchart.v1.14" hidden="1">'Data - With Notes'!$S$2:$S$201</definedName>
    <definedName name="_xlchart.v1.15" hidden="1">'Data - With Notes'!$S$2:$S$201</definedName>
    <definedName name="_xlchart.v1.16" hidden="1">'Data - With Notes'!$S$2:$S$201</definedName>
    <definedName name="_xlchart.v1.2" hidden="1">'Data - With Notes'!$AM$2:$AM$201</definedName>
    <definedName name="_xlchart.v1.3" hidden="1">'Data - With Notes'!$X$2:$X$201</definedName>
    <definedName name="_xlchart.v1.4" hidden="1">'Data - With Notes'!$AC$2:$AC$201</definedName>
    <definedName name="_xlchart.v1.5" hidden="1">'Data - With Notes'!$X$2:$X$201</definedName>
    <definedName name="_xlchart.v1.6" hidden="1">'Data - With Notes'!$X$2:$X$201</definedName>
    <definedName name="_xlchart.v1.7" hidden="1">'Data - With Notes'!$AM$2:$AM$201</definedName>
    <definedName name="_xlchart.v1.8" hidden="1">'Data - With Notes'!$AR$2:$AR$201</definedName>
    <definedName name="_xlchart.v1.9" hidden="1">'Data - With Notes'!$AM$2:$AM$201</definedName>
    <definedName name="cleaner_all">'Data - With Notes'!$AR$2:$AR$201</definedName>
    <definedName name="cleaner_g1">'Data - With Notes'!$AN$2:$AN$201</definedName>
    <definedName name="cleaner_g2">'Data - With Notes'!$AO$2:$AO$201</definedName>
    <definedName name="cleaner_g3">'Data - With Notes'!$AP$2:$AP$201</definedName>
    <definedName name="cleaner_g4">'Data - With Notes'!$AQ$2:$AQ$201</definedName>
    <definedName name="coffee_all">'Data - With Notes'!$S$2:$S$201</definedName>
    <definedName name="coffee_g1">'Data - With Notes'!$O$2:$O$201</definedName>
    <definedName name="coffee_g2">'Data - With Notes'!$P$2:$P$201</definedName>
    <definedName name="coffee_g3">'Data - With Notes'!$Q$2:$Q$201</definedName>
    <definedName name="coffee_g4">'Data - With Notes'!$R$2:$R$201</definedName>
    <definedName name="detergent_all">'Data - With Notes'!$AH$2:$AH$201</definedName>
    <definedName name="detergent_g1">'Data - With Notes'!$AD$2:$AD$201</definedName>
    <definedName name="detergent_g2">'Data - With Notes'!$AE$2:$AE$201</definedName>
    <definedName name="detergent_g3">'Data - With Notes'!$AF$2:$AF$201</definedName>
    <definedName name="detergent_g4">'Data - With Notes'!$AG$2:$AG$201</definedName>
    <definedName name="gender">'Data - With Notes'!$AS$2:$AS$201</definedName>
    <definedName name="juice_all">'Data - With Notes'!$AM$2:$AM$201</definedName>
    <definedName name="juice_g1">'Data - With Notes'!$AI$2:$AI$201</definedName>
    <definedName name="juice_g2">'Data - With Notes'!$AJ$2:$AJ$201</definedName>
    <definedName name="juice_g3">'Data - With Notes'!$AK$2:$AK$201</definedName>
    <definedName name="juice_g4">'Data - With Notes'!$AL$2:$AL$201</definedName>
    <definedName name="maritalstatus">'Data - With Notes'!$AX$2:$AX$201</definedName>
    <definedName name="shampoo_all">'Data - With Notes'!$AC$2:$AC$201</definedName>
    <definedName name="shampoo_g1">'Data - With Notes'!$Y$2:$Y$222</definedName>
    <definedName name="shampoo_g2">'Data - With Notes'!$Z$2:$Z$201</definedName>
    <definedName name="shampoo_g3">'Data - With Notes'!$AA$2:$AA$201</definedName>
    <definedName name="shampoo_g4">'Data - With Notes'!$AB$2:$AB$201</definedName>
    <definedName name="tshirt_all">'Data - With Notes'!$X$2:$X$201</definedName>
    <definedName name="tshirt_g1">'Data - With Notes'!$T$2:$T$201</definedName>
    <definedName name="tshirt_g2">'Data - With Notes'!$U$2:$U$201</definedName>
    <definedName name="tshirt_g3">'Data - With Notes'!$V$2:$V$201</definedName>
    <definedName name="tshirt_g4">'Data - With Notes'!$W$2:$W$201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6" i="8" l="1"/>
  <c r="G286" i="8"/>
  <c r="F286" i="8"/>
  <c r="E286" i="8"/>
  <c r="D286" i="8"/>
  <c r="C286" i="8"/>
  <c r="H285" i="8"/>
  <c r="G285" i="8"/>
  <c r="F285" i="8"/>
  <c r="E285" i="8"/>
  <c r="D285" i="8"/>
  <c r="C285" i="8"/>
  <c r="H284" i="8"/>
  <c r="G284" i="8"/>
  <c r="F284" i="8"/>
  <c r="E284" i="8"/>
  <c r="D284" i="8"/>
  <c r="C284" i="8"/>
  <c r="H283" i="8"/>
  <c r="G283" i="8"/>
  <c r="F283" i="8"/>
  <c r="E283" i="8"/>
  <c r="D283" i="8"/>
  <c r="C283" i="8"/>
  <c r="H282" i="8"/>
  <c r="G282" i="8"/>
  <c r="F282" i="8"/>
  <c r="E282" i="8"/>
  <c r="D282" i="8"/>
  <c r="C282" i="8"/>
  <c r="H281" i="8"/>
  <c r="G281" i="8"/>
  <c r="F281" i="8"/>
  <c r="E281" i="8"/>
  <c r="D280" i="8"/>
  <c r="D281" i="8"/>
  <c r="C281" i="8"/>
  <c r="E280" i="8"/>
  <c r="F280" i="8"/>
  <c r="G280" i="8"/>
  <c r="H280" i="8"/>
  <c r="C280" i="8"/>
  <c r="E266" i="8"/>
  <c r="D266" i="8"/>
  <c r="C266" i="8"/>
  <c r="D265" i="8"/>
  <c r="E265" i="8"/>
  <c r="C265" i="8"/>
  <c r="D264" i="8"/>
  <c r="E264" i="8"/>
  <c r="C264" i="8"/>
  <c r="E263" i="8"/>
  <c r="D263" i="8"/>
  <c r="C263" i="8"/>
  <c r="C262" i="8"/>
  <c r="E262" i="8"/>
  <c r="D262" i="8"/>
  <c r="E261" i="8"/>
  <c r="D261" i="8"/>
  <c r="C261" i="8"/>
  <c r="C250" i="8"/>
  <c r="C233" i="8"/>
  <c r="C216" i="8"/>
  <c r="F201" i="8" l="1"/>
  <c r="F200" i="8"/>
  <c r="E201" i="8"/>
  <c r="E200" i="8"/>
  <c r="D200" i="8"/>
  <c r="C226" i="8" s="1"/>
  <c r="D201" i="8"/>
  <c r="C201" i="8"/>
  <c r="C200" i="8"/>
  <c r="D164" i="8"/>
  <c r="D162" i="8"/>
  <c r="D163" i="8"/>
  <c r="D143" i="8"/>
  <c r="C209" i="8" l="1"/>
  <c r="D165" i="8"/>
  <c r="C228" i="8"/>
  <c r="C229" i="8" s="1"/>
  <c r="C243" i="8"/>
  <c r="C211" i="8"/>
  <c r="C212" i="8" s="1"/>
  <c r="D169" i="8"/>
  <c r="D168" i="8"/>
  <c r="C245" i="8" l="1"/>
  <c r="C246" i="8" s="1"/>
  <c r="D153" i="8"/>
  <c r="D138" i="8"/>
  <c r="D140" i="8"/>
  <c r="D139" i="8"/>
  <c r="D135" i="8"/>
  <c r="D137" i="8" s="1"/>
  <c r="I46" i="8"/>
  <c r="H46" i="8"/>
  <c r="G46" i="8"/>
  <c r="F46" i="8"/>
  <c r="E46" i="8"/>
  <c r="D46" i="8"/>
  <c r="I45" i="8"/>
  <c r="I48" i="8" s="1"/>
  <c r="H45" i="8"/>
  <c r="H48" i="8" s="1"/>
  <c r="G45" i="8"/>
  <c r="G48" i="8" s="1"/>
  <c r="F45" i="8"/>
  <c r="F48" i="8" s="1"/>
  <c r="E45" i="8"/>
  <c r="E48" i="8" s="1"/>
  <c r="D45" i="8"/>
  <c r="D48" i="8" s="1"/>
  <c r="I44" i="8"/>
  <c r="H44" i="8"/>
  <c r="G44" i="8"/>
  <c r="F44" i="8"/>
  <c r="E44" i="8"/>
  <c r="D44" i="8"/>
  <c r="M118" i="8"/>
  <c r="M117" i="8"/>
  <c r="M116" i="8"/>
  <c r="M115" i="8"/>
  <c r="K118" i="8"/>
  <c r="K117" i="8"/>
  <c r="K116" i="8"/>
  <c r="K115" i="8"/>
  <c r="I115" i="8"/>
  <c r="I118" i="8"/>
  <c r="I117" i="8"/>
  <c r="I116" i="8"/>
  <c r="G118" i="8"/>
  <c r="G117" i="8"/>
  <c r="G116" i="8"/>
  <c r="G115" i="8"/>
  <c r="C118" i="8"/>
  <c r="C117" i="8"/>
  <c r="C116" i="8"/>
  <c r="C115" i="8"/>
  <c r="E118" i="8"/>
  <c r="E117" i="8"/>
  <c r="E116" i="8"/>
  <c r="E115" i="8"/>
  <c r="E28" i="8"/>
  <c r="F28" i="8"/>
  <c r="G28" i="8"/>
  <c r="D28" i="8"/>
  <c r="E27" i="8"/>
  <c r="F27" i="8"/>
  <c r="G27" i="8"/>
  <c r="D27" i="8"/>
  <c r="E26" i="8"/>
  <c r="F26" i="8"/>
  <c r="G26" i="8"/>
  <c r="E25" i="8"/>
  <c r="F25" i="8"/>
  <c r="G25" i="8"/>
  <c r="D26" i="8"/>
  <c r="D25" i="8"/>
  <c r="E24" i="8"/>
  <c r="F24" i="8"/>
  <c r="G24" i="8"/>
  <c r="D24" i="8"/>
  <c r="E23" i="8"/>
  <c r="D34" i="8" s="1"/>
  <c r="D199" i="8" s="1"/>
  <c r="F23" i="8"/>
  <c r="D35" i="8" s="1"/>
  <c r="E199" i="8" s="1"/>
  <c r="G23" i="8"/>
  <c r="D36" i="8" s="1"/>
  <c r="F199" i="8" s="1"/>
  <c r="F202" i="8" s="1"/>
  <c r="D23" i="8"/>
  <c r="D33" i="8" s="1"/>
  <c r="C199" i="8" s="1"/>
  <c r="BB3" i="9"/>
  <c r="BB4" i="9"/>
  <c r="BB5" i="9"/>
  <c r="BB6" i="9"/>
  <c r="BB7" i="9"/>
  <c r="BB8" i="9"/>
  <c r="BB9" i="9"/>
  <c r="BB10" i="9"/>
  <c r="BB11" i="9"/>
  <c r="BB12" i="9"/>
  <c r="BB13" i="9"/>
  <c r="BB14" i="9"/>
  <c r="BB15" i="9"/>
  <c r="BB16" i="9"/>
  <c r="BB17" i="9"/>
  <c r="BB18" i="9"/>
  <c r="BB19" i="9"/>
  <c r="BB20" i="9"/>
  <c r="BB21" i="9"/>
  <c r="BB22" i="9"/>
  <c r="BB23" i="9"/>
  <c r="BB24" i="9"/>
  <c r="BB25" i="9"/>
  <c r="BB26" i="9"/>
  <c r="BB27" i="9"/>
  <c r="BB28" i="9"/>
  <c r="BB29" i="9"/>
  <c r="BB30" i="9"/>
  <c r="BB31" i="9"/>
  <c r="BB32" i="9"/>
  <c r="BB33" i="9"/>
  <c r="BB34" i="9"/>
  <c r="BB35" i="9"/>
  <c r="BB36" i="9"/>
  <c r="BB37" i="9"/>
  <c r="BB38" i="9"/>
  <c r="BB39" i="9"/>
  <c r="BB40" i="9"/>
  <c r="BB41" i="9"/>
  <c r="BB42" i="9"/>
  <c r="BB43" i="9"/>
  <c r="BB44" i="9"/>
  <c r="BB45" i="9"/>
  <c r="BB46" i="9"/>
  <c r="BB47" i="9"/>
  <c r="BB48" i="9"/>
  <c r="BB49" i="9"/>
  <c r="BB50" i="9"/>
  <c r="BB51" i="9"/>
  <c r="BB52" i="9"/>
  <c r="BB53" i="9"/>
  <c r="BB54" i="9"/>
  <c r="BB55" i="9"/>
  <c r="BB56" i="9"/>
  <c r="BB57" i="9"/>
  <c r="BB58" i="9"/>
  <c r="BB59" i="9"/>
  <c r="BB60" i="9"/>
  <c r="BB61" i="9"/>
  <c r="BB62" i="9"/>
  <c r="BB63" i="9"/>
  <c r="BB64" i="9"/>
  <c r="BB65" i="9"/>
  <c r="BB66" i="9"/>
  <c r="BB67" i="9"/>
  <c r="BB68" i="9"/>
  <c r="BB69" i="9"/>
  <c r="BB70" i="9"/>
  <c r="BB71" i="9"/>
  <c r="BB72" i="9"/>
  <c r="BB73" i="9"/>
  <c r="BB74" i="9"/>
  <c r="BB75" i="9"/>
  <c r="BB76" i="9"/>
  <c r="BB77" i="9"/>
  <c r="BB78" i="9"/>
  <c r="BB79" i="9"/>
  <c r="BB80" i="9"/>
  <c r="BB81" i="9"/>
  <c r="BB82" i="9"/>
  <c r="BB83" i="9"/>
  <c r="BB84" i="9"/>
  <c r="BB85" i="9"/>
  <c r="BB86" i="9"/>
  <c r="BB87" i="9"/>
  <c r="BB88" i="9"/>
  <c r="BB89" i="9"/>
  <c r="BB90" i="9"/>
  <c r="BB91" i="9"/>
  <c r="BB92" i="9"/>
  <c r="BB93" i="9"/>
  <c r="BB94" i="9"/>
  <c r="BB95" i="9"/>
  <c r="BB96" i="9"/>
  <c r="BB97" i="9"/>
  <c r="BB98" i="9"/>
  <c r="BB99" i="9"/>
  <c r="BB100" i="9"/>
  <c r="BB101" i="9"/>
  <c r="BB102" i="9"/>
  <c r="BB103" i="9"/>
  <c r="BB104" i="9"/>
  <c r="BB105" i="9"/>
  <c r="BB106" i="9"/>
  <c r="BB107" i="9"/>
  <c r="BB108" i="9"/>
  <c r="BB109" i="9"/>
  <c r="BB110" i="9"/>
  <c r="BB111" i="9"/>
  <c r="BB112" i="9"/>
  <c r="BB113" i="9"/>
  <c r="BB114" i="9"/>
  <c r="BB115" i="9"/>
  <c r="BB116" i="9"/>
  <c r="BB117" i="9"/>
  <c r="BB118" i="9"/>
  <c r="BB119" i="9"/>
  <c r="BB120" i="9"/>
  <c r="BB121" i="9"/>
  <c r="BB122" i="9"/>
  <c r="BB123" i="9"/>
  <c r="BB124" i="9"/>
  <c r="BB125" i="9"/>
  <c r="BB126" i="9"/>
  <c r="BB127" i="9"/>
  <c r="BB128" i="9"/>
  <c r="BB129" i="9"/>
  <c r="BB130" i="9"/>
  <c r="BB131" i="9"/>
  <c r="BB132" i="9"/>
  <c r="BB133" i="9"/>
  <c r="BB134" i="9"/>
  <c r="BB135" i="9"/>
  <c r="BB136" i="9"/>
  <c r="BB137" i="9"/>
  <c r="BB138" i="9"/>
  <c r="BB139" i="9"/>
  <c r="BB140" i="9"/>
  <c r="BB141" i="9"/>
  <c r="BB142" i="9"/>
  <c r="BB143" i="9"/>
  <c r="BB144" i="9"/>
  <c r="BB145" i="9"/>
  <c r="BB146" i="9"/>
  <c r="BB147" i="9"/>
  <c r="BB148" i="9"/>
  <c r="BB149" i="9"/>
  <c r="BB150" i="9"/>
  <c r="BB151" i="9"/>
  <c r="BB152" i="9"/>
  <c r="BB153" i="9"/>
  <c r="BB154" i="9"/>
  <c r="BB155" i="9"/>
  <c r="BB156" i="9"/>
  <c r="BB157" i="9"/>
  <c r="BB158" i="9"/>
  <c r="BB159" i="9"/>
  <c r="BB160" i="9"/>
  <c r="BB161" i="9"/>
  <c r="BB162" i="9"/>
  <c r="BB163" i="9"/>
  <c r="BB164" i="9"/>
  <c r="BB165" i="9"/>
  <c r="BB166" i="9"/>
  <c r="BB167" i="9"/>
  <c r="BB168" i="9"/>
  <c r="BB169" i="9"/>
  <c r="BB170" i="9"/>
  <c r="BB171" i="9"/>
  <c r="BB172" i="9"/>
  <c r="BB173" i="9"/>
  <c r="BB174" i="9"/>
  <c r="BB175" i="9"/>
  <c r="BB176" i="9"/>
  <c r="BB177" i="9"/>
  <c r="BB178" i="9"/>
  <c r="BB179" i="9"/>
  <c r="BB180" i="9"/>
  <c r="BB181" i="9"/>
  <c r="BB182" i="9"/>
  <c r="BB183" i="9"/>
  <c r="BB184" i="9"/>
  <c r="BB185" i="9"/>
  <c r="BB186" i="9"/>
  <c r="BB187" i="9"/>
  <c r="BB188" i="9"/>
  <c r="BB189" i="9"/>
  <c r="BB190" i="9"/>
  <c r="BB191" i="9"/>
  <c r="BB192" i="9"/>
  <c r="BB193" i="9"/>
  <c r="BB194" i="9"/>
  <c r="BB195" i="9"/>
  <c r="BB196" i="9"/>
  <c r="BB197" i="9"/>
  <c r="BB198" i="9"/>
  <c r="BB199" i="9"/>
  <c r="BB200" i="9"/>
  <c r="BB201" i="9"/>
  <c r="BB2" i="9"/>
  <c r="BA3" i="9"/>
  <c r="BA4" i="9"/>
  <c r="BA5" i="9"/>
  <c r="BA6" i="9"/>
  <c r="BA7" i="9"/>
  <c r="BA8" i="9"/>
  <c r="BA9" i="9"/>
  <c r="BA10" i="9"/>
  <c r="BA11" i="9"/>
  <c r="BA12" i="9"/>
  <c r="BA13" i="9"/>
  <c r="BA14" i="9"/>
  <c r="BA15" i="9"/>
  <c r="BA16" i="9"/>
  <c r="BA17" i="9"/>
  <c r="BA18" i="9"/>
  <c r="BA19" i="9"/>
  <c r="BA20" i="9"/>
  <c r="BA21" i="9"/>
  <c r="BA22" i="9"/>
  <c r="BA23" i="9"/>
  <c r="BA24" i="9"/>
  <c r="BA25" i="9"/>
  <c r="BA26" i="9"/>
  <c r="BA27" i="9"/>
  <c r="BA28" i="9"/>
  <c r="BA29" i="9"/>
  <c r="BA30" i="9"/>
  <c r="BA31" i="9"/>
  <c r="BA32" i="9"/>
  <c r="BA33" i="9"/>
  <c r="BA34" i="9"/>
  <c r="BA35" i="9"/>
  <c r="BA36" i="9"/>
  <c r="BA37" i="9"/>
  <c r="BA38" i="9"/>
  <c r="BA39" i="9"/>
  <c r="BA40" i="9"/>
  <c r="BA41" i="9"/>
  <c r="BA42" i="9"/>
  <c r="BA43" i="9"/>
  <c r="BA44" i="9"/>
  <c r="BA45" i="9"/>
  <c r="BA46" i="9"/>
  <c r="BA47" i="9"/>
  <c r="BA48" i="9"/>
  <c r="BA49" i="9"/>
  <c r="BA50" i="9"/>
  <c r="BA51" i="9"/>
  <c r="BA52" i="9"/>
  <c r="BA53" i="9"/>
  <c r="BA54" i="9"/>
  <c r="BA55" i="9"/>
  <c r="BA56" i="9"/>
  <c r="BA57" i="9"/>
  <c r="BA58" i="9"/>
  <c r="BA59" i="9"/>
  <c r="BA60" i="9"/>
  <c r="BA61" i="9"/>
  <c r="BA62" i="9"/>
  <c r="BA63" i="9"/>
  <c r="BA64" i="9"/>
  <c r="BA65" i="9"/>
  <c r="BA66" i="9"/>
  <c r="BA67" i="9"/>
  <c r="BA68" i="9"/>
  <c r="BA69" i="9"/>
  <c r="BA70" i="9"/>
  <c r="BA71" i="9"/>
  <c r="BA72" i="9"/>
  <c r="BA73" i="9"/>
  <c r="BA74" i="9"/>
  <c r="BA75" i="9"/>
  <c r="BA76" i="9"/>
  <c r="BA77" i="9"/>
  <c r="BA78" i="9"/>
  <c r="BA79" i="9"/>
  <c r="BA80" i="9"/>
  <c r="BA81" i="9"/>
  <c r="BA82" i="9"/>
  <c r="BA83" i="9"/>
  <c r="BA84" i="9"/>
  <c r="BA85" i="9"/>
  <c r="BA86" i="9"/>
  <c r="BA87" i="9"/>
  <c r="BA88" i="9"/>
  <c r="BA89" i="9"/>
  <c r="BA90" i="9"/>
  <c r="BA91" i="9"/>
  <c r="BA92" i="9"/>
  <c r="BA93" i="9"/>
  <c r="BA94" i="9"/>
  <c r="BA95" i="9"/>
  <c r="BA96" i="9"/>
  <c r="BA97" i="9"/>
  <c r="BA98" i="9"/>
  <c r="BA99" i="9"/>
  <c r="BA100" i="9"/>
  <c r="BA101" i="9"/>
  <c r="BA102" i="9"/>
  <c r="BA103" i="9"/>
  <c r="BA104" i="9"/>
  <c r="BA105" i="9"/>
  <c r="BA106" i="9"/>
  <c r="BA107" i="9"/>
  <c r="BA108" i="9"/>
  <c r="BA109" i="9"/>
  <c r="BA110" i="9"/>
  <c r="BA111" i="9"/>
  <c r="BA112" i="9"/>
  <c r="BA113" i="9"/>
  <c r="BA114" i="9"/>
  <c r="BA115" i="9"/>
  <c r="BA116" i="9"/>
  <c r="BA117" i="9"/>
  <c r="BA118" i="9"/>
  <c r="BA119" i="9"/>
  <c r="BA120" i="9"/>
  <c r="BA121" i="9"/>
  <c r="BA122" i="9"/>
  <c r="BA123" i="9"/>
  <c r="BA124" i="9"/>
  <c r="BA125" i="9"/>
  <c r="BA126" i="9"/>
  <c r="BA127" i="9"/>
  <c r="BA128" i="9"/>
  <c r="BA129" i="9"/>
  <c r="BA130" i="9"/>
  <c r="BA131" i="9"/>
  <c r="BA132" i="9"/>
  <c r="BA133" i="9"/>
  <c r="BA134" i="9"/>
  <c r="BA135" i="9"/>
  <c r="BA136" i="9"/>
  <c r="BA137" i="9"/>
  <c r="BA138" i="9"/>
  <c r="BA139" i="9"/>
  <c r="BA140" i="9"/>
  <c r="BA141" i="9"/>
  <c r="BA142" i="9"/>
  <c r="BA143" i="9"/>
  <c r="BA144" i="9"/>
  <c r="BA145" i="9"/>
  <c r="BA146" i="9"/>
  <c r="BA147" i="9"/>
  <c r="BA148" i="9"/>
  <c r="BA149" i="9"/>
  <c r="BA150" i="9"/>
  <c r="BA151" i="9"/>
  <c r="BA152" i="9"/>
  <c r="BA153" i="9"/>
  <c r="BA154" i="9"/>
  <c r="BA155" i="9"/>
  <c r="BA156" i="9"/>
  <c r="BA157" i="9"/>
  <c r="BA158" i="9"/>
  <c r="BA159" i="9"/>
  <c r="BA160" i="9"/>
  <c r="BA161" i="9"/>
  <c r="BA162" i="9"/>
  <c r="BA163" i="9"/>
  <c r="BA164" i="9"/>
  <c r="BA165" i="9"/>
  <c r="BA166" i="9"/>
  <c r="BA167" i="9"/>
  <c r="BA168" i="9"/>
  <c r="BA169" i="9"/>
  <c r="BA170" i="9"/>
  <c r="BA171" i="9"/>
  <c r="BA172" i="9"/>
  <c r="BA173" i="9"/>
  <c r="BA174" i="9"/>
  <c r="BA175" i="9"/>
  <c r="BA176" i="9"/>
  <c r="BA177" i="9"/>
  <c r="BA178" i="9"/>
  <c r="BA179" i="9"/>
  <c r="BA180" i="9"/>
  <c r="BA181" i="9"/>
  <c r="BA182" i="9"/>
  <c r="BA183" i="9"/>
  <c r="BA184" i="9"/>
  <c r="BA185" i="9"/>
  <c r="BA186" i="9"/>
  <c r="BA187" i="9"/>
  <c r="BA188" i="9"/>
  <c r="BA189" i="9"/>
  <c r="BA190" i="9"/>
  <c r="BA191" i="9"/>
  <c r="BA192" i="9"/>
  <c r="BA193" i="9"/>
  <c r="BA194" i="9"/>
  <c r="BA195" i="9"/>
  <c r="BA196" i="9"/>
  <c r="BA197" i="9"/>
  <c r="BA198" i="9"/>
  <c r="BA199" i="9"/>
  <c r="BA200" i="9"/>
  <c r="BA201" i="9"/>
  <c r="BA2" i="9"/>
  <c r="D4" i="8"/>
  <c r="AR201" i="9"/>
  <c r="AM201" i="9"/>
  <c r="AH201" i="9"/>
  <c r="AR200" i="9"/>
  <c r="AM200" i="9"/>
  <c r="AH200" i="9"/>
  <c r="AR199" i="9"/>
  <c r="AM199" i="9"/>
  <c r="AH199" i="9"/>
  <c r="AR198" i="9"/>
  <c r="AM198" i="9"/>
  <c r="AH198" i="9"/>
  <c r="AR197" i="9"/>
  <c r="AM197" i="9"/>
  <c r="AH197" i="9"/>
  <c r="AR196" i="9"/>
  <c r="AM196" i="9"/>
  <c r="AH196" i="9"/>
  <c r="AR195" i="9"/>
  <c r="AM195" i="9"/>
  <c r="AH195" i="9"/>
  <c r="AR194" i="9"/>
  <c r="AM194" i="9"/>
  <c r="AH194" i="9"/>
  <c r="AR193" i="9"/>
  <c r="AM193" i="9"/>
  <c r="AH193" i="9"/>
  <c r="AR192" i="9"/>
  <c r="AM192" i="9"/>
  <c r="AH192" i="9"/>
  <c r="AR191" i="9"/>
  <c r="AM191" i="9"/>
  <c r="AH191" i="9"/>
  <c r="AR190" i="9"/>
  <c r="AM190" i="9"/>
  <c r="AH190" i="9"/>
  <c r="AR189" i="9"/>
  <c r="AM189" i="9"/>
  <c r="AH189" i="9"/>
  <c r="AR188" i="9"/>
  <c r="AM188" i="9"/>
  <c r="AH188" i="9"/>
  <c r="AR187" i="9"/>
  <c r="AM187" i="9"/>
  <c r="AH187" i="9"/>
  <c r="AR186" i="9"/>
  <c r="AM186" i="9"/>
  <c r="AH186" i="9"/>
  <c r="AR185" i="9"/>
  <c r="AM185" i="9"/>
  <c r="AH185" i="9"/>
  <c r="AR184" i="9"/>
  <c r="AM184" i="9"/>
  <c r="AH184" i="9"/>
  <c r="AR183" i="9"/>
  <c r="AM183" i="9"/>
  <c r="AH183" i="9"/>
  <c r="AR182" i="9"/>
  <c r="AM182" i="9"/>
  <c r="AH182" i="9"/>
  <c r="AR181" i="9"/>
  <c r="AM181" i="9"/>
  <c r="AH181" i="9"/>
  <c r="AR180" i="9"/>
  <c r="AM180" i="9"/>
  <c r="AH180" i="9"/>
  <c r="AR179" i="9"/>
  <c r="AM179" i="9"/>
  <c r="AH179" i="9"/>
  <c r="AR178" i="9"/>
  <c r="AM178" i="9"/>
  <c r="AH178" i="9"/>
  <c r="AR177" i="9"/>
  <c r="AM177" i="9"/>
  <c r="AH177" i="9"/>
  <c r="AR176" i="9"/>
  <c r="AM176" i="9"/>
  <c r="AH176" i="9"/>
  <c r="AR175" i="9"/>
  <c r="AM175" i="9"/>
  <c r="AH175" i="9"/>
  <c r="AR174" i="9"/>
  <c r="AM174" i="9"/>
  <c r="AH174" i="9"/>
  <c r="AR173" i="9"/>
  <c r="AM173" i="9"/>
  <c r="AH173" i="9"/>
  <c r="AR172" i="9"/>
  <c r="AM172" i="9"/>
  <c r="AH172" i="9"/>
  <c r="AR171" i="9"/>
  <c r="AM171" i="9"/>
  <c r="AH171" i="9"/>
  <c r="AR170" i="9"/>
  <c r="AM170" i="9"/>
  <c r="AH170" i="9"/>
  <c r="AR169" i="9"/>
  <c r="AM169" i="9"/>
  <c r="AH169" i="9"/>
  <c r="AR168" i="9"/>
  <c r="AM168" i="9"/>
  <c r="AH168" i="9"/>
  <c r="AR167" i="9"/>
  <c r="AM167" i="9"/>
  <c r="AH167" i="9"/>
  <c r="AR166" i="9"/>
  <c r="AM166" i="9"/>
  <c r="AH166" i="9"/>
  <c r="AR165" i="9"/>
  <c r="AM165" i="9"/>
  <c r="AH165" i="9"/>
  <c r="AR164" i="9"/>
  <c r="AM164" i="9"/>
  <c r="AH164" i="9"/>
  <c r="AR163" i="9"/>
  <c r="AM163" i="9"/>
  <c r="AH163" i="9"/>
  <c r="AR162" i="9"/>
  <c r="AM162" i="9"/>
  <c r="AH162" i="9"/>
  <c r="AR161" i="9"/>
  <c r="AM161" i="9"/>
  <c r="AH161" i="9"/>
  <c r="AR160" i="9"/>
  <c r="AM160" i="9"/>
  <c r="AH160" i="9"/>
  <c r="AR159" i="9"/>
  <c r="AM159" i="9"/>
  <c r="AH159" i="9"/>
  <c r="AR158" i="9"/>
  <c r="AM158" i="9"/>
  <c r="AH158" i="9"/>
  <c r="AR157" i="9"/>
  <c r="AM157" i="9"/>
  <c r="AH157" i="9"/>
  <c r="AR156" i="9"/>
  <c r="AM156" i="9"/>
  <c r="AH156" i="9"/>
  <c r="AR155" i="9"/>
  <c r="AM155" i="9"/>
  <c r="AH155" i="9"/>
  <c r="AR154" i="9"/>
  <c r="AM154" i="9"/>
  <c r="AH154" i="9"/>
  <c r="AR153" i="9"/>
  <c r="AM153" i="9"/>
  <c r="AH153" i="9"/>
  <c r="AR152" i="9"/>
  <c r="AM152" i="9"/>
  <c r="AH152" i="9"/>
  <c r="AR151" i="9"/>
  <c r="AM151" i="9"/>
  <c r="AH151" i="9"/>
  <c r="AR150" i="9"/>
  <c r="AM150" i="9"/>
  <c r="AH150" i="9"/>
  <c r="AR149" i="9"/>
  <c r="AM149" i="9"/>
  <c r="AH149" i="9"/>
  <c r="AR148" i="9"/>
  <c r="AM148" i="9"/>
  <c r="AH148" i="9"/>
  <c r="AR147" i="9"/>
  <c r="AM147" i="9"/>
  <c r="AH147" i="9"/>
  <c r="AR146" i="9"/>
  <c r="AM146" i="9"/>
  <c r="AH146" i="9"/>
  <c r="AR145" i="9"/>
  <c r="AM145" i="9"/>
  <c r="AH145" i="9"/>
  <c r="AR144" i="9"/>
  <c r="AM144" i="9"/>
  <c r="AH144" i="9"/>
  <c r="AR143" i="9"/>
  <c r="AM143" i="9"/>
  <c r="AH143" i="9"/>
  <c r="AR142" i="9"/>
  <c r="AM142" i="9"/>
  <c r="AH142" i="9"/>
  <c r="AR141" i="9"/>
  <c r="AM141" i="9"/>
  <c r="AH141" i="9"/>
  <c r="AR140" i="9"/>
  <c r="AM140" i="9"/>
  <c r="AH140" i="9"/>
  <c r="AR139" i="9"/>
  <c r="AM139" i="9"/>
  <c r="AH139" i="9"/>
  <c r="AR138" i="9"/>
  <c r="AM138" i="9"/>
  <c r="AH138" i="9"/>
  <c r="AR137" i="9"/>
  <c r="AM137" i="9"/>
  <c r="AH137" i="9"/>
  <c r="AR136" i="9"/>
  <c r="AM136" i="9"/>
  <c r="AH136" i="9"/>
  <c r="AR135" i="9"/>
  <c r="AM135" i="9"/>
  <c r="AH135" i="9"/>
  <c r="AR134" i="9"/>
  <c r="AM134" i="9"/>
  <c r="AH134" i="9"/>
  <c r="AR133" i="9"/>
  <c r="AM133" i="9"/>
  <c r="AH133" i="9"/>
  <c r="AR132" i="9"/>
  <c r="AM132" i="9"/>
  <c r="AH132" i="9"/>
  <c r="AR131" i="9"/>
  <c r="AM131" i="9"/>
  <c r="AH131" i="9"/>
  <c r="AR130" i="9"/>
  <c r="AM130" i="9"/>
  <c r="AH130" i="9"/>
  <c r="AR129" i="9"/>
  <c r="AM129" i="9"/>
  <c r="AH129" i="9"/>
  <c r="AR128" i="9"/>
  <c r="AM128" i="9"/>
  <c r="AH128" i="9"/>
  <c r="AR127" i="9"/>
  <c r="AM127" i="9"/>
  <c r="AH127" i="9"/>
  <c r="AR126" i="9"/>
  <c r="AM126" i="9"/>
  <c r="AH126" i="9"/>
  <c r="AR125" i="9"/>
  <c r="AM125" i="9"/>
  <c r="AH125" i="9"/>
  <c r="AR124" i="9"/>
  <c r="AM124" i="9"/>
  <c r="AH124" i="9"/>
  <c r="AR123" i="9"/>
  <c r="AM123" i="9"/>
  <c r="AH123" i="9"/>
  <c r="AR122" i="9"/>
  <c r="AM122" i="9"/>
  <c r="AH122" i="9"/>
  <c r="AR121" i="9"/>
  <c r="AM121" i="9"/>
  <c r="AH121" i="9"/>
  <c r="AR120" i="9"/>
  <c r="AM120" i="9"/>
  <c r="AH120" i="9"/>
  <c r="AR119" i="9"/>
  <c r="AM119" i="9"/>
  <c r="AH119" i="9"/>
  <c r="AR118" i="9"/>
  <c r="AM118" i="9"/>
  <c r="AH118" i="9"/>
  <c r="AR117" i="9"/>
  <c r="AM117" i="9"/>
  <c r="AH117" i="9"/>
  <c r="AR116" i="9"/>
  <c r="AM116" i="9"/>
  <c r="AH116" i="9"/>
  <c r="AR115" i="9"/>
  <c r="AM115" i="9"/>
  <c r="AH115" i="9"/>
  <c r="AR114" i="9"/>
  <c r="AM114" i="9"/>
  <c r="AH114" i="9"/>
  <c r="AR113" i="9"/>
  <c r="AM113" i="9"/>
  <c r="AH113" i="9"/>
  <c r="AR112" i="9"/>
  <c r="AM112" i="9"/>
  <c r="AH112" i="9"/>
  <c r="AR111" i="9"/>
  <c r="AM111" i="9"/>
  <c r="AH111" i="9"/>
  <c r="AR110" i="9"/>
  <c r="AM110" i="9"/>
  <c r="AH110" i="9"/>
  <c r="AR109" i="9"/>
  <c r="AM109" i="9"/>
  <c r="AH109" i="9"/>
  <c r="AR108" i="9"/>
  <c r="AM108" i="9"/>
  <c r="AH108" i="9"/>
  <c r="AR107" i="9"/>
  <c r="AM107" i="9"/>
  <c r="AH107" i="9"/>
  <c r="AR106" i="9"/>
  <c r="AM106" i="9"/>
  <c r="AH106" i="9"/>
  <c r="AR105" i="9"/>
  <c r="AM105" i="9"/>
  <c r="AH105" i="9"/>
  <c r="AR104" i="9"/>
  <c r="AM104" i="9"/>
  <c r="AH104" i="9"/>
  <c r="AR103" i="9"/>
  <c r="AM103" i="9"/>
  <c r="AH103" i="9"/>
  <c r="AR102" i="9"/>
  <c r="AM102" i="9"/>
  <c r="AH102" i="9"/>
  <c r="AR101" i="9"/>
  <c r="AM101" i="9"/>
  <c r="AH101" i="9"/>
  <c r="AR100" i="9"/>
  <c r="AM100" i="9"/>
  <c r="AH100" i="9"/>
  <c r="AR99" i="9"/>
  <c r="AM99" i="9"/>
  <c r="AH99" i="9"/>
  <c r="AR98" i="9"/>
  <c r="AM98" i="9"/>
  <c r="AH98" i="9"/>
  <c r="AR97" i="9"/>
  <c r="AM97" i="9"/>
  <c r="AH97" i="9"/>
  <c r="AR96" i="9"/>
  <c r="AM96" i="9"/>
  <c r="AH96" i="9"/>
  <c r="AR95" i="9"/>
  <c r="AM95" i="9"/>
  <c r="AH95" i="9"/>
  <c r="AR94" i="9"/>
  <c r="AM94" i="9"/>
  <c r="AH94" i="9"/>
  <c r="AR93" i="9"/>
  <c r="AM93" i="9"/>
  <c r="AH93" i="9"/>
  <c r="AR92" i="9"/>
  <c r="AM92" i="9"/>
  <c r="AH92" i="9"/>
  <c r="AR91" i="9"/>
  <c r="AM91" i="9"/>
  <c r="AH91" i="9"/>
  <c r="AR90" i="9"/>
  <c r="AM90" i="9"/>
  <c r="AH90" i="9"/>
  <c r="AR89" i="9"/>
  <c r="AM89" i="9"/>
  <c r="AH89" i="9"/>
  <c r="AR88" i="9"/>
  <c r="AM88" i="9"/>
  <c r="AH88" i="9"/>
  <c r="AR87" i="9"/>
  <c r="AM87" i="9"/>
  <c r="AH87" i="9"/>
  <c r="AR86" i="9"/>
  <c r="AM86" i="9"/>
  <c r="AH86" i="9"/>
  <c r="AR85" i="9"/>
  <c r="AM85" i="9"/>
  <c r="AH85" i="9"/>
  <c r="AR84" i="9"/>
  <c r="AM84" i="9"/>
  <c r="AH84" i="9"/>
  <c r="AR83" i="9"/>
  <c r="AM83" i="9"/>
  <c r="AH83" i="9"/>
  <c r="AR82" i="9"/>
  <c r="AM82" i="9"/>
  <c r="AH82" i="9"/>
  <c r="AR81" i="9"/>
  <c r="AM81" i="9"/>
  <c r="AH81" i="9"/>
  <c r="AR80" i="9"/>
  <c r="AM80" i="9"/>
  <c r="AH80" i="9"/>
  <c r="AR79" i="9"/>
  <c r="AM79" i="9"/>
  <c r="AH79" i="9"/>
  <c r="AR78" i="9"/>
  <c r="AM78" i="9"/>
  <c r="AH78" i="9"/>
  <c r="AR77" i="9"/>
  <c r="AM77" i="9"/>
  <c r="AH77" i="9"/>
  <c r="AR76" i="9"/>
  <c r="AM76" i="9"/>
  <c r="AH76" i="9"/>
  <c r="AR75" i="9"/>
  <c r="AM75" i="9"/>
  <c r="AH75" i="9"/>
  <c r="AR74" i="9"/>
  <c r="AM74" i="9"/>
  <c r="AH74" i="9"/>
  <c r="AR73" i="9"/>
  <c r="AM73" i="9"/>
  <c r="AH73" i="9"/>
  <c r="AR72" i="9"/>
  <c r="AM72" i="9"/>
  <c r="AH72" i="9"/>
  <c r="AR71" i="9"/>
  <c r="AM71" i="9"/>
  <c r="AH71" i="9"/>
  <c r="AR70" i="9"/>
  <c r="AM70" i="9"/>
  <c r="AH70" i="9"/>
  <c r="AR69" i="9"/>
  <c r="AM69" i="9"/>
  <c r="AH69" i="9"/>
  <c r="AR68" i="9"/>
  <c r="AM68" i="9"/>
  <c r="AH68" i="9"/>
  <c r="AR67" i="9"/>
  <c r="AM67" i="9"/>
  <c r="AH67" i="9"/>
  <c r="AR66" i="9"/>
  <c r="AM66" i="9"/>
  <c r="AH66" i="9"/>
  <c r="AR65" i="9"/>
  <c r="AM65" i="9"/>
  <c r="AH65" i="9"/>
  <c r="AR64" i="9"/>
  <c r="AM64" i="9"/>
  <c r="AH64" i="9"/>
  <c r="AR63" i="9"/>
  <c r="AM63" i="9"/>
  <c r="AH63" i="9"/>
  <c r="AR62" i="9"/>
  <c r="AM62" i="9"/>
  <c r="AH62" i="9"/>
  <c r="AR61" i="9"/>
  <c r="AM61" i="9"/>
  <c r="AH61" i="9"/>
  <c r="AR60" i="9"/>
  <c r="AM60" i="9"/>
  <c r="AH60" i="9"/>
  <c r="AR59" i="9"/>
  <c r="AM59" i="9"/>
  <c r="AH59" i="9"/>
  <c r="AR58" i="9"/>
  <c r="AM58" i="9"/>
  <c r="AH58" i="9"/>
  <c r="AR57" i="9"/>
  <c r="AM57" i="9"/>
  <c r="AH57" i="9"/>
  <c r="AR56" i="9"/>
  <c r="AM56" i="9"/>
  <c r="AH56" i="9"/>
  <c r="AR55" i="9"/>
  <c r="AM55" i="9"/>
  <c r="AH55" i="9"/>
  <c r="AR54" i="9"/>
  <c r="AM54" i="9"/>
  <c r="AH54" i="9"/>
  <c r="AR53" i="9"/>
  <c r="AM53" i="9"/>
  <c r="AH53" i="9"/>
  <c r="AR52" i="9"/>
  <c r="AM52" i="9"/>
  <c r="AH52" i="9"/>
  <c r="AR51" i="9"/>
  <c r="AM51" i="9"/>
  <c r="AH51" i="9"/>
  <c r="AR50" i="9"/>
  <c r="AM50" i="9"/>
  <c r="AH50" i="9"/>
  <c r="AR49" i="9"/>
  <c r="AM49" i="9"/>
  <c r="AH49" i="9"/>
  <c r="AR48" i="9"/>
  <c r="AM48" i="9"/>
  <c r="AH48" i="9"/>
  <c r="AR47" i="9"/>
  <c r="AM47" i="9"/>
  <c r="AH47" i="9"/>
  <c r="AR46" i="9"/>
  <c r="AM46" i="9"/>
  <c r="AH46" i="9"/>
  <c r="AR45" i="9"/>
  <c r="AM45" i="9"/>
  <c r="AH45" i="9"/>
  <c r="AR44" i="9"/>
  <c r="AM44" i="9"/>
  <c r="AH44" i="9"/>
  <c r="AR43" i="9"/>
  <c r="AM43" i="9"/>
  <c r="AH43" i="9"/>
  <c r="AR42" i="9"/>
  <c r="AM42" i="9"/>
  <c r="AH42" i="9"/>
  <c r="AR41" i="9"/>
  <c r="AM41" i="9"/>
  <c r="AH41" i="9"/>
  <c r="AR40" i="9"/>
  <c r="AM40" i="9"/>
  <c r="AH40" i="9"/>
  <c r="AR39" i="9"/>
  <c r="AM39" i="9"/>
  <c r="AH39" i="9"/>
  <c r="AR38" i="9"/>
  <c r="AM38" i="9"/>
  <c r="AH38" i="9"/>
  <c r="AR37" i="9"/>
  <c r="AM37" i="9"/>
  <c r="AH37" i="9"/>
  <c r="AR36" i="9"/>
  <c r="AM36" i="9"/>
  <c r="AH36" i="9"/>
  <c r="AR35" i="9"/>
  <c r="AM35" i="9"/>
  <c r="AH35" i="9"/>
  <c r="AR34" i="9"/>
  <c r="AM34" i="9"/>
  <c r="AH34" i="9"/>
  <c r="AR33" i="9"/>
  <c r="AM33" i="9"/>
  <c r="AH33" i="9"/>
  <c r="AR32" i="9"/>
  <c r="AM32" i="9"/>
  <c r="AH32" i="9"/>
  <c r="AR31" i="9"/>
  <c r="AM31" i="9"/>
  <c r="AH31" i="9"/>
  <c r="AR30" i="9"/>
  <c r="AM30" i="9"/>
  <c r="AH30" i="9"/>
  <c r="AR29" i="9"/>
  <c r="AM29" i="9"/>
  <c r="AH29" i="9"/>
  <c r="AR28" i="9"/>
  <c r="AM28" i="9"/>
  <c r="AH28" i="9"/>
  <c r="AR27" i="9"/>
  <c r="AM27" i="9"/>
  <c r="AH27" i="9"/>
  <c r="AR26" i="9"/>
  <c r="AM26" i="9"/>
  <c r="AH26" i="9"/>
  <c r="AR25" i="9"/>
  <c r="AM25" i="9"/>
  <c r="AH25" i="9"/>
  <c r="AR24" i="9"/>
  <c r="AM24" i="9"/>
  <c r="AH24" i="9"/>
  <c r="AR23" i="9"/>
  <c r="AM23" i="9"/>
  <c r="AH23" i="9"/>
  <c r="AR22" i="9"/>
  <c r="AM22" i="9"/>
  <c r="AH22" i="9"/>
  <c r="AR21" i="9"/>
  <c r="AM21" i="9"/>
  <c r="AH21" i="9"/>
  <c r="AR20" i="9"/>
  <c r="AM20" i="9"/>
  <c r="AH20" i="9"/>
  <c r="AR19" i="9"/>
  <c r="AM19" i="9"/>
  <c r="AH19" i="9"/>
  <c r="AR18" i="9"/>
  <c r="AM18" i="9"/>
  <c r="AH18" i="9"/>
  <c r="AR17" i="9"/>
  <c r="AM17" i="9"/>
  <c r="AH17" i="9"/>
  <c r="AR16" i="9"/>
  <c r="AM16" i="9"/>
  <c r="AH16" i="9"/>
  <c r="AR15" i="9"/>
  <c r="AM15" i="9"/>
  <c r="AH15" i="9"/>
  <c r="AR14" i="9"/>
  <c r="AM14" i="9"/>
  <c r="AH14" i="9"/>
  <c r="AR13" i="9"/>
  <c r="AM13" i="9"/>
  <c r="AH13" i="9"/>
  <c r="AR12" i="9"/>
  <c r="AM12" i="9"/>
  <c r="AH12" i="9"/>
  <c r="AR11" i="9"/>
  <c r="AM11" i="9"/>
  <c r="AH11" i="9"/>
  <c r="AR10" i="9"/>
  <c r="AM10" i="9"/>
  <c r="AH10" i="9"/>
  <c r="AR9" i="9"/>
  <c r="AM9" i="9"/>
  <c r="AH9" i="9"/>
  <c r="AR8" i="9"/>
  <c r="AM8" i="9"/>
  <c r="AH8" i="9"/>
  <c r="AR7" i="9"/>
  <c r="AM7" i="9"/>
  <c r="AH7" i="9"/>
  <c r="AR6" i="9"/>
  <c r="AM6" i="9"/>
  <c r="AH6" i="9"/>
  <c r="AR5" i="9"/>
  <c r="AM5" i="9"/>
  <c r="AH5" i="9"/>
  <c r="AR4" i="9"/>
  <c r="AM4" i="9"/>
  <c r="AH4" i="9"/>
  <c r="AR3" i="9"/>
  <c r="AM3" i="9"/>
  <c r="AH3" i="9"/>
  <c r="AR2" i="9"/>
  <c r="AK2" i="9"/>
  <c r="AM2" i="9" s="1"/>
  <c r="AH2" i="9"/>
  <c r="D202" i="8" l="1"/>
  <c r="C227" i="8"/>
  <c r="C231" i="8" s="1"/>
  <c r="C234" i="8" s="1"/>
  <c r="C235" i="8" s="1"/>
  <c r="E202" i="8"/>
  <c r="C244" i="8"/>
  <c r="C248" i="8" s="1"/>
  <c r="C251" i="8" s="1"/>
  <c r="C252" i="8" s="1"/>
  <c r="C210" i="8"/>
  <c r="C214" i="8" s="1"/>
  <c r="C217" i="8" s="1"/>
  <c r="C218" i="8" s="1"/>
  <c r="C202" i="8"/>
  <c r="D150" i="8"/>
  <c r="D151" i="8" s="1"/>
  <c r="D141" i="8"/>
  <c r="D146" i="8" s="1"/>
  <c r="D136" i="8"/>
  <c r="H116" i="8"/>
  <c r="E126" i="8" s="1"/>
  <c r="F126" i="8" s="1"/>
  <c r="F117" i="8"/>
  <c r="H118" i="8"/>
  <c r="E35" i="8"/>
  <c r="F115" i="8"/>
  <c r="H115" i="8"/>
  <c r="F118" i="8"/>
  <c r="E125" i="8" s="1"/>
  <c r="F125" i="8" s="1"/>
  <c r="H117" i="8"/>
  <c r="D117" i="8"/>
  <c r="E124" i="8" s="1"/>
  <c r="F124" i="8" s="1"/>
  <c r="D118" i="8"/>
  <c r="F116" i="8"/>
  <c r="D116" i="8"/>
  <c r="D115" i="8"/>
  <c r="N115" i="8"/>
  <c r="E129" i="8" s="1"/>
  <c r="F129" i="8" s="1"/>
  <c r="N116" i="8"/>
  <c r="N118" i="8"/>
  <c r="N117" i="8"/>
  <c r="L115" i="8"/>
  <c r="L118" i="8"/>
  <c r="L117" i="8"/>
  <c r="L116" i="8"/>
  <c r="E128" i="8" s="1"/>
  <c r="F128" i="8" s="1"/>
  <c r="J115" i="8"/>
  <c r="E127" i="8" s="1"/>
  <c r="F127" i="8" s="1"/>
  <c r="J118" i="8"/>
  <c r="J117" i="8"/>
  <c r="J116" i="8"/>
  <c r="D37" i="8"/>
  <c r="E34" i="8"/>
  <c r="E36" i="8"/>
  <c r="E33" i="8"/>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 i="1"/>
  <c r="C3" i="5"/>
  <c r="AK2" i="1"/>
  <c r="AM2" i="1" s="1"/>
  <c r="D145" i="8" l="1"/>
  <c r="D147" i="8" s="1"/>
  <c r="D148" i="8" s="1"/>
  <c r="D152" i="8"/>
  <c r="D154" i="8" s="1"/>
  <c r="D155" i="8" s="1"/>
  <c r="E3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tc={BA083271-3DFE-4EF1-9713-BB7FD2FB6236}</author>
  </authors>
  <commentList>
    <comment ref="B1" authorId="0" shapeId="0" xr:uid="{BA083271-3DFE-4EF1-9713-BB7FD2FB6236}">
      <text>
        <t>[Threaded comment]
Your version of Excel allows you to read this threaded comment; however, any edits to it will get removed if the file is opened in a newer version of Excel. Learn more: https://go.microsoft.com/fwlink/?linkid=870924
Comment:
    How many times did you go gocery shopping within last 2 weeks? A: 0 B: 1 C: 2-3 D: 4-5 F: More Than 5</t>
      </text>
    </comment>
  </commentList>
</comments>
</file>

<file path=xl/sharedStrings.xml><?xml version="1.0" encoding="utf-8"?>
<sst xmlns="http://schemas.openxmlformats.org/spreadsheetml/2006/main" count="12459" uniqueCount="283">
  <si>
    <t>Number</t>
  </si>
  <si>
    <t>Q1A</t>
  </si>
  <si>
    <t>Q2A</t>
  </si>
  <si>
    <t>Q3A</t>
  </si>
  <si>
    <t>Q4A</t>
  </si>
  <si>
    <t>AQ51</t>
  </si>
  <si>
    <t>AQ52</t>
  </si>
  <si>
    <t>AQ53</t>
  </si>
  <si>
    <t>AQ54</t>
  </si>
  <si>
    <t>AQ55</t>
  </si>
  <si>
    <t>AQ56</t>
  </si>
  <si>
    <t>AQ57</t>
  </si>
  <si>
    <t>AQ58</t>
  </si>
  <si>
    <t>AQ6</t>
  </si>
  <si>
    <t>Coffee G1</t>
  </si>
  <si>
    <t>Coffee G2</t>
  </si>
  <si>
    <t>Coffee G3</t>
  </si>
  <si>
    <t>Coffee G4</t>
  </si>
  <si>
    <t>CoffeeAll</t>
  </si>
  <si>
    <t>T-Shirt G1</t>
  </si>
  <si>
    <t>T-Shirt G2</t>
  </si>
  <si>
    <t>T-Shirt G3</t>
  </si>
  <si>
    <t>T-Shirt G4</t>
  </si>
  <si>
    <t>T-Shirt All</t>
  </si>
  <si>
    <t>Shampoo1</t>
  </si>
  <si>
    <t>Shampoo2</t>
  </si>
  <si>
    <t>Shampoo3</t>
  </si>
  <si>
    <t>Shampoo4</t>
  </si>
  <si>
    <t>Shampoo All</t>
  </si>
  <si>
    <t>Detergent1</t>
  </si>
  <si>
    <t>Detergent2</t>
  </si>
  <si>
    <t>Detergent3</t>
  </si>
  <si>
    <t>Detergent4</t>
  </si>
  <si>
    <t>Juice 1</t>
  </si>
  <si>
    <t>Juice 2</t>
  </si>
  <si>
    <t>Juice 3</t>
  </si>
  <si>
    <t>Juice 4</t>
  </si>
  <si>
    <t>Cleaner 1</t>
  </si>
  <si>
    <t>Cleaner 2</t>
  </si>
  <si>
    <t>Cleaner 3</t>
  </si>
  <si>
    <t>Cleaner 4</t>
  </si>
  <si>
    <t>Gender</t>
  </si>
  <si>
    <t>Age1</t>
  </si>
  <si>
    <t>Ethinicity1</t>
  </si>
  <si>
    <t>Household</t>
  </si>
  <si>
    <t>Income1</t>
  </si>
  <si>
    <t>Marital 1</t>
  </si>
  <si>
    <t>Education</t>
  </si>
  <si>
    <t>Political</t>
  </si>
  <si>
    <t>A</t>
  </si>
  <si>
    <t>C</t>
  </si>
  <si>
    <t>B</t>
  </si>
  <si>
    <t>D</t>
  </si>
  <si>
    <t/>
  </si>
  <si>
    <t>Male</t>
  </si>
  <si>
    <t>E</t>
  </si>
  <si>
    <t>Female</t>
  </si>
  <si>
    <t>G</t>
  </si>
  <si>
    <t>F</t>
  </si>
  <si>
    <t>Prefer not to say</t>
  </si>
  <si>
    <t>I</t>
  </si>
  <si>
    <t>H</t>
  </si>
  <si>
    <t>Laundry detergent?</t>
  </si>
  <si>
    <t>shampoo?</t>
  </si>
  <si>
    <t>t-shirt?</t>
  </si>
  <si>
    <t>bag of ground coffee?</t>
  </si>
  <si>
    <t>household cleaner?</t>
  </si>
  <si>
    <t>juice smoothie?</t>
  </si>
  <si>
    <t>YOU</t>
  </si>
  <si>
    <t>PEOPLE</t>
  </si>
  <si>
    <t>Detergent ALL</t>
  </si>
  <si>
    <t>Juice ALL</t>
  </si>
  <si>
    <t>Clearner ALL</t>
  </si>
  <si>
    <t>Which of these data columns are *roughly* normally distributed?</t>
  </si>
  <si>
    <t>Calculate the mean and standard deviation (excel functions ok) for each of these columns.</t>
  </si>
  <si>
    <t>Test your beliefs</t>
  </si>
  <si>
    <t>The following dataset is (among other information) is survey data of what people say they would pay for various products. These products you'll notice, each have 5 columns - G1, G2, G3, G4, All. That's because for this survey data participants in each subgroup where shown a different quality image representing that type of product - ie G1 sees high end, G2 sees mid-high, G3 sees  mid-low range, G4 sees low end, but the groups are randomly selected so they're not necessarily in that order.</t>
  </si>
  <si>
    <t>Set up a hypothesis test to whether our data supports your beliefs of what YOU THINK PEOPLE pay for that product (the green column in part 1)</t>
  </si>
  <si>
    <t>Choose an appropriate Null and Alternative hypothesis, and return a p-value and a conclusing for your result.</t>
  </si>
  <si>
    <t>For each product, use the ALL column and….</t>
  </si>
  <si>
    <t>What is the confidence interval for the TRUE mean value of the product?</t>
  </si>
  <si>
    <t>Either continue the process for other products, or come up with other interesting statistical analyses (of any kind! Open-ended!) using this data.</t>
  </si>
  <si>
    <t>Some suggestions:</t>
  </si>
  <si>
    <t>For each product, rank the groups (G1, G2, G3, G4) from lowest to highest mean value.</t>
  </si>
  <si>
    <t>How much do you think people in general pay for the following products.</t>
  </si>
  <si>
    <t>Do you have any suspicions about your conclusion based on the shape of the data?</t>
  </si>
  <si>
    <t>Create a histogram for each product (use the &lt;product&gt; ALL column)</t>
  </si>
  <si>
    <t>Test if there's any significant difference in how customers would rate the value of the product groups (G1, G2, G3, G4). Only test differences between adjacent groups (ie the lowest group to the 2nd lowest, the middle 2 groups, and the 2nd highest to the highest group based on the mean value)</t>
  </si>
  <si>
    <t>The end goal of this project is to be able to share any meaningful marketing insights you can find. If you happen to have any intersting visualizations, that's cool too!</t>
  </si>
  <si>
    <t>Use a confidence level of 0.90 (feel free to try others too, eg 0.95, 0.99)</t>
  </si>
  <si>
    <t xml:space="preserve"> - Explore the data, check the original survey pdf, see if you can dig up or plot any interesting patterns.</t>
  </si>
  <si>
    <t xml:space="preserve"> - Look a the gender column. Can you find any products, or product subgroups that have a significant difference in expected price between genders? What about other demographics?</t>
  </si>
  <si>
    <t xml:space="preserve"> - Look at results for survey question #2. Can you do anything interesting with this data, related to the distrubition of how often people shop, drawing any meaningful trends?</t>
  </si>
  <si>
    <t xml:space="preserve"> - Can you test if there's a significant different between how much you would pay for a product, and how much customers in general pay?</t>
  </si>
  <si>
    <t xml:space="preserve"> - what is the confidence interval for customers' opinions of the TRUE value for these products.</t>
  </si>
  <si>
    <t>For each product, which group do you most likely fall into, and which group (high, mid-high, low-mid, low) is it for that product? (optional, this not intended to be a soffisitcated question)</t>
  </si>
  <si>
    <t>FOR ALL DATA</t>
  </si>
  <si>
    <t>HYPOTHESIS TEST (SAMPLE VS. PERSONAL/CLAIM)</t>
  </si>
  <si>
    <t>PRODUCT 1 ANALYSIS (Any 1/6)</t>
  </si>
  <si>
    <t>ANY ADDITIONAL INSIGHTS?</t>
  </si>
  <si>
    <t>Explore Data</t>
  </si>
  <si>
    <t>Product</t>
  </si>
  <si>
    <t>6 Products:</t>
  </si>
  <si>
    <t>Coffee</t>
  </si>
  <si>
    <t>T-Shirt</t>
  </si>
  <si>
    <t>Shampoo</t>
  </si>
  <si>
    <t>Detergent</t>
  </si>
  <si>
    <t>Each participant, 1 price per product</t>
  </si>
  <si>
    <t>Price</t>
  </si>
  <si>
    <t>Participant Variables (Any biases/dependant?):</t>
  </si>
  <si>
    <t>Primary Grocery Shopper (Participant, Spouse, Parent, Other)</t>
  </si>
  <si>
    <t>Frequency of Grocery Shopping, within 2 weeks (0, 1, 03, 4-5, More Than 5)</t>
  </si>
  <si>
    <t>Most Common Type of Store (Natural/Organic Food Store, Chain Supermarket, Mass Merchandisert, Local/Independently-owned, Other)</t>
  </si>
  <si>
    <t>Who influenes opinion, multiple answers ok (Spouse, Children, Other family Members, Friends, Colleagues, None)</t>
  </si>
  <si>
    <t>Product Availability</t>
  </si>
  <si>
    <t>Package Size</t>
  </si>
  <si>
    <t>Environment Friendliness or Product/Company</t>
  </si>
  <si>
    <t>Brand</t>
  </si>
  <si>
    <t>Social Responsibility of Manufacturer</t>
  </si>
  <si>
    <t>Where the Product is Made</t>
  </si>
  <si>
    <t>Quality of Product</t>
  </si>
  <si>
    <t>Each participant (at random) - given 1/4 versions (different in image quality)</t>
  </si>
  <si>
    <t>Choices: Male, Female, Prefer Not to Say</t>
  </si>
  <si>
    <t>Choices: Less than 18, 18-22, 23-30, 31-40, 41-50, 51-64, 65+</t>
  </si>
  <si>
    <t>Choices: African American, Asian Pacific Islander, Caucasian/Non-Hispanic, Hispanic, Other, Prefer Not To Say</t>
  </si>
  <si>
    <t>Participant Variables (Demographics):</t>
  </si>
  <si>
    <t>SCALE</t>
  </si>
  <si>
    <t>Very Unimportant (Not Important)</t>
  </si>
  <si>
    <t>Neutral</t>
  </si>
  <si>
    <t>Very Important</t>
  </si>
  <si>
    <t>Don't Know / No Opinion</t>
  </si>
  <si>
    <t>How important the following issues are? (Refer to Scale)</t>
  </si>
  <si>
    <t>Household Size</t>
  </si>
  <si>
    <t>Ethinicity</t>
  </si>
  <si>
    <t>Age Group</t>
  </si>
  <si>
    <t>Choices: 1, 2, 3, 4, 5, 6,More Than 6</t>
  </si>
  <si>
    <t>Annual Income (Before Taxes)</t>
  </si>
  <si>
    <t>Choices: Less Than $10K, 10K - 20K, 20K-30K, 30K-50K, 50K-70K, 70K-90K, 90K-120K, 120K-180K, Above 180K</t>
  </si>
  <si>
    <t>Marital  Status</t>
  </si>
  <si>
    <t>Choices: Single, Married, Divorced, Widowed, Other, Prefer Not to Say</t>
  </si>
  <si>
    <t>Education (Highest Completed)</t>
  </si>
  <si>
    <t>Choices: Some High School, Completed High School, Some College, Completed College, Some graduate school, Completed Graduate School, Other</t>
  </si>
  <si>
    <t>Choices: Democrat, Republican, Independent, Other</t>
  </si>
  <si>
    <t>Political Affiliation</t>
  </si>
  <si>
    <t>Price Variable</t>
  </si>
  <si>
    <t xml:space="preserve">Image Quality </t>
  </si>
  <si>
    <t>(High End, Mid High, Mid Low, Low End)</t>
  </si>
  <si>
    <t>All field completed?</t>
  </si>
  <si>
    <t># Fields Completed</t>
  </si>
  <si>
    <t>Yes</t>
  </si>
  <si>
    <t>21 Filled by All Participants?</t>
  </si>
  <si>
    <t>Total Fields Per Survey =</t>
  </si>
  <si>
    <t>G1</t>
  </si>
  <si>
    <t>G2</t>
  </si>
  <si>
    <t>G3</t>
  </si>
  <si>
    <t>G4</t>
  </si>
  <si>
    <t>Juice</t>
  </si>
  <si>
    <t>Cleaner</t>
  </si>
  <si>
    <t>Counts by Product</t>
  </si>
  <si>
    <t>No Unexpected Blanks</t>
  </si>
  <si>
    <t>Sample Number (n)=</t>
  </si>
  <si>
    <t>mean</t>
  </si>
  <si>
    <t>median</t>
  </si>
  <si>
    <t>1a</t>
  </si>
  <si>
    <t>1b</t>
  </si>
  <si>
    <t>std</t>
  </si>
  <si>
    <t>Which columns are  *roughly* normally distributed?</t>
  </si>
  <si>
    <t>Conclusion from Histograms</t>
  </si>
  <si>
    <t>Conclusion from Calculations</t>
  </si>
  <si>
    <t>n</t>
  </si>
  <si>
    <t>Z-Test</t>
  </si>
  <si>
    <t>% of Values from Median to tail</t>
  </si>
  <si>
    <t>1)</t>
  </si>
  <si>
    <t>2)</t>
  </si>
  <si>
    <t xml:space="preserve">If Z-Score test provides % values from Median to tail, the product data with ~50% Z-Test is normall distributed. </t>
  </si>
  <si>
    <t xml:space="preserve">From mean v. median calculation: </t>
  </si>
  <si>
    <t>T-Shirt &amp; Detergent</t>
  </si>
  <si>
    <r>
      <t xml:space="preserve">Assuming mean = median in standard deviation. At first glance, it seems </t>
    </r>
    <r>
      <rPr>
        <b/>
        <i/>
        <sz val="11"/>
        <color theme="1"/>
        <rFont val="Calibri"/>
        <family val="2"/>
        <scheme val="minor"/>
      </rPr>
      <t>T-Shirt</t>
    </r>
    <r>
      <rPr>
        <i/>
        <sz val="11"/>
        <color theme="1"/>
        <rFont val="Calibri"/>
        <family val="2"/>
        <scheme val="minor"/>
      </rPr>
      <t xml:space="preserve"> and</t>
    </r>
    <r>
      <rPr>
        <b/>
        <i/>
        <sz val="11"/>
        <color theme="1"/>
        <rFont val="Calibri"/>
        <family val="2"/>
        <scheme val="minor"/>
      </rPr>
      <t xml:space="preserve"> Detergent</t>
    </r>
    <r>
      <rPr>
        <i/>
        <sz val="11"/>
        <color theme="1"/>
        <rFont val="Calibri"/>
        <family val="2"/>
        <scheme val="minor"/>
      </rPr>
      <t xml:space="preserve"> and Normally Distributed</t>
    </r>
  </si>
  <si>
    <t>From Z-Test:</t>
  </si>
  <si>
    <t>SAMPLE GROUP SIZES</t>
  </si>
  <si>
    <t>TOTAL</t>
  </si>
  <si>
    <t>Proportion of n</t>
  </si>
  <si>
    <t>Sample Group</t>
  </si>
  <si>
    <t>Count</t>
  </si>
  <si>
    <t>Sample Group Count (&amp; proportion of sample)</t>
  </si>
  <si>
    <t>ANY UNEXPECTED BLANKS? (See "Data - With Notes" sheet)</t>
  </si>
  <si>
    <t>Group</t>
  </si>
  <si>
    <t>Rank</t>
  </si>
  <si>
    <t>Mean</t>
  </si>
  <si>
    <t>For each product, rank the groups (G1, G2, G3, G4) from lowest to highest mean value (1-4)</t>
  </si>
  <si>
    <t>Sample Group - Means</t>
  </si>
  <si>
    <t>Sample Group Means</t>
  </si>
  <si>
    <t>2a</t>
  </si>
  <si>
    <t>2b</t>
  </si>
  <si>
    <t>Me</t>
  </si>
  <si>
    <t>Closest Group</t>
  </si>
  <si>
    <t>low</t>
  </si>
  <si>
    <t>low-mid</t>
  </si>
  <si>
    <t>mid-high</t>
  </si>
  <si>
    <t>high</t>
  </si>
  <si>
    <t>Type</t>
  </si>
  <si>
    <t>Name</t>
  </si>
  <si>
    <t>Rank Types</t>
  </si>
  <si>
    <t>3a</t>
  </si>
  <si>
    <t>3b</t>
  </si>
  <si>
    <t>3c</t>
  </si>
  <si>
    <t>3d</t>
  </si>
  <si>
    <t xml:space="preserve">3) </t>
  </si>
  <si>
    <t xml:space="preserve">Based on normal distribution curve: </t>
  </si>
  <si>
    <t xml:space="preserve"> A closer look at: T-Shirts</t>
  </si>
  <si>
    <r>
      <t xml:space="preserve">Set up a </t>
    </r>
    <r>
      <rPr>
        <b/>
        <sz val="10"/>
        <color theme="1"/>
        <rFont val="Calibri"/>
        <family val="2"/>
        <scheme val="minor"/>
      </rPr>
      <t xml:space="preserve">hypothesis test </t>
    </r>
    <r>
      <rPr>
        <sz val="10"/>
        <color theme="1"/>
        <rFont val="Calibri"/>
        <family val="2"/>
        <scheme val="minor"/>
      </rPr>
      <t>to whether our data supports your beliefs of what YOU THINK PEOPLE pay for that product (the green column in part 1)</t>
    </r>
  </si>
  <si>
    <r>
      <t xml:space="preserve">What is the </t>
    </r>
    <r>
      <rPr>
        <b/>
        <sz val="10"/>
        <color theme="1"/>
        <rFont val="Calibri"/>
        <family val="2"/>
        <scheme val="minor"/>
      </rPr>
      <t>confidence interval</t>
    </r>
    <r>
      <rPr>
        <sz val="10"/>
        <color theme="1"/>
        <rFont val="Calibri"/>
        <family val="2"/>
        <scheme val="minor"/>
      </rPr>
      <t xml:space="preserve"> for the TRUE mean value of the product?</t>
    </r>
  </si>
  <si>
    <r>
      <t xml:space="preserve">Do you have </t>
    </r>
    <r>
      <rPr>
        <b/>
        <sz val="10"/>
        <color theme="1"/>
        <rFont val="Calibri"/>
        <family val="2"/>
        <scheme val="minor"/>
      </rPr>
      <t>any suspicions about your conclusion based on the shape of the data</t>
    </r>
    <r>
      <rPr>
        <sz val="10"/>
        <color theme="1"/>
        <rFont val="Calibri"/>
        <family val="2"/>
        <scheme val="minor"/>
      </rPr>
      <t>?</t>
    </r>
  </si>
  <si>
    <r>
      <t>Test if there's</t>
    </r>
    <r>
      <rPr>
        <b/>
        <sz val="10"/>
        <color theme="1"/>
        <rFont val="Calibri"/>
        <family val="2"/>
        <scheme val="minor"/>
      </rPr>
      <t xml:space="preserve"> any significant difference in how customers would rate </t>
    </r>
    <r>
      <rPr>
        <sz val="10"/>
        <color theme="1"/>
        <rFont val="Calibri"/>
        <family val="2"/>
        <scheme val="minor"/>
      </rPr>
      <t>the value of the product groups (G1, G2, G3, G4). Only test differences between adjacent groups (ie the lowest group to the 2nd lowest, the middle 2 groups, and the 2nd highest to the highest group based on the mean value)</t>
    </r>
  </si>
  <si>
    <t>Set up a hypothesis test (p-value) to whether our data supports your beliefs of what YOU THINK PEOPLE pay for that product (0.90 Confidence)</t>
  </si>
  <si>
    <t>Treshold Test</t>
  </si>
  <si>
    <t>Result</t>
  </si>
  <si>
    <t>P-Value Test</t>
  </si>
  <si>
    <t>p-value</t>
  </si>
  <si>
    <t>claim mu:</t>
  </si>
  <si>
    <t>x_bar=</t>
  </si>
  <si>
    <t>se=</t>
  </si>
  <si>
    <t>n=</t>
  </si>
  <si>
    <t xml:space="preserve">HA = </t>
  </si>
  <si>
    <t xml:space="preserve">H0 = </t>
  </si>
  <si>
    <t>lower limit</t>
  </si>
  <si>
    <t>upper limit</t>
  </si>
  <si>
    <t>mu within?</t>
  </si>
  <si>
    <t>a/2=</t>
  </si>
  <si>
    <t>x_bar &gt;  &lt; mu?</t>
  </si>
  <si>
    <t>tail to check</t>
  </si>
  <si>
    <t>confidence level=</t>
  </si>
  <si>
    <t>alpha=</t>
  </si>
  <si>
    <t>p &lt; a/2?</t>
  </si>
  <si>
    <t>Conclusion:</t>
  </si>
  <si>
    <r>
      <t>With 90% confidence, we can</t>
    </r>
    <r>
      <rPr>
        <i/>
        <u/>
        <sz val="11"/>
        <color theme="1"/>
        <rFont val="Calibri"/>
        <family val="2"/>
        <scheme val="minor"/>
      </rPr>
      <t xml:space="preserve"> reject</t>
    </r>
    <r>
      <rPr>
        <i/>
        <sz val="11"/>
        <color theme="1"/>
        <rFont val="Calibri"/>
        <family val="2"/>
        <scheme val="minor"/>
      </rPr>
      <t xml:space="preserve"> to claim that $15.00 is the average price people pay for a T-Shirt</t>
    </r>
  </si>
  <si>
    <t>se</t>
  </si>
  <si>
    <t>std.s=</t>
  </si>
  <si>
    <t>Confidence Interval</t>
  </si>
  <si>
    <t>Lower Limit</t>
  </si>
  <si>
    <t>Upper Limit</t>
  </si>
  <si>
    <t xml:space="preserve">Answer: </t>
  </si>
  <si>
    <t>We are 90% confidence, the true mean is between $30.99 and 32.86</t>
  </si>
  <si>
    <t>Answer:</t>
  </si>
  <si>
    <t>The shape of the data was roughly symmetric with the highest peak in range $35.65-$40.45. Hence, I knew from that moment my claim would most likely be rejected</t>
  </si>
  <si>
    <t>x-bar</t>
  </si>
  <si>
    <t>std.s</t>
  </si>
  <si>
    <t>H0=</t>
  </si>
  <si>
    <t>d=0</t>
  </si>
  <si>
    <t>HA=</t>
  </si>
  <si>
    <t>d&lt;&gt;0</t>
  </si>
  <si>
    <t>d.p (claim)</t>
  </si>
  <si>
    <t>G1 - G2</t>
  </si>
  <si>
    <t>d.s=</t>
  </si>
  <si>
    <t>d.s &gt; or &lt;d.p?</t>
  </si>
  <si>
    <t>p-value=</t>
  </si>
  <si>
    <t>P-value test</t>
  </si>
  <si>
    <t>alpha/2=</t>
  </si>
  <si>
    <t>two-tail rejection</t>
  </si>
  <si>
    <t>p-value &lt; a/2?</t>
  </si>
  <si>
    <t>G2 - G3</t>
  </si>
  <si>
    <t>G3 - G4</t>
  </si>
  <si>
    <t>Answer1:</t>
  </si>
  <si>
    <t>Answer2:</t>
  </si>
  <si>
    <t>With 90%, we fail to reject the claim that there is no significance difference in the prices of sample groups G1 and G2</t>
  </si>
  <si>
    <t>With 90%, we fail to reject the claim that there is no significance difference in the prices of sample groups G2 and G3</t>
  </si>
  <si>
    <t>Answer3:</t>
  </si>
  <si>
    <t>With 90%, we fail to reject the claim that there is no significance difference in the prices of sample groups G3 and G4</t>
  </si>
  <si>
    <t>Do the following for AT LEAST 1 product.</t>
  </si>
  <si>
    <t>AFTER DOING THE ABOVE FOR  1+ PRODUCT(S)</t>
  </si>
  <si>
    <t>Additional Insights (if any)</t>
  </si>
  <si>
    <t>Males v. Females</t>
  </si>
  <si>
    <t>Test if there's any significant difference in how customers would rate the value of the product groups (G1, G2, G3, G4). Only test differences between adjacent groups</t>
  </si>
  <si>
    <t>There is no significant price difference between Male and Female</t>
  </si>
  <si>
    <t>Single</t>
  </si>
  <si>
    <t>Married</t>
  </si>
  <si>
    <t>Divorced</t>
  </si>
  <si>
    <t>Widowed</t>
  </si>
  <si>
    <t>Other</t>
  </si>
  <si>
    <t>Marital Status</t>
  </si>
  <si>
    <t>Prefer Not To Say</t>
  </si>
  <si>
    <t>Reference: Marital Status</t>
  </si>
  <si>
    <t>There is no significant price difference between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</si>
</sst>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72" formatCode="0.0000000"/>
  </numFmts>
  <fonts count="29" x14ac:knownFonts="1">
    <font>
      <sz val="11"/>
      <color theme="1"/>
      <name val="Calibri"/>
      <family val="2"/>
      <scheme val="minor"/>
    </font>
    <font>
      <sz val="16"/>
      <color theme="1"/>
      <name val="Calibri"/>
      <family val="2"/>
      <scheme val="minor"/>
    </font>
    <font>
      <b/>
      <u/>
      <sz val="16"/>
      <color theme="1"/>
      <name val="Calibri"/>
      <family val="2"/>
      <scheme val="minor"/>
    </font>
    <font>
      <sz val="18"/>
      <color theme="1"/>
      <name val="Calibri"/>
      <family val="2"/>
      <scheme val="minor"/>
    </font>
    <font>
      <b/>
      <u/>
      <sz val="18"/>
      <color theme="1"/>
      <name val="Calibri"/>
      <family val="2"/>
      <scheme val="minor"/>
    </font>
    <font>
      <b/>
      <u/>
      <sz val="20"/>
      <color theme="1"/>
      <name val="Calibri"/>
      <family val="2"/>
      <scheme val="minor"/>
    </font>
    <font>
      <sz val="18"/>
      <color theme="0" tint="-0.49998474074526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9"/>
      <color rgb="FF1D1C1D"/>
      <name val="Arial"/>
      <family val="2"/>
    </font>
    <font>
      <sz val="9"/>
      <color rgb="FF1D1C1D"/>
      <name val="Arial"/>
      <family val="2"/>
    </font>
    <font>
      <u/>
      <sz val="11"/>
      <color theme="1"/>
      <name val="Calibri"/>
      <family val="2"/>
      <scheme val="minor"/>
    </font>
    <font>
      <i/>
      <u/>
      <sz val="11"/>
      <color theme="1"/>
      <name val="Calibri"/>
      <family val="2"/>
      <scheme val="minor"/>
    </font>
    <font>
      <sz val="9"/>
      <color indexed="81"/>
      <name val="Tahoma"/>
      <family val="2"/>
    </font>
    <font>
      <i/>
      <sz val="11"/>
      <color theme="1"/>
      <name val="Calibri"/>
      <family val="2"/>
      <scheme val="minor"/>
    </font>
    <font>
      <b/>
      <u/>
      <sz val="11"/>
      <color theme="1"/>
      <name val="Calibri"/>
      <family val="2"/>
      <scheme val="minor"/>
    </font>
    <font>
      <i/>
      <sz val="11"/>
      <color rgb="FFFF0000"/>
      <name val="Calibri"/>
      <family val="2"/>
      <scheme val="minor"/>
    </font>
    <font>
      <b/>
      <sz val="11"/>
      <color rgb="FFFF0000"/>
      <name val="Calibri"/>
      <family val="2"/>
      <scheme val="minor"/>
    </font>
    <font>
      <b/>
      <sz val="8"/>
      <color rgb="FF0000FF"/>
      <name val="Arial"/>
      <family val="2"/>
    </font>
    <font>
      <b/>
      <i/>
      <sz val="11"/>
      <color theme="1"/>
      <name val="Calibri"/>
      <family val="2"/>
      <scheme val="minor"/>
    </font>
    <font>
      <sz val="10"/>
      <color theme="1"/>
      <name val="Calibri"/>
      <family val="2"/>
      <scheme val="minor"/>
    </font>
    <font>
      <sz val="9"/>
      <color theme="1"/>
      <name val="Calibri"/>
      <family val="2"/>
      <scheme val="minor"/>
    </font>
    <font>
      <u/>
      <sz val="10"/>
      <color theme="1"/>
      <name val="Calibri"/>
      <family val="2"/>
      <scheme val="minor"/>
    </font>
    <font>
      <b/>
      <sz val="10"/>
      <color theme="1"/>
      <name val="Calibri"/>
      <family val="2"/>
      <scheme val="minor"/>
    </font>
    <font>
      <i/>
      <u/>
      <sz val="10"/>
      <color theme="1"/>
      <name val="Calibri"/>
      <family val="2"/>
      <scheme val="minor"/>
    </font>
    <font>
      <b/>
      <u/>
      <sz val="10"/>
      <color theme="1"/>
      <name val="Calibri"/>
      <family val="2"/>
      <scheme val="minor"/>
    </font>
    <font>
      <i/>
      <u/>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10">
    <xf numFmtId="0" fontId="0" fillId="0" borderId="0" xfId="0"/>
    <xf numFmtId="2" fontId="0" fillId="0" borderId="0" xfId="0" applyNumberFormat="1"/>
    <xf numFmtId="0" fontId="1" fillId="0" borderId="0" xfId="0" applyFont="1"/>
    <xf numFmtId="0" fontId="2" fillId="0" borderId="0" xfId="0" applyFont="1"/>
    <xf numFmtId="0" fontId="3" fillId="0" borderId="0" xfId="0" applyFont="1"/>
    <xf numFmtId="0" fontId="3" fillId="0" borderId="0" xfId="0" applyFont="1" applyAlignment="1">
      <alignment vertical="top"/>
    </xf>
    <xf numFmtId="0" fontId="4" fillId="0" borderId="0" xfId="0" applyFont="1"/>
    <xf numFmtId="0" fontId="5" fillId="0" borderId="0" xfId="0" applyFont="1"/>
    <xf numFmtId="0" fontId="1" fillId="2" borderId="1" xfId="0" applyFont="1" applyFill="1" applyBorder="1"/>
    <xf numFmtId="164" fontId="0" fillId="0" borderId="0" xfId="0" applyNumberFormat="1"/>
    <xf numFmtId="0" fontId="4" fillId="0" borderId="0" xfId="0" applyFont="1" applyAlignment="1">
      <alignment vertical="top"/>
    </xf>
    <xf numFmtId="0" fontId="0" fillId="0" borderId="0" xfId="0" applyFill="1"/>
    <xf numFmtId="0" fontId="3" fillId="0" borderId="0" xfId="0" applyFont="1" applyFill="1"/>
    <xf numFmtId="0" fontId="1" fillId="3" borderId="1" xfId="0" applyFont="1" applyFill="1" applyBorder="1"/>
    <xf numFmtId="0" fontId="1" fillId="0" borderId="0" xfId="0" applyFont="1" applyAlignment="1">
      <alignment horizontal="center"/>
    </xf>
    <xf numFmtId="0" fontId="3" fillId="0" borderId="0" xfId="0" quotePrefix="1" applyFont="1"/>
    <xf numFmtId="0" fontId="6" fillId="0" borderId="0" xfId="0" applyFont="1"/>
    <xf numFmtId="0" fontId="3" fillId="0" borderId="0" xfId="0" applyFont="1" applyAlignment="1">
      <alignment horizontal="left" vertical="top" wrapText="1"/>
    </xf>
    <xf numFmtId="0" fontId="10" fillId="0" borderId="0" xfId="0" applyFont="1"/>
    <xf numFmtId="0" fontId="11" fillId="0" borderId="0" xfId="0" applyFont="1"/>
    <xf numFmtId="0" fontId="12" fillId="0" borderId="0" xfId="0" applyFont="1"/>
    <xf numFmtId="0" fontId="8" fillId="4" borderId="0" xfId="0" applyFont="1" applyFill="1"/>
    <xf numFmtId="0" fontId="8" fillId="4" borderId="0" xfId="0" applyFont="1" applyFill="1" applyAlignment="1">
      <alignment horizontal="center"/>
    </xf>
    <xf numFmtId="0" fontId="0" fillId="0" borderId="0" xfId="0" applyAlignment="1">
      <alignment horizontal="center"/>
    </xf>
    <xf numFmtId="0" fontId="9" fillId="0" borderId="0" xfId="0" applyFont="1"/>
    <xf numFmtId="0" fontId="15" fillId="0" borderId="0" xfId="0" applyFont="1"/>
    <xf numFmtId="0" fontId="16" fillId="0" borderId="0" xfId="0" applyFont="1"/>
    <xf numFmtId="0" fontId="0" fillId="5" borderId="0" xfId="0" applyFill="1"/>
    <xf numFmtId="1" fontId="0" fillId="5" borderId="0" xfId="0" applyNumberFormat="1" applyFill="1" applyAlignment="1"/>
    <xf numFmtId="0" fontId="9" fillId="0" borderId="0" xfId="0" applyFont="1" applyAlignment="1">
      <alignment horizontal="center"/>
    </xf>
    <xf numFmtId="2" fontId="9" fillId="0" borderId="0" xfId="0" applyNumberFormat="1" applyFont="1" applyAlignment="1">
      <alignment horizontal="center"/>
    </xf>
    <xf numFmtId="1" fontId="9" fillId="5" borderId="0" xfId="0" applyNumberFormat="1" applyFont="1" applyFill="1" applyAlignment="1">
      <alignment horizontal="center"/>
    </xf>
    <xf numFmtId="0" fontId="9" fillId="5" borderId="0" xfId="0" applyFont="1" applyFill="1" applyAlignment="1">
      <alignment horizontal="center"/>
    </xf>
    <xf numFmtId="164" fontId="9" fillId="0" borderId="0" xfId="0" applyNumberFormat="1" applyFont="1" applyAlignment="1">
      <alignment horizontal="center"/>
    </xf>
    <xf numFmtId="0" fontId="17" fillId="0" borderId="0" xfId="0" applyFont="1"/>
    <xf numFmtId="0" fontId="0" fillId="0" borderId="1" xfId="0" applyBorder="1"/>
    <xf numFmtId="44" fontId="0" fillId="0" borderId="0" xfId="1" applyFont="1"/>
    <xf numFmtId="0" fontId="0" fillId="0" borderId="1" xfId="0" applyFont="1" applyBorder="1" applyAlignment="1">
      <alignment horizontal="center"/>
    </xf>
    <xf numFmtId="44" fontId="0" fillId="0" borderId="1" xfId="1" applyFont="1" applyBorder="1"/>
    <xf numFmtId="0" fontId="0" fillId="0" borderId="1" xfId="0" applyBorder="1" applyAlignment="1">
      <alignment horizontal="center"/>
    </xf>
    <xf numFmtId="44" fontId="0" fillId="0" borderId="1" xfId="1" applyFont="1" applyBorder="1" applyAlignment="1">
      <alignment horizontal="center"/>
    </xf>
    <xf numFmtId="0" fontId="0" fillId="0" borderId="0" xfId="0" applyBorder="1" applyAlignment="1">
      <alignment horizontal="center"/>
    </xf>
    <xf numFmtId="44" fontId="0" fillId="0" borderId="0" xfId="1" applyFont="1" applyBorder="1" applyAlignment="1">
      <alignment horizontal="center"/>
    </xf>
    <xf numFmtId="44" fontId="0" fillId="5" borderId="1" xfId="1" applyFont="1" applyFill="1" applyBorder="1" applyAlignment="1">
      <alignment horizontal="center"/>
    </xf>
    <xf numFmtId="0" fontId="18" fillId="0" borderId="0" xfId="0" applyFont="1"/>
    <xf numFmtId="0" fontId="9" fillId="5" borderId="2" xfId="0" applyFont="1" applyFill="1" applyBorder="1" applyAlignment="1">
      <alignment horizontal="center"/>
    </xf>
    <xf numFmtId="0" fontId="0" fillId="0" borderId="0" xfId="0" applyBorder="1" applyAlignment="1">
      <alignment horizontal="left"/>
    </xf>
    <xf numFmtId="0" fontId="19" fillId="0" borderId="0" xfId="0" applyFont="1"/>
    <xf numFmtId="0" fontId="0" fillId="0" borderId="0" xfId="0" applyFill="1" applyAlignment="1">
      <alignment horizontal="center"/>
    </xf>
    <xf numFmtId="44" fontId="0" fillId="0" borderId="0" xfId="1" applyFont="1" applyFill="1" applyBorder="1" applyAlignment="1">
      <alignment horizontal="center"/>
    </xf>
    <xf numFmtId="0" fontId="19" fillId="0" borderId="0" xfId="0" applyFont="1" applyFill="1"/>
    <xf numFmtId="44" fontId="15" fillId="0" borderId="0" xfId="1" applyFont="1" applyBorder="1" applyAlignment="1">
      <alignment horizontal="left"/>
    </xf>
    <xf numFmtId="2" fontId="0" fillId="0" borderId="1" xfId="1" applyNumberFormat="1" applyFont="1" applyBorder="1" applyAlignment="1">
      <alignment horizontal="center"/>
    </xf>
    <xf numFmtId="2" fontId="9" fillId="0" borderId="1" xfId="1" applyNumberFormat="1" applyFont="1" applyBorder="1" applyAlignment="1">
      <alignment horizontal="center"/>
    </xf>
    <xf numFmtId="0" fontId="0" fillId="4" borderId="1" xfId="0" applyFill="1" applyBorder="1" applyAlignment="1">
      <alignment horizontal="center"/>
    </xf>
    <xf numFmtId="44" fontId="0" fillId="4" borderId="1" xfId="1" applyFont="1" applyFill="1" applyBorder="1" applyAlignment="1">
      <alignment horizontal="center"/>
    </xf>
    <xf numFmtId="0" fontId="0" fillId="0" borderId="0" xfId="0" applyAlignment="1"/>
    <xf numFmtId="0" fontId="22" fillId="0" borderId="0" xfId="0" applyFont="1" applyAlignment="1">
      <alignment horizontal="center"/>
    </xf>
    <xf numFmtId="0" fontId="22" fillId="0" borderId="1" xfId="0" applyFont="1" applyBorder="1" applyAlignment="1">
      <alignment horizontal="center"/>
    </xf>
    <xf numFmtId="9" fontId="0" fillId="0" borderId="1" xfId="2" applyFont="1" applyBorder="1"/>
    <xf numFmtId="0" fontId="0" fillId="0" borderId="8" xfId="0" applyBorder="1"/>
    <xf numFmtId="9" fontId="0" fillId="0" borderId="8" xfId="2" applyFont="1" applyBorder="1"/>
    <xf numFmtId="0" fontId="0" fillId="0" borderId="7" xfId="0" applyBorder="1"/>
    <xf numFmtId="9" fontId="0" fillId="0" borderId="7" xfId="2" applyFont="1" applyBorder="1"/>
    <xf numFmtId="0" fontId="0" fillId="5" borderId="2" xfId="0" applyFill="1" applyBorder="1"/>
    <xf numFmtId="0" fontId="9" fillId="0" borderId="1" xfId="0" applyFont="1" applyBorder="1" applyAlignment="1">
      <alignment horizontal="center"/>
    </xf>
    <xf numFmtId="0" fontId="9" fillId="0" borderId="1" xfId="0" applyFont="1" applyBorder="1" applyAlignment="1">
      <alignment horizontal="center"/>
    </xf>
    <xf numFmtId="0" fontId="9" fillId="0" borderId="1" xfId="0" applyFont="1" applyBorder="1"/>
    <xf numFmtId="0" fontId="0" fillId="5" borderId="1" xfId="0" applyFill="1" applyBorder="1"/>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xf>
    <xf numFmtId="0" fontId="9" fillId="0" borderId="9" xfId="0" applyFont="1" applyBorder="1" applyAlignment="1">
      <alignment horizontal="center"/>
    </xf>
    <xf numFmtId="0" fontId="0" fillId="0" borderId="1" xfId="0" applyFont="1" applyBorder="1"/>
    <xf numFmtId="0" fontId="0" fillId="0" borderId="1" xfId="0" applyFont="1" applyBorder="1" applyAlignment="1">
      <alignment horizontal="center" vertical="center"/>
    </xf>
    <xf numFmtId="44" fontId="7" fillId="0" borderId="1" xfId="1" applyFont="1" applyBorder="1" applyAlignment="1">
      <alignment horizontal="center" vertical="center"/>
    </xf>
    <xf numFmtId="44" fontId="7" fillId="0" borderId="1" xfId="1" applyFont="1" applyBorder="1"/>
    <xf numFmtId="0" fontId="0" fillId="5" borderId="1" xfId="0" applyFont="1" applyFill="1" applyBorder="1"/>
    <xf numFmtId="44" fontId="9" fillId="5" borderId="3" xfId="1" applyFont="1" applyFill="1" applyBorder="1" applyAlignment="1">
      <alignment horizontal="left"/>
    </xf>
    <xf numFmtId="44" fontId="9" fillId="5" borderId="4" xfId="1" applyFont="1" applyFill="1" applyBorder="1" applyAlignment="1">
      <alignment horizontal="left"/>
    </xf>
    <xf numFmtId="44" fontId="9" fillId="5" borderId="10" xfId="1" applyFont="1" applyFill="1" applyBorder="1" applyAlignment="1">
      <alignment horizontal="left"/>
    </xf>
    <xf numFmtId="44" fontId="9" fillId="5" borderId="11" xfId="1" applyFont="1" applyFill="1" applyBorder="1" applyAlignment="1">
      <alignment horizontal="left"/>
    </xf>
    <xf numFmtId="0" fontId="23" fillId="0" borderId="0" xfId="0" applyFont="1"/>
    <xf numFmtId="0" fontId="21" fillId="0" borderId="0" xfId="0" applyFont="1"/>
    <xf numFmtId="0" fontId="24" fillId="0" borderId="0" xfId="0" applyFont="1"/>
    <xf numFmtId="0" fontId="21" fillId="0" borderId="0" xfId="0" applyFont="1" applyAlignment="1">
      <alignment vertical="top"/>
    </xf>
    <xf numFmtId="0" fontId="25" fillId="0" borderId="0" xfId="0" applyFont="1"/>
    <xf numFmtId="0" fontId="21" fillId="0" borderId="0" xfId="0" applyFont="1" applyAlignment="1">
      <alignment horizontal="left" vertical="top" wrapText="1"/>
    </xf>
    <xf numFmtId="0" fontId="26" fillId="0" borderId="0" xfId="0" applyFont="1"/>
    <xf numFmtId="0" fontId="21" fillId="0" borderId="0" xfId="0" quotePrefix="1" applyFont="1"/>
    <xf numFmtId="0" fontId="17" fillId="0" borderId="1" xfId="0" applyFont="1" applyBorder="1" applyAlignment="1">
      <alignment horizontal="center"/>
    </xf>
    <xf numFmtId="2" fontId="0" fillId="0" borderId="1" xfId="0" applyNumberFormat="1" applyBorder="1"/>
    <xf numFmtId="172" fontId="0" fillId="0" borderId="1" xfId="0" applyNumberFormat="1" applyBorder="1"/>
    <xf numFmtId="0" fontId="27" fillId="0" borderId="1" xfId="0" applyFont="1" applyBorder="1"/>
    <xf numFmtId="0" fontId="15" fillId="0" borderId="1" xfId="0" applyFont="1" applyBorder="1" applyAlignment="1">
      <alignment horizontal="center"/>
    </xf>
    <xf numFmtId="172" fontId="9" fillId="0" borderId="1" xfId="0" applyNumberFormat="1" applyFont="1" applyBorder="1"/>
    <xf numFmtId="172" fontId="0" fillId="0" borderId="1" xfId="0" applyNumberFormat="1" applyFont="1" applyBorder="1"/>
    <xf numFmtId="0" fontId="28" fillId="0" borderId="1" xfId="0" applyFont="1" applyBorder="1"/>
    <xf numFmtId="11" fontId="0" fillId="0" borderId="1" xfId="0" applyNumberFormat="1" applyBorder="1"/>
    <xf numFmtId="0" fontId="0" fillId="0" borderId="1" xfId="0" applyFill="1" applyBorder="1"/>
    <xf numFmtId="0" fontId="9" fillId="5" borderId="0" xfId="0" applyFont="1" applyFill="1"/>
    <xf numFmtId="0" fontId="20" fillId="0" borderId="1" xfId="0" applyFont="1" applyBorder="1" applyAlignment="1">
      <alignment horizontal="center"/>
    </xf>
    <xf numFmtId="0" fontId="9" fillId="6" borderId="5" xfId="0" applyFont="1" applyFill="1" applyBorder="1" applyAlignment="1">
      <alignment horizontal="center"/>
    </xf>
    <xf numFmtId="0" fontId="9" fillId="6" borderId="9" xfId="0" applyFont="1" applyFill="1" applyBorder="1" applyAlignment="1">
      <alignment horizontal="center"/>
    </xf>
    <xf numFmtId="0" fontId="24" fillId="0" borderId="0" xfId="0" applyFont="1" applyAlignment="1">
      <alignment vertical="top" wrapText="1"/>
    </xf>
    <xf numFmtId="0" fontId="24" fillId="0" borderId="0" xfId="0" applyFont="1" applyAlignment="1">
      <alignment vertical="top"/>
    </xf>
    <xf numFmtId="0" fontId="9" fillId="0" borderId="0" xfId="0" applyFont="1" applyFill="1" applyBorder="1" applyAlignment="1">
      <alignment horizontal="center" vertical="center"/>
    </xf>
    <xf numFmtId="0" fontId="0" fillId="0" borderId="5" xfId="0" applyBorder="1" applyAlignment="1">
      <alignment horizontal="center"/>
    </xf>
    <xf numFmtId="0" fontId="0" fillId="0" borderId="9" xfId="0"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CC9900"/>
      <color rgb="FF996633"/>
      <color rgb="FFEA5858"/>
      <color rgb="FFAF9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 Female (Average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 ANALYSIS'!$B$261</c:f>
              <c:strCache>
                <c:ptCount val="1"/>
                <c:pt idx="0">
                  <c:v>Coffee</c:v>
                </c:pt>
              </c:strCache>
            </c:strRef>
          </c:tx>
          <c:spPr>
            <a:solidFill>
              <a:schemeClr val="accent1"/>
            </a:solidFill>
            <a:ln>
              <a:noFill/>
            </a:ln>
            <a:effectLst/>
          </c:spPr>
          <c:invertIfNegative val="0"/>
          <c:cat>
            <c:strRef>
              <c:f>'ANSWER - ANALYSIS'!$C$260:$D$260</c:f>
              <c:strCache>
                <c:ptCount val="2"/>
                <c:pt idx="0">
                  <c:v>Male</c:v>
                </c:pt>
                <c:pt idx="1">
                  <c:v>Female</c:v>
                </c:pt>
              </c:strCache>
            </c:strRef>
          </c:cat>
          <c:val>
            <c:numRef>
              <c:f>'ANSWER - ANALYSIS'!$C$261:$D$261</c:f>
              <c:numCache>
                <c:formatCode>_("$"* #,##0.00_);_("$"* \(#,##0.00\);_("$"* "-"??_);_(@_)</c:formatCode>
                <c:ptCount val="2"/>
                <c:pt idx="0">
                  <c:v>10.186202531645566</c:v>
                </c:pt>
                <c:pt idx="1">
                  <c:v>9.0923595505617989</c:v>
                </c:pt>
              </c:numCache>
            </c:numRef>
          </c:val>
          <c:extLst>
            <c:ext xmlns:c16="http://schemas.microsoft.com/office/drawing/2014/chart" uri="{C3380CC4-5D6E-409C-BE32-E72D297353CC}">
              <c16:uniqueId val="{00000000-CC7C-48FC-9EE7-678A27308435}"/>
            </c:ext>
          </c:extLst>
        </c:ser>
        <c:ser>
          <c:idx val="1"/>
          <c:order val="1"/>
          <c:tx>
            <c:strRef>
              <c:f>'ANSWER - ANALYSIS'!$B$262</c:f>
              <c:strCache>
                <c:ptCount val="1"/>
                <c:pt idx="0">
                  <c:v>T-Shirt</c:v>
                </c:pt>
              </c:strCache>
            </c:strRef>
          </c:tx>
          <c:spPr>
            <a:solidFill>
              <a:schemeClr val="accent2"/>
            </a:solidFill>
            <a:ln>
              <a:noFill/>
            </a:ln>
            <a:effectLst/>
          </c:spPr>
          <c:invertIfNegative val="0"/>
          <c:cat>
            <c:strRef>
              <c:f>'ANSWER - ANALYSIS'!$C$260:$D$260</c:f>
              <c:strCache>
                <c:ptCount val="2"/>
                <c:pt idx="0">
                  <c:v>Male</c:v>
                </c:pt>
                <c:pt idx="1">
                  <c:v>Female</c:v>
                </c:pt>
              </c:strCache>
            </c:strRef>
          </c:cat>
          <c:val>
            <c:numRef>
              <c:f>'ANSWER - ANALYSIS'!$C$262:$D$262</c:f>
              <c:numCache>
                <c:formatCode>_("$"* #,##0.00_);_("$"* \(#,##0.00\);_("$"* "-"??_);_(@_)</c:formatCode>
                <c:ptCount val="2"/>
                <c:pt idx="0">
                  <c:v>32.379240506329097</c:v>
                </c:pt>
                <c:pt idx="1">
                  <c:v>32.067303370786533</c:v>
                </c:pt>
              </c:numCache>
            </c:numRef>
          </c:val>
          <c:extLst>
            <c:ext xmlns:c16="http://schemas.microsoft.com/office/drawing/2014/chart" uri="{C3380CC4-5D6E-409C-BE32-E72D297353CC}">
              <c16:uniqueId val="{00000001-CC7C-48FC-9EE7-678A27308435}"/>
            </c:ext>
          </c:extLst>
        </c:ser>
        <c:ser>
          <c:idx val="2"/>
          <c:order val="2"/>
          <c:tx>
            <c:strRef>
              <c:f>'ANSWER - ANALYSIS'!$B$263</c:f>
              <c:strCache>
                <c:ptCount val="1"/>
                <c:pt idx="0">
                  <c:v>Shampoo</c:v>
                </c:pt>
              </c:strCache>
            </c:strRef>
          </c:tx>
          <c:spPr>
            <a:solidFill>
              <a:schemeClr val="accent3"/>
            </a:solidFill>
            <a:ln>
              <a:noFill/>
            </a:ln>
            <a:effectLst/>
          </c:spPr>
          <c:invertIfNegative val="0"/>
          <c:cat>
            <c:strRef>
              <c:f>'ANSWER - ANALYSIS'!$C$260:$D$260</c:f>
              <c:strCache>
                <c:ptCount val="2"/>
                <c:pt idx="0">
                  <c:v>Male</c:v>
                </c:pt>
                <c:pt idx="1">
                  <c:v>Female</c:v>
                </c:pt>
              </c:strCache>
            </c:strRef>
          </c:cat>
          <c:val>
            <c:numRef>
              <c:f>'ANSWER - ANALYSIS'!$C$263:$D$263</c:f>
              <c:numCache>
                <c:formatCode>_("$"* #,##0.00_);_("$"* \(#,##0.00\);_("$"* "-"??_);_(@_)</c:formatCode>
                <c:ptCount val="2"/>
                <c:pt idx="0">
                  <c:v>3.6116455696202547</c:v>
                </c:pt>
                <c:pt idx="1">
                  <c:v>3.7184269662921343</c:v>
                </c:pt>
              </c:numCache>
            </c:numRef>
          </c:val>
          <c:extLst>
            <c:ext xmlns:c16="http://schemas.microsoft.com/office/drawing/2014/chart" uri="{C3380CC4-5D6E-409C-BE32-E72D297353CC}">
              <c16:uniqueId val="{00000002-CC7C-48FC-9EE7-678A27308435}"/>
            </c:ext>
          </c:extLst>
        </c:ser>
        <c:ser>
          <c:idx val="3"/>
          <c:order val="3"/>
          <c:tx>
            <c:strRef>
              <c:f>'ANSWER - ANALYSIS'!$B$264</c:f>
              <c:strCache>
                <c:ptCount val="1"/>
                <c:pt idx="0">
                  <c:v>Detergent</c:v>
                </c:pt>
              </c:strCache>
            </c:strRef>
          </c:tx>
          <c:spPr>
            <a:solidFill>
              <a:schemeClr val="accent4"/>
            </a:solidFill>
            <a:ln>
              <a:noFill/>
            </a:ln>
            <a:effectLst/>
          </c:spPr>
          <c:invertIfNegative val="0"/>
          <c:cat>
            <c:strRef>
              <c:f>'ANSWER - ANALYSIS'!$C$260:$D$260</c:f>
              <c:strCache>
                <c:ptCount val="2"/>
                <c:pt idx="0">
                  <c:v>Male</c:v>
                </c:pt>
                <c:pt idx="1">
                  <c:v>Female</c:v>
                </c:pt>
              </c:strCache>
            </c:strRef>
          </c:cat>
          <c:val>
            <c:numRef>
              <c:f>'ANSWER - ANALYSIS'!$C$264:$D$264</c:f>
              <c:numCache>
                <c:formatCode>_("$"* #,##0.00_);_("$"* \(#,##0.00\);_("$"* "-"??_);_(@_)</c:formatCode>
                <c:ptCount val="2"/>
                <c:pt idx="0">
                  <c:v>6.6901265822784808</c:v>
                </c:pt>
                <c:pt idx="1">
                  <c:v>6.8458426966292159</c:v>
                </c:pt>
              </c:numCache>
            </c:numRef>
          </c:val>
          <c:extLst>
            <c:ext xmlns:c16="http://schemas.microsoft.com/office/drawing/2014/chart" uri="{C3380CC4-5D6E-409C-BE32-E72D297353CC}">
              <c16:uniqueId val="{00000003-CC7C-48FC-9EE7-678A27308435}"/>
            </c:ext>
          </c:extLst>
        </c:ser>
        <c:ser>
          <c:idx val="4"/>
          <c:order val="4"/>
          <c:tx>
            <c:strRef>
              <c:f>'ANSWER - ANALYSIS'!$B$265</c:f>
              <c:strCache>
                <c:ptCount val="1"/>
                <c:pt idx="0">
                  <c:v>Juice</c:v>
                </c:pt>
              </c:strCache>
            </c:strRef>
          </c:tx>
          <c:spPr>
            <a:solidFill>
              <a:schemeClr val="accent5"/>
            </a:solidFill>
            <a:ln>
              <a:noFill/>
            </a:ln>
            <a:effectLst/>
          </c:spPr>
          <c:invertIfNegative val="0"/>
          <c:cat>
            <c:strRef>
              <c:f>'ANSWER - ANALYSIS'!$C$260:$D$260</c:f>
              <c:strCache>
                <c:ptCount val="2"/>
                <c:pt idx="0">
                  <c:v>Male</c:v>
                </c:pt>
                <c:pt idx="1">
                  <c:v>Female</c:v>
                </c:pt>
              </c:strCache>
            </c:strRef>
          </c:cat>
          <c:val>
            <c:numRef>
              <c:f>'ANSWER - ANALYSIS'!$C$265:$D$265</c:f>
              <c:numCache>
                <c:formatCode>_("$"* #,##0.00_);_("$"* \(#,##0.00\);_("$"* "-"??_);_(@_)</c:formatCode>
                <c:ptCount val="2"/>
                <c:pt idx="0">
                  <c:v>2.8051898734177207</c:v>
                </c:pt>
                <c:pt idx="1">
                  <c:v>3.0983146067415732</c:v>
                </c:pt>
              </c:numCache>
            </c:numRef>
          </c:val>
          <c:extLst>
            <c:ext xmlns:c16="http://schemas.microsoft.com/office/drawing/2014/chart" uri="{C3380CC4-5D6E-409C-BE32-E72D297353CC}">
              <c16:uniqueId val="{00000004-CC7C-48FC-9EE7-678A27308435}"/>
            </c:ext>
          </c:extLst>
        </c:ser>
        <c:ser>
          <c:idx val="5"/>
          <c:order val="5"/>
          <c:tx>
            <c:strRef>
              <c:f>'ANSWER - ANALYSIS'!$B$266</c:f>
              <c:strCache>
                <c:ptCount val="1"/>
                <c:pt idx="0">
                  <c:v>Cleaner</c:v>
                </c:pt>
              </c:strCache>
            </c:strRef>
          </c:tx>
          <c:spPr>
            <a:solidFill>
              <a:schemeClr val="accent6"/>
            </a:solidFill>
            <a:ln>
              <a:noFill/>
            </a:ln>
            <a:effectLst/>
          </c:spPr>
          <c:invertIfNegative val="0"/>
          <c:cat>
            <c:strRef>
              <c:f>'ANSWER - ANALYSIS'!$C$260:$D$260</c:f>
              <c:strCache>
                <c:ptCount val="2"/>
                <c:pt idx="0">
                  <c:v>Male</c:v>
                </c:pt>
                <c:pt idx="1">
                  <c:v>Female</c:v>
                </c:pt>
              </c:strCache>
            </c:strRef>
          </c:cat>
          <c:val>
            <c:numRef>
              <c:f>'ANSWER - ANALYSIS'!$C$266:$D$266</c:f>
              <c:numCache>
                <c:formatCode>_("$"* #,##0.00_);_("$"* \(#,##0.00\);_("$"* "-"??_);_(@_)</c:formatCode>
                <c:ptCount val="2"/>
                <c:pt idx="0">
                  <c:v>3.8406329113924045</c:v>
                </c:pt>
                <c:pt idx="1">
                  <c:v>4.2171910112359541</c:v>
                </c:pt>
              </c:numCache>
            </c:numRef>
          </c:val>
          <c:extLst>
            <c:ext xmlns:c16="http://schemas.microsoft.com/office/drawing/2014/chart" uri="{C3380CC4-5D6E-409C-BE32-E72D297353CC}">
              <c16:uniqueId val="{00000005-CC7C-48FC-9EE7-678A27308435}"/>
            </c:ext>
          </c:extLst>
        </c:ser>
        <c:dLbls>
          <c:showLegendKey val="0"/>
          <c:showVal val="0"/>
          <c:showCatName val="0"/>
          <c:showSerName val="0"/>
          <c:showPercent val="0"/>
          <c:showBubbleSize val="0"/>
        </c:dLbls>
        <c:gapWidth val="219"/>
        <c:overlap val="-27"/>
        <c:axId val="1645223119"/>
        <c:axId val="1178168255"/>
      </c:barChart>
      <c:catAx>
        <c:axId val="16452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68255"/>
        <c:crosses val="autoZero"/>
        <c:auto val="1"/>
        <c:lblAlgn val="ctr"/>
        <c:lblOffset val="100"/>
        <c:noMultiLvlLbl val="0"/>
      </c:catAx>
      <c:valAx>
        <c:axId val="11781682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3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(Average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 ANALYSIS'!$B$281</c:f>
              <c:strCache>
                <c:ptCount val="1"/>
                <c:pt idx="0">
                  <c:v>Coffee</c:v>
                </c:pt>
              </c:strCache>
            </c:strRef>
          </c:tx>
          <c:spPr>
            <a:solidFill>
              <a:schemeClr val="accent1"/>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ANALYSIS'!$C$281:$F$281</c:f>
              <c:numCache>
                <c:formatCode>_("$"* #,##0.00_);_("$"* \(#,##0.00\);_("$"* "-"??_);_(@_)</c:formatCode>
                <c:ptCount val="4"/>
                <c:pt idx="0">
                  <c:v>10.046744186046512</c:v>
                </c:pt>
                <c:pt idx="1">
                  <c:v>9.6226470588235244</c:v>
                </c:pt>
                <c:pt idx="2">
                  <c:v>9.8518750000000015</c:v>
                </c:pt>
                <c:pt idx="3">
                  <c:v>8.6183333333333341</c:v>
                </c:pt>
              </c:numCache>
            </c:numRef>
          </c:val>
          <c:extLst>
            <c:ext xmlns:c16="http://schemas.microsoft.com/office/drawing/2014/chart" uri="{C3380CC4-5D6E-409C-BE32-E72D297353CC}">
              <c16:uniqueId val="{00000000-CE13-4571-AE47-78ED80021BE7}"/>
            </c:ext>
          </c:extLst>
        </c:ser>
        <c:ser>
          <c:idx val="1"/>
          <c:order val="1"/>
          <c:tx>
            <c:strRef>
              <c:f>'ANSWER - ANALYSIS'!$B$282</c:f>
              <c:strCache>
                <c:ptCount val="1"/>
                <c:pt idx="0">
                  <c:v>T-Shirt</c:v>
                </c:pt>
              </c:strCache>
            </c:strRef>
          </c:tx>
          <c:spPr>
            <a:solidFill>
              <a:schemeClr val="accent2"/>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ANALYSIS'!$C$282:$F$282</c:f>
              <c:numCache>
                <c:formatCode>_("$"* #,##0.00_);_("$"* \(#,##0.00\);_("$"* "-"??_);_(@_)</c:formatCode>
                <c:ptCount val="4"/>
                <c:pt idx="0">
                  <c:v>34.310930232558135</c:v>
                </c:pt>
                <c:pt idx="1">
                  <c:v>30.63607843137256</c:v>
                </c:pt>
                <c:pt idx="2">
                  <c:v>30.87125</c:v>
                </c:pt>
                <c:pt idx="3">
                  <c:v>29.959999999999997</c:v>
                </c:pt>
              </c:numCache>
            </c:numRef>
          </c:val>
          <c:extLst>
            <c:ext xmlns:c16="http://schemas.microsoft.com/office/drawing/2014/chart" uri="{C3380CC4-5D6E-409C-BE32-E72D297353CC}">
              <c16:uniqueId val="{00000001-CE13-4571-AE47-78ED80021BE7}"/>
            </c:ext>
          </c:extLst>
        </c:ser>
        <c:ser>
          <c:idx val="2"/>
          <c:order val="2"/>
          <c:tx>
            <c:strRef>
              <c:f>'ANSWER - ANALYSIS'!$B$283</c:f>
              <c:strCache>
                <c:ptCount val="1"/>
                <c:pt idx="0">
                  <c:v>Shampoo</c:v>
                </c:pt>
              </c:strCache>
            </c:strRef>
          </c:tx>
          <c:spPr>
            <a:solidFill>
              <a:schemeClr val="accent3"/>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ANALYSIS'!$C$283:$F$283</c:f>
              <c:numCache>
                <c:formatCode>_("$"* #,##0.00_);_("$"* \(#,##0.00\);_("$"* "-"??_);_(@_)</c:formatCode>
                <c:ptCount val="4"/>
                <c:pt idx="0">
                  <c:v>3.9699999999999993</c:v>
                </c:pt>
                <c:pt idx="1">
                  <c:v>3.7515686274509794</c:v>
                </c:pt>
                <c:pt idx="2">
                  <c:v>3.6706249999999998</c:v>
                </c:pt>
                <c:pt idx="3">
                  <c:v>2.5016666666666665</c:v>
                </c:pt>
              </c:numCache>
            </c:numRef>
          </c:val>
          <c:extLst>
            <c:ext xmlns:c16="http://schemas.microsoft.com/office/drawing/2014/chart" uri="{C3380CC4-5D6E-409C-BE32-E72D297353CC}">
              <c16:uniqueId val="{00000002-CE13-4571-AE47-78ED80021BE7}"/>
            </c:ext>
          </c:extLst>
        </c:ser>
        <c:ser>
          <c:idx val="3"/>
          <c:order val="3"/>
          <c:tx>
            <c:strRef>
              <c:f>'ANSWER - ANALYSIS'!$B$284</c:f>
              <c:strCache>
                <c:ptCount val="1"/>
                <c:pt idx="0">
                  <c:v>Detergent</c:v>
                </c:pt>
              </c:strCache>
            </c:strRef>
          </c:tx>
          <c:spPr>
            <a:solidFill>
              <a:schemeClr val="accent4"/>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ANALYSIS'!$C$284:$F$284</c:f>
              <c:numCache>
                <c:formatCode>_("$"* #,##0.00_);_("$"* \(#,##0.00\);_("$"* "-"??_);_(@_)</c:formatCode>
                <c:ptCount val="4"/>
                <c:pt idx="0">
                  <c:v>6.9023255813953481</c:v>
                </c:pt>
                <c:pt idx="1">
                  <c:v>6.5732352941176488</c:v>
                </c:pt>
                <c:pt idx="2">
                  <c:v>6.7674999999999983</c:v>
                </c:pt>
                <c:pt idx="3">
                  <c:v>6.5316666666666672</c:v>
                </c:pt>
              </c:numCache>
            </c:numRef>
          </c:val>
          <c:extLst>
            <c:ext xmlns:c16="http://schemas.microsoft.com/office/drawing/2014/chart" uri="{C3380CC4-5D6E-409C-BE32-E72D297353CC}">
              <c16:uniqueId val="{00000003-CE13-4571-AE47-78ED80021BE7}"/>
            </c:ext>
          </c:extLst>
        </c:ser>
        <c:ser>
          <c:idx val="4"/>
          <c:order val="4"/>
          <c:tx>
            <c:strRef>
              <c:f>'ANSWER - ANALYSIS'!$B$285</c:f>
              <c:strCache>
                <c:ptCount val="1"/>
                <c:pt idx="0">
                  <c:v>Juice</c:v>
                </c:pt>
              </c:strCache>
            </c:strRef>
          </c:tx>
          <c:spPr>
            <a:solidFill>
              <a:schemeClr val="accent5"/>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ANALYSIS'!$C$285:$F$285</c:f>
              <c:numCache>
                <c:formatCode>_("$"* #,##0.00_);_("$"* \(#,##0.00\);_("$"* "-"??_);_(@_)</c:formatCode>
                <c:ptCount val="4"/>
                <c:pt idx="0">
                  <c:v>3.3432558139534883</c:v>
                </c:pt>
                <c:pt idx="1">
                  <c:v>2.9403921568627447</c:v>
                </c:pt>
                <c:pt idx="2">
                  <c:v>2.9887499999999996</c:v>
                </c:pt>
                <c:pt idx="3">
                  <c:v>2.5750000000000002</c:v>
                </c:pt>
              </c:numCache>
            </c:numRef>
          </c:val>
          <c:extLst>
            <c:ext xmlns:c16="http://schemas.microsoft.com/office/drawing/2014/chart" uri="{C3380CC4-5D6E-409C-BE32-E72D297353CC}">
              <c16:uniqueId val="{00000004-CE13-4571-AE47-78ED80021BE7}"/>
            </c:ext>
          </c:extLst>
        </c:ser>
        <c:ser>
          <c:idx val="5"/>
          <c:order val="5"/>
          <c:tx>
            <c:strRef>
              <c:f>'ANSWER - ANALYSIS'!$B$286</c:f>
              <c:strCache>
                <c:ptCount val="1"/>
                <c:pt idx="0">
                  <c:v>Cleaner</c:v>
                </c:pt>
              </c:strCache>
            </c:strRef>
          </c:tx>
          <c:spPr>
            <a:solidFill>
              <a:schemeClr val="accent6"/>
            </a:solidFill>
            <a:ln>
              <a:noFill/>
            </a:ln>
            <a:effectLst/>
          </c:spPr>
          <c:invertIfNegative val="0"/>
          <c:cat>
            <c:strRef>
              <c:f>'ANSWER - ANALYSIS'!$C$280:$F$280</c:f>
              <c:strCache>
                <c:ptCount val="4"/>
                <c:pt idx="0">
                  <c:v>Single</c:v>
                </c:pt>
                <c:pt idx="1">
                  <c:v>Married</c:v>
                </c:pt>
                <c:pt idx="2">
                  <c:v>Divorced</c:v>
                </c:pt>
                <c:pt idx="3">
                  <c:v>Widowed</c:v>
                </c:pt>
              </c:strCache>
            </c:strRef>
          </c:cat>
          <c:val>
            <c:numRef>
              <c:f>'ANSWER - ANALYSIS'!$C$286:$F$286</c:f>
              <c:numCache>
                <c:formatCode>_("$"* #,##0.00_);_("$"* \(#,##0.00\);_("$"* "-"??_);_(@_)</c:formatCode>
                <c:ptCount val="4"/>
                <c:pt idx="0">
                  <c:v>4.0511627906976742</c:v>
                </c:pt>
                <c:pt idx="1">
                  <c:v>4.1601960784313734</c:v>
                </c:pt>
                <c:pt idx="2">
                  <c:v>3.6075000000000004</c:v>
                </c:pt>
                <c:pt idx="3">
                  <c:v>3.2833333333333337</c:v>
                </c:pt>
              </c:numCache>
            </c:numRef>
          </c:val>
          <c:extLst>
            <c:ext xmlns:c16="http://schemas.microsoft.com/office/drawing/2014/chart" uri="{C3380CC4-5D6E-409C-BE32-E72D297353CC}">
              <c16:uniqueId val="{00000005-CE13-4571-AE47-78ED80021BE7}"/>
            </c:ext>
          </c:extLst>
        </c:ser>
        <c:dLbls>
          <c:showLegendKey val="0"/>
          <c:showVal val="0"/>
          <c:showCatName val="0"/>
          <c:showSerName val="0"/>
          <c:showPercent val="0"/>
          <c:showBubbleSize val="0"/>
        </c:dLbls>
        <c:gapWidth val="219"/>
        <c:overlap val="-27"/>
        <c:axId val="1642590063"/>
        <c:axId val="1192485423"/>
      </c:barChart>
      <c:catAx>
        <c:axId val="16425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85423"/>
        <c:crosses val="autoZero"/>
        <c:auto val="1"/>
        <c:lblAlgn val="ctr"/>
        <c:lblOffset val="100"/>
        <c:noMultiLvlLbl val="0"/>
      </c:catAx>
      <c:valAx>
        <c:axId val="11924854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90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Coffee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Coffee</a:t>
          </a:r>
        </a:p>
      </cx:txPr>
    </cx:title>
    <cx:plotArea>
      <cx:plotAreaRegion>
        <cx:series layoutId="clusteredColumn" uniqueId="{AFC5F2A5-A6BA-4CE0-A311-567DFEC8247A}">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T-Shirt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T-Shirt</a:t>
          </a:r>
        </a:p>
      </cx:txPr>
    </cx:title>
    <cx:plotArea>
      <cx:plotAreaRegion>
        <cx:series layoutId="clusteredColumn" uniqueId="{84936BF7-1616-4FE2-B21D-4DA14086CB6E}">
          <cx:spPr>
            <a:solidFill>
              <a:schemeClr val="accent2"/>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Shampoo</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Shampoo</a:t>
          </a:r>
        </a:p>
      </cx:txPr>
    </cx:title>
    <cx:plotArea>
      <cx:plotAreaRegion>
        <cx:series layoutId="clusteredColumn" uniqueId="{49696768-8F11-4EAA-B5AB-EC1170D076C9}">
          <cx:spPr>
            <a:solidFill>
              <a:schemeClr val="accent6"/>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Detergent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Detergent</a:t>
          </a:r>
        </a:p>
      </cx:txPr>
    </cx:title>
    <cx:plotArea>
      <cx:plotAreaRegion>
        <cx:series layoutId="clusteredColumn" uniqueId="{8ED8B901-7E0E-4CCA-8729-2EF22ECC829B}">
          <cx:spPr>
            <a:solidFill>
              <a:srgbClr val="AF96E6"/>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Juice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Juice</a:t>
          </a:r>
        </a:p>
      </cx:txPr>
    </cx:title>
    <cx:plotArea>
      <cx:plotAreaRegion>
        <cx:series layoutId="clusteredColumn" uniqueId="{FD33220E-B461-4946-B380-221BC841F342}">
          <cx:spPr>
            <a:solidFill>
              <a:srgbClr val="EA5858"/>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Cleaner</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Cleaner</a:t>
          </a:r>
        </a:p>
      </cx:txPr>
    </cx:title>
    <cx:plotArea>
      <cx:plotAreaRegion>
        <cx:series layoutId="clusteredColumn" uniqueId="{41249C4F-EEF2-478D-9CB6-3C5264693D01}">
          <cx:spPr>
            <a:solidFill>
              <a:srgbClr val="CC9900"/>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T-Shirt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T-Shirt</a:t>
          </a:r>
        </a:p>
      </cx:txPr>
    </cx:title>
    <cx:plotArea>
      <cx:plotAreaRegion>
        <cx:series layoutId="clusteredColumn" uniqueId="{84936BF7-1616-4FE2-B21D-4DA14086CB6E}">
          <cx:spPr>
            <a:solidFill>
              <a:schemeClr val="accent2"/>
            </a:solidFill>
          </cx:spPr>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ustomXml" Target="../ink/ink3.xml"/><Relationship Id="rId18" Type="http://schemas.openxmlformats.org/officeDocument/2006/relationships/customXml" Target="../ink/ink5.xml"/><Relationship Id="rId3" Type="http://schemas.microsoft.com/office/2014/relationships/chartEx" Target="../charts/chartEx3.xml"/><Relationship Id="rId21" Type="http://schemas.openxmlformats.org/officeDocument/2006/relationships/image" Target="../media/image6.png"/><Relationship Id="rId7" Type="http://schemas.openxmlformats.org/officeDocument/2006/relationships/customXml" Target="../ink/ink1.xml"/><Relationship Id="rId12" Type="http://schemas.openxmlformats.org/officeDocument/2006/relationships/image" Target="../media/image4.png"/><Relationship Id="rId17" Type="http://schemas.openxmlformats.org/officeDocument/2006/relationships/image" Target="../media/image3.png"/><Relationship Id="rId2" Type="http://schemas.microsoft.com/office/2014/relationships/chartEx" Target="../charts/chartEx2.xml"/><Relationship Id="rId16" Type="http://schemas.openxmlformats.org/officeDocument/2006/relationships/customXml" Target="../ink/ink4.xml"/><Relationship Id="rId20" Type="http://schemas.openxmlformats.org/officeDocument/2006/relationships/customXml" Target="../ink/ink6.xml"/><Relationship Id="rId1" Type="http://schemas.microsoft.com/office/2014/relationships/chartEx" Target="../charts/chartEx1.xml"/><Relationship Id="rId6" Type="http://schemas.microsoft.com/office/2014/relationships/chartEx" Target="../charts/chartEx6.xml"/><Relationship Id="rId24" Type="http://schemas.openxmlformats.org/officeDocument/2006/relationships/chart" Target="../charts/chart2.xml"/><Relationship Id="rId5" Type="http://schemas.microsoft.com/office/2014/relationships/chartEx" Target="../charts/chartEx5.xml"/><Relationship Id="rId15" Type="http://schemas.microsoft.com/office/2014/relationships/chartEx" Target="../charts/chartEx7.xml"/><Relationship Id="rId23" Type="http://schemas.openxmlformats.org/officeDocument/2006/relationships/chart" Target="../charts/chart1.xml"/><Relationship Id="rId19" Type="http://schemas.openxmlformats.org/officeDocument/2006/relationships/image" Target="../media/image5.png"/><Relationship Id="rId4" Type="http://schemas.microsoft.com/office/2014/relationships/chartEx" Target="../charts/chartEx4.xml"/><Relationship Id="rId9" Type="http://schemas.openxmlformats.org/officeDocument/2006/relationships/customXml" Target="../ink/ink2.xml"/><Relationship Id="rId14" Type="http://schemas.openxmlformats.org/officeDocument/2006/relationships/image" Target="../media/image1.png"/><Relationship Id="rId22" Type="http://schemas.openxmlformats.org/officeDocument/2006/relationships/customXml" Target="../ink/ink7.xml"/></Relationships>
</file>

<file path=xl/drawings/drawing1.xml><?xml version="1.0" encoding="utf-8"?>
<xdr:wsDr xmlns:xdr="http://schemas.openxmlformats.org/drawingml/2006/spreadsheetDrawing" xmlns:a="http://schemas.openxmlformats.org/drawingml/2006/main">
  <xdr:twoCellAnchor>
    <xdr:from>
      <xdr:col>0</xdr:col>
      <xdr:colOff>342900</xdr:colOff>
      <xdr:row>59</xdr:row>
      <xdr:rowOff>133350</xdr:rowOff>
    </xdr:from>
    <xdr:to>
      <xdr:col>9</xdr:col>
      <xdr:colOff>579120</xdr:colOff>
      <xdr:row>73</xdr:row>
      <xdr:rowOff>114300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3E58E88-2588-4AA5-8880-76D6F20CA7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 y="8545830"/>
              <a:ext cx="5935980" cy="2541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731520</xdr:colOff>
      <xdr:row>59</xdr:row>
      <xdr:rowOff>118110</xdr:rowOff>
    </xdr:from>
    <xdr:to>
      <xdr:col>18</xdr:col>
      <xdr:colOff>0</xdr:colOff>
      <xdr:row>73</xdr:row>
      <xdr:rowOff>144780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8575831-B00F-4E63-8A1F-AE44199BD3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31280" y="8530590"/>
              <a:ext cx="5913120" cy="2586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342900</xdr:colOff>
      <xdr:row>74</xdr:row>
      <xdr:rowOff>53340</xdr:rowOff>
    </xdr:from>
    <xdr:to>
      <xdr:col>9</xdr:col>
      <xdr:colOff>579120</xdr:colOff>
      <xdr:row>87</xdr:row>
      <xdr:rowOff>106680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F8B574C-E854-487B-8D35-B895DE2F7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2900" y="11209020"/>
              <a:ext cx="5935980" cy="2430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716280</xdr:colOff>
      <xdr:row>74</xdr:row>
      <xdr:rowOff>38100</xdr:rowOff>
    </xdr:from>
    <xdr:to>
      <xdr:col>18</xdr:col>
      <xdr:colOff>7620</xdr:colOff>
      <xdr:row>87</xdr:row>
      <xdr:rowOff>91440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F400A19E-ABB7-40A4-9586-19C7BF8409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16040" y="11193780"/>
              <a:ext cx="5935980" cy="2430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327660</xdr:colOff>
      <xdr:row>88</xdr:row>
      <xdr:rowOff>76200</xdr:rowOff>
    </xdr:from>
    <xdr:to>
      <xdr:col>9</xdr:col>
      <xdr:colOff>563880</xdr:colOff>
      <xdr:row>101</xdr:row>
      <xdr:rowOff>129540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1CC71C2-0F2F-4ADE-A702-8542FEF625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7660" y="13792200"/>
              <a:ext cx="5935980" cy="2430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739140</xdr:colOff>
      <xdr:row>88</xdr:row>
      <xdr:rowOff>83820</xdr:rowOff>
    </xdr:from>
    <xdr:to>
      <xdr:col>18</xdr:col>
      <xdr:colOff>30480</xdr:colOff>
      <xdr:row>101</xdr:row>
      <xdr:rowOff>137160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3F5B652C-28C9-4BFF-AA2B-5000FC762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38900" y="13799820"/>
              <a:ext cx="5935980" cy="2430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447915</xdr:colOff>
      <xdr:row>134</xdr:row>
      <xdr:rowOff>153233</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6" name="Ink 15">
              <a:extLst>
                <a:ext uri="{FF2B5EF4-FFF2-40B4-BE49-F238E27FC236}">
                  <a16:creationId xmlns:a16="http://schemas.microsoft.com/office/drawing/2014/main" id="{16E3D306-452B-4544-8102-793536A24294}"/>
                </a:ext>
              </a:extLst>
            </xdr14:cNvPr>
            <xdr14:cNvContentPartPr/>
          </xdr14:nvContentPartPr>
          <xdr14:nvPr macro=""/>
          <xdr14:xfrm>
            <a:off x="2439360" y="16866006"/>
            <a:ext cx="360" cy="360"/>
          </xdr14:xfrm>
        </xdr:contentPart>
      </mc:Choice>
      <mc:Fallback xmlns="">
        <xdr:pic>
          <xdr:nvPicPr>
            <xdr:cNvPr id="22" name="Ink 21">
              <a:extLst>
                <a:ext uri="{FF2B5EF4-FFF2-40B4-BE49-F238E27FC236}">
                  <a16:creationId xmlns:a16="http://schemas.microsoft.com/office/drawing/2014/main" id="{BEF883AC-23F0-460E-BC23-848ACC9E2D51}"/>
                </a:ext>
              </a:extLst>
            </xdr:cNvPr>
            <xdr:cNvPicPr/>
          </xdr:nvPicPr>
          <xdr:blipFill>
            <a:blip xmlns:r="http://schemas.openxmlformats.org/officeDocument/2006/relationships" r:embed="rId8"/>
            <a:stretch>
              <a:fillRect/>
            </a:stretch>
          </xdr:blipFill>
          <xdr:spPr>
            <a:xfrm>
              <a:off x="2430720" y="16857366"/>
              <a:ext cx="18000" cy="18000"/>
            </a:xfrm>
            <a:prstGeom prst="rect">
              <a:avLst/>
            </a:prstGeom>
          </xdr:spPr>
        </xdr:pic>
      </mc:Fallback>
    </mc:AlternateContent>
    <xdr:clientData/>
  </xdr:oneCellAnchor>
  <xdr:twoCellAnchor editAs="oneCell">
    <xdr:from>
      <xdr:col>3</xdr:col>
      <xdr:colOff>834985</xdr:colOff>
      <xdr:row>151</xdr:row>
      <xdr:rowOff>151041</xdr:rowOff>
    </xdr:from>
    <xdr:to>
      <xdr:col>3</xdr:col>
      <xdr:colOff>835345</xdr:colOff>
      <xdr:row>151</xdr:row>
      <xdr:rowOff>151401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7" name="Ink 16">
              <a:extLst>
                <a:ext uri="{FF2B5EF4-FFF2-40B4-BE49-F238E27FC236}">
                  <a16:creationId xmlns:a16="http://schemas.microsoft.com/office/drawing/2014/main" id="{798E9FB1-0820-412E-9768-C2B420473FC8}"/>
                </a:ext>
              </a:extLst>
            </xdr14:cNvPr>
            <xdr14:cNvContentPartPr/>
          </xdr14:nvContentPartPr>
          <xdr14:nvPr macro=""/>
          <xdr14:xfrm>
            <a:off x="3570840" y="27509595"/>
            <a:ext cx="360" cy="360"/>
          </xdr14:xfrm>
        </xdr:contentPart>
      </mc:Choice>
      <mc:Fallback xmlns="">
        <xdr:pic>
          <xdr:nvPicPr>
            <xdr:cNvPr id="26" name="Ink 25">
              <a:extLst>
                <a:ext uri="{FF2B5EF4-FFF2-40B4-BE49-F238E27FC236}">
                  <a16:creationId xmlns:a16="http://schemas.microsoft.com/office/drawing/2014/main" id="{F03D38CD-4048-4A6B-8713-AF9800E7D332}"/>
                </a:ext>
              </a:extLst>
            </xdr:cNvPr>
            <xdr:cNvPicPr/>
          </xdr:nvPicPr>
          <xdr:blipFill>
            <a:blip xmlns:r="http://schemas.openxmlformats.org/officeDocument/2006/relationships" r:embed="rId12"/>
            <a:stretch>
              <a:fillRect/>
            </a:stretch>
          </xdr:blipFill>
          <xdr:spPr>
            <a:xfrm>
              <a:off x="3562200" y="27500955"/>
              <a:ext cx="18000" cy="18000"/>
            </a:xfrm>
            <a:prstGeom prst="rect">
              <a:avLst/>
            </a:prstGeom>
          </xdr:spPr>
        </xdr:pic>
      </mc:Fallback>
    </mc:AlternateContent>
    <xdr:clientData/>
  </xdr:twoCellAnchor>
  <xdr:twoCellAnchor editAs="oneCell">
    <xdr:from>
      <xdr:col>5</xdr:col>
      <xdr:colOff>11760</xdr:colOff>
      <xdr:row>134</xdr:row>
      <xdr:rowOff>137880</xdr:rowOff>
    </xdr:from>
    <xdr:to>
      <xdr:col>9</xdr:col>
      <xdr:colOff>616156</xdr:colOff>
      <xdr:row>153</xdr:row>
      <xdr:rowOff>76414</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43" name="Ink 42">
              <a:extLst>
                <a:ext uri="{FF2B5EF4-FFF2-40B4-BE49-F238E27FC236}">
                  <a16:creationId xmlns:a16="http://schemas.microsoft.com/office/drawing/2014/main" id="{0663EA48-4A01-4502-8428-BD23F17C12E2}"/>
                </a:ext>
              </a:extLst>
            </xdr14:cNvPr>
            <xdr14:cNvContentPartPr/>
          </xdr14:nvContentPartPr>
          <xdr14:nvPr macro=""/>
          <xdr14:xfrm>
            <a:off x="4705680" y="24636180"/>
            <a:ext cx="3668699" cy="3413254"/>
          </xdr14:xfrm>
        </xdr:contentPart>
      </mc:Choice>
      <mc:Fallback>
        <xdr:pic>
          <xdr:nvPicPr>
            <xdr:cNvPr id="43" name="Ink 42">
              <a:extLst>
                <a:ext uri="{FF2B5EF4-FFF2-40B4-BE49-F238E27FC236}">
                  <a16:creationId xmlns:a16="http://schemas.microsoft.com/office/drawing/2014/main" id="{0663EA48-4A01-4502-8428-BD23F17C12E2}"/>
                </a:ext>
              </a:extLst>
            </xdr:cNvPr>
            <xdr:cNvPicPr/>
          </xdr:nvPicPr>
          <xdr:blipFill>
            <a:blip xmlns:r="http://schemas.openxmlformats.org/officeDocument/2006/relationships" r:embed="rId14"/>
            <a:stretch>
              <a:fillRect/>
            </a:stretch>
          </xdr:blipFill>
          <xdr:spPr>
            <a:xfrm>
              <a:off x="4697065" y="24627691"/>
              <a:ext cx="3686289" cy="3430586"/>
            </a:xfrm>
            <a:prstGeom prst="rect">
              <a:avLst/>
            </a:prstGeom>
          </xdr:spPr>
        </xdr:pic>
      </mc:Fallback>
    </mc:AlternateContent>
    <xdr:clientData/>
  </xdr:twoCellAnchor>
  <xdr:twoCellAnchor>
    <xdr:from>
      <xdr:col>1</xdr:col>
      <xdr:colOff>1028700</xdr:colOff>
      <xdr:row>177</xdr:row>
      <xdr:rowOff>19050</xdr:rowOff>
    </xdr:from>
    <xdr:to>
      <xdr:col>9</xdr:col>
      <xdr:colOff>419100</xdr:colOff>
      <xdr:row>191</xdr:row>
      <xdr:rowOff>45720</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DB46BACD-B3B8-451C-BC72-7075E5C6F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638300" y="32381190"/>
              <a:ext cx="6172200" cy="2586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40460</xdr:colOff>
      <xdr:row>205</xdr:row>
      <xdr:rowOff>129842</xdr:rowOff>
    </xdr:from>
    <xdr:to>
      <xdr:col>19</xdr:col>
      <xdr:colOff>40820</xdr:colOff>
      <xdr:row>205</xdr:row>
      <xdr:rowOff>130202</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94" name="Ink 93">
              <a:extLst>
                <a:ext uri="{FF2B5EF4-FFF2-40B4-BE49-F238E27FC236}">
                  <a16:creationId xmlns:a16="http://schemas.microsoft.com/office/drawing/2014/main" id="{F6BB13DF-4606-4E2B-993E-11294B4EDB0D}"/>
                </a:ext>
              </a:extLst>
            </xdr14:cNvPr>
            <xdr14:cNvContentPartPr/>
          </xdr14:nvContentPartPr>
          <xdr14:nvPr macro=""/>
          <xdr14:xfrm>
            <a:off x="14908320" y="38088075"/>
            <a:ext cx="360" cy="360"/>
          </xdr14:xfrm>
        </xdr:contentPart>
      </mc:Choice>
      <mc:Fallback>
        <xdr:pic>
          <xdr:nvPicPr>
            <xdr:cNvPr id="94" name="Ink 93">
              <a:extLst>
                <a:ext uri="{FF2B5EF4-FFF2-40B4-BE49-F238E27FC236}">
                  <a16:creationId xmlns:a16="http://schemas.microsoft.com/office/drawing/2014/main" id="{F6BB13DF-4606-4E2B-993E-11294B4EDB0D}"/>
                </a:ext>
              </a:extLst>
            </xdr:cNvPr>
            <xdr:cNvPicPr/>
          </xdr:nvPicPr>
          <xdr:blipFill>
            <a:blip xmlns:r="http://schemas.openxmlformats.org/officeDocument/2006/relationships" r:embed="rId17"/>
            <a:stretch>
              <a:fillRect/>
            </a:stretch>
          </xdr:blipFill>
          <xdr:spPr>
            <a:xfrm>
              <a:off x="14899320" y="38079435"/>
              <a:ext cx="18000" cy="18000"/>
            </a:xfrm>
            <a:prstGeom prst="rect">
              <a:avLst/>
            </a:prstGeom>
          </xdr:spPr>
        </xdr:pic>
      </mc:Fallback>
    </mc:AlternateContent>
    <xdr:clientData/>
  </xdr:twoCellAnchor>
  <xdr:twoCellAnchor editAs="oneCell">
    <xdr:from>
      <xdr:col>4</xdr:col>
      <xdr:colOff>379486</xdr:colOff>
      <xdr:row>205</xdr:row>
      <xdr:rowOff>22864</xdr:rowOff>
    </xdr:from>
    <xdr:to>
      <xdr:col>7</xdr:col>
      <xdr:colOff>260786</xdr:colOff>
      <xdr:row>218</xdr:row>
      <xdr:rowOff>8860</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98" name="Ink 97">
              <a:extLst>
                <a:ext uri="{FF2B5EF4-FFF2-40B4-BE49-F238E27FC236}">
                  <a16:creationId xmlns:a16="http://schemas.microsoft.com/office/drawing/2014/main" id="{1F13285E-7EDE-4D2A-8C88-D68D9808C71B}"/>
                </a:ext>
              </a:extLst>
            </xdr14:cNvPr>
            <xdr14:cNvContentPartPr/>
          </xdr14:nvContentPartPr>
          <xdr14:nvPr macro=""/>
          <xdr14:xfrm>
            <a:off x="4304672" y="37981097"/>
            <a:ext cx="2255905" cy="2404903"/>
          </xdr14:xfrm>
        </xdr:contentPart>
      </mc:Choice>
      <mc:Fallback>
        <xdr:pic>
          <xdr:nvPicPr>
            <xdr:cNvPr id="98" name="Ink 97">
              <a:extLst>
                <a:ext uri="{FF2B5EF4-FFF2-40B4-BE49-F238E27FC236}">
                  <a16:creationId xmlns:a16="http://schemas.microsoft.com/office/drawing/2014/main" id="{1F13285E-7EDE-4D2A-8C88-D68D9808C71B}"/>
                </a:ext>
              </a:extLst>
            </xdr:cNvPr>
            <xdr:cNvPicPr/>
          </xdr:nvPicPr>
          <xdr:blipFill>
            <a:blip xmlns:r="http://schemas.openxmlformats.org/officeDocument/2006/relationships" r:embed="rId19"/>
            <a:stretch>
              <a:fillRect/>
            </a:stretch>
          </xdr:blipFill>
          <xdr:spPr>
            <a:xfrm>
              <a:off x="4295671" y="37972457"/>
              <a:ext cx="2273546" cy="2422544"/>
            </a:xfrm>
            <a:prstGeom prst="rect">
              <a:avLst/>
            </a:prstGeom>
          </xdr:spPr>
        </xdr:pic>
      </mc:Fallback>
    </mc:AlternateContent>
    <xdr:clientData/>
  </xdr:twoCellAnchor>
  <xdr:twoCellAnchor editAs="oneCell">
    <xdr:from>
      <xdr:col>4</xdr:col>
      <xdr:colOff>425304</xdr:colOff>
      <xdr:row>222</xdr:row>
      <xdr:rowOff>114201</xdr:rowOff>
    </xdr:from>
    <xdr:to>
      <xdr:col>7</xdr:col>
      <xdr:colOff>295729</xdr:colOff>
      <xdr:row>235</xdr:row>
      <xdr:rowOff>88604</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99" name="Ink 98">
              <a:extLst>
                <a:ext uri="{FF2B5EF4-FFF2-40B4-BE49-F238E27FC236}">
                  <a16:creationId xmlns:a16="http://schemas.microsoft.com/office/drawing/2014/main" id="{B1A742EA-7108-48EE-AE78-CEE886AD2D52}"/>
                </a:ext>
              </a:extLst>
            </xdr14:cNvPr>
            <xdr14:cNvContentPartPr/>
          </xdr14:nvContentPartPr>
          <xdr14:nvPr macro=""/>
          <xdr14:xfrm>
            <a:off x="4350490" y="41049550"/>
            <a:ext cx="2245030" cy="2393310"/>
          </xdr14:xfrm>
        </xdr:contentPart>
      </mc:Choice>
      <mc:Fallback>
        <xdr:pic>
          <xdr:nvPicPr>
            <xdr:cNvPr id="99" name="Ink 98">
              <a:extLst>
                <a:ext uri="{FF2B5EF4-FFF2-40B4-BE49-F238E27FC236}">
                  <a16:creationId xmlns:a16="http://schemas.microsoft.com/office/drawing/2014/main" id="{B1A742EA-7108-48EE-AE78-CEE886AD2D52}"/>
                </a:ext>
              </a:extLst>
            </xdr:cNvPr>
            <xdr:cNvPicPr/>
          </xdr:nvPicPr>
          <xdr:blipFill>
            <a:blip xmlns:r="http://schemas.openxmlformats.org/officeDocument/2006/relationships" r:embed="rId21"/>
            <a:stretch>
              <a:fillRect/>
            </a:stretch>
          </xdr:blipFill>
          <xdr:spPr>
            <a:xfrm>
              <a:off x="4341490" y="41040910"/>
              <a:ext cx="2262671" cy="2410950"/>
            </a:xfrm>
            <a:prstGeom prst="rect">
              <a:avLst/>
            </a:prstGeom>
          </xdr:spPr>
        </xdr:pic>
      </mc:Fallback>
    </mc:AlternateContent>
    <xdr:clientData/>
  </xdr:twoCellAnchor>
  <xdr:twoCellAnchor editAs="oneCell">
    <xdr:from>
      <xdr:col>4</xdr:col>
      <xdr:colOff>815163</xdr:colOff>
      <xdr:row>238</xdr:row>
      <xdr:rowOff>88605</xdr:rowOff>
    </xdr:from>
    <xdr:to>
      <xdr:col>7</xdr:col>
      <xdr:colOff>685588</xdr:colOff>
      <xdr:row>251</xdr:row>
      <xdr:rowOff>63008</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100" name="Ink 99">
              <a:extLst>
                <a:ext uri="{FF2B5EF4-FFF2-40B4-BE49-F238E27FC236}">
                  <a16:creationId xmlns:a16="http://schemas.microsoft.com/office/drawing/2014/main" id="{A4B58837-6B9C-4F10-9DD0-02A5E2C8480B}"/>
                </a:ext>
              </a:extLst>
            </xdr14:cNvPr>
            <xdr14:cNvContentPartPr/>
          </xdr14:nvContentPartPr>
          <xdr14:nvPr macro=""/>
          <xdr14:xfrm>
            <a:off x="4740349" y="43815000"/>
            <a:ext cx="2245030" cy="2393310"/>
          </xdr14:xfrm>
        </xdr:contentPart>
      </mc:Choice>
      <mc:Fallback>
        <xdr:pic>
          <xdr:nvPicPr>
            <xdr:cNvPr id="100" name="Ink 99">
              <a:extLst>
                <a:ext uri="{FF2B5EF4-FFF2-40B4-BE49-F238E27FC236}">
                  <a16:creationId xmlns:a16="http://schemas.microsoft.com/office/drawing/2014/main" id="{A4B58837-6B9C-4F10-9DD0-02A5E2C8480B}"/>
                </a:ext>
              </a:extLst>
            </xdr:cNvPr>
            <xdr:cNvPicPr/>
          </xdr:nvPicPr>
          <xdr:blipFill>
            <a:blip xmlns:r="http://schemas.openxmlformats.org/officeDocument/2006/relationships" r:embed="rId21"/>
            <a:stretch>
              <a:fillRect/>
            </a:stretch>
          </xdr:blipFill>
          <xdr:spPr>
            <a:xfrm>
              <a:off x="4731349" y="43806360"/>
              <a:ext cx="2262671" cy="2410950"/>
            </a:xfrm>
            <a:prstGeom prst="rect">
              <a:avLst/>
            </a:prstGeom>
          </xdr:spPr>
        </xdr:pic>
      </mc:Fallback>
    </mc:AlternateContent>
    <xdr:clientData/>
  </xdr:twoCellAnchor>
  <xdr:twoCellAnchor>
    <xdr:from>
      <xdr:col>6</xdr:col>
      <xdr:colOff>562640</xdr:colOff>
      <xdr:row>257</xdr:row>
      <xdr:rowOff>46074</xdr:rowOff>
    </xdr:from>
    <xdr:to>
      <xdr:col>12</xdr:col>
      <xdr:colOff>110757</xdr:colOff>
      <xdr:row>271</xdr:row>
      <xdr:rowOff>184297</xdr:rowOff>
    </xdr:to>
    <xdr:graphicFrame macro="">
      <xdr:nvGraphicFramePr>
        <xdr:cNvPr id="102" name="Chart 101">
          <a:extLst>
            <a:ext uri="{FF2B5EF4-FFF2-40B4-BE49-F238E27FC236}">
              <a16:creationId xmlns:a16="http://schemas.microsoft.com/office/drawing/2014/main" id="{A6016A67-279A-4D39-B275-4D677AEF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13291</xdr:colOff>
      <xdr:row>278</xdr:row>
      <xdr:rowOff>28353</xdr:rowOff>
    </xdr:from>
    <xdr:to>
      <xdr:col>14</xdr:col>
      <xdr:colOff>367710</xdr:colOff>
      <xdr:row>292</xdr:row>
      <xdr:rowOff>166577</xdr:rowOff>
    </xdr:to>
    <xdr:graphicFrame macro="">
      <xdr:nvGraphicFramePr>
        <xdr:cNvPr id="103" name="Chart 102">
          <a:extLst>
            <a:ext uri="{FF2B5EF4-FFF2-40B4-BE49-F238E27FC236}">
              <a16:creationId xmlns:a16="http://schemas.microsoft.com/office/drawing/2014/main" id="{F4F51E83-9636-4FD7-9E88-3EE02F413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1:07:37.147"/>
    </inkml:context>
    <inkml:brush xml:id="br0">
      <inkml:brushProperty name="width" value="0.05" units="cm"/>
      <inkml:brushProperty name="height" value="0.05" units="cm"/>
      <inkml:brushProperty name="ignorePressure" value="1"/>
    </inkml:brush>
  </inkml:definitions>
  <inkml:trace contextRef="#ctx0" brushRef="#br0">1 1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1:07:37.148"/>
    </inkml:context>
    <inkml:brush xml:id="br0">
      <inkml:brushProperty name="width" value="0.05" units="cm"/>
      <inkml:brushProperty name="height" value="0.05" units="cm"/>
      <inkml:brushProperty name="ignorePressure" value="1"/>
    </inkml:brush>
  </inkml:definitions>
  <inkml:trace contextRef="#ctx0" brushRef="#br0">1 1,'0'0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1:26:34.947"/>
    </inkml:context>
    <inkml:brush xml:id="br0">
      <inkml:brushProperty name="width" value="0.05" units="cm"/>
      <inkml:brushProperty name="height" value="0.05" units="cm"/>
      <inkml:brushProperty name="ignorePressure" value="1"/>
    </inkml:brush>
  </inkml:definitions>
  <inkml:trace contextRef="#ctx0" brushRef="#br0">1 6781,'10'-1,"1"0,0-1,0 0,-1-1,1 0,1-2,13-2,67-23,0-4,-3-4,-1-4,-2-3,2-7,9-12,-3-4,-3-5,80-82,13-34,27-51,-66 63,-7-6,99-178,-154 216,-7-4,-5-3,-8-3,11-52,72-337,-28-8,43-180,-102 509,11 3,28-48,-22 91,76-125,-84 183,6 4,75-91,-82 125,3 3,71-62,-91 97,2 2,1 3,2 2,2 2,11-3,-14 12,0 1,2 3,1 3,0 2,12 1,-28 8,0 1,0 3,0 1,0 3,1 1,-1 2,37 8,-26 0,1 2,-2 3,0 1,-1 3,-1 2,-1 2,-2 3,0 1,-2 3,27 24,17 27,-3 3,-4 5,-4 3,-4 3,2 14,-16-23,192 299,-177-261,-5 3,3 26,268 738,-295-760,89 239,-78-233,50 84,85 126,15-8,16-9,-121-195,6-6,5-4,6-5,5-5,40 22,-158-135,695 543,-522-409,58 66,-199-172,79 65,38 34,-154-131,1 0,-1 0,0 1,1-1,-1 0,0 1,1-1,-1 0,0 1,0-1,1 0,-1 1,0-1,0 1,1-1,-1 1,0-1,0 0,0 1,0-1,0 1,0-1,0 1,0-1,0 1,0-1,0 1,0-1,0 1,0-1,0 1,-12 8,11-8,-15 8</inkml:trace>
  <inkml:trace contextRef="#ctx0" brushRef="#br0" timeOffset="1137.523">210 6847,'0'0,"0"0,0 0,0 0,0 0,0 0,3 0,225-6,8 12,13-1,776-30,3-36,-101 6,669-15,-867 40,-589 24,919-30,-1 56,-320 38,-734-57,19-1,-23 0,1 0,-1 0,1 0,-1 0,1 0,0 0,-1 0,1 0,-1 0,1-1,-1 1,1 0,-1 0,1-1,-1 1,0 0,1 0,-1-1,1 1,-1-1,0 1,1 0,-1-1,0 1,1-1,-1 1,0-1,0 1,1-1,-1 1,0-1,0 1,0-1,0 1,0-1,0-1</inkml:trace>
  <inkml:trace contextRef="#ctx0" brushRef="#br0" timeOffset="2395.013">4449 1,'0'0,"0"0,0 0,0 0,0 3,12 1037,0-123,6-184,36 56,113 741,-28-705,-72-460,-46-247,7 31,2 95,-29-242,-1-1,0 0,0 1,0-1,0 0,-1 1,1-1,0 1,-1-1,1 0,0 1,-1-1,1 0,-1 0,0 1,0-1,1 0,-2 1,-5 6</inkml:trace>
  <inkml:trace contextRef="#ctx0" brushRef="#br0" timeOffset="3698.734">3757 8986,'134'-280,"-54"106,180-350,-124 252,-92 185,68-145,-90 180,-3-1,-2 0,5-31,-20 76,-1 5,0 0,0 0,-1-1,1 1,-1 0,0-1,1 1,-2 0,1-1,0 1,-1-2,-2 14,-34 127,-36 145,54-193,4 1,2 20,13-107,-1 8,0-1,1 1,0-1,1 0,1 9,-2-17,0 1,1 0,-1-1,1 1,-1 0,1-1,-1 1,1-1,0 1,0-1,0 1,0-1,0 0,0 1,0-1,0 0,1 0,-1 0,0 0,1 0,-1 0,1 0,-1-1,1 1,-1 0,1-1,-1 1,1-1,0 0,-1 1,1-1,0 0,-1 0,1 0,0 0,0 0,5-2,1 1,-1-1,0 0,1 0,-1-1,0 0,-1 0,5-3,51-37,-55 39,74-61,-2-4,-3-4,63-78,-121 131,49-61,-58 68,0 0,-1 0,0 0,-1-1,3-10,-14 40,1-1,1 1,0 7,-2 12,-3 13,-16 123,-7-1,-10 9,26-133</inkml:trace>
  <inkml:trace contextRef="#ctx0" brushRef="#br0" timeOffset="8887.469">4207 9112,'0'0,"0"0,0 0,0 0,0 0,0 0,0 0,-1 3,-37 143,6 1,4 18,26-155</inkml:trace>
  <inkml:trace contextRef="#ctx0" brushRef="#br0" timeOffset="9410.286">4613 9076,'0'0,"0"0,0 0,0 0,1 3,7 10,0-1,0 0,1 0,1-1,0 0,1 0,0-1,0-1,8 5,19 11,2-2,18 8,-25-15,0 2,-2 1,0 2,7 7,-33-23,1-1,-1 1,0 1,0-1,-1 1,1 0,-1 0,0 0,-1 1,0-1,1 3,-3-5,0 0,0 0,0 0,-1 1,0-1,1 0,-1 0,-1 0,1 0,-1 0,1 1,-1-1,0 0,-1 0,1 0,-1-1,1 1,-1 0,0-1,-2 3,-3 4,0 0,-1-1,0 0,0 0,-1 0,0-1,-1-1,0 0,0 0,0-1,-1 0,-6 2,-16 4</inkml:trace>
  <inkml:trace contextRef="#ctx0" brushRef="#br0" timeOffset="9771.543">4524 9094,'0'0,"0"0,0 0,0 0,0 0,0 0,0 0,0 0,28-4,27-6,29-8,28-8,20-10,14-9,-19 4</inkml:trace>
  <inkml:trace contextRef="#ctx0" brushRef="#br0" timeOffset="12268.567">7465 4383,'0'0,"0"0,0 0,0 0,0 0,0 0,0 4,-5 171,17 161,-2-120,-9-181,57 997,-54-977,-2-25,1 0,2 1,0-1,4 7,2-14,-5-14</inkml:trace>
  <inkml:trace contextRef="#ctx0" brushRef="#br0" timeOffset="12853.371">7003 7480,'0'0,"0"0,13 8,-8-4,41 32,-1 2,-3 2,31 35,109 145,-81-94,-51-65,-41-51</inkml:trace>
  <inkml:trace contextRef="#ctx0" brushRef="#br0" timeOffset="13199.875">7680 7486,'0'0,"0"2,0-1,-1 0,1 1,0-1,-1 1,0-1,1 0,-1 0,0 1,0-1,1 0,-2 0,-4 9,-62 125,-95 177,123-245,-2-2,-4-1,-26 26,68-85,0-1,0 1,1-1,-2 0,1-1,0 1,-1-1,5-2,-1-1,0 0,1 1,-1-1,0 0,1 0,-1 1,1-1,-1 0,0 0,1 0,-1 0,0 0,0 0,1 0,-1 0,0 0,1 0,-1-1,1 1,-1 0,0 0,1-1,-1 1,0 0,1-1,-1 1,1 0,-1-1,1 1,-1-1,1 1,-1-1,1 1,0-1,-1 1,1-1,-1 0,1 1,0-1,0 0,-1 1,1-1,0 1,0-1,0 0,0 0,0 1,-6-23</inkml:trace>
  <inkml:trace contextRef="#ctx0" brushRef="#br0" timeOffset="13566.322">6554 7222,'20'-7,"199"-58,3 11,81-4,-267 51,28-5,0 2,1 3,41 2,-69 8,-7 3</inkml:trace>
  <inkml:trace contextRef="#ctx0" brushRef="#br0" timeOffset="16417.866">7018 8988,'99'-69,"4"3,88-39,-183 101,4-2,1 1,-1 0,9-2,-19 6,-1 0,1 1,0-1,0 1,0 0,-1-1,1 1,0 0,0 0,0 0,0 0,-1 1,1-1,0 0,0 1,-1 0,1-1,0 1,0 0,-1 0,1-1,-1 1,1 1,-1-1,1 0,-1 0,0 0,1 1,-1 0,-1 0,1-1,-1 1,1 0,-1 0,1-1,-1 1,0 0,0 0,0 0,0 0,0-1,0 1,-1 0,1 0,0 0,-1-1,0 1,1 0,-18 34,17-33,-16 24,0-2,-2 0,0-1,-2-1,-9 7,-118 102,133-119,-23 20,-2-2,-1-1,-36 19,66-47,23-8,9-2,143-43,-126 41,0 2,1 1,17 1,-44 5,-1 1,0 1,1 0,-1 0,0 1,0 0,0 1,0 1,0 0,0 0,-1 1,9 5,-14-6,0-1,0 1,0-1,0 1,-1 1,0-1,0 1,0 0,0 0,-1 0,0 0,0 0,0 1,-1-1,0 1,0 0,0 0,-1 0,1 0,-1 0,-1 0,1 0,-1 0,0 0,-1 1,0 3,-1 1,-1 0,0 0,0-1,-1 0,-1 0,1 0,-1 0,-1-1,0 1,0-2,-6 6,-4 6,-2-1,0 0,-2-2,-15 12,21-19,0-1,-1 0,0 0,0-1,-1-1,0-1,0-1,-13 4,1-5</inkml:trace>
  <inkml:trace contextRef="#ctx0" brushRef="#br0" timeOffset="16831.591">7915 8577,'0'0,"0"0,0 0,0 3,24 179,-7 23,-12-145,-4-49,0 0,0 0,1-1,1 1,-1-1,5 10,-1-8</inkml:trace>
  <inkml:trace contextRef="#ctx0" brushRef="#br0" timeOffset="17168.108">8598 9367,'0'0,"0"0,0 0,0 0,0 0,0 0,0 0,0 0,0 0,0 0,0 0</inkml:trace>
  <inkml:trace contextRef="#ctx0" brushRef="#br0" timeOffset="18172.137">9148 8658,'0'0,"0"0,0 0,-1-14,-1 1,0 0,-1 0,-1 0,-3-9,0-1,-5-20,-3 1,-1 1,-2 0,-1 1,-2 1,-15-18,22 41,14 15,0 1,0-1,0 1,-1 0,1-1,0 1,-1-1,1 1,0 0,-1-1,1 1,0 0,-1-1,1 1,-1 0,1 0,-1 0,1-1,-1 1,1 0,-1 0,1 0,0 0,-1 0,1 0,-1 0,1 0,-1 0,1 0,-1 0,1 0,-1 0,1 0,-1 0,1 0,-1 1,1-1,-56 86,39-62,1 1,0 1,2 0,-4 12,17-35,0 0,0 0,0 0,0 0,1 0,-1 0,1 0,-1 1,1-1,0 0,0 0,1 0,-1 0,1 0,-1 0,1 0,0 0,0 0,1 0,-1 0,0 0,1 0,1 0,-1-1,1 1,-1-1,1 1,0-1,-1 0,1 0,0 0,1 0,-1-1,0 1,0-1,1 0,-1 0,1 0,-1 0,1-1,3 1,0 0,0-1,0 0,1-1,-1 1,0-1,0-1,0 1,2-2,62-24,-55 20,32-15,28-19,-25 13,-51 28,0 0,1-1,-1 1,0 0,0 0,0 0,0 0,1 0,-1 0,0 0,0 0,0 0,1 0,-1 0,0 0,0 0,0 0,1 0,-1 0,0 0,0 0,0 0,1 0,-1 0,0 1,0-1,0 0,0 0,0 0,1 0,-1 0,0 0,0 1,0-1,0 0,0 0,0 0,1 0,2 11,-3 17,0-22,0 63,0 133,15 93,-14-284,2 13,-1-22</inkml:trace>
  <inkml:trace contextRef="#ctx0" brushRef="#br0" timeOffset="18731.898">9456 8415,'19'-12,"57"-35,49-21,-82 48,0 2,0 2,2 2,0 2,-38 10,1 0,0 1,-1 0,1 0,-1 1,1 0,0 1,-1-1,8 3,-12-2,0 0,1 0,-1 1,0-1,0 1,0 0,0 0,0 0,-1 0,1 0,0 1,-1-1,0 1,1 0,-1-1,0 1,0 0,-1 0,1 1,-1-1,1 0,-1 2,1 3,0 0,0 0,-1 0,0 0,0 1,-1-1,0 0,0 1,-1-1,0 0,-1 2,-4 15,-1 0,-1-1,-2 3,-20 44,-4-3,-2 0,-3-3,-3-1,-2-2,-3-2,-36 33,74-85,-3 5,13-9,8-3,159-6,-75 1,-1 4,93 11,-145-5</inkml:trace>
  <inkml:trace contextRef="#ctx0" brushRef="#br0" timeOffset="21714.65">9391 6631,'0'0,"0"0,0 0,0 0,0 0,0 0,0 0,0 0,2 0,79 1,58 9,-101-5,0 2,0 1,-1 2,29 12,-49-14,-16-7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1:59:04.786"/>
    </inkml:context>
    <inkml:brush xml:id="br0">
      <inkml:brushProperty name="width" value="0.05" units="cm"/>
      <inkml:brushProperty name="height" value="0.05" units="cm"/>
      <inkml:brushProperty name="ignorePressure" value="1"/>
    </inkml:brush>
  </inkml:definitions>
  <inkml:trace contextRef="#ctx0" brushRef="#br0">0 1,'0'0,"0"0,0 0,0 0,0 0,0 0,0 0,0 0,0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1:58:47.253"/>
    </inkml:context>
    <inkml:brush xml:id="br0">
      <inkml:brushProperty name="width" value="0.05" units="cm"/>
      <inkml:brushProperty name="height" value="0.05" units="cm"/>
      <inkml:brushProperty name="ignorePressure" value="1"/>
    </inkml:brush>
    <inkml:brush xml:id="br1">
      <inkml:brushProperty name="width" value="0.05" units="cm"/>
      <inkml:brushProperty name="height" value="0.05" units="cm"/>
      <inkml:brushProperty name="color" value="#E71224"/>
      <inkml:brushProperty name="ignorePressure" value="1"/>
    </inkml:brush>
  </inkml:definitions>
  <inkml:trace contextRef="#ctx0" brushRef="#br0">2814 5022,'0'0,"0"0,0 0,0 0,0 0,0 0,0 0,0 0,-3 0,-7 1,0 1,0 0,0 0,0 1,0 0,1 1,-1 0,1 1,0 0,0 0,-5 5,-1 1,0 1,1 0,0 1,1 1,0 0,0 2,7-8,1 0,-1 1,2 0,-1 0,1 0,0 0,1 1,0-1,0 3,3-8,-1-1,1 1,0 0,0-1,0 1,0 0,0-1,1 1,0-1,0 1,0-1,0 1,0-1,1-1,-1 0,0 1,1-1,0 0,-1 0,1 0,0 0,0 0,0 0,0-1,1 1,-1-1,0 1,1-1,-1 0,2 1,-2-2,-1 0,0 0,1 0,-1 0,0 0,1 0,-1 0,0 0,0 0,1-1,-1 1,0 0,1-1,-1 1,0-1,0 0,0 1,0-1,0 0,0 0,0 0,0 0,0 1,0-1,1-1,4-6,0 1,0-1,1-2,-4 5,5-7,-2 0,1-1,-1 0,-1 0,-1 0,0-1,2-11,2-20,1-35,-7 56,9-85,-5-102,3 235,33 197,-15-69,-18-111</inkml:trace>
  <inkml:trace contextRef="#ctx0" brushRef="#br0" timeOffset="1239.181">3195 5541,'0'0,"0"0,0 0,0 0,0 0,-2-2,-43-37,2-2,-9-14,28 27,0-2,2-1,1 0,-2-9,20 34,0 1,0 0,1-1,0 1,1-1,-1 1,1-1,0 0,0 0,1 0,-1 0,1 0,1 1,-1-1,1 0,0 0,0 0,1 1,0-1,0 1,0-1,1 1,-1 0,3-3,13-21,1 0,2 2,0 0,2 1,1 2,1 0,26-18,-11 14,-35 25,0 0,0 1,0 0,0 0,0 0,1 0,2 0,-7 2,-1 0,1 0,0 0,-1 0,1 0,-1 0,1 0,0 0,-1 0,1 0,-1 1,1-1,-1 0,1 0,-1 1,1-1,-1 0,1 1,-1-1,1 0,-1 1,1-1,-1 1,0-1,1 0,-1 1,0-1,1 1,-1-1,0 1,0 0,1-1,-1 1,0-1,0 1,0-1,0 1,0 0,0-1,0 1,0-1,0 1,0-1,0 2,0 2,-1 1,1-1,-1 0,0 1,0 0,-4 12,0-1,0-1,-2 1,0-1,0 0,-2 0,1-1,-2 0,0-1,-9 9,6-9,-10 12,-2-2,-9 7,32-29</inkml:trace>
  <inkml:trace contextRef="#ctx0" brushRef="#br0" timeOffset="3516.244">2842 5536,'0'0,"0"0,0 0,0 0,0 0,0 0,0 0,0 0,0 3,6 208,-5-159,-2-37,0-10</inkml:trace>
  <inkml:trace contextRef="#ctx0" brushRef="#br0" timeOffset="4518.4">2681 6266,'0'0,"0"0,0 0,0 2,-1 1,1 0,-1 0,0-1,0 1,0 0,0-1,-1 2,-4 8,-11 41,2 0,2 1,2 0,3 1,0 34,8-74,0 0,1 0,1 1,0-1,1 0,1-1,1 1,0 0,6 11,-7-17,1 1,0-1,1 0,0-1,0 0,1 0,0 0,0-1,1 1,0-2,0 1,1-1,0-1,7 4,-11-7,0 0,0-1,0 0,0 0,0 0,1 0,-1-1,0 0,0 0,1 0,-1-1,0 0,0 0,0 0,0-1,0 1,0-1,0 0,2-2,8-4,0 0,-1-2,0 1,0-2,4-4,-10 6,1 0,-1 0,-1 0,0-1,0 0,-1 0,0-1,0 0,-2 0,1 0,-1-1,-1 0,1-6,1-6,-2 0,-1 0,-1 0,0 0,-2 0,-2-9,2 25,0-1,-1 1,0-1,0 1,-1 0,1 0,-2 0,0 0,0 1,0-1,1 3,-1 1,0-1,0 1,0-1,-1 1,1 0,-1 1,0-1,0 1,-1 0,1 0,0 1,-1-1,-2 1,0-1,0 1,0 1,0 0,-1 0,1 1,0-1,0 2,-1-1,1 1,0 1,-5 1,-9 3,0 1,0 1,-10 6,-35 18,46-22</inkml:trace>
  <inkml:trace contextRef="#ctx0" brushRef="#br0" timeOffset="-28469.098">158 4353,'38'-1,"-1"-1,0-2,0-1,20-6,-30 3,0 0,-1-2,0 0,-1-2,0-1,8-6,7-8,-2-1,-1-2,-1-2,-2-1,9-13,20-27,-5-3,5-14,43-70,18-52,62-149,54-173,207-471,-376 860,6 4,16-11,54-64,-117 176,2 2,2 2,1 1,12-7,43-32,4 4,21-8,-69 50,1 2,1 3,1 1,1 3,49-13,-24 14,0 3,1 4,7 2,-34 6,0 2,0 2,-1 2,1 3,19 5,-51-7,0 0,-1 1,1 1,-1 1,-1 0,13 8,-16-8,-1 1,0 0,-1 1,0 0,0 1,-1 0,0 1,6 9,3 9,-1 1,-1 0,-2 2,-1-1,8 31,5 36,2 34,-4 5,-6 0,-6 1,-6 1,-6-1,-8 24,-5 5,-11 237,24-319,4 1,3-1,14 62,10-14,5-1,5-2,7-1,37 66,-39-100,5-1,3-4,63 79,-83-128,2 0,2-3,1-1,12 6,33 22,61 34,-97-70,2-1,2-3,1-2,39 13,32 5,-117-39,-6-1,0-1,1 1,-1-1,1 1,0-1,-1 1,1-1,-1 0,1 0,0 0,-1 0,1 0,1 0,-2-1,-2 0</inkml:trace>
  <inkml:trace contextRef="#ctx0" brushRef="#br0" timeOffset="-27287.201">228 4498,'2'1,"26"12,0-1,1-2,1 0,0-2,0-1,31 2,40 1,49-4,439-15,1-26,-438 24,456-36,-21 2,1 16,-259 26,0 15,2 14,-131 6,-90-13,-79-18,-31-1</inkml:trace>
  <inkml:trace contextRef="#ctx0" brushRef="#br0" timeOffset="-8939.685">3257 354,'0'0,"0"0,0 0,-2 58,-9 56,-16 55,20-129,-59 312,0-7,17 2,20 151,26 2,7-157,1 190,-3-82,-7-431,1-7</inkml:trace>
  <inkml:trace contextRef="#ctx0" brushRef="#br0" timeOffset="-8189.528">3115 3988,'0'0,"0"0,0 0,0 0,-1 3,-29 227,27-217,1-11</inkml:trace>
  <inkml:trace contextRef="#ctx0" brushRef="#br0" timeOffset="8810.482">3968 856,'0'0,"0"0,0 0,0 0,0 0,0 0,1 2,22 199,1 9,-16 14,0 4,-4-107,-5 0,-10 57,-41 239,13-65,16 0,15-211,-42 430,33-379,13-2,4-138,0-51</inkml:trace>
  <inkml:trace contextRef="#ctx0" brushRef="#br0" timeOffset="9678.574">4044 1330,'0'0,"0"0,0 0,0 0,-2-3,-4-4,-63-76,56 64,0 0,1-1,-8-16,16 24,0 1,0-2,1 1,0 0,1 0,1-1,0 0,1 1,0-1,1-7,4-22,2 0,6-17,-12 52,7-24,-4 17,-1 0,0-1,-1 1,-1-1,3 4,-3 10</inkml:trace>
  <inkml:trace contextRef="#ctx0" brushRef="#br0" timeOffset="11543.228">3819 5027,'0'0,"0"0,-3 1,-24 15,1 1,0 1,2 1,-21 20,34-28,0 1,1 0,1 0,0 1,1 0,0 1,1-1,0 1,1 1,1-1,0 2,1 0,0 1,1 0,1 0,0 0,2 11,0-20,1-1,-1 1,2-1,-1 1,1-1,2 4,-3-7,1 0,0 0,0 0,0 0,1-1,-1 1,1-1,0 1,0-1,0 0,2 1,-3-3,-1 0,0 0,0 0,0 0,1 0,-1 0,0 0,1-1,-1 1,1-1,-1 1,1-1,-1 0,1 1,-1-1,1 0,-1 0,0-1,1 1,-1-1,0 0,0 1,0-1,0 0,0 0,0 1,0-1,0 0,0 0,0 0,0 0,0 0,-1 0,1-1,0 1,0-1,14-27,0-1,-2 0,-1-1,-1 0,-2-1,-1 0,2-25,-5 19,-1 0,-3-1,-1 1,-1-1,-3 1,-4-21,4 41,0 0,-1 0,-1 1,-1 0,-7-15,19 50,0 0,-1 0,0 6,4 20,54 226,-54-244,-6-21</inkml:trace>
  <inkml:trace contextRef="#ctx0" brushRef="#br0" timeOffset="12163.408">4164 4750,'0'0,"0"0,0 0,-2 1,-6 3,-9 4,1 1,0 0,-8 7,20-13,0 0,1 0,-1 0,1 0,-1 1,1 0,0-1,1 1,-1 0,1 0,0 1,-1-1,2 0,-1 1,1-1,-1 4,1-5,1 1,0-1,1 1,-1-1,1 1,-1-1,1 0,0 1,0-1,1 0,-1 1,0-1,1 0,0 0,0 0,0 0,2 1,4 6,0-2,0 1,1-1,6 3,22 15,0-2,23 10,-17-10,36 27,-75-48,1 0,-1 1,0 0,0 0,0 0,-1 0,2 2,-4-4,0 0,0 0,0-1,0 1,-1 0,1 0,-1 0,1 0,-1 0,0 0,0 0,1 0,-2 0,1 0,0 0,0 0,0 0,-1 0,1-1,-1 1,0 2,-7 9,1 0,-1 0,-1 0,-1-2,1 1,-2-1,-2 2,-6 8,-4 4</inkml:trace>
  <inkml:trace contextRef="#ctx0" brushRef="#br0" timeOffset="14076.764">3855 664,'0'1,"0"0,1 0,-1 0,0 0,1-1,-1 1,1 0,-1 0,1 0,-1-1,1 1,0 0,3 5,5 10,-2 0,0 1,-1 0,-1 0,0 1,1 11,2 29,0 22,-8-72,3 31</inkml:trace>
  <inkml:trace contextRef="#ctx0" brushRef="#br0" timeOffset="14755.991">4008 359,'0'0,"0"0,0 0,0 0,1 3,10 52,-2 1,-3 0,0 55,-15 171,1 3,11-202</inkml:trace>
  <inkml:trace contextRef="#ctx0" brushRef="#br0" timeOffset="16299.863">3053 4081,'0'0,"0"0,0 0,0 2,5 44,4 13,-6-40,2-1,0 1,1-1,6 11,-1-11,-10-15</inkml:trace>
  <inkml:trace contextRef="#ctx0" brushRef="#br1" timeOffset="201053.044">279 5000,'0'0,"12"8,-6-3,8 5,2-1,-1-1,1 0,1-1,-1-1,1-1,0 0,0-1,1-1,-1 0,1-2,0 0,-1-1,17-2,5-2,-1-2,0-1,0-2,-1-2,0-2,12-6,2-3,-1-3,-2-1,0-3,-2-2,-1-2,26-24,-37 26,-2-1,-1-2,-1-1,-2-1,-2-1,-1-1,-2-2,4-13,-15 28,-2-1,0-1,-2 0,-1 0,-1-1,-1 1,-1-15,-3 25,0 0,-2 0,0 0,-1 0,-1 1,0-1,-1 1,-1-1,0 1,-1 1,-1-1,-9-14,5 13,0 1,-2 0,0 1,0 0,-1 1,-1 0,-1 1,-4-3,-2 2,0 0,0 2,-1 0,-1 2,1 0,-10-1,3 3,-2 0,1 2,-1 1,0 2,0 1,-1 1,1 2,0 2,0 0,-23 7,17 0,0 2,1 1,0 2,1 1,1 3,0 0,2 2,0 2,-6 7,-7 8,2 3,2 1,1 1,3 3,-28 43,37-45,2 1,-20 43,36-64,2 0,0 1,1 0,2 0,0 1,-1 21,6-28,1-1,1 0,1 0,1 1,0-1,1-1,1 1,0-1,2 1,3 6,2 1,1 0,1-1,1-1,1 0,1-1,10 8,-10-13,0 0,2-2,-1 0,2-1,0-1,17 8,-7-6,1-2,0-1,1-1,15 2,74 13</inkml:trace>
  <inkml:trace contextRef="#ctx0" brushRef="#br1" timeOffset="202010.21">5355 3941,'-56'14,"0"2,1 2,-44 23,57-21,1 2,2 1,0 3,1 1,0 2,17-10,1 0,1 1,1 1,0 0,2 2,1 0,0 0,2 2,0-1,-2 13,6-13,1 1,1-1,1 1,2 0,0 1,2-1,0 1,2-1,1 1,1-1,3 11,0-4,2-1,2 0,1-1,1 0,1 0,2-1,10 16,-14-29,0-1,1 0,1-1,0 0,1 0,0-2,1 1,0-2,1 0,1-1,0 0,0-1,14 5,-7-5,-1-2,1 0,1-2,-1 0,1-2,0-1,0 0,2-2,4-1,1-2,-1-1,1-1,-1-2,28-9,-7-4,0-1,-2-3,-1-2,-1-1,-1-3,40-34,-27 14,-1-2,-3-2,-2-3,-2-2,-4-3,-2-1,21-40,-50 73,0 0,-2 0,-2-1,-1-1,-1 0,5-29,-12 46,-1-1,0 0,-2 1,1-1,-2 0,0 0,-1 1,0-1,-2 1,0 0,0 0,-1 0,-1 0,-1 1,-5-9,0 4,-1 1,-1 1,-1 0,0 1,-2 0,1 2,-2 0,0 1,0 0,-8-2,-3-1,-1 1,-1 1,0 2,-1 2,0 0,-20-2,19 6,0 2,0 1,0 1,0 2,-1 1,1 2,0 1,1 2,-1 1,1 2,0 1,1 1,0 1,1 2,0 2,2 0,0 2,0 1,-13 13,-15 19,2 3,-14 22,-8 15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2:06:07.023"/>
    </inkml:context>
    <inkml:brush xml:id="br0">
      <inkml:brushProperty name="width" value="0.05" units="cm"/>
      <inkml:brushProperty name="height" value="0.05" units="cm"/>
      <inkml:brushProperty name="ignorePressure" value="1"/>
    </inkml:brush>
    <inkml:brush xml:id="br1">
      <inkml:brushProperty name="width" value="0.05" units="cm"/>
      <inkml:brushProperty name="height" value="0.05" units="cm"/>
      <inkml:brushProperty name="color" value="#E71224"/>
      <inkml:brushProperty name="ignorePressure" value="1"/>
    </inkml:brush>
  </inkml:definitions>
  <inkml:trace contextRef="#ctx0" brushRef="#br0">2800 4999,'0'0,"0"0,0 0,0 0,0 0,0 0,0 0,0 0,-2 0,-9 1,1 1,0 0,0 0,1 1,-1 0,0 1,1 0,0 1,0-1,0 2,-5 4,-1 1,0 0,1 2,0 0,1 0,1 1,-1 2,7-8,0 1,1-1,0 1,1 0,0 0,0 0,1 1,0 0,0 1,2-8,1 1,0 0,-1-1,1 1,0 0,1-1,-1 1,1 0,0-1,-1 1,1-1,1 1,-1-2,0 1,1-1,-1 0,1 1,-1-1,1 0,0 0,0 0,0 0,0-1,0 1,0 0,1-1,-1 0,0 1,1-1,1 0,-3 0,0-1,1 0,-1 0,0 0,1 0,-1 0,0 0,1 0,-1-1,0 1,0 0,1-1,-1 1,0-1,0 1,1-1,-1 0,0 1,0-1,0 0,0 0,0 0,0 0,0 0,0-1,5-5,0 0,0-1,1-2,-4 5,5-7,-1 0,-1-1,0 0,-1 0,-1 0,0-1,2-11,2-20,1-34,-7 56,8-86,-3-102,2 235,33 196,-15-68,-19-112</inkml:trace>
  <inkml:trace contextRef="#ctx0" brushRef="#br0" timeOffset="1">3180 5516,'0'0,"0"0,0 0,0 0,0 0,-3-2,-41-37,2-2,-10-14,27 27,2-1,1-2,1 0,-3-9,21 34,1 1,-1 0,1 0,0-1,0 0,1 1,0-1,0 0,0 0,1 1,-1-1,1 0,1 0,-1 0,1 0,0 1,0-1,1 0,0 1,0-1,0 1,0-1,1 1,2-2,13-22,1 0,1 2,2 0,1 2,1 0,0 2,27-19,-12 14,-34 25,0 0,0 1,0 0,1 0,-1 0,0 0,4 0,-9 2,1 0,-1 0,1 0,0 0,-1 0,1 0,-1 0,1 0,0 0,-1 0,1 1,-1-1,1 0,-1 0,1 1,-1-1,1 0,-1 1,1-1,-1 0,1 1,-1-1,0 1,1-1,-1 0,0 1,1-1,-1 1,0-1,0 1,1 0,-1-1,0 1,0-1,0 1,0-1,0 1,1 0,-1-1,0 1,0-1,-1 1,1-1,0 2,0 2,0 0,-1 1,0-1,0 1,0 0,-3 11,-1 0,-1 0,0-1,-1 1,-1-2,0 1,-1-1,0 0,-1-1,-9 9,6-9,-10 12,-2-2,-9 6,32-27</inkml:trace>
  <inkml:trace contextRef="#ctx0" brushRef="#br0" timeOffset="2">2828 5511,'0'0,"0"0,0 0,0 0,0 0,0 0,0 0,0 0,0 2,6 209,-5-160,-2-36,0-9</inkml:trace>
  <inkml:trace contextRef="#ctx0" brushRef="#br0" timeOffset="3">2668 6237,'0'0,"0"0,0 0,0 2,-1 1,1 0,-1 0,0-1,0 1,0 0,0-1,-1 2,-3 8,-13 41,3 0,2 0,3 1,2 1,-1 33,9-73,1 0,0 0,0 0,2 0,0 0,1 0,0 0,1-1,6 12,-7-16,1-1,0 0,1 0,0-1,0 1,1-1,0-1,0 1,1-1,0-1,0 1,1-1,0-1,7 4,-11-7,0-1,0 1,0-1,0 0,0 0,0-1,0 1,1-1,-1 0,0-1,0 1,1-1,-1 0,0 0,0-1,0 1,0-1,-1-1,3 0,8-5,0 0,-1-2,0 1,0-2,4-4,-10 6,1 1,-1-1,-1-1,0 0,0 0,-1 0,0-1,-1 1,0-1,-1-1,0 1,-1-1,2-6,-1-6,-1 0,0 0,-2 1,-1-1,-1 0,-2-9,3 24,-2 1,1 0,-1-1,0 1,-1 0,0 0,0 0,-1 1,0-1,0 1,0 2,1 0,-1 0,0 1,-1 0,1 0,-1 0,0 0,1 1,-2-1,1 1,0 1,-1-1,1 1,-3-1,0 1,0 0,0 0,0 1,0 0,-1 1,1 0,0 0,0 1,0 0,0 0,-5 2,-10 3,1 1,0 1,-9 6,-36 18,47-22</inkml:trace>
  <inkml:trace contextRef="#ctx0" brushRef="#br0" timeOffset="4">158 4333,'37'-1,"0"-1,0-1,-1-3,21-5,-30 4,0-2,-1 0,0-2,-1 0,0-2,8-6,6-8,-1-1,-1-2,-1-2,-2-1,9-12,18-28,-2-3,4-13,41-70,20-52,61-148,54-173,206-468,-374 856,6 4,15-12,54-63,-116 176,2 1,2 1,1 3,11-8,44-32,3 5,22-9,-70 50,2 3,1 1,1 3,1 1,48-11,-23 13,0 3,1 3,6 4,-34 5,1 2,0 2,-1 2,0 3,20 5,-51-7,0 0,-1 1,1 1,-1 0,-1 2,13 6,-17-6,0 0,0 0,0 1,-1 0,-1 1,1 0,-2 0,7 10,3 9,-1 1,-1 0,-2 1,-1 1,7 29,7 37,1 33,-4 5,-6 1,-7 0,-5 1,-6 0,-8 23,-5 5,-10 236,22-317,5 0,3 0,14 61,10-13,4-2,7-1,5-3,38 68,-39-100,4-3,5-1,61 76,-82-125,1-2,3-2,1-1,11 6,34 22,60 33,-95-69,1-2,1-2,2-1,38 11,33 6,-118-39,-4-1,-1-1,1 1,-1-1,1 1,-1-1,1 1,-1-1,1 0,0 0,-1 0,1 0,-1 0,2 0,-2-1,-1 0</inkml:trace>
  <inkml:trace contextRef="#ctx0" brushRef="#br0" timeOffset="5">226 4477,'3'1,"24"12,2-1,0-1,0-2,1-1,0-1,31 2,39 1,50-4,436-14,0-28,-434 26,454-37,-22 1,1 18,-258 26,0 13,3 15,-131 6,-90-13,-78-19,-31 0</inkml:trace>
  <inkml:trace contextRef="#ctx0" brushRef="#br0" timeOffset="14">3241 354,'0'0,"0"0,0 0,-2 58,-8 54,-17 57,20-129,-60 310,2-7,17 3,19 150,26 1,7-155,0 187,-2-80,-6-429,0-7</inkml:trace>
  <inkml:trace contextRef="#ctx0" brushRef="#br0" timeOffset="15">3100 3970,'0'0,"0"0,0 0,0 0,-1 3,-28 226,25-217,3-9</inkml:trace>
  <inkml:trace contextRef="#ctx0" brushRef="#br0" timeOffset="16">3949 853,'0'0,"0"0,0 0,0 0,0 0,0 0,0 2,23 198,1 9,-16 14,0 4,-3-107,-6 1,-10 56,-41 238,13-65,16 0,15-210,-41 429,31-378,14-1,5-138,-1-52</inkml:trace>
  <inkml:trace contextRef="#ctx0" brushRef="#br0" timeOffset="17">4025 1325,'0'0,"0"0,0 0,0 0,-2-3,-5-4,-61-76,54 64,2 0,0 0,-7-17,14 24,1 0,0 0,1 0,1 0,0 0,0-1,1 1,1-1,0 1,1-8,4-22,2 0,6-17,-12 52,7-24,-4 17,-1 0,0 0,-1-1,-1 0,3 5,-3 9</inkml:trace>
  <inkml:trace contextRef="#ctx0" brushRef="#br0" timeOffset="18">3800 5004,'0'0,"0"0,-2 1,-25 15,1 1,0 1,2 1,-21 20,34-28,1 0,0 1,1 0,0 1,0 0,2 1,0-1,0 1,1 1,1-1,0 1,1 2,0 0,1 0,1-1,0 2,1 9,2-19,-1-1,1 1,1-1,-1 1,1-1,2 4,-3-7,1 0,0 0,0 0,0 0,1-1,-1 1,1-1,0 0,0 1,0-2,2 3,-4-4,0 0,1 0,-1 0,0 0,0 0,1 0,-1-1,0 1,1-1,-1 1,1-1,-1 1,1-1,-1 0,1 1,-1-1,1-1,-1 1,0-1,0 1,1-1,-1 0,0 1,0-1,0 0,0 0,0 0,0 1,0-1,0 0,-1-1,1 1,0 0,-1 0,1 0,0-1,15-27,-2-1,0 0,-2 0,-2-2,-1 1,-1-1,2-25,-5 19,-1 0,-3 0,-1-1,-1 1,-3 0,-4-21,4 41,0 0,-1 1,-1 0,-1 0,-7-15,19 50,0 0,-1-1,0 8,5 19,52 225,-53-243,-6-22</inkml:trace>
  <inkml:trace contextRef="#ctx0" brushRef="#br0" timeOffset="19">4144 4729,'0'0,"0"0,0 0,-2 1,-6 3,-9 4,1 0,0 2,-8 5,20-12,1 0,-1 0,0 0,1 1,0-1,0 1,0-1,0 1,1 0,-1 0,1 1,0-1,0 0,1 1,-1-1,0 3,2-3,0-1,0 1,0-1,1 1,-1-1,1 1,0-1,0 0,0 1,0-1,0 0,1 0,0 0,-1 0,1 0,0 0,3 2,2 4,1 0,1-1,0 0,5 4,23 13,0-1,22 10,-16-10,36 26,-75-46,1-1,-1 0,0 1,0 0,-1 0,1 0,1 3,-4-6,0 1,0 0,0 0,-1 0,1-1,0 1,-1 0,0 0,1 0,-1 0,0 0,0 0,0 0,0 0,0 0,0 0,-1 0,1 0,-1 0,1 0,-2 1,-5 11,0-1,-2-1,1 0,-2 0,1 0,-2-1,-2 2,-6 7,-4 5</inkml:trace>
  <inkml:trace contextRef="#ctx0" brushRef="#br0" timeOffset="20">3836 662,'0'1,"1"0,-1 0,0 0,1 0,-1-1,1 1,-1 0,1 0,-1 0,1-1,-1 1,1 0,4 5,3 10,-1 0,0 1,-1 0,-1 0,0 0,1 12,2 29,0 22,-8-72,3 31</inkml:trace>
  <inkml:trace contextRef="#ctx0" brushRef="#br0" timeOffset="21">3989 359,'0'0,"0"0,0 0,0 0,0 2,12 54,-4-1,-1 1,-2 54,-13 171,0 2,11-200</inkml:trace>
  <inkml:trace contextRef="#ctx0" brushRef="#br0" timeOffset="22">3038 4062,'0'0,"0"0,0 0,1 3,3 42,5 14,-6-40,2-1,0 1,1-1,6 10,-1-9,-10-16</inkml:trace>
  <inkml:trace contextRef="#ctx0" brushRef="#br1" timeOffset="23">278 4977,'0'0,"11"8,-5-3,9 5,0-1,1-1,0 0,0-1,0-1,1-1,0 0,0-1,1-1,-1-1,1 0,-1-1,1-1,15-2,6-2,-1-2,0-1,-1-2,0-2,0-2,12-6,1-3,0-2,-1-3,-2-1,-1-3,-1-2,25-24,-36 26,-2-1,-1-1,-2-2,-1-1,-2-1,-1-1,-2-1,4-14,-15 28,-2-1,0-1,-2 1,-1-2,-1 1,-2 0,1-15,-4 25,-1 0,0 0,-1 1,-1-1,-1 0,0 1,-1-1,-1 1,0 0,-2 0,1 1,-10-15,5 13,0 1,-2 0,1 1,-2 0,0 1,-1 1,0 0,-6-3,0 2,-1 0,0 2,-1 0,0 2,-1 0,-8 0,1 1,0 1,-1 2,1 1,-1 2,0 1,0 2,0 1,0 1,0 1,-23 7,17 0,1 2,-1 1,2 2,0 1,1 2,1 2,0 1,2 1,-8 9,-5 7,1 2,2 1,2 3,2 1,-27 44,35-46,3 2,-19 43,35-64,1 0,2 1,0 0,2 0,0 0,-1 22,6-28,1-1,1 0,1 0,0 0,2 0,0 0,1-1,0 1,1-1,5 7,1 1,1-1,1 0,1 0,1-2,1 0,9 8,-9-13,0 0,2-2,-1 0,2-1,0-1,16 7,-6-5,1-1,0-2,1-2,15 4,73 11</inkml:trace>
  <inkml:trace contextRef="#ctx0" brushRef="#br1" timeOffset="24">5329 3923,'-56'14,"1"2,0 3,-44 21,58-20,0 1,2 3,0 1,2 2,-1 3,17-12,1 1,1 1,1 0,0 2,2 0,1 1,0 1,2 0,1 0,-4 13,7-13,1 0,2 1,0 0,1 0,2 0,0 0,2 0,1 1,1-1,1 1,2 10,2-5,1 0,1 0,2-1,1 0,1-1,2 0,10 16,-14-29,0-1,1 0,1-1,0 0,1-1,0 0,1-1,0 0,1-1,0-1,1 0,0-2,14 6,-7-5,-1-2,1 0,1-2,-1 0,1-2,-1-1,1 0,2-2,5-1,-1-2,0-1,0-1,0-1,28-11,-7-2,-1-3,-1-1,0-3,-3-2,0-1,39-35,-25 15,-3-3,-2-2,-2-3,-3-2,-3-2,-2-2,20-40,-49 74,0-1,-2 0,-2-1,-1-1,-1 0,5-28,-12 45,-1-1,-1 0,0 1,-1-1,0 0,-1 1,-1-1,-1 1,0 0,-1-1,0 1,-1 1,-1-1,-1 1,-5-9,0 4,-1 1,-1 1,-1 0,0 1,-1 1,-1 0,0 2,-1 0,0 0,-8-2,-3-1,-1 1,-1 2,0 1,0 1,-1 2,-20-3,19 6,1 1,-1 2,0 2,0 1,-1 1,2 2,-1 1,0 1,1 3,0 0,0 2,1 1,0 2,1 0,1 3,0 0,1 2,1 1,-14 13,-15 19,3 3,-15 21,-8 16</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1-03T02:07:34.366"/>
    </inkml:context>
    <inkml:brush xml:id="br0">
      <inkml:brushProperty name="width" value="0.05" units="cm"/>
      <inkml:brushProperty name="height" value="0.05" units="cm"/>
      <inkml:brushProperty name="ignorePressure" value="1"/>
    </inkml:brush>
    <inkml:brush xml:id="br1">
      <inkml:brushProperty name="width" value="0.05" units="cm"/>
      <inkml:brushProperty name="height" value="0.05" units="cm"/>
      <inkml:brushProperty name="color" value="#E71224"/>
      <inkml:brushProperty name="ignorePressure" value="1"/>
    </inkml:brush>
  </inkml:definitions>
  <inkml:trace contextRef="#ctx0" brushRef="#br0">2800 4999,'0'0,"0"0,0 0,0 0,0 0,0 0,0 0,0 0,-2 0,-9 1,1 1,0 0,0 0,1 1,-1 0,0 1,1 0,0 1,0-1,0 2,-5 4,-1 1,0 0,1 2,0 0,1 0,1 1,-1 2,7-8,0 1,1-1,0 1,1 0,0 0,0 0,1 1,0 0,0 1,2-8,1 1,0 0,-1-1,1 1,0 0,1-1,-1 1,1 0,0-1,-1 1,1-1,1 1,-1-2,0 1,1-1,-1 0,1 1,-1-1,1 0,0 0,0 0,0 0,0-1,0 1,0 0,1-1,-1 0,0 1,1-1,1 0,-3 0,0-1,1 0,-1 0,0 0,1 0,-1 0,0 0,1 0,-1-1,0 1,0 0,1-1,-1 1,0-1,0 1,1-1,-1 0,0 1,0-1,0 0,0 0,0 0,0 0,0 0,0-1,5-5,0 0,0-1,1-2,-4 5,5-7,-1 0,-1-1,0 0,-1 0,-1 0,0-1,2-11,2-20,1-34,-7 56,8-86,-3-102,2 235,33 196,-15-68,-19-112</inkml:trace>
  <inkml:trace contextRef="#ctx0" brushRef="#br0" timeOffset="1">3180 5516,'0'0,"0"0,0 0,0 0,0 0,-3-2,-41-37,2-2,-10-14,27 27,2-1,1-2,1 0,-3-9,21 34,1 1,-1 0,1 0,0-1,0 0,1 1,0-1,0 0,0 0,1 1,-1-1,1 0,1 0,-1 0,1 0,0 1,0-1,1 0,0 1,0-1,0 1,0-1,1 1,2-2,13-22,1 0,1 2,2 0,1 2,1 0,0 2,27-19,-12 14,-34 25,0 0,0 1,0 0,1 0,-1 0,0 0,4 0,-9 2,1 0,-1 0,1 0,0 0,-1 0,1 0,-1 0,1 0,0 0,-1 0,1 1,-1-1,1 0,-1 0,1 1,-1-1,1 0,-1 1,1-1,-1 0,1 1,-1-1,0 1,1-1,-1 0,0 1,1-1,-1 1,0-1,0 1,1 0,-1-1,0 1,0-1,0 1,0-1,0 1,1 0,-1-1,0 1,0-1,-1 1,1-1,0 2,0 2,0 0,-1 1,0-1,0 1,0 0,-3 11,-1 0,-1 0,0-1,-1 1,-1-2,0 1,-1-1,0 0,-1-1,-9 9,6-9,-10 12,-2-2,-9 6,32-27</inkml:trace>
  <inkml:trace contextRef="#ctx0" brushRef="#br0" timeOffset="2">2828 5511,'0'0,"0"0,0 0,0 0,0 0,0 0,0 0,0 0,0 2,6 209,-5-160,-2-36,0-9</inkml:trace>
  <inkml:trace contextRef="#ctx0" brushRef="#br0" timeOffset="3">2668 6237,'0'0,"0"0,0 0,0 2,-1 1,1 0,-1 0,0-1,0 1,0 0,0-1,-1 2,-3 8,-13 41,3 0,2 0,3 1,2 1,-1 33,9-73,1 0,0 0,0 0,2 0,0 0,1 0,0 0,1-1,6 12,-7-16,1-1,0 0,1 0,0-1,0 1,1-1,0-1,0 1,1-1,0-1,0 1,1-1,0-1,7 4,-11-7,0-1,0 1,0-1,0 0,0 0,0-1,0 1,1-1,-1 0,0-1,0 1,1-1,-1 0,0 0,0-1,0 1,0-1,-1-1,3 0,8-5,0 0,-1-2,0 1,0-2,4-4,-10 6,1 1,-1-1,-1-1,0 0,0 0,-1 0,0-1,-1 1,0-1,-1-1,0 1,-1-1,2-6,-1-6,-1 0,0 0,-2 1,-1-1,-1 0,-2-9,3 24,-2 1,1 0,-1-1,0 1,-1 0,0 0,0 0,-1 1,0-1,0 1,0 2,1 0,-1 0,0 1,-1 0,1 0,-1 0,0 0,1 1,-2-1,1 1,0 1,-1-1,1 1,-3-1,0 1,0 0,0 0,0 1,0 0,-1 1,1 0,0 0,0 1,0 0,0 0,-5 2,-10 3,1 1,0 1,-9 6,-36 18,47-22</inkml:trace>
  <inkml:trace contextRef="#ctx0" brushRef="#br0" timeOffset="4">158 4333,'37'-1,"0"-1,0-1,-1-3,21-5,-30 4,0-2,-1 0,0-2,-1 0,0-2,8-6,6-8,-1-1,-1-2,-1-2,-2-1,9-12,18-28,-2-3,4-13,41-70,20-52,61-148,54-173,206-468,-374 856,6 4,15-12,54-63,-116 176,2 1,2 1,1 3,11-8,44-32,3 5,22-9,-70 50,2 3,1 1,1 3,1 1,48-11,-23 13,0 3,1 3,6 4,-34 5,1 2,0 2,-1 2,0 3,20 5,-51-7,0 0,-1 1,1 1,-1 0,-1 2,13 6,-17-6,0 0,0 0,0 1,-1 0,-1 1,1 0,-2 0,7 10,3 9,-1 1,-1 0,-2 1,-1 1,7 29,7 37,1 33,-4 5,-6 1,-7 0,-5 1,-6 0,-8 23,-5 5,-10 236,22-317,5 0,3 0,14 61,10-13,4-2,7-1,5-3,38 68,-39-100,4-3,5-1,61 76,-82-125,1-2,3-2,1-1,11 6,34 22,60 33,-95-69,1-2,1-2,2-1,38 11,33 6,-118-39,-4-1,-1-1,1 1,-1-1,1 1,-1-1,1 1,-1-1,1 0,0 0,-1 0,1 0,-1 0,2 0,-2-1,-1 0</inkml:trace>
  <inkml:trace contextRef="#ctx0" brushRef="#br0" timeOffset="5">226 4477,'3'1,"24"12,2-1,0-1,0-2,1-1,0-1,31 2,39 1,50-4,436-14,0-28,-434 26,454-37,-22 1,1 18,-258 26,0 13,3 15,-131 6,-90-13,-78-19,-31 0</inkml:trace>
  <inkml:trace contextRef="#ctx0" brushRef="#br0" timeOffset="6">3241 354,'0'0,"0"0,0 0,-2 58,-8 54,-17 57,20-129,-60 310,2-7,17 3,19 150,26 1,7-155,0 187,-2-80,-6-429,0-7</inkml:trace>
  <inkml:trace contextRef="#ctx0" brushRef="#br0" timeOffset="7">3100 3970,'0'0,"0"0,0 0,0 0,-1 3,-28 226,25-217,3-9</inkml:trace>
  <inkml:trace contextRef="#ctx0" brushRef="#br0" timeOffset="8">3949 853,'0'0,"0"0,0 0,0 0,0 0,0 0,0 2,23 198,1 9,-16 14,0 4,-3-107,-6 1,-10 56,-41 238,13-65,16 0,15-210,-41 429,31-378,14-1,5-138,-1-52</inkml:trace>
  <inkml:trace contextRef="#ctx0" brushRef="#br0" timeOffset="9">4025 1325,'0'0,"0"0,0 0,0 0,-2-3,-5-4,-61-76,54 64,2 0,0 0,-7-17,14 24,1 0,0 0,1 0,1 0,0 0,0-1,1 1,1-1,0 1,1-8,4-22,2 0,6-17,-12 52,7-24,-4 17,-1 0,0 0,-1-1,-1 0,3 5,-3 9</inkml:trace>
  <inkml:trace contextRef="#ctx0" brushRef="#br0" timeOffset="10">3800 5004,'0'0,"0"0,-2 1,-25 15,1 1,0 1,2 1,-21 20,34-28,1 0,0 1,1 0,0 1,0 0,2 1,0-1,0 1,1 1,1-1,0 1,1 2,0 0,1 0,1-1,0 2,1 9,2-19,-1-1,1 1,1-1,-1 1,1-1,2 4,-3-7,1 0,0 0,0 0,0 0,1-1,-1 1,1-1,0 0,0 1,0-2,2 3,-4-4,0 0,1 0,-1 0,0 0,0 0,1 0,-1-1,0 1,1-1,-1 1,1-1,-1 1,1-1,-1 0,1 1,-1-1,1-1,-1 1,0-1,0 1,1-1,-1 0,0 1,0-1,0 0,0 0,0 0,0 1,0-1,0 0,-1-1,1 1,0 0,-1 0,1 0,0-1,15-27,-2-1,0 0,-2 0,-2-2,-1 1,-1-1,2-25,-5 19,-1 0,-3 0,-1-1,-1 1,-3 0,-4-21,4 41,0 0,-1 1,-1 0,-1 0,-7-15,19 50,0 0,-1-1,0 8,5 19,52 225,-53-243,-6-22</inkml:trace>
  <inkml:trace contextRef="#ctx0" brushRef="#br0" timeOffset="11">4144 4729,'0'0,"0"0,0 0,-2 1,-6 3,-9 4,1 0,0 2,-8 5,20-12,1 0,-1 0,0 0,1 1,0-1,0 1,0-1,0 1,1 0,-1 0,1 1,0-1,0 0,1 1,-1-1,0 3,2-3,0-1,0 1,0-1,1 1,-1-1,1 1,0-1,0 0,0 1,0-1,0 0,1 0,0 0,-1 0,1 0,0 0,3 2,2 4,1 0,1-1,0 0,5 4,23 13,0-1,22 10,-16-10,36 26,-75-46,1-1,-1 0,0 1,0 0,-1 0,1 0,1 3,-4-6,0 1,0 0,0 0,-1 0,1-1,0 1,-1 0,0 0,1 0,-1 0,0 0,0 0,0 0,0 0,0 0,0 0,-1 0,1 0,-1 0,1 0,-2 1,-5 11,0-1,-2-1,1 0,-2 0,1 0,-2-1,-2 2,-6 7,-4 5</inkml:trace>
  <inkml:trace contextRef="#ctx0" brushRef="#br0" timeOffset="12">3836 662,'0'1,"1"0,-1 0,0 0,1 0,-1-1,1 1,-1 0,1 0,-1 0,1-1,-1 1,1 0,4 5,3 10,-1 0,0 1,-1 0,-1 0,0 0,1 12,2 29,0 22,-8-72,3 31</inkml:trace>
  <inkml:trace contextRef="#ctx0" brushRef="#br0" timeOffset="13">3989 359,'0'0,"0"0,0 0,0 0,0 2,12 54,-4-1,-1 1,-2 54,-13 171,0 2,11-200</inkml:trace>
  <inkml:trace contextRef="#ctx0" brushRef="#br0" timeOffset="14">3038 4062,'0'0,"0"0,0 0,1 3,3 42,5 14,-6-40,2-1,0 1,1-1,6 10,-1-9,-10-16</inkml:trace>
  <inkml:trace contextRef="#ctx0" brushRef="#br1" timeOffset="15">278 4977,'0'0,"11"8,-5-3,9 5,0-1,1-1,0 0,0-1,0-1,1-1,0 0,0-1,1-1,-1-1,1 0,-1-1,1-1,15-2,6-2,-1-2,0-1,-1-2,0-2,0-2,12-6,1-3,0-2,-1-3,-2-1,-1-3,-1-2,25-24,-36 26,-2-1,-1-1,-2-2,-1-1,-2-1,-1-1,-2-1,4-14,-15 28,-2-1,0-1,-2 1,-1-2,-1 1,-2 0,1-15,-4 25,-1 0,0 0,-1 1,-1-1,-1 0,0 1,-1-1,-1 1,0 0,-2 0,1 1,-10-15,5 13,0 1,-2 0,1 1,-2 0,0 1,-1 1,0 0,-6-3,0 2,-1 0,0 2,-1 0,0 2,-1 0,-8 0,1 1,0 1,-1 2,1 1,-1 2,0 1,0 2,0 1,0 1,0 1,-23 7,17 0,1 2,-1 1,2 2,0 1,1 2,1 2,0 1,2 1,-8 9,-5 7,1 2,2 1,2 3,2 1,-27 44,35-46,3 2,-19 43,35-64,1 0,2 1,0 0,2 0,0 0,-1 22,6-28,1-1,1 0,1 0,0 0,2 0,0 0,1-1,0 1,1-1,5 7,1 1,1-1,1 0,1 0,1-2,1 0,9 8,-9-13,0 0,2-2,-1 0,2-1,0-1,16 7,-6-5,1-1,0-2,1-2,15 4,73 11</inkml:trace>
  <inkml:trace contextRef="#ctx0" brushRef="#br1" timeOffset="16">5329 3923,'-56'14,"1"2,0 3,-44 21,58-20,0 1,2 3,0 1,2 2,-1 3,17-12,1 1,1 1,1 0,0 2,2 0,1 1,0 1,2 0,1 0,-4 13,7-13,1 0,2 1,0 0,1 0,2 0,0 0,2 0,1 1,1-1,1 1,2 10,2-5,1 0,1 0,2-1,1 0,1-1,2 0,10 16,-14-29,0-1,1 0,1-1,0 0,1-1,0 0,1-1,0 0,1-1,0-1,1 0,0-2,14 6,-7-5,-1-2,1 0,1-2,-1 0,1-2,-1-1,1 0,2-2,5-1,-1-2,0-1,0-1,0-1,28-11,-7-2,-1-3,-1-1,0-3,-3-2,0-1,39-35,-25 15,-3-3,-2-2,-2-3,-3-2,-3-2,-2-2,20-40,-49 74,0-1,-2 0,-2-1,-1-1,-1 0,5-28,-12 45,-1-1,-1 0,0 1,-1-1,0 0,-1 1,-1-1,-1 1,0 0,-1-1,0 1,-1 1,-1-1,-1 1,-5-9,0 4,-1 1,-1 1,-1 0,0 1,-1 1,-1 0,0 2,-1 0,0 0,-8-2,-3-1,-1 1,-1 2,0 1,0 1,-1 2,-20-3,19 6,1 1,-1 2,0 2,0 1,-1 1,2 2,-1 1,0 1,1 3,0 0,0 2,1 1,0 2,1 0,1 3,0 0,1 2,1 1,-14 13,-15 19,3 3,-15 21,-8 16</inkml:trace>
</inkml:ink>
</file>

<file path=xl/persons/person.xml><?xml version="1.0" encoding="utf-8"?>
<personList xmlns="http://schemas.microsoft.com/office/spreadsheetml/2018/threadedcomments" xmlns:x="http://schemas.openxmlformats.org/spreadsheetml/2006/main">
  <person displayName="Rachelle Perez" id="{58069D18-DBAA-462E-9C9E-31644A9613DE}" userId="9383562ad193932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11-01T13:55:33.48" personId="{58069D18-DBAA-462E-9C9E-31644A9613DE}" id="{BA083271-3DFE-4EF1-9713-BB7FD2FB6236}">
    <text>How many times did you go gocery shopping within last 2 weeks? A: 0 B: 1 C: 2-3 D: 4-5 F: More Than 5</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34CB9-CDCF-9243-A893-79E0ED38EA66}">
  <dimension ref="C3:M14"/>
  <sheetViews>
    <sheetView workbookViewId="0">
      <selection activeCell="C6" sqref="C6:E12"/>
    </sheetView>
  </sheetViews>
  <sheetFormatPr defaultColWidth="11.5546875" defaultRowHeight="21" x14ac:dyDescent="0.4"/>
  <cols>
    <col min="3" max="13" width="10.77734375" style="2"/>
  </cols>
  <sheetData>
    <row r="3" spans="3:10" x14ac:dyDescent="0.4">
      <c r="C3" s="3" t="str">
        <f>UPPER("answer the following questions before looking at the data.")</f>
        <v>ANSWER THE FOLLOWING QUESTIONS BEFORE LOOKING AT THE DATA.</v>
      </c>
    </row>
    <row r="4" spans="3:10" x14ac:dyDescent="0.4">
      <c r="C4" s="2" t="s">
        <v>84</v>
      </c>
    </row>
    <row r="6" spans="3:10" x14ac:dyDescent="0.4">
      <c r="C6" s="14" t="s">
        <v>69</v>
      </c>
      <c r="D6" s="14" t="s">
        <v>68</v>
      </c>
    </row>
    <row r="7" spans="3:10" x14ac:dyDescent="0.4">
      <c r="C7" s="8">
        <v>8</v>
      </c>
      <c r="D7" s="13">
        <v>5</v>
      </c>
      <c r="E7" s="2" t="s">
        <v>65</v>
      </c>
      <c r="J7" s="18"/>
    </row>
    <row r="8" spans="3:10" x14ac:dyDescent="0.4">
      <c r="C8" s="8">
        <v>15</v>
      </c>
      <c r="D8" s="13">
        <v>10</v>
      </c>
      <c r="E8" s="2" t="s">
        <v>64</v>
      </c>
      <c r="J8" s="19"/>
    </row>
    <row r="9" spans="3:10" x14ac:dyDescent="0.4">
      <c r="C9" s="8">
        <v>7</v>
      </c>
      <c r="D9" s="13">
        <v>5</v>
      </c>
      <c r="E9" s="2" t="s">
        <v>63</v>
      </c>
      <c r="J9" s="19"/>
    </row>
    <row r="10" spans="3:10" x14ac:dyDescent="0.4">
      <c r="C10" s="8">
        <v>12</v>
      </c>
      <c r="D10" s="13">
        <v>9</v>
      </c>
      <c r="E10" s="2" t="s">
        <v>62</v>
      </c>
      <c r="J10" s="19"/>
    </row>
    <row r="11" spans="3:10" x14ac:dyDescent="0.4">
      <c r="C11" s="8">
        <v>6</v>
      </c>
      <c r="D11" s="13">
        <v>6</v>
      </c>
      <c r="E11" s="2" t="s">
        <v>67</v>
      </c>
      <c r="J11" s="19"/>
    </row>
    <row r="12" spans="3:10" x14ac:dyDescent="0.4">
      <c r="C12" s="8">
        <v>6</v>
      </c>
      <c r="D12" s="13">
        <v>4</v>
      </c>
      <c r="E12" s="2" t="s">
        <v>66</v>
      </c>
      <c r="J12" s="19"/>
    </row>
    <row r="13" spans="3:10" x14ac:dyDescent="0.4">
      <c r="J13" s="19"/>
    </row>
    <row r="14" spans="3:10" x14ac:dyDescent="0.4">
      <c r="J14" s="19"/>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01"/>
  <sheetViews>
    <sheetView topLeftCell="E1" workbookViewId="0">
      <selection activeCell="O28" sqref="O28"/>
    </sheetView>
  </sheetViews>
  <sheetFormatPr defaultColWidth="8.77734375" defaultRowHeight="14.4" x14ac:dyDescent="0.3"/>
  <cols>
    <col min="20" max="24" width="11.33203125" customWidth="1"/>
    <col min="29" max="29" width="14.77734375" customWidth="1"/>
    <col min="30" max="30" width="10.33203125" customWidth="1"/>
    <col min="31" max="31" width="10.33203125" style="1" customWidth="1"/>
    <col min="32" max="33" width="10.33203125" customWidth="1"/>
    <col min="34" max="34" width="14.33203125" customWidth="1"/>
    <col min="35" max="43" width="10.33203125" customWidth="1"/>
    <col min="44" max="44" width="11.33203125" customWidth="1"/>
    <col min="53" max="53" width="10.44140625" style="9" customWidth="1"/>
    <col min="54" max="82" width="10.44140625" customWidth="1"/>
  </cols>
  <sheetData>
    <row r="1" spans="1:5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1" t="s">
        <v>30</v>
      </c>
      <c r="AF1" t="s">
        <v>31</v>
      </c>
      <c r="AG1" t="s">
        <v>32</v>
      </c>
      <c r="AH1" t="s">
        <v>70</v>
      </c>
      <c r="AI1" t="s">
        <v>33</v>
      </c>
      <c r="AJ1" t="s">
        <v>34</v>
      </c>
      <c r="AK1" t="s">
        <v>35</v>
      </c>
      <c r="AL1" t="s">
        <v>36</v>
      </c>
      <c r="AM1" t="s">
        <v>71</v>
      </c>
      <c r="AN1" t="s">
        <v>37</v>
      </c>
      <c r="AO1" t="s">
        <v>38</v>
      </c>
      <c r="AP1" t="s">
        <v>39</v>
      </c>
      <c r="AQ1" t="s">
        <v>40</v>
      </c>
      <c r="AR1" t="s">
        <v>72</v>
      </c>
      <c r="AS1" t="s">
        <v>41</v>
      </c>
      <c r="AT1" t="s">
        <v>42</v>
      </c>
      <c r="AU1" t="s">
        <v>43</v>
      </c>
      <c r="AV1" t="s">
        <v>44</v>
      </c>
      <c r="AW1" t="s">
        <v>45</v>
      </c>
      <c r="AX1" t="s">
        <v>46</v>
      </c>
      <c r="AY1" t="s">
        <v>47</v>
      </c>
      <c r="AZ1" t="s">
        <v>48</v>
      </c>
    </row>
    <row r="2" spans="1:52" x14ac:dyDescent="0.3">
      <c r="A2">
        <v>1</v>
      </c>
      <c r="B2" t="s">
        <v>51</v>
      </c>
      <c r="C2" t="s">
        <v>50</v>
      </c>
      <c r="D2" t="s">
        <v>50</v>
      </c>
      <c r="E2" t="s">
        <v>52</v>
      </c>
      <c r="F2">
        <v>6</v>
      </c>
      <c r="G2">
        <v>6</v>
      </c>
      <c r="H2">
        <v>4</v>
      </c>
      <c r="I2">
        <v>2</v>
      </c>
      <c r="J2">
        <v>3</v>
      </c>
      <c r="K2">
        <v>1</v>
      </c>
      <c r="L2">
        <v>1</v>
      </c>
      <c r="M2">
        <v>2</v>
      </c>
      <c r="N2" t="s">
        <v>51</v>
      </c>
      <c r="P2">
        <v>11.97</v>
      </c>
      <c r="Q2" t="s">
        <v>53</v>
      </c>
      <c r="R2" t="s">
        <v>53</v>
      </c>
      <c r="S2">
        <v>11.97</v>
      </c>
      <c r="T2" t="s">
        <v>53</v>
      </c>
      <c r="U2">
        <v>41.04</v>
      </c>
      <c r="V2" t="s">
        <v>53</v>
      </c>
      <c r="W2" t="s">
        <v>53</v>
      </c>
      <c r="X2">
        <v>41.04</v>
      </c>
      <c r="Y2" t="s">
        <v>53</v>
      </c>
      <c r="Z2">
        <v>1.73</v>
      </c>
      <c r="AA2" t="s">
        <v>53</v>
      </c>
      <c r="AB2" t="s">
        <v>53</v>
      </c>
      <c r="AC2">
        <v>1.73</v>
      </c>
      <c r="AD2" t="s">
        <v>53</v>
      </c>
      <c r="AE2" s="1">
        <v>8.14</v>
      </c>
      <c r="AF2" t="s">
        <v>53</v>
      </c>
      <c r="AG2" t="s">
        <v>53</v>
      </c>
      <c r="AH2">
        <f>SUM(AD2:AG2)</f>
        <v>8.14</v>
      </c>
      <c r="AI2" t="s">
        <v>53</v>
      </c>
      <c r="AK2">
        <f>SUM(AD2:AG2)</f>
        <v>8.14</v>
      </c>
      <c r="AL2" t="s">
        <v>53</v>
      </c>
      <c r="AM2">
        <f>SUM(AI2:AL2)</f>
        <v>8.14</v>
      </c>
      <c r="AN2" t="s">
        <v>53</v>
      </c>
      <c r="AO2">
        <v>3.93</v>
      </c>
      <c r="AP2" t="s">
        <v>53</v>
      </c>
      <c r="AQ2" t="s">
        <v>53</v>
      </c>
      <c r="AR2">
        <f>SUM(AN2:AQ2)</f>
        <v>3.93</v>
      </c>
      <c r="AS2" t="s">
        <v>56</v>
      </c>
      <c r="AT2" t="s">
        <v>52</v>
      </c>
      <c r="AU2" t="s">
        <v>50</v>
      </c>
      <c r="AV2">
        <v>4</v>
      </c>
      <c r="AW2" t="s">
        <v>52</v>
      </c>
      <c r="AX2" t="s">
        <v>51</v>
      </c>
      <c r="AY2" t="s">
        <v>55</v>
      </c>
      <c r="AZ2" t="s">
        <v>51</v>
      </c>
    </row>
    <row r="3" spans="1:52" x14ac:dyDescent="0.3">
      <c r="A3">
        <v>2</v>
      </c>
      <c r="B3" t="s">
        <v>49</v>
      </c>
      <c r="C3" t="s">
        <v>50</v>
      </c>
      <c r="D3" t="s">
        <v>52</v>
      </c>
      <c r="E3" t="s">
        <v>50</v>
      </c>
      <c r="F3">
        <v>6</v>
      </c>
      <c r="G3">
        <v>2</v>
      </c>
      <c r="H3">
        <v>1</v>
      </c>
      <c r="I3">
        <v>7</v>
      </c>
      <c r="J3">
        <v>5</v>
      </c>
      <c r="K3">
        <v>6</v>
      </c>
      <c r="L3">
        <v>7</v>
      </c>
      <c r="M3">
        <v>7</v>
      </c>
      <c r="N3" t="s">
        <v>52</v>
      </c>
      <c r="P3" t="s">
        <v>53</v>
      </c>
      <c r="Q3" t="s">
        <v>53</v>
      </c>
      <c r="R3">
        <v>10.61</v>
      </c>
      <c r="S3">
        <v>10.61</v>
      </c>
      <c r="T3" t="s">
        <v>53</v>
      </c>
      <c r="U3" t="s">
        <v>53</v>
      </c>
      <c r="V3" t="s">
        <v>53</v>
      </c>
      <c r="W3">
        <v>38.56</v>
      </c>
      <c r="X3">
        <v>38.56</v>
      </c>
      <c r="Y3" t="s">
        <v>53</v>
      </c>
      <c r="Z3" t="s">
        <v>53</v>
      </c>
      <c r="AA3" t="s">
        <v>53</v>
      </c>
      <c r="AB3">
        <v>1.73</v>
      </c>
      <c r="AC3">
        <v>1.73</v>
      </c>
      <c r="AD3" t="s">
        <v>53</v>
      </c>
      <c r="AE3" s="1" t="s">
        <v>53</v>
      </c>
      <c r="AF3" t="s">
        <v>53</v>
      </c>
      <c r="AG3">
        <v>4.2</v>
      </c>
      <c r="AH3">
        <f t="shared" ref="AH3:AH66" si="0">SUM(AD3:AG3)</f>
        <v>4.2</v>
      </c>
      <c r="AI3" t="s">
        <v>53</v>
      </c>
      <c r="AJ3" t="s">
        <v>53</v>
      </c>
      <c r="AK3" t="s">
        <v>53</v>
      </c>
      <c r="AL3">
        <v>4.66</v>
      </c>
      <c r="AM3">
        <f t="shared" ref="AM3:AM66" si="1">SUM(AI3:AL3)</f>
        <v>4.66</v>
      </c>
      <c r="AN3" t="s">
        <v>53</v>
      </c>
      <c r="AO3" t="s">
        <v>53</v>
      </c>
      <c r="AP3" t="s">
        <v>53</v>
      </c>
      <c r="AQ3">
        <v>3.45</v>
      </c>
      <c r="AR3">
        <f t="shared" ref="AR3:AR66" si="2">SUM(AN3:AQ3)</f>
        <v>3.45</v>
      </c>
      <c r="AS3" t="s">
        <v>56</v>
      </c>
      <c r="AT3" t="s">
        <v>50</v>
      </c>
      <c r="AU3" t="s">
        <v>49</v>
      </c>
      <c r="AV3">
        <v>1</v>
      </c>
      <c r="AW3" t="s">
        <v>55</v>
      </c>
      <c r="AX3" t="s">
        <v>51</v>
      </c>
      <c r="AY3" t="s">
        <v>51</v>
      </c>
      <c r="AZ3" t="s">
        <v>51</v>
      </c>
    </row>
    <row r="4" spans="1:52" x14ac:dyDescent="0.3">
      <c r="A4">
        <v>3</v>
      </c>
      <c r="B4" t="s">
        <v>51</v>
      </c>
      <c r="C4" t="s">
        <v>51</v>
      </c>
      <c r="D4" t="s">
        <v>51</v>
      </c>
      <c r="E4" t="s">
        <v>50</v>
      </c>
      <c r="F4">
        <v>7</v>
      </c>
      <c r="G4">
        <v>2</v>
      </c>
      <c r="H4">
        <v>1</v>
      </c>
      <c r="I4">
        <v>1</v>
      </c>
      <c r="J4">
        <v>3</v>
      </c>
      <c r="K4">
        <v>5</v>
      </c>
      <c r="L4">
        <v>1</v>
      </c>
      <c r="M4">
        <v>5</v>
      </c>
      <c r="N4" t="s">
        <v>50</v>
      </c>
      <c r="P4" t="s">
        <v>53</v>
      </c>
      <c r="Q4">
        <v>5.14</v>
      </c>
      <c r="R4" t="s">
        <v>53</v>
      </c>
      <c r="S4">
        <v>5.14</v>
      </c>
      <c r="T4" t="s">
        <v>53</v>
      </c>
      <c r="U4" t="s">
        <v>53</v>
      </c>
      <c r="V4">
        <v>42.28</v>
      </c>
      <c r="W4" t="s">
        <v>53</v>
      </c>
      <c r="X4">
        <v>42.28</v>
      </c>
      <c r="Y4" t="s">
        <v>53</v>
      </c>
      <c r="Z4" t="s">
        <v>53</v>
      </c>
      <c r="AA4">
        <v>1.51</v>
      </c>
      <c r="AB4" t="s">
        <v>53</v>
      </c>
      <c r="AC4">
        <v>1.51</v>
      </c>
      <c r="AD4" t="s">
        <v>53</v>
      </c>
      <c r="AE4" s="1" t="s">
        <v>53</v>
      </c>
      <c r="AF4">
        <v>4</v>
      </c>
      <c r="AG4" t="s">
        <v>53</v>
      </c>
      <c r="AH4">
        <f t="shared" si="0"/>
        <v>4</v>
      </c>
      <c r="AI4" t="s">
        <v>53</v>
      </c>
      <c r="AJ4" t="s">
        <v>53</v>
      </c>
      <c r="AK4">
        <v>2.82</v>
      </c>
      <c r="AL4" t="s">
        <v>53</v>
      </c>
      <c r="AM4">
        <f t="shared" si="1"/>
        <v>2.82</v>
      </c>
      <c r="AN4" t="s">
        <v>53</v>
      </c>
      <c r="AO4" t="s">
        <v>53</v>
      </c>
      <c r="AP4">
        <v>5.51</v>
      </c>
      <c r="AQ4" t="s">
        <v>53</v>
      </c>
      <c r="AR4">
        <f t="shared" si="2"/>
        <v>5.51</v>
      </c>
      <c r="AS4" t="s">
        <v>56</v>
      </c>
      <c r="AT4" t="s">
        <v>51</v>
      </c>
      <c r="AU4" t="s">
        <v>52</v>
      </c>
      <c r="AV4">
        <v>2</v>
      </c>
      <c r="AW4" t="s">
        <v>57</v>
      </c>
      <c r="AX4" t="s">
        <v>51</v>
      </c>
      <c r="AY4" t="s">
        <v>51</v>
      </c>
      <c r="AZ4" t="s">
        <v>52</v>
      </c>
    </row>
    <row r="5" spans="1:52" x14ac:dyDescent="0.3">
      <c r="A5">
        <v>4</v>
      </c>
      <c r="B5" t="s">
        <v>51</v>
      </c>
      <c r="C5" t="s">
        <v>50</v>
      </c>
      <c r="D5" t="s">
        <v>51</v>
      </c>
      <c r="E5" t="s">
        <v>52</v>
      </c>
      <c r="F5">
        <v>6</v>
      </c>
      <c r="G5">
        <v>3</v>
      </c>
      <c r="H5">
        <v>4</v>
      </c>
      <c r="I5">
        <v>6</v>
      </c>
      <c r="J5">
        <v>5</v>
      </c>
      <c r="K5">
        <v>1</v>
      </c>
      <c r="L5">
        <v>5</v>
      </c>
      <c r="M5">
        <v>4</v>
      </c>
      <c r="N5" t="s">
        <v>51</v>
      </c>
      <c r="P5">
        <v>14.69</v>
      </c>
      <c r="Q5" t="s">
        <v>53</v>
      </c>
      <c r="R5" t="s">
        <v>53</v>
      </c>
      <c r="S5">
        <v>14.69</v>
      </c>
      <c r="T5" t="s">
        <v>53</v>
      </c>
      <c r="U5">
        <v>45.66</v>
      </c>
      <c r="V5" t="s">
        <v>53</v>
      </c>
      <c r="W5" t="s">
        <v>53</v>
      </c>
      <c r="X5">
        <v>45.66</v>
      </c>
      <c r="Y5" t="s">
        <v>53</v>
      </c>
      <c r="Z5">
        <v>5.67</v>
      </c>
      <c r="AA5" t="s">
        <v>53</v>
      </c>
      <c r="AB5" t="s">
        <v>53</v>
      </c>
      <c r="AC5">
        <v>5.67</v>
      </c>
      <c r="AD5" t="s">
        <v>53</v>
      </c>
      <c r="AE5" s="1">
        <v>6.42</v>
      </c>
      <c r="AF5" t="s">
        <v>53</v>
      </c>
      <c r="AG5" t="s">
        <v>53</v>
      </c>
      <c r="AH5">
        <f t="shared" si="0"/>
        <v>6.42</v>
      </c>
      <c r="AI5" t="s">
        <v>53</v>
      </c>
      <c r="AJ5">
        <v>3.58</v>
      </c>
      <c r="AK5" t="s">
        <v>53</v>
      </c>
      <c r="AL5" t="s">
        <v>53</v>
      </c>
      <c r="AM5">
        <f t="shared" si="1"/>
        <v>3.58</v>
      </c>
      <c r="AN5" t="s">
        <v>53</v>
      </c>
      <c r="AO5">
        <v>2.54</v>
      </c>
      <c r="AP5" t="s">
        <v>53</v>
      </c>
      <c r="AQ5" t="s">
        <v>53</v>
      </c>
      <c r="AR5">
        <f t="shared" si="2"/>
        <v>2.54</v>
      </c>
      <c r="AS5" t="s">
        <v>54</v>
      </c>
      <c r="AT5" t="s">
        <v>57</v>
      </c>
      <c r="AU5" t="s">
        <v>50</v>
      </c>
      <c r="AV5">
        <v>4</v>
      </c>
      <c r="AW5" t="s">
        <v>52</v>
      </c>
      <c r="AX5" t="s">
        <v>49</v>
      </c>
      <c r="AY5" t="s">
        <v>57</v>
      </c>
      <c r="AZ5" t="s">
        <v>49</v>
      </c>
    </row>
    <row r="6" spans="1:52" x14ac:dyDescent="0.3">
      <c r="A6">
        <v>5</v>
      </c>
      <c r="B6" t="s">
        <v>49</v>
      </c>
      <c r="C6" t="s">
        <v>50</v>
      </c>
      <c r="D6" t="s">
        <v>49</v>
      </c>
      <c r="E6" t="s">
        <v>50</v>
      </c>
      <c r="F6">
        <v>6</v>
      </c>
      <c r="G6">
        <v>2</v>
      </c>
      <c r="H6">
        <v>1</v>
      </c>
      <c r="I6">
        <v>2</v>
      </c>
      <c r="J6">
        <v>2</v>
      </c>
      <c r="K6">
        <v>2</v>
      </c>
      <c r="L6">
        <v>1</v>
      </c>
      <c r="M6">
        <v>4</v>
      </c>
      <c r="N6" t="s">
        <v>49</v>
      </c>
      <c r="O6">
        <v>5.74</v>
      </c>
      <c r="P6" t="s">
        <v>53</v>
      </c>
      <c r="Q6" t="s">
        <v>53</v>
      </c>
      <c r="R6" t="s">
        <v>53</v>
      </c>
      <c r="S6">
        <v>5.74</v>
      </c>
      <c r="T6">
        <v>26.9</v>
      </c>
      <c r="U6" t="s">
        <v>53</v>
      </c>
      <c r="V6" t="s">
        <v>53</v>
      </c>
      <c r="W6" t="s">
        <v>53</v>
      </c>
      <c r="X6">
        <v>26.9</v>
      </c>
      <c r="Y6">
        <v>1.57</v>
      </c>
      <c r="Z6" t="s">
        <v>53</v>
      </c>
      <c r="AA6" t="s">
        <v>53</v>
      </c>
      <c r="AB6" t="s">
        <v>53</v>
      </c>
      <c r="AC6">
        <v>1.57</v>
      </c>
      <c r="AD6">
        <v>7.7</v>
      </c>
      <c r="AE6" s="1" t="s">
        <v>53</v>
      </c>
      <c r="AF6" t="s">
        <v>53</v>
      </c>
      <c r="AG6" t="s">
        <v>53</v>
      </c>
      <c r="AH6">
        <f t="shared" si="0"/>
        <v>7.7</v>
      </c>
      <c r="AI6">
        <v>1.27</v>
      </c>
      <c r="AJ6" t="s">
        <v>53</v>
      </c>
      <c r="AK6" t="s">
        <v>53</v>
      </c>
      <c r="AL6" t="s">
        <v>53</v>
      </c>
      <c r="AM6">
        <f t="shared" si="1"/>
        <v>1.27</v>
      </c>
      <c r="AN6">
        <v>1.64</v>
      </c>
      <c r="AO6" t="s">
        <v>53</v>
      </c>
      <c r="AP6" t="s">
        <v>53</v>
      </c>
      <c r="AQ6" t="s">
        <v>53</v>
      </c>
      <c r="AR6">
        <f t="shared" si="2"/>
        <v>1.64</v>
      </c>
      <c r="AS6" t="s">
        <v>54</v>
      </c>
      <c r="AT6" t="s">
        <v>51</v>
      </c>
      <c r="AU6" t="s">
        <v>50</v>
      </c>
      <c r="AV6">
        <v>2</v>
      </c>
      <c r="AW6" t="s">
        <v>58</v>
      </c>
      <c r="AX6" t="s">
        <v>51</v>
      </c>
      <c r="AY6" t="s">
        <v>51</v>
      </c>
      <c r="AZ6" t="s">
        <v>49</v>
      </c>
    </row>
    <row r="7" spans="1:52" x14ac:dyDescent="0.3">
      <c r="A7">
        <v>6</v>
      </c>
      <c r="B7" t="s">
        <v>51</v>
      </c>
      <c r="C7" t="s">
        <v>50</v>
      </c>
      <c r="D7" t="s">
        <v>52</v>
      </c>
      <c r="E7" t="s">
        <v>49</v>
      </c>
      <c r="F7">
        <v>6</v>
      </c>
      <c r="G7">
        <v>6</v>
      </c>
      <c r="H7">
        <v>4</v>
      </c>
      <c r="I7">
        <v>1</v>
      </c>
      <c r="J7">
        <v>1</v>
      </c>
      <c r="K7">
        <v>4</v>
      </c>
      <c r="L7">
        <v>2</v>
      </c>
      <c r="M7">
        <v>4</v>
      </c>
      <c r="N7" t="s">
        <v>49</v>
      </c>
      <c r="O7">
        <v>14.55</v>
      </c>
      <c r="P7" t="s">
        <v>53</v>
      </c>
      <c r="Q7" t="s">
        <v>53</v>
      </c>
      <c r="R7" t="s">
        <v>53</v>
      </c>
      <c r="S7">
        <v>14.55</v>
      </c>
      <c r="T7">
        <v>18.8</v>
      </c>
      <c r="U7" t="s">
        <v>53</v>
      </c>
      <c r="V7" t="s">
        <v>53</v>
      </c>
      <c r="W7" t="s">
        <v>53</v>
      </c>
      <c r="X7">
        <v>18.8</v>
      </c>
      <c r="Y7">
        <v>2.13</v>
      </c>
      <c r="Z7" t="s">
        <v>53</v>
      </c>
      <c r="AA7" t="s">
        <v>53</v>
      </c>
      <c r="AB7" t="s">
        <v>53</v>
      </c>
      <c r="AC7">
        <v>2.13</v>
      </c>
      <c r="AD7">
        <v>6.75</v>
      </c>
      <c r="AE7" s="1" t="s">
        <v>53</v>
      </c>
      <c r="AF7" t="s">
        <v>53</v>
      </c>
      <c r="AG7" t="s">
        <v>53</v>
      </c>
      <c r="AH7">
        <f t="shared" si="0"/>
        <v>6.75</v>
      </c>
      <c r="AI7">
        <v>1.38</v>
      </c>
      <c r="AJ7" t="s">
        <v>53</v>
      </c>
      <c r="AK7" t="s">
        <v>53</v>
      </c>
      <c r="AL7" t="s">
        <v>53</v>
      </c>
      <c r="AM7">
        <f t="shared" si="1"/>
        <v>1.38</v>
      </c>
      <c r="AN7">
        <v>4.28</v>
      </c>
      <c r="AO7" t="s">
        <v>53</v>
      </c>
      <c r="AP7" t="s">
        <v>53</v>
      </c>
      <c r="AQ7" t="s">
        <v>53</v>
      </c>
      <c r="AR7">
        <f t="shared" si="2"/>
        <v>4.28</v>
      </c>
      <c r="AS7" t="s">
        <v>59</v>
      </c>
      <c r="AT7" t="s">
        <v>52</v>
      </c>
      <c r="AU7" t="s">
        <v>50</v>
      </c>
      <c r="AV7">
        <v>2</v>
      </c>
      <c r="AW7" t="s">
        <v>57</v>
      </c>
      <c r="AX7" t="s">
        <v>58</v>
      </c>
      <c r="AY7" t="s">
        <v>57</v>
      </c>
      <c r="AZ7" t="s">
        <v>51</v>
      </c>
    </row>
    <row r="8" spans="1:52" x14ac:dyDescent="0.3">
      <c r="A8">
        <v>7</v>
      </c>
      <c r="B8" t="s">
        <v>49</v>
      </c>
      <c r="C8" t="s">
        <v>52</v>
      </c>
      <c r="D8" t="s">
        <v>51</v>
      </c>
      <c r="E8" t="s">
        <v>49</v>
      </c>
      <c r="F8">
        <v>7</v>
      </c>
      <c r="G8">
        <v>6</v>
      </c>
      <c r="H8">
        <v>1</v>
      </c>
      <c r="I8">
        <v>1</v>
      </c>
      <c r="J8">
        <v>1</v>
      </c>
      <c r="K8">
        <v>1</v>
      </c>
      <c r="L8">
        <v>1</v>
      </c>
      <c r="M8">
        <v>4</v>
      </c>
      <c r="N8" t="s">
        <v>51</v>
      </c>
      <c r="P8">
        <v>8.8800000000000008</v>
      </c>
      <c r="Q8" t="s">
        <v>53</v>
      </c>
      <c r="R8" t="s">
        <v>53</v>
      </c>
      <c r="S8">
        <v>8.8800000000000008</v>
      </c>
      <c r="T8" t="s">
        <v>53</v>
      </c>
      <c r="U8">
        <v>22.43</v>
      </c>
      <c r="V8" t="s">
        <v>53</v>
      </c>
      <c r="W8" t="s">
        <v>53</v>
      </c>
      <c r="X8">
        <v>22.43</v>
      </c>
      <c r="Y8" t="s">
        <v>53</v>
      </c>
      <c r="Z8">
        <v>2.4300000000000002</v>
      </c>
      <c r="AA8" t="s">
        <v>53</v>
      </c>
      <c r="AB8" t="s">
        <v>53</v>
      </c>
      <c r="AC8">
        <v>2.4300000000000002</v>
      </c>
      <c r="AD8" t="s">
        <v>53</v>
      </c>
      <c r="AE8" s="1">
        <v>7.91</v>
      </c>
      <c r="AF8" t="s">
        <v>53</v>
      </c>
      <c r="AG8" t="s">
        <v>53</v>
      </c>
      <c r="AH8">
        <f t="shared" si="0"/>
        <v>7.91</v>
      </c>
      <c r="AI8" t="s">
        <v>53</v>
      </c>
      <c r="AJ8">
        <v>3.54</v>
      </c>
      <c r="AK8" t="s">
        <v>53</v>
      </c>
      <c r="AL8" t="s">
        <v>53</v>
      </c>
      <c r="AM8">
        <f t="shared" si="1"/>
        <v>3.54</v>
      </c>
      <c r="AN8" t="s">
        <v>53</v>
      </c>
      <c r="AO8">
        <v>2.5</v>
      </c>
      <c r="AP8" t="s">
        <v>53</v>
      </c>
      <c r="AQ8" t="s">
        <v>53</v>
      </c>
      <c r="AR8">
        <f t="shared" si="2"/>
        <v>2.5</v>
      </c>
      <c r="AS8" t="s">
        <v>59</v>
      </c>
      <c r="AT8" t="s">
        <v>55</v>
      </c>
      <c r="AU8" t="s">
        <v>58</v>
      </c>
      <c r="AV8">
        <v>2</v>
      </c>
      <c r="AW8" t="s">
        <v>49</v>
      </c>
      <c r="AX8" t="s">
        <v>49</v>
      </c>
      <c r="AY8" t="s">
        <v>52</v>
      </c>
      <c r="AZ8" t="s">
        <v>49</v>
      </c>
    </row>
    <row r="9" spans="1:52" x14ac:dyDescent="0.3">
      <c r="A9">
        <v>8</v>
      </c>
      <c r="B9" t="s">
        <v>49</v>
      </c>
      <c r="C9" t="s">
        <v>52</v>
      </c>
      <c r="D9" t="s">
        <v>51</v>
      </c>
      <c r="E9" t="s">
        <v>50</v>
      </c>
      <c r="F9">
        <v>7</v>
      </c>
      <c r="G9">
        <v>1</v>
      </c>
      <c r="H9">
        <v>4</v>
      </c>
      <c r="I9">
        <v>6</v>
      </c>
      <c r="J9">
        <v>5</v>
      </c>
      <c r="K9">
        <v>1</v>
      </c>
      <c r="L9">
        <v>1</v>
      </c>
      <c r="M9">
        <v>3</v>
      </c>
      <c r="N9" t="s">
        <v>51</v>
      </c>
      <c r="P9">
        <v>5.17</v>
      </c>
      <c r="Q9" t="s">
        <v>53</v>
      </c>
      <c r="R9" t="s">
        <v>53</v>
      </c>
      <c r="S9">
        <v>5.17</v>
      </c>
      <c r="T9" t="s">
        <v>53</v>
      </c>
      <c r="U9">
        <v>20.89</v>
      </c>
      <c r="V9" t="s">
        <v>53</v>
      </c>
      <c r="W9" t="s">
        <v>53</v>
      </c>
      <c r="X9">
        <v>20.89</v>
      </c>
      <c r="Y9" t="s">
        <v>53</v>
      </c>
      <c r="Z9">
        <v>1.39</v>
      </c>
      <c r="AA9" t="s">
        <v>53</v>
      </c>
      <c r="AB9" t="s">
        <v>53</v>
      </c>
      <c r="AC9">
        <v>1.39</v>
      </c>
      <c r="AD9" t="s">
        <v>53</v>
      </c>
      <c r="AE9" s="1">
        <v>6.04</v>
      </c>
      <c r="AF9" t="s">
        <v>53</v>
      </c>
      <c r="AG9" t="s">
        <v>53</v>
      </c>
      <c r="AH9">
        <f t="shared" si="0"/>
        <v>6.04</v>
      </c>
      <c r="AI9" t="s">
        <v>53</v>
      </c>
      <c r="AJ9">
        <v>4.3899999999999997</v>
      </c>
      <c r="AK9" t="s">
        <v>53</v>
      </c>
      <c r="AL9" t="s">
        <v>53</v>
      </c>
      <c r="AM9">
        <f t="shared" si="1"/>
        <v>4.3899999999999997</v>
      </c>
      <c r="AN9" t="s">
        <v>53</v>
      </c>
      <c r="AO9">
        <v>2.64</v>
      </c>
      <c r="AP9" t="s">
        <v>53</v>
      </c>
      <c r="AQ9" t="s">
        <v>53</v>
      </c>
      <c r="AR9">
        <f t="shared" si="2"/>
        <v>2.64</v>
      </c>
      <c r="AS9" t="s">
        <v>56</v>
      </c>
      <c r="AT9" t="s">
        <v>50</v>
      </c>
      <c r="AU9" t="s">
        <v>50</v>
      </c>
      <c r="AV9">
        <v>3</v>
      </c>
      <c r="AW9" t="s">
        <v>55</v>
      </c>
      <c r="AX9" t="s">
        <v>51</v>
      </c>
      <c r="AY9" t="s">
        <v>51</v>
      </c>
      <c r="AZ9" t="s">
        <v>51</v>
      </c>
    </row>
    <row r="10" spans="1:52" x14ac:dyDescent="0.3">
      <c r="A10">
        <v>9</v>
      </c>
      <c r="B10" t="s">
        <v>51</v>
      </c>
      <c r="C10" t="s">
        <v>50</v>
      </c>
      <c r="D10" t="s">
        <v>50</v>
      </c>
      <c r="E10" t="s">
        <v>52</v>
      </c>
      <c r="F10">
        <v>5</v>
      </c>
      <c r="G10">
        <v>3</v>
      </c>
      <c r="H10">
        <v>1</v>
      </c>
      <c r="I10">
        <v>7</v>
      </c>
      <c r="J10">
        <v>1</v>
      </c>
      <c r="K10">
        <v>1</v>
      </c>
      <c r="L10">
        <v>5</v>
      </c>
      <c r="M10">
        <v>5</v>
      </c>
      <c r="N10" t="s">
        <v>51</v>
      </c>
      <c r="P10">
        <v>10.199999999999999</v>
      </c>
      <c r="Q10" t="s">
        <v>53</v>
      </c>
      <c r="R10" t="s">
        <v>53</v>
      </c>
      <c r="S10">
        <v>10.199999999999999</v>
      </c>
      <c r="T10" t="s">
        <v>53</v>
      </c>
      <c r="U10">
        <v>21.13</v>
      </c>
      <c r="V10" t="s">
        <v>53</v>
      </c>
      <c r="W10" t="s">
        <v>53</v>
      </c>
      <c r="X10">
        <v>21.13</v>
      </c>
      <c r="Y10" t="s">
        <v>53</v>
      </c>
      <c r="Z10">
        <v>4.0199999999999996</v>
      </c>
      <c r="AA10" t="s">
        <v>53</v>
      </c>
      <c r="AB10" t="s">
        <v>53</v>
      </c>
      <c r="AC10">
        <v>4.0199999999999996</v>
      </c>
      <c r="AD10" t="s">
        <v>53</v>
      </c>
      <c r="AE10" s="1">
        <v>8.6199999999999992</v>
      </c>
      <c r="AF10" t="s">
        <v>53</v>
      </c>
      <c r="AG10" t="s">
        <v>53</v>
      </c>
      <c r="AH10">
        <f t="shared" si="0"/>
        <v>8.6199999999999992</v>
      </c>
      <c r="AI10" t="s">
        <v>53</v>
      </c>
      <c r="AJ10">
        <v>4.0199999999999996</v>
      </c>
      <c r="AK10" t="s">
        <v>53</v>
      </c>
      <c r="AL10" t="s">
        <v>53</v>
      </c>
      <c r="AM10">
        <f t="shared" si="1"/>
        <v>4.0199999999999996</v>
      </c>
      <c r="AN10" t="s">
        <v>53</v>
      </c>
      <c r="AO10">
        <v>4.08</v>
      </c>
      <c r="AP10" t="s">
        <v>53</v>
      </c>
      <c r="AQ10" t="s">
        <v>53</v>
      </c>
      <c r="AR10">
        <f t="shared" si="2"/>
        <v>4.08</v>
      </c>
      <c r="AS10" t="s">
        <v>56</v>
      </c>
      <c r="AT10" t="s">
        <v>52</v>
      </c>
      <c r="AU10" t="s">
        <v>50</v>
      </c>
      <c r="AV10">
        <v>4</v>
      </c>
      <c r="AW10" t="s">
        <v>58</v>
      </c>
      <c r="AX10" t="s">
        <v>51</v>
      </c>
      <c r="AY10" t="s">
        <v>50</v>
      </c>
      <c r="AZ10" t="s">
        <v>49</v>
      </c>
    </row>
    <row r="11" spans="1:52" x14ac:dyDescent="0.3">
      <c r="A11">
        <v>10</v>
      </c>
      <c r="B11" t="s">
        <v>51</v>
      </c>
      <c r="C11" t="s">
        <v>50</v>
      </c>
      <c r="D11" t="s">
        <v>51</v>
      </c>
      <c r="E11" t="s">
        <v>50</v>
      </c>
      <c r="F11">
        <v>6</v>
      </c>
      <c r="G11">
        <v>5</v>
      </c>
      <c r="H11">
        <v>5</v>
      </c>
      <c r="I11">
        <v>7</v>
      </c>
      <c r="J11">
        <v>1</v>
      </c>
      <c r="K11">
        <v>1</v>
      </c>
      <c r="L11">
        <v>1</v>
      </c>
      <c r="M11">
        <v>2</v>
      </c>
      <c r="N11" t="s">
        <v>50</v>
      </c>
      <c r="P11" t="s">
        <v>53</v>
      </c>
      <c r="Q11">
        <v>5.04</v>
      </c>
      <c r="R11" t="s">
        <v>53</v>
      </c>
      <c r="S11">
        <v>5.04</v>
      </c>
      <c r="T11" t="s">
        <v>53</v>
      </c>
      <c r="U11" t="s">
        <v>53</v>
      </c>
      <c r="V11">
        <v>19.329999999999998</v>
      </c>
      <c r="W11" t="s">
        <v>53</v>
      </c>
      <c r="X11">
        <v>19.329999999999998</v>
      </c>
      <c r="Y11" t="s">
        <v>53</v>
      </c>
      <c r="Z11" t="s">
        <v>53</v>
      </c>
      <c r="AA11">
        <v>3.9</v>
      </c>
      <c r="AB11" t="s">
        <v>53</v>
      </c>
      <c r="AC11">
        <v>3.9</v>
      </c>
      <c r="AD11" t="s">
        <v>53</v>
      </c>
      <c r="AE11" s="1" t="s">
        <v>53</v>
      </c>
      <c r="AF11">
        <v>4.49</v>
      </c>
      <c r="AG11" t="s">
        <v>53</v>
      </c>
      <c r="AH11">
        <f t="shared" si="0"/>
        <v>4.49</v>
      </c>
      <c r="AI11" t="s">
        <v>53</v>
      </c>
      <c r="AJ11" t="s">
        <v>53</v>
      </c>
      <c r="AK11">
        <v>3.05</v>
      </c>
      <c r="AL11" t="s">
        <v>53</v>
      </c>
      <c r="AM11">
        <f t="shared" si="1"/>
        <v>3.05</v>
      </c>
      <c r="AN11" t="s">
        <v>53</v>
      </c>
      <c r="AO11" t="s">
        <v>53</v>
      </c>
      <c r="AP11">
        <v>5.89</v>
      </c>
      <c r="AQ11" t="s">
        <v>53</v>
      </c>
      <c r="AR11">
        <f t="shared" si="2"/>
        <v>5.89</v>
      </c>
      <c r="AS11" t="s">
        <v>56</v>
      </c>
      <c r="AT11" t="s">
        <v>52</v>
      </c>
      <c r="AU11" t="s">
        <v>50</v>
      </c>
      <c r="AV11">
        <v>2</v>
      </c>
      <c r="AW11" t="s">
        <v>55</v>
      </c>
      <c r="AX11" t="s">
        <v>51</v>
      </c>
      <c r="AY11" t="s">
        <v>50</v>
      </c>
      <c r="AZ11" t="s">
        <v>51</v>
      </c>
    </row>
    <row r="12" spans="1:52" x14ac:dyDescent="0.3">
      <c r="A12">
        <v>11</v>
      </c>
      <c r="B12" t="s">
        <v>51</v>
      </c>
      <c r="C12" t="s">
        <v>50</v>
      </c>
      <c r="D12" t="s">
        <v>49</v>
      </c>
      <c r="E12" t="s">
        <v>55</v>
      </c>
      <c r="F12">
        <v>6</v>
      </c>
      <c r="G12">
        <v>1</v>
      </c>
      <c r="H12">
        <v>4</v>
      </c>
      <c r="I12">
        <v>5</v>
      </c>
      <c r="J12">
        <v>1</v>
      </c>
      <c r="K12">
        <v>1</v>
      </c>
      <c r="L12">
        <v>6</v>
      </c>
      <c r="M12">
        <v>1</v>
      </c>
      <c r="N12" t="s">
        <v>52</v>
      </c>
      <c r="P12" t="s">
        <v>53</v>
      </c>
      <c r="Q12" t="s">
        <v>53</v>
      </c>
      <c r="R12">
        <v>5.5</v>
      </c>
      <c r="S12">
        <v>5.5</v>
      </c>
      <c r="T12" t="s">
        <v>53</v>
      </c>
      <c r="U12" t="s">
        <v>53</v>
      </c>
      <c r="V12" t="s">
        <v>53</v>
      </c>
      <c r="W12">
        <v>38.65</v>
      </c>
      <c r="X12">
        <v>38.65</v>
      </c>
      <c r="Y12" t="s">
        <v>53</v>
      </c>
      <c r="Z12" t="s">
        <v>53</v>
      </c>
      <c r="AA12" t="s">
        <v>53</v>
      </c>
      <c r="AB12">
        <v>3.86</v>
      </c>
      <c r="AC12">
        <v>3.86</v>
      </c>
      <c r="AD12" t="s">
        <v>53</v>
      </c>
      <c r="AE12" s="1" t="s">
        <v>53</v>
      </c>
      <c r="AF12" t="s">
        <v>53</v>
      </c>
      <c r="AG12">
        <v>5.34</v>
      </c>
      <c r="AH12">
        <f t="shared" si="0"/>
        <v>5.34</v>
      </c>
      <c r="AI12" t="s">
        <v>53</v>
      </c>
      <c r="AJ12" t="s">
        <v>53</v>
      </c>
      <c r="AK12" t="s">
        <v>53</v>
      </c>
      <c r="AL12">
        <v>4.32</v>
      </c>
      <c r="AM12">
        <f t="shared" si="1"/>
        <v>4.32</v>
      </c>
      <c r="AN12" t="s">
        <v>53</v>
      </c>
      <c r="AO12" t="s">
        <v>53</v>
      </c>
      <c r="AP12" t="s">
        <v>53</v>
      </c>
      <c r="AQ12">
        <v>3.53</v>
      </c>
      <c r="AR12">
        <f t="shared" si="2"/>
        <v>3.53</v>
      </c>
      <c r="AS12" t="s">
        <v>56</v>
      </c>
      <c r="AT12" t="s">
        <v>52</v>
      </c>
      <c r="AU12" t="s">
        <v>49</v>
      </c>
      <c r="AV12">
        <v>3</v>
      </c>
      <c r="AW12" t="s">
        <v>60</v>
      </c>
      <c r="AX12" t="s">
        <v>58</v>
      </c>
      <c r="AY12" t="s">
        <v>51</v>
      </c>
      <c r="AZ12" t="s">
        <v>49</v>
      </c>
    </row>
    <row r="13" spans="1:52" x14ac:dyDescent="0.3">
      <c r="A13">
        <v>12</v>
      </c>
      <c r="B13" t="s">
        <v>49</v>
      </c>
      <c r="C13" t="s">
        <v>51</v>
      </c>
      <c r="D13" t="s">
        <v>51</v>
      </c>
      <c r="E13" t="s">
        <v>49</v>
      </c>
      <c r="F13">
        <v>7</v>
      </c>
      <c r="G13">
        <v>6</v>
      </c>
      <c r="H13">
        <v>1</v>
      </c>
      <c r="I13">
        <v>4</v>
      </c>
      <c r="J13">
        <v>3</v>
      </c>
      <c r="K13">
        <v>4</v>
      </c>
      <c r="L13">
        <v>1</v>
      </c>
      <c r="M13">
        <v>5</v>
      </c>
      <c r="N13" t="s">
        <v>50</v>
      </c>
      <c r="P13" t="s">
        <v>53</v>
      </c>
      <c r="Q13">
        <v>5.94</v>
      </c>
      <c r="R13" t="s">
        <v>53</v>
      </c>
      <c r="S13">
        <v>5.94</v>
      </c>
      <c r="T13" t="s">
        <v>53</v>
      </c>
      <c r="U13" t="s">
        <v>53</v>
      </c>
      <c r="V13">
        <v>39.92</v>
      </c>
      <c r="W13" t="s">
        <v>53</v>
      </c>
      <c r="X13">
        <v>39.92</v>
      </c>
      <c r="Y13" t="s">
        <v>53</v>
      </c>
      <c r="Z13" t="s">
        <v>53</v>
      </c>
      <c r="AA13">
        <v>2.25</v>
      </c>
      <c r="AB13" t="s">
        <v>53</v>
      </c>
      <c r="AC13">
        <v>2.25</v>
      </c>
      <c r="AD13" t="s">
        <v>53</v>
      </c>
      <c r="AE13" s="1" t="s">
        <v>53</v>
      </c>
      <c r="AF13">
        <v>4</v>
      </c>
      <c r="AG13" t="s">
        <v>53</v>
      </c>
      <c r="AH13">
        <f t="shared" si="0"/>
        <v>4</v>
      </c>
      <c r="AI13" t="s">
        <v>53</v>
      </c>
      <c r="AJ13" t="s">
        <v>53</v>
      </c>
      <c r="AK13">
        <v>1.1399999999999999</v>
      </c>
      <c r="AL13" t="s">
        <v>53</v>
      </c>
      <c r="AM13">
        <f t="shared" si="1"/>
        <v>1.1399999999999999</v>
      </c>
      <c r="AN13" t="s">
        <v>53</v>
      </c>
      <c r="AO13" t="s">
        <v>53</v>
      </c>
      <c r="AP13">
        <v>5.54</v>
      </c>
      <c r="AQ13" t="s">
        <v>53</v>
      </c>
      <c r="AR13">
        <f t="shared" si="2"/>
        <v>5.54</v>
      </c>
      <c r="AS13" t="s">
        <v>56</v>
      </c>
      <c r="AT13" t="s">
        <v>50</v>
      </c>
      <c r="AU13" t="s">
        <v>50</v>
      </c>
      <c r="AV13">
        <v>2</v>
      </c>
      <c r="AW13" t="s">
        <v>55</v>
      </c>
      <c r="AX13" t="s">
        <v>55</v>
      </c>
      <c r="AY13" t="s">
        <v>50</v>
      </c>
      <c r="AZ13" t="s">
        <v>51</v>
      </c>
    </row>
    <row r="14" spans="1:52" x14ac:dyDescent="0.3">
      <c r="A14">
        <v>13</v>
      </c>
      <c r="B14" t="s">
        <v>52</v>
      </c>
      <c r="C14" t="s">
        <v>49</v>
      </c>
      <c r="D14" t="s">
        <v>52</v>
      </c>
      <c r="E14" t="s">
        <v>49</v>
      </c>
      <c r="F14">
        <v>4</v>
      </c>
      <c r="G14">
        <v>2</v>
      </c>
      <c r="H14">
        <v>1</v>
      </c>
      <c r="I14">
        <v>1</v>
      </c>
      <c r="J14">
        <v>3</v>
      </c>
      <c r="K14">
        <v>4</v>
      </c>
      <c r="L14">
        <v>1</v>
      </c>
      <c r="M14">
        <v>5</v>
      </c>
      <c r="N14" t="s">
        <v>51</v>
      </c>
      <c r="P14">
        <v>11.99</v>
      </c>
      <c r="Q14" t="s">
        <v>53</v>
      </c>
      <c r="R14" t="s">
        <v>53</v>
      </c>
      <c r="S14">
        <v>11.99</v>
      </c>
      <c r="T14" t="s">
        <v>53</v>
      </c>
      <c r="U14">
        <v>46.48</v>
      </c>
      <c r="V14" t="s">
        <v>53</v>
      </c>
      <c r="W14" t="s">
        <v>53</v>
      </c>
      <c r="X14">
        <v>46.48</v>
      </c>
      <c r="Y14" t="s">
        <v>53</v>
      </c>
      <c r="Z14">
        <v>4.2300000000000004</v>
      </c>
      <c r="AA14" t="s">
        <v>53</v>
      </c>
      <c r="AB14" t="s">
        <v>53</v>
      </c>
      <c r="AC14">
        <v>4.2300000000000004</v>
      </c>
      <c r="AD14" t="s">
        <v>53</v>
      </c>
      <c r="AE14" s="1">
        <v>8.51</v>
      </c>
      <c r="AF14" t="s">
        <v>53</v>
      </c>
      <c r="AG14" t="s">
        <v>53</v>
      </c>
      <c r="AH14">
        <f t="shared" si="0"/>
        <v>8.51</v>
      </c>
      <c r="AI14" t="s">
        <v>53</v>
      </c>
      <c r="AJ14">
        <v>4.25</v>
      </c>
      <c r="AK14" t="s">
        <v>53</v>
      </c>
      <c r="AL14" t="s">
        <v>53</v>
      </c>
      <c r="AM14">
        <f t="shared" si="1"/>
        <v>4.25</v>
      </c>
      <c r="AN14" t="s">
        <v>53</v>
      </c>
      <c r="AO14">
        <v>1.36</v>
      </c>
      <c r="AP14" t="s">
        <v>53</v>
      </c>
      <c r="AQ14" t="s">
        <v>53</v>
      </c>
      <c r="AR14">
        <f t="shared" si="2"/>
        <v>1.36</v>
      </c>
      <c r="AS14" t="s">
        <v>56</v>
      </c>
      <c r="AT14" t="s">
        <v>51</v>
      </c>
      <c r="AU14" t="s">
        <v>52</v>
      </c>
      <c r="AV14">
        <v>2</v>
      </c>
      <c r="AW14" t="s">
        <v>51</v>
      </c>
      <c r="AX14" t="s">
        <v>49</v>
      </c>
      <c r="AY14" t="s">
        <v>51</v>
      </c>
      <c r="AZ14" t="s">
        <v>51</v>
      </c>
    </row>
    <row r="15" spans="1:52" x14ac:dyDescent="0.3">
      <c r="A15">
        <v>14</v>
      </c>
      <c r="B15" t="s">
        <v>50</v>
      </c>
      <c r="C15" t="s">
        <v>51</v>
      </c>
      <c r="D15" t="s">
        <v>52</v>
      </c>
      <c r="E15" t="s">
        <v>52</v>
      </c>
      <c r="F15">
        <v>7</v>
      </c>
      <c r="G15">
        <v>2</v>
      </c>
      <c r="H15">
        <v>1</v>
      </c>
      <c r="I15">
        <v>5</v>
      </c>
      <c r="J15">
        <v>2</v>
      </c>
      <c r="K15">
        <v>1</v>
      </c>
      <c r="L15">
        <v>6</v>
      </c>
      <c r="M15">
        <v>2</v>
      </c>
      <c r="N15" t="s">
        <v>50</v>
      </c>
      <c r="P15" t="s">
        <v>53</v>
      </c>
      <c r="Q15">
        <v>6.18</v>
      </c>
      <c r="R15" t="s">
        <v>53</v>
      </c>
      <c r="S15">
        <v>6.18</v>
      </c>
      <c r="T15" t="s">
        <v>53</v>
      </c>
      <c r="U15" t="s">
        <v>53</v>
      </c>
      <c r="V15">
        <v>30.73</v>
      </c>
      <c r="W15" t="s">
        <v>53</v>
      </c>
      <c r="X15">
        <v>30.73</v>
      </c>
      <c r="Y15" t="s">
        <v>53</v>
      </c>
      <c r="Z15" t="s">
        <v>53</v>
      </c>
      <c r="AA15">
        <v>4</v>
      </c>
      <c r="AB15" t="s">
        <v>53</v>
      </c>
      <c r="AC15">
        <v>4</v>
      </c>
      <c r="AD15" t="s">
        <v>53</v>
      </c>
      <c r="AE15" s="1" t="s">
        <v>53</v>
      </c>
      <c r="AF15">
        <v>4.0199999999999996</v>
      </c>
      <c r="AG15" t="s">
        <v>53</v>
      </c>
      <c r="AH15">
        <f t="shared" si="0"/>
        <v>4.0199999999999996</v>
      </c>
      <c r="AI15" t="s">
        <v>53</v>
      </c>
      <c r="AJ15" t="s">
        <v>53</v>
      </c>
      <c r="AK15">
        <v>2.4</v>
      </c>
      <c r="AL15" t="s">
        <v>53</v>
      </c>
      <c r="AM15">
        <f t="shared" si="1"/>
        <v>2.4</v>
      </c>
      <c r="AN15" t="s">
        <v>53</v>
      </c>
      <c r="AO15" t="s">
        <v>53</v>
      </c>
      <c r="AP15">
        <v>3.43</v>
      </c>
      <c r="AQ15" t="s">
        <v>53</v>
      </c>
      <c r="AR15">
        <f t="shared" si="2"/>
        <v>3.43</v>
      </c>
      <c r="AS15" t="s">
        <v>54</v>
      </c>
      <c r="AT15" t="s">
        <v>51</v>
      </c>
      <c r="AU15" t="s">
        <v>52</v>
      </c>
      <c r="AV15">
        <v>4</v>
      </c>
      <c r="AW15" t="s">
        <v>50</v>
      </c>
      <c r="AX15" t="s">
        <v>51</v>
      </c>
      <c r="AY15" t="s">
        <v>51</v>
      </c>
      <c r="AZ15" t="s">
        <v>51</v>
      </c>
    </row>
    <row r="16" spans="1:52" x14ac:dyDescent="0.3">
      <c r="A16">
        <v>15</v>
      </c>
      <c r="B16" t="s">
        <v>49</v>
      </c>
      <c r="C16" t="s">
        <v>49</v>
      </c>
      <c r="D16" t="s">
        <v>49</v>
      </c>
      <c r="E16" t="s">
        <v>52</v>
      </c>
      <c r="F16">
        <v>6</v>
      </c>
      <c r="G16">
        <v>6</v>
      </c>
      <c r="H16">
        <v>1</v>
      </c>
      <c r="I16">
        <v>5</v>
      </c>
      <c r="J16">
        <v>1</v>
      </c>
      <c r="K16">
        <v>1</v>
      </c>
      <c r="L16">
        <v>1</v>
      </c>
      <c r="M16">
        <v>5</v>
      </c>
      <c r="N16" t="s">
        <v>52</v>
      </c>
      <c r="P16" t="s">
        <v>53</v>
      </c>
      <c r="Q16" t="s">
        <v>53</v>
      </c>
      <c r="R16">
        <v>14.08</v>
      </c>
      <c r="S16">
        <v>14.08</v>
      </c>
      <c r="T16" t="s">
        <v>53</v>
      </c>
      <c r="U16" t="s">
        <v>53</v>
      </c>
      <c r="V16" t="s">
        <v>53</v>
      </c>
      <c r="W16">
        <v>17.34</v>
      </c>
      <c r="X16">
        <v>17.34</v>
      </c>
      <c r="Y16" t="s">
        <v>53</v>
      </c>
      <c r="Z16" t="s">
        <v>53</v>
      </c>
      <c r="AA16" t="s">
        <v>53</v>
      </c>
      <c r="AB16">
        <v>5.37</v>
      </c>
      <c r="AC16">
        <v>5.37</v>
      </c>
      <c r="AD16" t="s">
        <v>53</v>
      </c>
      <c r="AE16" s="1" t="s">
        <v>53</v>
      </c>
      <c r="AF16" t="s">
        <v>53</v>
      </c>
      <c r="AG16">
        <v>7.12</v>
      </c>
      <c r="AH16">
        <f t="shared" si="0"/>
        <v>7.12</v>
      </c>
      <c r="AI16" t="s">
        <v>53</v>
      </c>
      <c r="AJ16" t="s">
        <v>53</v>
      </c>
      <c r="AK16" t="s">
        <v>53</v>
      </c>
      <c r="AL16">
        <v>4.1900000000000004</v>
      </c>
      <c r="AM16">
        <f t="shared" si="1"/>
        <v>4.1900000000000004</v>
      </c>
      <c r="AN16" t="s">
        <v>53</v>
      </c>
      <c r="AO16" t="s">
        <v>53</v>
      </c>
      <c r="AP16" t="s">
        <v>53</v>
      </c>
      <c r="AQ16">
        <v>5.52</v>
      </c>
      <c r="AR16">
        <f t="shared" si="2"/>
        <v>5.52</v>
      </c>
      <c r="AS16" t="s">
        <v>54</v>
      </c>
      <c r="AT16" t="s">
        <v>51</v>
      </c>
      <c r="AU16" t="s">
        <v>51</v>
      </c>
      <c r="AV16">
        <v>3</v>
      </c>
      <c r="AW16" t="s">
        <v>58</v>
      </c>
      <c r="AX16" t="s">
        <v>49</v>
      </c>
      <c r="AY16" t="s">
        <v>50</v>
      </c>
      <c r="AZ16" t="s">
        <v>49</v>
      </c>
    </row>
    <row r="17" spans="1:52" x14ac:dyDescent="0.3">
      <c r="A17">
        <v>16</v>
      </c>
      <c r="B17" t="s">
        <v>51</v>
      </c>
      <c r="C17" t="s">
        <v>51</v>
      </c>
      <c r="D17" t="s">
        <v>52</v>
      </c>
      <c r="E17" t="s">
        <v>50</v>
      </c>
      <c r="F17">
        <v>7</v>
      </c>
      <c r="G17">
        <v>6</v>
      </c>
      <c r="H17">
        <v>4</v>
      </c>
      <c r="I17">
        <v>6</v>
      </c>
      <c r="J17">
        <v>5</v>
      </c>
      <c r="K17">
        <v>1</v>
      </c>
      <c r="L17">
        <v>1</v>
      </c>
      <c r="M17">
        <v>4</v>
      </c>
      <c r="N17" t="s">
        <v>49</v>
      </c>
      <c r="O17">
        <v>15</v>
      </c>
      <c r="P17" t="s">
        <v>53</v>
      </c>
      <c r="Q17" t="s">
        <v>53</v>
      </c>
      <c r="R17" t="s">
        <v>53</v>
      </c>
      <c r="S17">
        <v>15</v>
      </c>
      <c r="T17">
        <v>28.83</v>
      </c>
      <c r="U17" t="s">
        <v>53</v>
      </c>
      <c r="V17" t="s">
        <v>53</v>
      </c>
      <c r="W17" t="s">
        <v>53</v>
      </c>
      <c r="X17">
        <v>28.83</v>
      </c>
      <c r="Y17">
        <v>1.69</v>
      </c>
      <c r="Z17" t="s">
        <v>53</v>
      </c>
      <c r="AA17" t="s">
        <v>53</v>
      </c>
      <c r="AB17" t="s">
        <v>53</v>
      </c>
      <c r="AC17">
        <v>1.69</v>
      </c>
      <c r="AD17">
        <v>9.17</v>
      </c>
      <c r="AE17" s="1" t="s">
        <v>53</v>
      </c>
      <c r="AF17" t="s">
        <v>53</v>
      </c>
      <c r="AG17" t="s">
        <v>53</v>
      </c>
      <c r="AH17">
        <f t="shared" si="0"/>
        <v>9.17</v>
      </c>
      <c r="AI17">
        <v>1.42</v>
      </c>
      <c r="AJ17" t="s">
        <v>53</v>
      </c>
      <c r="AK17" t="s">
        <v>53</v>
      </c>
      <c r="AL17" t="s">
        <v>53</v>
      </c>
      <c r="AM17">
        <f t="shared" si="1"/>
        <v>1.42</v>
      </c>
      <c r="AN17">
        <v>6.82</v>
      </c>
      <c r="AO17" t="s">
        <v>53</v>
      </c>
      <c r="AP17" t="s">
        <v>53</v>
      </c>
      <c r="AQ17" t="s">
        <v>53</v>
      </c>
      <c r="AR17">
        <f t="shared" si="2"/>
        <v>6.82</v>
      </c>
      <c r="AS17" t="s">
        <v>54</v>
      </c>
      <c r="AT17" t="s">
        <v>52</v>
      </c>
      <c r="AU17" t="s">
        <v>58</v>
      </c>
      <c r="AV17">
        <v>3</v>
      </c>
      <c r="AW17" t="s">
        <v>49</v>
      </c>
      <c r="AX17" t="s">
        <v>58</v>
      </c>
      <c r="AY17" t="s">
        <v>52</v>
      </c>
      <c r="AZ17" t="s">
        <v>51</v>
      </c>
    </row>
    <row r="18" spans="1:52" x14ac:dyDescent="0.3">
      <c r="A18">
        <v>17</v>
      </c>
      <c r="B18" t="s">
        <v>49</v>
      </c>
      <c r="C18" t="s">
        <v>55</v>
      </c>
      <c r="D18" t="s">
        <v>51</v>
      </c>
      <c r="E18" t="s">
        <v>55</v>
      </c>
      <c r="F18">
        <v>7</v>
      </c>
      <c r="G18">
        <v>1</v>
      </c>
      <c r="H18">
        <v>2</v>
      </c>
      <c r="I18">
        <v>1</v>
      </c>
      <c r="J18">
        <v>1</v>
      </c>
      <c r="K18">
        <v>4</v>
      </c>
      <c r="L18">
        <v>2</v>
      </c>
      <c r="M18">
        <v>5</v>
      </c>
      <c r="N18" t="s">
        <v>51</v>
      </c>
      <c r="O18" t="s">
        <v>53</v>
      </c>
      <c r="P18">
        <v>5.01</v>
      </c>
      <c r="Q18" t="s">
        <v>53</v>
      </c>
      <c r="R18" t="s">
        <v>53</v>
      </c>
      <c r="S18">
        <v>5.01</v>
      </c>
      <c r="T18" t="s">
        <v>53</v>
      </c>
      <c r="U18">
        <v>30.52</v>
      </c>
      <c r="V18" t="s">
        <v>53</v>
      </c>
      <c r="W18" t="s">
        <v>53</v>
      </c>
      <c r="X18">
        <v>30.52</v>
      </c>
      <c r="Y18" t="s">
        <v>53</v>
      </c>
      <c r="Z18">
        <v>2.71</v>
      </c>
      <c r="AA18" t="s">
        <v>53</v>
      </c>
      <c r="AB18" t="s">
        <v>53</v>
      </c>
      <c r="AC18">
        <v>2.71</v>
      </c>
      <c r="AD18" t="s">
        <v>53</v>
      </c>
      <c r="AE18" s="1">
        <v>5.51</v>
      </c>
      <c r="AF18" t="s">
        <v>53</v>
      </c>
      <c r="AG18" t="s">
        <v>53</v>
      </c>
      <c r="AH18">
        <f t="shared" si="0"/>
        <v>5.51</v>
      </c>
      <c r="AI18" t="s">
        <v>53</v>
      </c>
      <c r="AJ18">
        <v>4.6900000000000004</v>
      </c>
      <c r="AK18" t="s">
        <v>53</v>
      </c>
      <c r="AL18" t="s">
        <v>53</v>
      </c>
      <c r="AM18">
        <f t="shared" si="1"/>
        <v>4.6900000000000004</v>
      </c>
      <c r="AN18" t="s">
        <v>53</v>
      </c>
      <c r="AO18">
        <v>1.27</v>
      </c>
      <c r="AP18" t="s">
        <v>53</v>
      </c>
      <c r="AQ18" t="s">
        <v>53</v>
      </c>
      <c r="AR18">
        <f t="shared" si="2"/>
        <v>1.27</v>
      </c>
      <c r="AS18" t="s">
        <v>54</v>
      </c>
      <c r="AT18" t="s">
        <v>50</v>
      </c>
      <c r="AU18" t="s">
        <v>49</v>
      </c>
      <c r="AV18">
        <v>3</v>
      </c>
      <c r="AW18" t="s">
        <v>60</v>
      </c>
      <c r="AX18" t="s">
        <v>51</v>
      </c>
      <c r="AY18" t="s">
        <v>50</v>
      </c>
      <c r="AZ18" t="s">
        <v>51</v>
      </c>
    </row>
    <row r="19" spans="1:52" x14ac:dyDescent="0.3">
      <c r="A19">
        <v>18</v>
      </c>
      <c r="B19" t="s">
        <v>49</v>
      </c>
      <c r="C19" t="s">
        <v>50</v>
      </c>
      <c r="D19" t="s">
        <v>49</v>
      </c>
      <c r="E19" t="s">
        <v>50</v>
      </c>
      <c r="F19">
        <v>6</v>
      </c>
      <c r="G19">
        <v>1</v>
      </c>
      <c r="H19">
        <v>1</v>
      </c>
      <c r="I19">
        <v>3</v>
      </c>
      <c r="J19">
        <v>3</v>
      </c>
      <c r="K19">
        <v>1</v>
      </c>
      <c r="L19">
        <v>1</v>
      </c>
      <c r="M19">
        <v>5</v>
      </c>
      <c r="N19" t="s">
        <v>52</v>
      </c>
      <c r="O19" t="s">
        <v>53</v>
      </c>
      <c r="P19" t="s">
        <v>53</v>
      </c>
      <c r="Q19" t="s">
        <v>53</v>
      </c>
      <c r="R19">
        <v>5.05</v>
      </c>
      <c r="S19">
        <v>5.05</v>
      </c>
      <c r="T19" t="s">
        <v>53</v>
      </c>
      <c r="U19" t="s">
        <v>53</v>
      </c>
      <c r="V19" t="s">
        <v>53</v>
      </c>
      <c r="W19">
        <v>22.42</v>
      </c>
      <c r="X19">
        <v>22.42</v>
      </c>
      <c r="Y19" t="s">
        <v>53</v>
      </c>
      <c r="Z19" t="s">
        <v>53</v>
      </c>
      <c r="AA19" t="s">
        <v>53</v>
      </c>
      <c r="AB19">
        <v>3.51</v>
      </c>
      <c r="AC19">
        <v>3.51</v>
      </c>
      <c r="AD19" t="s">
        <v>53</v>
      </c>
      <c r="AE19" s="1" t="s">
        <v>53</v>
      </c>
      <c r="AF19" t="s">
        <v>53</v>
      </c>
      <c r="AG19">
        <v>6.17</v>
      </c>
      <c r="AH19">
        <f t="shared" si="0"/>
        <v>6.17</v>
      </c>
      <c r="AI19" t="s">
        <v>53</v>
      </c>
      <c r="AJ19" t="s">
        <v>53</v>
      </c>
      <c r="AK19" t="s">
        <v>53</v>
      </c>
      <c r="AL19">
        <v>3.27</v>
      </c>
      <c r="AM19">
        <f t="shared" si="1"/>
        <v>3.27</v>
      </c>
      <c r="AN19" t="s">
        <v>53</v>
      </c>
      <c r="AO19" t="s">
        <v>53</v>
      </c>
      <c r="AP19" t="s">
        <v>53</v>
      </c>
      <c r="AQ19">
        <v>3.5</v>
      </c>
      <c r="AR19">
        <f t="shared" si="2"/>
        <v>3.5</v>
      </c>
      <c r="AS19" t="s">
        <v>56</v>
      </c>
      <c r="AT19" t="s">
        <v>57</v>
      </c>
      <c r="AU19" t="s">
        <v>51</v>
      </c>
      <c r="AV19">
        <v>7</v>
      </c>
      <c r="AW19" t="s">
        <v>55</v>
      </c>
      <c r="AX19" t="s">
        <v>51</v>
      </c>
      <c r="AY19" t="s">
        <v>57</v>
      </c>
      <c r="AZ19" t="s">
        <v>51</v>
      </c>
    </row>
    <row r="20" spans="1:52" x14ac:dyDescent="0.3">
      <c r="A20">
        <v>19</v>
      </c>
      <c r="B20" t="s">
        <v>49</v>
      </c>
      <c r="C20" t="s">
        <v>50</v>
      </c>
      <c r="D20" t="s">
        <v>51</v>
      </c>
      <c r="E20" t="s">
        <v>50</v>
      </c>
      <c r="F20">
        <v>6</v>
      </c>
      <c r="G20">
        <v>2</v>
      </c>
      <c r="H20">
        <v>4</v>
      </c>
      <c r="I20">
        <v>2</v>
      </c>
      <c r="J20">
        <v>1</v>
      </c>
      <c r="K20">
        <v>7</v>
      </c>
      <c r="L20">
        <v>5</v>
      </c>
      <c r="M20">
        <v>2</v>
      </c>
      <c r="N20" t="s">
        <v>52</v>
      </c>
      <c r="O20" t="s">
        <v>53</v>
      </c>
      <c r="P20" t="s">
        <v>53</v>
      </c>
      <c r="Q20" t="s">
        <v>53</v>
      </c>
      <c r="R20">
        <v>14.66</v>
      </c>
      <c r="S20">
        <v>14.66</v>
      </c>
      <c r="T20" t="s">
        <v>53</v>
      </c>
      <c r="U20" t="s">
        <v>53</v>
      </c>
      <c r="V20" t="s">
        <v>53</v>
      </c>
      <c r="W20">
        <v>20.329999999999998</v>
      </c>
      <c r="X20">
        <v>20.329999999999998</v>
      </c>
      <c r="Y20" t="s">
        <v>53</v>
      </c>
      <c r="Z20" t="s">
        <v>53</v>
      </c>
      <c r="AA20" t="s">
        <v>53</v>
      </c>
      <c r="AB20">
        <v>2.2799999999999998</v>
      </c>
      <c r="AC20">
        <v>2.2799999999999998</v>
      </c>
      <c r="AD20" t="s">
        <v>53</v>
      </c>
      <c r="AE20" s="1" t="s">
        <v>53</v>
      </c>
      <c r="AF20" t="s">
        <v>53</v>
      </c>
      <c r="AG20">
        <v>4.55</v>
      </c>
      <c r="AH20">
        <f t="shared" si="0"/>
        <v>4.55</v>
      </c>
      <c r="AI20" t="s">
        <v>53</v>
      </c>
      <c r="AJ20" t="s">
        <v>53</v>
      </c>
      <c r="AK20" t="s">
        <v>53</v>
      </c>
      <c r="AL20">
        <v>2.35</v>
      </c>
      <c r="AM20">
        <f t="shared" si="1"/>
        <v>2.35</v>
      </c>
      <c r="AN20" t="s">
        <v>53</v>
      </c>
      <c r="AO20" t="s">
        <v>53</v>
      </c>
      <c r="AP20" t="s">
        <v>53</v>
      </c>
      <c r="AQ20">
        <v>3.21</v>
      </c>
      <c r="AR20">
        <f t="shared" si="2"/>
        <v>3.21</v>
      </c>
      <c r="AS20" t="s">
        <v>59</v>
      </c>
      <c r="AT20" t="s">
        <v>50</v>
      </c>
      <c r="AU20" t="s">
        <v>50</v>
      </c>
      <c r="AV20">
        <v>2</v>
      </c>
      <c r="AW20" t="s">
        <v>52</v>
      </c>
      <c r="AX20" t="s">
        <v>51</v>
      </c>
      <c r="AY20" t="s">
        <v>49</v>
      </c>
      <c r="AZ20" t="s">
        <v>49</v>
      </c>
    </row>
    <row r="21" spans="1:52" x14ac:dyDescent="0.3">
      <c r="A21">
        <v>20</v>
      </c>
      <c r="B21" t="s">
        <v>52</v>
      </c>
      <c r="C21" t="s">
        <v>50</v>
      </c>
      <c r="D21" t="s">
        <v>49</v>
      </c>
      <c r="E21" t="s">
        <v>57</v>
      </c>
      <c r="F21">
        <v>7</v>
      </c>
      <c r="G21">
        <v>6</v>
      </c>
      <c r="H21">
        <v>5</v>
      </c>
      <c r="I21">
        <v>4</v>
      </c>
      <c r="J21">
        <v>7</v>
      </c>
      <c r="K21">
        <v>1</v>
      </c>
      <c r="L21">
        <v>3</v>
      </c>
      <c r="M21">
        <v>5</v>
      </c>
      <c r="N21" t="s">
        <v>51</v>
      </c>
      <c r="O21" t="s">
        <v>53</v>
      </c>
      <c r="P21">
        <v>10.73</v>
      </c>
      <c r="Q21" t="s">
        <v>53</v>
      </c>
      <c r="R21" t="s">
        <v>53</v>
      </c>
      <c r="S21">
        <v>10.73</v>
      </c>
      <c r="T21" t="s">
        <v>53</v>
      </c>
      <c r="U21">
        <v>28.62</v>
      </c>
      <c r="V21" t="s">
        <v>53</v>
      </c>
      <c r="W21" t="s">
        <v>53</v>
      </c>
      <c r="X21">
        <v>28.62</v>
      </c>
      <c r="Y21" t="s">
        <v>53</v>
      </c>
      <c r="Z21">
        <v>3.93</v>
      </c>
      <c r="AA21" t="s">
        <v>53</v>
      </c>
      <c r="AB21" t="s">
        <v>53</v>
      </c>
      <c r="AC21">
        <v>3.93</v>
      </c>
      <c r="AD21" t="s">
        <v>53</v>
      </c>
      <c r="AE21" s="1">
        <v>4.78</v>
      </c>
      <c r="AF21" t="s">
        <v>53</v>
      </c>
      <c r="AG21" t="s">
        <v>53</v>
      </c>
      <c r="AH21">
        <f t="shared" si="0"/>
        <v>4.78</v>
      </c>
      <c r="AI21" t="s">
        <v>53</v>
      </c>
      <c r="AJ21">
        <v>2.2599999999999998</v>
      </c>
      <c r="AK21" t="s">
        <v>53</v>
      </c>
      <c r="AL21" t="s">
        <v>53</v>
      </c>
      <c r="AM21">
        <f t="shared" si="1"/>
        <v>2.2599999999999998</v>
      </c>
      <c r="AN21" t="s">
        <v>53</v>
      </c>
      <c r="AO21">
        <v>2.14</v>
      </c>
      <c r="AP21" t="s">
        <v>53</v>
      </c>
      <c r="AQ21" t="s">
        <v>53</v>
      </c>
      <c r="AR21">
        <f t="shared" si="2"/>
        <v>2.14</v>
      </c>
      <c r="AS21" t="s">
        <v>54</v>
      </c>
      <c r="AT21" t="s">
        <v>57</v>
      </c>
      <c r="AU21" t="s">
        <v>49</v>
      </c>
      <c r="AV21">
        <v>1</v>
      </c>
      <c r="AW21" t="s">
        <v>57</v>
      </c>
      <c r="AX21" t="s">
        <v>51</v>
      </c>
      <c r="AY21" t="s">
        <v>58</v>
      </c>
      <c r="AZ21" t="s">
        <v>50</v>
      </c>
    </row>
    <row r="22" spans="1:52" x14ac:dyDescent="0.3">
      <c r="A22">
        <v>21</v>
      </c>
      <c r="B22" t="s">
        <v>51</v>
      </c>
      <c r="C22" t="s">
        <v>51</v>
      </c>
      <c r="D22" t="s">
        <v>51</v>
      </c>
      <c r="E22" t="s">
        <v>52</v>
      </c>
      <c r="F22">
        <v>7</v>
      </c>
      <c r="G22">
        <v>1</v>
      </c>
      <c r="H22">
        <v>1</v>
      </c>
      <c r="I22">
        <v>2</v>
      </c>
      <c r="J22">
        <v>3</v>
      </c>
      <c r="K22">
        <v>4</v>
      </c>
      <c r="L22">
        <v>1</v>
      </c>
      <c r="M22">
        <v>6</v>
      </c>
      <c r="N22" t="s">
        <v>49</v>
      </c>
      <c r="O22">
        <v>14.82</v>
      </c>
      <c r="P22" t="s">
        <v>53</v>
      </c>
      <c r="Q22" t="s">
        <v>53</v>
      </c>
      <c r="R22" t="s">
        <v>53</v>
      </c>
      <c r="S22">
        <v>14.82</v>
      </c>
      <c r="T22">
        <v>44.78</v>
      </c>
      <c r="U22" t="s">
        <v>53</v>
      </c>
      <c r="V22" t="s">
        <v>53</v>
      </c>
      <c r="W22" t="s">
        <v>53</v>
      </c>
      <c r="X22">
        <v>44.78</v>
      </c>
      <c r="Y22">
        <v>4</v>
      </c>
      <c r="Z22" t="s">
        <v>53</v>
      </c>
      <c r="AA22" t="s">
        <v>53</v>
      </c>
      <c r="AB22" t="s">
        <v>53</v>
      </c>
      <c r="AC22">
        <v>4</v>
      </c>
      <c r="AD22">
        <v>7.81</v>
      </c>
      <c r="AE22" s="1" t="s">
        <v>53</v>
      </c>
      <c r="AF22" t="s">
        <v>53</v>
      </c>
      <c r="AG22" t="s">
        <v>53</v>
      </c>
      <c r="AH22">
        <f t="shared" si="0"/>
        <v>7.81</v>
      </c>
      <c r="AI22">
        <v>1.05</v>
      </c>
      <c r="AJ22" t="s">
        <v>53</v>
      </c>
      <c r="AK22" t="s">
        <v>53</v>
      </c>
      <c r="AL22" t="s">
        <v>53</v>
      </c>
      <c r="AM22">
        <f t="shared" si="1"/>
        <v>1.05</v>
      </c>
      <c r="AN22">
        <v>3.41</v>
      </c>
      <c r="AO22" t="s">
        <v>53</v>
      </c>
      <c r="AP22" t="s">
        <v>53</v>
      </c>
      <c r="AQ22" t="s">
        <v>53</v>
      </c>
      <c r="AR22">
        <f t="shared" si="2"/>
        <v>3.41</v>
      </c>
      <c r="AS22" t="s">
        <v>56</v>
      </c>
      <c r="AT22" t="s">
        <v>55</v>
      </c>
      <c r="AU22" t="s">
        <v>55</v>
      </c>
      <c r="AV22">
        <v>1</v>
      </c>
      <c r="AW22" t="s">
        <v>52</v>
      </c>
      <c r="AX22" t="s">
        <v>51</v>
      </c>
      <c r="AY22" t="s">
        <v>52</v>
      </c>
      <c r="AZ22" t="s">
        <v>50</v>
      </c>
    </row>
    <row r="23" spans="1:52" x14ac:dyDescent="0.3">
      <c r="A23">
        <v>22</v>
      </c>
      <c r="B23" t="s">
        <v>51</v>
      </c>
      <c r="C23" t="s">
        <v>52</v>
      </c>
      <c r="D23" t="s">
        <v>51</v>
      </c>
      <c r="E23" t="s">
        <v>49</v>
      </c>
      <c r="F23">
        <v>6</v>
      </c>
      <c r="G23">
        <v>2</v>
      </c>
      <c r="H23">
        <v>1</v>
      </c>
      <c r="I23">
        <v>2</v>
      </c>
      <c r="J23">
        <v>2</v>
      </c>
      <c r="K23">
        <v>1</v>
      </c>
      <c r="L23">
        <v>1</v>
      </c>
      <c r="M23">
        <v>4</v>
      </c>
      <c r="N23" t="s">
        <v>50</v>
      </c>
      <c r="O23" t="s">
        <v>53</v>
      </c>
      <c r="P23" t="s">
        <v>53</v>
      </c>
      <c r="Q23">
        <v>5.88</v>
      </c>
      <c r="R23" t="s">
        <v>53</v>
      </c>
      <c r="S23">
        <v>5.88</v>
      </c>
      <c r="T23" t="s">
        <v>53</v>
      </c>
      <c r="U23" t="s">
        <v>53</v>
      </c>
      <c r="V23">
        <v>30.95</v>
      </c>
      <c r="W23" t="s">
        <v>53</v>
      </c>
      <c r="X23">
        <v>30.95</v>
      </c>
      <c r="Y23" t="s">
        <v>53</v>
      </c>
      <c r="Z23" t="s">
        <v>53</v>
      </c>
      <c r="AA23">
        <v>1.8</v>
      </c>
      <c r="AB23" t="s">
        <v>53</v>
      </c>
      <c r="AC23">
        <v>1.8</v>
      </c>
      <c r="AD23" t="s">
        <v>53</v>
      </c>
      <c r="AE23" s="1" t="s">
        <v>53</v>
      </c>
      <c r="AF23">
        <v>9.91</v>
      </c>
      <c r="AG23" t="s">
        <v>53</v>
      </c>
      <c r="AH23">
        <f t="shared" si="0"/>
        <v>9.91</v>
      </c>
      <c r="AI23" t="s">
        <v>53</v>
      </c>
      <c r="AJ23" t="s">
        <v>53</v>
      </c>
      <c r="AK23">
        <v>3.81</v>
      </c>
      <c r="AL23" t="s">
        <v>53</v>
      </c>
      <c r="AM23">
        <f t="shared" si="1"/>
        <v>3.81</v>
      </c>
      <c r="AN23" t="s">
        <v>53</v>
      </c>
      <c r="AO23" t="s">
        <v>53</v>
      </c>
      <c r="AP23">
        <v>6.31</v>
      </c>
      <c r="AQ23" t="s">
        <v>53</v>
      </c>
      <c r="AR23">
        <f t="shared" si="2"/>
        <v>6.31</v>
      </c>
      <c r="AS23" t="s">
        <v>56</v>
      </c>
      <c r="AT23" t="s">
        <v>52</v>
      </c>
      <c r="AU23" t="s">
        <v>50</v>
      </c>
      <c r="AV23">
        <v>2</v>
      </c>
      <c r="AW23" t="s">
        <v>52</v>
      </c>
      <c r="AX23" t="s">
        <v>55</v>
      </c>
      <c r="AY23" t="s">
        <v>51</v>
      </c>
      <c r="AZ23" t="s">
        <v>51</v>
      </c>
    </row>
    <row r="24" spans="1:52" x14ac:dyDescent="0.3">
      <c r="A24">
        <v>23</v>
      </c>
      <c r="B24" t="s">
        <v>49</v>
      </c>
      <c r="C24" t="s">
        <v>50</v>
      </c>
      <c r="D24" t="s">
        <v>52</v>
      </c>
      <c r="E24" t="s">
        <v>49</v>
      </c>
      <c r="F24">
        <v>7</v>
      </c>
      <c r="G24">
        <v>5</v>
      </c>
      <c r="H24">
        <v>1</v>
      </c>
      <c r="I24">
        <v>5</v>
      </c>
      <c r="J24">
        <v>5</v>
      </c>
      <c r="K24">
        <v>4</v>
      </c>
      <c r="L24">
        <v>1</v>
      </c>
      <c r="M24">
        <v>1</v>
      </c>
      <c r="N24" t="s">
        <v>51</v>
      </c>
      <c r="O24" t="s">
        <v>53</v>
      </c>
      <c r="P24">
        <v>6.71</v>
      </c>
      <c r="Q24" t="s">
        <v>53</v>
      </c>
      <c r="R24" t="s">
        <v>53</v>
      </c>
      <c r="S24">
        <v>6.71</v>
      </c>
      <c r="T24" t="s">
        <v>53</v>
      </c>
      <c r="U24">
        <v>43.97</v>
      </c>
      <c r="V24" t="s">
        <v>53</v>
      </c>
      <c r="W24" t="s">
        <v>53</v>
      </c>
      <c r="X24">
        <v>43.97</v>
      </c>
      <c r="Y24" t="s">
        <v>53</v>
      </c>
      <c r="Z24">
        <v>2.98</v>
      </c>
      <c r="AA24" t="s">
        <v>53</v>
      </c>
      <c r="AB24" t="s">
        <v>53</v>
      </c>
      <c r="AC24">
        <v>2.98</v>
      </c>
      <c r="AD24" t="s">
        <v>53</v>
      </c>
      <c r="AE24" s="1">
        <v>6</v>
      </c>
      <c r="AF24" t="s">
        <v>53</v>
      </c>
      <c r="AG24" t="s">
        <v>53</v>
      </c>
      <c r="AH24">
        <f t="shared" si="0"/>
        <v>6</v>
      </c>
      <c r="AI24" t="s">
        <v>53</v>
      </c>
      <c r="AJ24">
        <v>3.87</v>
      </c>
      <c r="AK24" t="s">
        <v>53</v>
      </c>
      <c r="AL24" t="s">
        <v>53</v>
      </c>
      <c r="AM24">
        <f t="shared" si="1"/>
        <v>3.87</v>
      </c>
      <c r="AN24" t="s">
        <v>53</v>
      </c>
      <c r="AO24">
        <v>3.34</v>
      </c>
      <c r="AP24" t="s">
        <v>53</v>
      </c>
      <c r="AQ24" t="s">
        <v>53</v>
      </c>
      <c r="AR24">
        <f t="shared" si="2"/>
        <v>3.34</v>
      </c>
      <c r="AS24" t="s">
        <v>59</v>
      </c>
      <c r="AT24" t="s">
        <v>55</v>
      </c>
      <c r="AU24" t="s">
        <v>49</v>
      </c>
      <c r="AV24">
        <v>2</v>
      </c>
      <c r="AW24" t="s">
        <v>50</v>
      </c>
      <c r="AX24" t="s">
        <v>58</v>
      </c>
      <c r="AY24" t="s">
        <v>51</v>
      </c>
      <c r="AZ24" t="s">
        <v>49</v>
      </c>
    </row>
    <row r="25" spans="1:52" x14ac:dyDescent="0.3">
      <c r="A25">
        <v>24</v>
      </c>
      <c r="B25" t="s">
        <v>49</v>
      </c>
      <c r="C25" t="s">
        <v>50</v>
      </c>
      <c r="D25" t="s">
        <v>51</v>
      </c>
      <c r="E25" t="s">
        <v>50</v>
      </c>
      <c r="F25">
        <v>7</v>
      </c>
      <c r="G25">
        <v>6</v>
      </c>
      <c r="H25">
        <v>1</v>
      </c>
      <c r="I25">
        <v>5</v>
      </c>
      <c r="J25">
        <v>1</v>
      </c>
      <c r="K25">
        <v>2</v>
      </c>
      <c r="L25">
        <v>1</v>
      </c>
      <c r="M25">
        <v>4</v>
      </c>
      <c r="N25" t="s">
        <v>51</v>
      </c>
      <c r="O25" t="s">
        <v>53</v>
      </c>
      <c r="P25">
        <v>5.09</v>
      </c>
      <c r="Q25" t="s">
        <v>53</v>
      </c>
      <c r="R25" t="s">
        <v>53</v>
      </c>
      <c r="S25">
        <v>5.09</v>
      </c>
      <c r="T25" t="s">
        <v>53</v>
      </c>
      <c r="U25">
        <v>25.65</v>
      </c>
      <c r="V25" t="s">
        <v>53</v>
      </c>
      <c r="W25" t="s">
        <v>53</v>
      </c>
      <c r="X25">
        <v>25.65</v>
      </c>
      <c r="Y25" t="s">
        <v>53</v>
      </c>
      <c r="Z25">
        <v>5.1100000000000003</v>
      </c>
      <c r="AA25" t="s">
        <v>53</v>
      </c>
      <c r="AB25" t="s">
        <v>53</v>
      </c>
      <c r="AC25">
        <v>5.1100000000000003</v>
      </c>
      <c r="AD25" t="s">
        <v>53</v>
      </c>
      <c r="AE25" s="1">
        <v>8.9700000000000006</v>
      </c>
      <c r="AF25" t="s">
        <v>53</v>
      </c>
      <c r="AG25" t="s">
        <v>53</v>
      </c>
      <c r="AH25">
        <f t="shared" si="0"/>
        <v>8.9700000000000006</v>
      </c>
      <c r="AI25" t="s">
        <v>53</v>
      </c>
      <c r="AJ25">
        <v>3.23</v>
      </c>
      <c r="AK25" t="s">
        <v>53</v>
      </c>
      <c r="AL25" t="s">
        <v>53</v>
      </c>
      <c r="AM25">
        <f t="shared" si="1"/>
        <v>3.23</v>
      </c>
      <c r="AN25" t="s">
        <v>53</v>
      </c>
      <c r="AO25">
        <v>2</v>
      </c>
      <c r="AP25" t="s">
        <v>53</v>
      </c>
      <c r="AQ25" t="s">
        <v>53</v>
      </c>
      <c r="AR25">
        <f t="shared" si="2"/>
        <v>2</v>
      </c>
      <c r="AS25" t="s">
        <v>54</v>
      </c>
      <c r="AT25" t="s">
        <v>51</v>
      </c>
      <c r="AU25" t="s">
        <v>50</v>
      </c>
      <c r="AV25">
        <v>1</v>
      </c>
      <c r="AW25" t="s">
        <v>57</v>
      </c>
      <c r="AX25" t="s">
        <v>55</v>
      </c>
      <c r="AY25" t="s">
        <v>50</v>
      </c>
      <c r="AZ25" t="s">
        <v>51</v>
      </c>
    </row>
    <row r="26" spans="1:52" x14ac:dyDescent="0.3">
      <c r="A26">
        <v>25</v>
      </c>
      <c r="B26" t="s">
        <v>49</v>
      </c>
      <c r="C26" t="s">
        <v>51</v>
      </c>
      <c r="D26" t="s">
        <v>51</v>
      </c>
      <c r="E26" t="s">
        <v>49</v>
      </c>
      <c r="F26">
        <v>6</v>
      </c>
      <c r="G26">
        <v>3</v>
      </c>
      <c r="H26">
        <v>1</v>
      </c>
      <c r="I26">
        <v>4</v>
      </c>
      <c r="J26">
        <v>6</v>
      </c>
      <c r="K26">
        <v>1</v>
      </c>
      <c r="L26">
        <v>1</v>
      </c>
      <c r="M26">
        <v>5</v>
      </c>
      <c r="N26" t="s">
        <v>50</v>
      </c>
      <c r="O26" t="s">
        <v>53</v>
      </c>
      <c r="P26" t="s">
        <v>53</v>
      </c>
      <c r="Q26">
        <v>8.7899999999999991</v>
      </c>
      <c r="R26" t="s">
        <v>53</v>
      </c>
      <c r="S26">
        <v>8.7899999999999991</v>
      </c>
      <c r="T26" t="s">
        <v>53</v>
      </c>
      <c r="U26" t="s">
        <v>53</v>
      </c>
      <c r="V26">
        <v>19.53</v>
      </c>
      <c r="W26" t="s">
        <v>53</v>
      </c>
      <c r="X26">
        <v>19.53</v>
      </c>
      <c r="Y26" t="s">
        <v>53</v>
      </c>
      <c r="Z26" t="s">
        <v>53</v>
      </c>
      <c r="AA26">
        <v>4.28</v>
      </c>
      <c r="AB26" t="s">
        <v>53</v>
      </c>
      <c r="AC26">
        <v>4.28</v>
      </c>
      <c r="AD26" t="s">
        <v>53</v>
      </c>
      <c r="AE26" s="1" t="s">
        <v>53</v>
      </c>
      <c r="AF26">
        <v>9.89</v>
      </c>
      <c r="AG26" t="s">
        <v>53</v>
      </c>
      <c r="AH26">
        <f t="shared" si="0"/>
        <v>9.89</v>
      </c>
      <c r="AI26" t="s">
        <v>53</v>
      </c>
      <c r="AJ26" t="s">
        <v>53</v>
      </c>
      <c r="AK26">
        <v>2.42</v>
      </c>
      <c r="AL26" t="s">
        <v>53</v>
      </c>
      <c r="AM26">
        <f t="shared" si="1"/>
        <v>2.42</v>
      </c>
      <c r="AN26" t="s">
        <v>53</v>
      </c>
      <c r="AO26" t="s">
        <v>53</v>
      </c>
      <c r="AP26">
        <v>5.28</v>
      </c>
      <c r="AQ26" t="s">
        <v>53</v>
      </c>
      <c r="AR26">
        <f t="shared" si="2"/>
        <v>5.28</v>
      </c>
      <c r="AS26" t="s">
        <v>56</v>
      </c>
      <c r="AT26" t="s">
        <v>50</v>
      </c>
      <c r="AU26" t="s">
        <v>50</v>
      </c>
      <c r="AV26">
        <v>3</v>
      </c>
      <c r="AW26" t="s">
        <v>52</v>
      </c>
      <c r="AX26" t="s">
        <v>50</v>
      </c>
      <c r="AY26" t="s">
        <v>52</v>
      </c>
      <c r="AZ26" t="s">
        <v>51</v>
      </c>
    </row>
    <row r="27" spans="1:52" x14ac:dyDescent="0.3">
      <c r="A27">
        <v>26</v>
      </c>
      <c r="B27" t="s">
        <v>51</v>
      </c>
      <c r="C27" t="s">
        <v>50</v>
      </c>
      <c r="D27" t="s">
        <v>50</v>
      </c>
      <c r="E27" t="s">
        <v>52</v>
      </c>
      <c r="F27">
        <v>7</v>
      </c>
      <c r="G27">
        <v>6</v>
      </c>
      <c r="H27">
        <v>2</v>
      </c>
      <c r="I27">
        <v>1</v>
      </c>
      <c r="J27">
        <v>1</v>
      </c>
      <c r="K27">
        <v>4</v>
      </c>
      <c r="L27">
        <v>1</v>
      </c>
      <c r="M27">
        <v>4</v>
      </c>
      <c r="N27" t="s">
        <v>52</v>
      </c>
      <c r="O27" t="s">
        <v>53</v>
      </c>
      <c r="P27" t="s">
        <v>53</v>
      </c>
      <c r="Q27" t="s">
        <v>53</v>
      </c>
      <c r="R27">
        <v>13.36</v>
      </c>
      <c r="S27">
        <v>13.36</v>
      </c>
      <c r="T27" t="s">
        <v>53</v>
      </c>
      <c r="U27" t="s">
        <v>53</v>
      </c>
      <c r="V27" t="s">
        <v>53</v>
      </c>
      <c r="W27">
        <v>46.4</v>
      </c>
      <c r="X27">
        <v>46.4</v>
      </c>
      <c r="Y27" t="s">
        <v>53</v>
      </c>
      <c r="Z27" t="s">
        <v>53</v>
      </c>
      <c r="AA27" t="s">
        <v>53</v>
      </c>
      <c r="AB27">
        <v>1.43</v>
      </c>
      <c r="AC27">
        <v>1.43</v>
      </c>
      <c r="AD27" t="s">
        <v>53</v>
      </c>
      <c r="AE27" s="1" t="s">
        <v>53</v>
      </c>
      <c r="AF27" t="s">
        <v>53</v>
      </c>
      <c r="AG27">
        <v>7.54</v>
      </c>
      <c r="AH27">
        <f t="shared" si="0"/>
        <v>7.54</v>
      </c>
      <c r="AI27" t="s">
        <v>53</v>
      </c>
      <c r="AJ27" t="s">
        <v>53</v>
      </c>
      <c r="AK27" t="s">
        <v>53</v>
      </c>
      <c r="AL27">
        <v>1.1100000000000001</v>
      </c>
      <c r="AM27">
        <f t="shared" si="1"/>
        <v>1.1100000000000001</v>
      </c>
      <c r="AN27" t="s">
        <v>53</v>
      </c>
      <c r="AO27" t="s">
        <v>53</v>
      </c>
      <c r="AP27" t="s">
        <v>53</v>
      </c>
      <c r="AQ27">
        <v>5.84</v>
      </c>
      <c r="AR27">
        <f t="shared" si="2"/>
        <v>5.84</v>
      </c>
      <c r="AS27" t="s">
        <v>56</v>
      </c>
      <c r="AT27" t="s">
        <v>55</v>
      </c>
      <c r="AU27" t="s">
        <v>52</v>
      </c>
      <c r="AV27">
        <v>3</v>
      </c>
      <c r="AW27" t="s">
        <v>61</v>
      </c>
      <c r="AX27" t="s">
        <v>49</v>
      </c>
      <c r="AY27" t="s">
        <v>51</v>
      </c>
      <c r="AZ27" t="s">
        <v>51</v>
      </c>
    </row>
    <row r="28" spans="1:52" x14ac:dyDescent="0.3">
      <c r="A28">
        <v>27</v>
      </c>
      <c r="B28" t="s">
        <v>49</v>
      </c>
      <c r="C28" t="s">
        <v>49</v>
      </c>
      <c r="D28" t="s">
        <v>51</v>
      </c>
      <c r="E28" t="s">
        <v>57</v>
      </c>
      <c r="F28">
        <v>6</v>
      </c>
      <c r="G28">
        <v>5</v>
      </c>
      <c r="H28">
        <v>1</v>
      </c>
      <c r="I28">
        <v>6</v>
      </c>
      <c r="J28">
        <v>1</v>
      </c>
      <c r="K28">
        <v>1</v>
      </c>
      <c r="L28">
        <v>1</v>
      </c>
      <c r="M28">
        <v>5</v>
      </c>
      <c r="N28" t="s">
        <v>51</v>
      </c>
      <c r="O28" t="s">
        <v>53</v>
      </c>
      <c r="P28">
        <v>13.15</v>
      </c>
      <c r="Q28" t="s">
        <v>53</v>
      </c>
      <c r="R28" t="s">
        <v>53</v>
      </c>
      <c r="S28">
        <v>13.15</v>
      </c>
      <c r="T28" t="s">
        <v>53</v>
      </c>
      <c r="U28">
        <v>30.66</v>
      </c>
      <c r="V28" t="s">
        <v>53</v>
      </c>
      <c r="W28" t="s">
        <v>53</v>
      </c>
      <c r="X28">
        <v>30.66</v>
      </c>
      <c r="Y28" t="s">
        <v>53</v>
      </c>
      <c r="Z28">
        <v>4.7699999999999996</v>
      </c>
      <c r="AA28" t="s">
        <v>53</v>
      </c>
      <c r="AB28" t="s">
        <v>53</v>
      </c>
      <c r="AC28">
        <v>4.7699999999999996</v>
      </c>
      <c r="AD28" t="s">
        <v>53</v>
      </c>
      <c r="AE28" s="1">
        <v>7.5</v>
      </c>
      <c r="AF28" t="s">
        <v>53</v>
      </c>
      <c r="AG28" t="s">
        <v>53</v>
      </c>
      <c r="AH28">
        <f t="shared" si="0"/>
        <v>7.5</v>
      </c>
      <c r="AI28" t="s">
        <v>53</v>
      </c>
      <c r="AJ28">
        <v>3.14</v>
      </c>
      <c r="AK28" t="s">
        <v>53</v>
      </c>
      <c r="AL28" t="s">
        <v>53</v>
      </c>
      <c r="AM28">
        <f t="shared" si="1"/>
        <v>3.14</v>
      </c>
      <c r="AN28" t="s">
        <v>53</v>
      </c>
      <c r="AO28">
        <v>1.19</v>
      </c>
      <c r="AP28" t="s">
        <v>53</v>
      </c>
      <c r="AQ28" t="s">
        <v>53</v>
      </c>
      <c r="AR28">
        <f t="shared" si="2"/>
        <v>1.19</v>
      </c>
      <c r="AS28" t="s">
        <v>56</v>
      </c>
      <c r="AT28" t="s">
        <v>49</v>
      </c>
      <c r="AU28" t="s">
        <v>55</v>
      </c>
      <c r="AV28">
        <v>5</v>
      </c>
      <c r="AW28" t="s">
        <v>52</v>
      </c>
      <c r="AX28" t="s">
        <v>51</v>
      </c>
      <c r="AY28" t="s">
        <v>55</v>
      </c>
      <c r="AZ28" t="s">
        <v>49</v>
      </c>
    </row>
    <row r="29" spans="1:52" x14ac:dyDescent="0.3">
      <c r="A29">
        <v>28</v>
      </c>
      <c r="B29" t="s">
        <v>51</v>
      </c>
      <c r="C29" t="s">
        <v>50</v>
      </c>
      <c r="D29" t="s">
        <v>51</v>
      </c>
      <c r="E29" t="s">
        <v>50</v>
      </c>
      <c r="F29">
        <v>7</v>
      </c>
      <c r="G29">
        <v>6</v>
      </c>
      <c r="H29">
        <v>5</v>
      </c>
      <c r="I29">
        <v>5</v>
      </c>
      <c r="J29">
        <v>1</v>
      </c>
      <c r="K29">
        <v>4</v>
      </c>
      <c r="L29">
        <v>1</v>
      </c>
      <c r="M29">
        <v>4</v>
      </c>
      <c r="N29" t="s">
        <v>51</v>
      </c>
      <c r="O29" t="s">
        <v>53</v>
      </c>
      <c r="P29">
        <v>14.92</v>
      </c>
      <c r="Q29" t="s">
        <v>53</v>
      </c>
      <c r="R29" t="s">
        <v>53</v>
      </c>
      <c r="S29">
        <v>14.92</v>
      </c>
      <c r="T29" t="s">
        <v>53</v>
      </c>
      <c r="U29">
        <v>33.69</v>
      </c>
      <c r="V29" t="s">
        <v>53</v>
      </c>
      <c r="W29" t="s">
        <v>53</v>
      </c>
      <c r="X29">
        <v>33.69</v>
      </c>
      <c r="Y29" t="s">
        <v>53</v>
      </c>
      <c r="Z29">
        <v>3.51</v>
      </c>
      <c r="AA29" t="s">
        <v>53</v>
      </c>
      <c r="AB29" t="s">
        <v>53</v>
      </c>
      <c r="AC29">
        <v>3.51</v>
      </c>
      <c r="AD29" t="s">
        <v>53</v>
      </c>
      <c r="AE29" s="1">
        <v>8.2899999999999991</v>
      </c>
      <c r="AF29" t="s">
        <v>53</v>
      </c>
      <c r="AG29" t="s">
        <v>53</v>
      </c>
      <c r="AH29">
        <f t="shared" si="0"/>
        <v>8.2899999999999991</v>
      </c>
      <c r="AI29" t="s">
        <v>53</v>
      </c>
      <c r="AJ29">
        <v>3.8</v>
      </c>
      <c r="AK29" t="s">
        <v>53</v>
      </c>
      <c r="AL29" t="s">
        <v>53</v>
      </c>
      <c r="AM29">
        <f t="shared" si="1"/>
        <v>3.8</v>
      </c>
      <c r="AN29" t="s">
        <v>53</v>
      </c>
      <c r="AO29">
        <v>1.06</v>
      </c>
      <c r="AP29" t="s">
        <v>53</v>
      </c>
      <c r="AQ29" t="s">
        <v>53</v>
      </c>
      <c r="AR29">
        <f t="shared" si="2"/>
        <v>1.06</v>
      </c>
      <c r="AS29" t="s">
        <v>56</v>
      </c>
      <c r="AT29" t="s">
        <v>50</v>
      </c>
      <c r="AU29" t="s">
        <v>50</v>
      </c>
      <c r="AV29">
        <v>2</v>
      </c>
      <c r="AW29" t="s">
        <v>52</v>
      </c>
      <c r="AX29" t="s">
        <v>51</v>
      </c>
      <c r="AY29" t="s">
        <v>58</v>
      </c>
      <c r="AZ29" t="s">
        <v>51</v>
      </c>
    </row>
    <row r="30" spans="1:52" x14ac:dyDescent="0.3">
      <c r="A30">
        <v>29</v>
      </c>
      <c r="B30" t="s">
        <v>52</v>
      </c>
      <c r="C30" t="s">
        <v>50</v>
      </c>
      <c r="D30" t="s">
        <v>52</v>
      </c>
      <c r="E30" t="s">
        <v>55</v>
      </c>
      <c r="F30">
        <v>7</v>
      </c>
      <c r="G30">
        <v>4</v>
      </c>
      <c r="H30">
        <v>4</v>
      </c>
      <c r="I30">
        <v>6</v>
      </c>
      <c r="J30">
        <v>6</v>
      </c>
      <c r="K30">
        <v>1</v>
      </c>
      <c r="L30">
        <v>1</v>
      </c>
      <c r="M30">
        <v>5</v>
      </c>
      <c r="N30" t="s">
        <v>52</v>
      </c>
      <c r="O30" t="s">
        <v>53</v>
      </c>
      <c r="P30" t="s">
        <v>53</v>
      </c>
      <c r="Q30" t="s">
        <v>53</v>
      </c>
      <c r="R30">
        <v>10.37</v>
      </c>
      <c r="S30">
        <v>10.37</v>
      </c>
      <c r="T30" t="s">
        <v>53</v>
      </c>
      <c r="U30" t="s">
        <v>53</v>
      </c>
      <c r="V30" t="s">
        <v>53</v>
      </c>
      <c r="W30">
        <v>45.13</v>
      </c>
      <c r="X30">
        <v>45.13</v>
      </c>
      <c r="Y30" t="s">
        <v>53</v>
      </c>
      <c r="Z30" t="s">
        <v>53</v>
      </c>
      <c r="AA30" t="s">
        <v>53</v>
      </c>
      <c r="AB30">
        <v>4.12</v>
      </c>
      <c r="AC30">
        <v>4.12</v>
      </c>
      <c r="AD30" t="s">
        <v>53</v>
      </c>
      <c r="AE30" s="1" t="s">
        <v>53</v>
      </c>
      <c r="AF30" t="s">
        <v>53</v>
      </c>
      <c r="AG30">
        <v>4.97</v>
      </c>
      <c r="AH30">
        <f t="shared" si="0"/>
        <v>4.97</v>
      </c>
      <c r="AI30" t="s">
        <v>53</v>
      </c>
      <c r="AJ30" t="s">
        <v>53</v>
      </c>
      <c r="AK30" t="s">
        <v>53</v>
      </c>
      <c r="AL30">
        <v>1.98</v>
      </c>
      <c r="AM30">
        <f t="shared" si="1"/>
        <v>1.98</v>
      </c>
      <c r="AN30" t="s">
        <v>53</v>
      </c>
      <c r="AO30" t="s">
        <v>53</v>
      </c>
      <c r="AP30" t="s">
        <v>53</v>
      </c>
      <c r="AQ30">
        <v>5.94</v>
      </c>
      <c r="AR30">
        <f t="shared" si="2"/>
        <v>5.94</v>
      </c>
      <c r="AS30" t="s">
        <v>56</v>
      </c>
      <c r="AT30" t="s">
        <v>51</v>
      </c>
      <c r="AU30" t="s">
        <v>55</v>
      </c>
      <c r="AV30">
        <v>3</v>
      </c>
      <c r="AW30" t="s">
        <v>61</v>
      </c>
      <c r="AX30" t="s">
        <v>50</v>
      </c>
      <c r="AY30" t="s">
        <v>50</v>
      </c>
      <c r="AZ30" t="s">
        <v>49</v>
      </c>
    </row>
    <row r="31" spans="1:52" x14ac:dyDescent="0.3">
      <c r="A31">
        <v>30</v>
      </c>
      <c r="B31" t="s">
        <v>52</v>
      </c>
      <c r="C31" t="s">
        <v>49</v>
      </c>
      <c r="D31" t="s">
        <v>51</v>
      </c>
      <c r="E31" t="s">
        <v>49</v>
      </c>
      <c r="F31">
        <v>7</v>
      </c>
      <c r="G31">
        <v>6</v>
      </c>
      <c r="H31">
        <v>1</v>
      </c>
      <c r="I31">
        <v>5</v>
      </c>
      <c r="J31">
        <v>5</v>
      </c>
      <c r="K31">
        <v>5</v>
      </c>
      <c r="L31">
        <v>7</v>
      </c>
      <c r="M31">
        <v>2</v>
      </c>
      <c r="N31" t="s">
        <v>52</v>
      </c>
      <c r="O31" t="s">
        <v>53</v>
      </c>
      <c r="P31" t="s">
        <v>53</v>
      </c>
      <c r="Q31" t="s">
        <v>53</v>
      </c>
      <c r="R31">
        <v>12.28</v>
      </c>
      <c r="S31">
        <v>12.28</v>
      </c>
      <c r="T31" t="s">
        <v>53</v>
      </c>
      <c r="U31" t="s">
        <v>53</v>
      </c>
      <c r="V31" t="s">
        <v>53</v>
      </c>
      <c r="W31">
        <v>42.53</v>
      </c>
      <c r="X31">
        <v>42.53</v>
      </c>
      <c r="Y31" t="s">
        <v>53</v>
      </c>
      <c r="Z31" t="s">
        <v>53</v>
      </c>
      <c r="AA31" t="s">
        <v>53</v>
      </c>
      <c r="AB31">
        <v>2.1</v>
      </c>
      <c r="AC31">
        <v>2.1</v>
      </c>
      <c r="AD31" t="s">
        <v>53</v>
      </c>
      <c r="AE31" s="1" t="s">
        <v>53</v>
      </c>
      <c r="AF31" t="s">
        <v>53</v>
      </c>
      <c r="AG31">
        <v>4.99</v>
      </c>
      <c r="AH31">
        <f t="shared" si="0"/>
        <v>4.99</v>
      </c>
      <c r="AI31" t="s">
        <v>53</v>
      </c>
      <c r="AJ31" t="s">
        <v>53</v>
      </c>
      <c r="AK31" t="s">
        <v>53</v>
      </c>
      <c r="AL31">
        <v>1.97</v>
      </c>
      <c r="AM31">
        <f t="shared" si="1"/>
        <v>1.97</v>
      </c>
      <c r="AN31" t="s">
        <v>53</v>
      </c>
      <c r="AO31" t="s">
        <v>53</v>
      </c>
      <c r="AP31" t="s">
        <v>53</v>
      </c>
      <c r="AQ31">
        <v>3.31</v>
      </c>
      <c r="AR31">
        <f t="shared" si="2"/>
        <v>3.31</v>
      </c>
      <c r="AS31" t="s">
        <v>54</v>
      </c>
      <c r="AT31" t="s">
        <v>50</v>
      </c>
      <c r="AU31" t="s">
        <v>50</v>
      </c>
      <c r="AV31">
        <v>6</v>
      </c>
      <c r="AW31" t="s">
        <v>57</v>
      </c>
      <c r="AX31" t="s">
        <v>58</v>
      </c>
      <c r="AY31" t="s">
        <v>55</v>
      </c>
      <c r="AZ31" t="s">
        <v>49</v>
      </c>
    </row>
    <row r="32" spans="1:52" x14ac:dyDescent="0.3">
      <c r="A32">
        <v>31</v>
      </c>
      <c r="B32" t="s">
        <v>51</v>
      </c>
      <c r="C32" t="s">
        <v>50</v>
      </c>
      <c r="D32" t="s">
        <v>51</v>
      </c>
      <c r="E32" t="s">
        <v>57</v>
      </c>
      <c r="F32">
        <v>6</v>
      </c>
      <c r="G32">
        <v>1</v>
      </c>
      <c r="H32">
        <v>5</v>
      </c>
      <c r="I32">
        <v>1</v>
      </c>
      <c r="J32">
        <v>1</v>
      </c>
      <c r="K32">
        <v>5</v>
      </c>
      <c r="L32">
        <v>1</v>
      </c>
      <c r="M32">
        <v>5</v>
      </c>
      <c r="N32" t="s">
        <v>49</v>
      </c>
      <c r="O32">
        <v>10.39</v>
      </c>
      <c r="P32" t="s">
        <v>53</v>
      </c>
      <c r="Q32" t="s">
        <v>53</v>
      </c>
      <c r="R32" t="s">
        <v>53</v>
      </c>
      <c r="S32">
        <v>10.39</v>
      </c>
      <c r="T32">
        <v>43.52</v>
      </c>
      <c r="U32" t="s">
        <v>53</v>
      </c>
      <c r="V32" t="s">
        <v>53</v>
      </c>
      <c r="W32" t="s">
        <v>53</v>
      </c>
      <c r="X32">
        <v>43.52</v>
      </c>
      <c r="Y32">
        <v>3.97</v>
      </c>
      <c r="Z32" t="s">
        <v>53</v>
      </c>
      <c r="AA32" t="s">
        <v>53</v>
      </c>
      <c r="AB32" t="s">
        <v>53</v>
      </c>
      <c r="AC32">
        <v>3.97</v>
      </c>
      <c r="AD32">
        <v>9.0399999999999991</v>
      </c>
      <c r="AE32" s="1" t="s">
        <v>53</v>
      </c>
      <c r="AF32" t="s">
        <v>53</v>
      </c>
      <c r="AG32" t="s">
        <v>53</v>
      </c>
      <c r="AH32">
        <f t="shared" si="0"/>
        <v>9.0399999999999991</v>
      </c>
      <c r="AI32">
        <v>2.8</v>
      </c>
      <c r="AJ32" t="s">
        <v>53</v>
      </c>
      <c r="AK32" t="s">
        <v>53</v>
      </c>
      <c r="AL32" t="s">
        <v>53</v>
      </c>
      <c r="AM32">
        <f t="shared" si="1"/>
        <v>2.8</v>
      </c>
      <c r="AN32">
        <v>2.48</v>
      </c>
      <c r="AO32" t="s">
        <v>53</v>
      </c>
      <c r="AP32" t="s">
        <v>53</v>
      </c>
      <c r="AQ32" t="s">
        <v>53</v>
      </c>
      <c r="AR32">
        <f t="shared" si="2"/>
        <v>2.48</v>
      </c>
      <c r="AS32" t="s">
        <v>56</v>
      </c>
      <c r="AT32" t="s">
        <v>49</v>
      </c>
      <c r="AU32" t="s">
        <v>58</v>
      </c>
      <c r="AV32">
        <v>7</v>
      </c>
      <c r="AW32" t="s">
        <v>61</v>
      </c>
      <c r="AX32" t="s">
        <v>58</v>
      </c>
      <c r="AY32" t="s">
        <v>50</v>
      </c>
      <c r="AZ32" t="s">
        <v>49</v>
      </c>
    </row>
    <row r="33" spans="1:52" x14ac:dyDescent="0.3">
      <c r="A33">
        <v>32</v>
      </c>
      <c r="B33" t="s">
        <v>51</v>
      </c>
      <c r="C33" t="s">
        <v>50</v>
      </c>
      <c r="D33" t="s">
        <v>52</v>
      </c>
      <c r="E33" t="s">
        <v>49</v>
      </c>
      <c r="F33">
        <v>7</v>
      </c>
      <c r="G33">
        <v>2</v>
      </c>
      <c r="H33">
        <v>2</v>
      </c>
      <c r="I33">
        <v>2</v>
      </c>
      <c r="J33">
        <v>1</v>
      </c>
      <c r="K33">
        <v>1</v>
      </c>
      <c r="L33">
        <v>1</v>
      </c>
      <c r="M33">
        <v>6</v>
      </c>
      <c r="N33" t="s">
        <v>52</v>
      </c>
      <c r="O33" t="s">
        <v>53</v>
      </c>
      <c r="P33" t="s">
        <v>53</v>
      </c>
      <c r="Q33" t="s">
        <v>53</v>
      </c>
      <c r="R33">
        <v>9.49</v>
      </c>
      <c r="S33">
        <v>9.49</v>
      </c>
      <c r="T33" t="s">
        <v>53</v>
      </c>
      <c r="U33" t="s">
        <v>53</v>
      </c>
      <c r="V33" t="s">
        <v>53</v>
      </c>
      <c r="W33">
        <v>18.440000000000001</v>
      </c>
      <c r="X33">
        <v>18.440000000000001</v>
      </c>
      <c r="Y33" t="s">
        <v>53</v>
      </c>
      <c r="Z33" t="s">
        <v>53</v>
      </c>
      <c r="AA33" t="s">
        <v>53</v>
      </c>
      <c r="AB33">
        <v>1.1599999999999999</v>
      </c>
      <c r="AC33">
        <v>1.1599999999999999</v>
      </c>
      <c r="AD33" t="s">
        <v>53</v>
      </c>
      <c r="AE33" s="1" t="s">
        <v>53</v>
      </c>
      <c r="AF33" t="s">
        <v>53</v>
      </c>
      <c r="AG33">
        <v>6.03</v>
      </c>
      <c r="AH33">
        <f t="shared" si="0"/>
        <v>6.03</v>
      </c>
      <c r="AI33" t="s">
        <v>53</v>
      </c>
      <c r="AJ33" t="s">
        <v>53</v>
      </c>
      <c r="AK33" t="s">
        <v>53</v>
      </c>
      <c r="AL33">
        <v>1.44</v>
      </c>
      <c r="AM33">
        <f t="shared" si="1"/>
        <v>1.44</v>
      </c>
      <c r="AN33" t="s">
        <v>53</v>
      </c>
      <c r="AO33" t="s">
        <v>53</v>
      </c>
      <c r="AP33" t="s">
        <v>53</v>
      </c>
      <c r="AQ33">
        <v>6.36</v>
      </c>
      <c r="AR33">
        <f t="shared" si="2"/>
        <v>6.36</v>
      </c>
      <c r="AS33" t="s">
        <v>56</v>
      </c>
      <c r="AT33" t="s">
        <v>51</v>
      </c>
      <c r="AU33" t="s">
        <v>50</v>
      </c>
      <c r="AV33">
        <v>3</v>
      </c>
      <c r="AW33" t="s">
        <v>61</v>
      </c>
      <c r="AX33" t="s">
        <v>51</v>
      </c>
      <c r="AY33" t="s">
        <v>50</v>
      </c>
      <c r="AZ33" t="s">
        <v>51</v>
      </c>
    </row>
    <row r="34" spans="1:52" x14ac:dyDescent="0.3">
      <c r="A34">
        <v>33</v>
      </c>
      <c r="B34" t="s">
        <v>49</v>
      </c>
      <c r="C34" t="s">
        <v>51</v>
      </c>
      <c r="D34" t="s">
        <v>49</v>
      </c>
      <c r="E34" t="s">
        <v>57</v>
      </c>
      <c r="F34">
        <v>6</v>
      </c>
      <c r="G34">
        <v>3</v>
      </c>
      <c r="H34">
        <v>1</v>
      </c>
      <c r="I34">
        <v>1</v>
      </c>
      <c r="J34">
        <v>1</v>
      </c>
      <c r="K34">
        <v>1</v>
      </c>
      <c r="L34">
        <v>4</v>
      </c>
      <c r="M34">
        <v>5</v>
      </c>
      <c r="N34" t="s">
        <v>49</v>
      </c>
      <c r="O34">
        <v>7.62</v>
      </c>
      <c r="P34" t="s">
        <v>53</v>
      </c>
      <c r="Q34" t="s">
        <v>53</v>
      </c>
      <c r="R34" t="s">
        <v>53</v>
      </c>
      <c r="S34">
        <v>7.62</v>
      </c>
      <c r="T34">
        <v>42.12</v>
      </c>
      <c r="U34" t="s">
        <v>53</v>
      </c>
      <c r="V34" t="s">
        <v>53</v>
      </c>
      <c r="W34" t="s">
        <v>53</v>
      </c>
      <c r="X34">
        <v>42.12</v>
      </c>
      <c r="Y34">
        <v>2.78</v>
      </c>
      <c r="Z34" t="s">
        <v>53</v>
      </c>
      <c r="AA34" t="s">
        <v>53</v>
      </c>
      <c r="AB34" t="s">
        <v>53</v>
      </c>
      <c r="AC34">
        <v>2.78</v>
      </c>
      <c r="AD34">
        <v>8.2799999999999994</v>
      </c>
      <c r="AE34" s="1" t="s">
        <v>53</v>
      </c>
      <c r="AF34" t="s">
        <v>53</v>
      </c>
      <c r="AG34" t="s">
        <v>53</v>
      </c>
      <c r="AH34">
        <f t="shared" si="0"/>
        <v>8.2799999999999994</v>
      </c>
      <c r="AI34">
        <v>1.49</v>
      </c>
      <c r="AJ34" t="s">
        <v>53</v>
      </c>
      <c r="AK34" t="s">
        <v>53</v>
      </c>
      <c r="AL34" t="s">
        <v>53</v>
      </c>
      <c r="AM34">
        <f t="shared" si="1"/>
        <v>1.49</v>
      </c>
      <c r="AN34">
        <v>1.07</v>
      </c>
      <c r="AO34" t="s">
        <v>53</v>
      </c>
      <c r="AP34" t="s">
        <v>53</v>
      </c>
      <c r="AQ34" t="s">
        <v>53</v>
      </c>
      <c r="AR34">
        <f t="shared" si="2"/>
        <v>1.07</v>
      </c>
      <c r="AS34" t="s">
        <v>54</v>
      </c>
      <c r="AT34" t="s">
        <v>52</v>
      </c>
      <c r="AU34" t="s">
        <v>50</v>
      </c>
      <c r="AV34">
        <v>4</v>
      </c>
      <c r="AW34" t="s">
        <v>55</v>
      </c>
      <c r="AX34" t="s">
        <v>55</v>
      </c>
      <c r="AY34" t="s">
        <v>55</v>
      </c>
      <c r="AZ34" t="s">
        <v>51</v>
      </c>
    </row>
    <row r="35" spans="1:52" x14ac:dyDescent="0.3">
      <c r="A35">
        <v>34</v>
      </c>
      <c r="B35" t="s">
        <v>51</v>
      </c>
      <c r="C35" t="s">
        <v>51</v>
      </c>
      <c r="D35" t="s">
        <v>49</v>
      </c>
      <c r="E35" t="s">
        <v>49</v>
      </c>
      <c r="F35">
        <v>3</v>
      </c>
      <c r="G35">
        <v>6</v>
      </c>
      <c r="H35">
        <v>1</v>
      </c>
      <c r="I35">
        <v>6</v>
      </c>
      <c r="J35">
        <v>1</v>
      </c>
      <c r="K35">
        <v>1</v>
      </c>
      <c r="L35">
        <v>2</v>
      </c>
      <c r="M35">
        <v>3</v>
      </c>
      <c r="N35" t="s">
        <v>50</v>
      </c>
      <c r="O35" t="s">
        <v>53</v>
      </c>
      <c r="P35" t="s">
        <v>53</v>
      </c>
      <c r="Q35">
        <v>9.51</v>
      </c>
      <c r="R35" t="s">
        <v>53</v>
      </c>
      <c r="S35">
        <v>9.51</v>
      </c>
      <c r="T35" t="s">
        <v>53</v>
      </c>
      <c r="U35" t="s">
        <v>53</v>
      </c>
      <c r="V35">
        <v>23.74</v>
      </c>
      <c r="W35" t="s">
        <v>53</v>
      </c>
      <c r="X35">
        <v>23.74</v>
      </c>
      <c r="Y35" t="s">
        <v>53</v>
      </c>
      <c r="Z35" t="s">
        <v>53</v>
      </c>
      <c r="AA35">
        <v>4.07</v>
      </c>
      <c r="AB35" t="s">
        <v>53</v>
      </c>
      <c r="AC35">
        <v>4.07</v>
      </c>
      <c r="AD35" t="s">
        <v>53</v>
      </c>
      <c r="AE35" s="1" t="s">
        <v>53</v>
      </c>
      <c r="AF35">
        <v>4.2300000000000004</v>
      </c>
      <c r="AG35" t="s">
        <v>53</v>
      </c>
      <c r="AH35">
        <f t="shared" si="0"/>
        <v>4.2300000000000004</v>
      </c>
      <c r="AI35" t="s">
        <v>53</v>
      </c>
      <c r="AJ35" t="s">
        <v>53</v>
      </c>
      <c r="AK35">
        <v>4.43</v>
      </c>
      <c r="AL35" t="s">
        <v>53</v>
      </c>
      <c r="AM35">
        <f t="shared" si="1"/>
        <v>4.43</v>
      </c>
      <c r="AN35" t="s">
        <v>53</v>
      </c>
      <c r="AO35" t="s">
        <v>53</v>
      </c>
      <c r="AP35">
        <v>4.59</v>
      </c>
      <c r="AQ35" t="s">
        <v>53</v>
      </c>
      <c r="AR35">
        <f t="shared" si="2"/>
        <v>4.59</v>
      </c>
      <c r="AS35" t="s">
        <v>56</v>
      </c>
      <c r="AT35" t="s">
        <v>50</v>
      </c>
      <c r="AU35" t="s">
        <v>50</v>
      </c>
      <c r="AV35">
        <v>4</v>
      </c>
      <c r="AW35" t="s">
        <v>55</v>
      </c>
      <c r="AX35" t="s">
        <v>51</v>
      </c>
      <c r="AY35" t="s">
        <v>57</v>
      </c>
      <c r="AZ35" t="s">
        <v>51</v>
      </c>
    </row>
    <row r="36" spans="1:52" x14ac:dyDescent="0.3">
      <c r="A36">
        <v>35</v>
      </c>
      <c r="B36" t="s">
        <v>49</v>
      </c>
      <c r="C36" t="s">
        <v>50</v>
      </c>
      <c r="D36" t="s">
        <v>51</v>
      </c>
      <c r="E36" t="s">
        <v>49</v>
      </c>
      <c r="F36">
        <v>6</v>
      </c>
      <c r="G36">
        <v>6</v>
      </c>
      <c r="H36">
        <v>5</v>
      </c>
      <c r="I36">
        <v>6</v>
      </c>
      <c r="J36">
        <v>1</v>
      </c>
      <c r="K36">
        <v>7</v>
      </c>
      <c r="L36">
        <v>1</v>
      </c>
      <c r="M36">
        <v>3</v>
      </c>
      <c r="N36" t="s">
        <v>51</v>
      </c>
      <c r="O36" t="s">
        <v>53</v>
      </c>
      <c r="P36">
        <v>9.1</v>
      </c>
      <c r="Q36" t="s">
        <v>53</v>
      </c>
      <c r="R36" t="s">
        <v>53</v>
      </c>
      <c r="S36">
        <v>9.1</v>
      </c>
      <c r="T36" t="s">
        <v>53</v>
      </c>
      <c r="U36">
        <v>27.57</v>
      </c>
      <c r="V36" t="s">
        <v>53</v>
      </c>
      <c r="W36" t="s">
        <v>53</v>
      </c>
      <c r="X36">
        <v>27.57</v>
      </c>
      <c r="Y36" t="s">
        <v>53</v>
      </c>
      <c r="Z36">
        <v>3.96</v>
      </c>
      <c r="AA36" t="s">
        <v>53</v>
      </c>
      <c r="AB36" t="s">
        <v>53</v>
      </c>
      <c r="AC36">
        <v>3.96</v>
      </c>
      <c r="AD36" t="s">
        <v>53</v>
      </c>
      <c r="AE36" s="1">
        <v>8.11</v>
      </c>
      <c r="AF36" t="s">
        <v>53</v>
      </c>
      <c r="AG36" t="s">
        <v>53</v>
      </c>
      <c r="AH36">
        <f t="shared" si="0"/>
        <v>8.11</v>
      </c>
      <c r="AI36" t="s">
        <v>53</v>
      </c>
      <c r="AJ36">
        <v>4.03</v>
      </c>
      <c r="AK36" t="s">
        <v>53</v>
      </c>
      <c r="AL36" t="s">
        <v>53</v>
      </c>
      <c r="AM36">
        <f t="shared" si="1"/>
        <v>4.03</v>
      </c>
      <c r="AN36" t="s">
        <v>53</v>
      </c>
      <c r="AO36">
        <v>1.42</v>
      </c>
      <c r="AP36" t="s">
        <v>53</v>
      </c>
      <c r="AQ36" t="s">
        <v>53</v>
      </c>
      <c r="AR36">
        <f t="shared" si="2"/>
        <v>1.42</v>
      </c>
      <c r="AS36" t="s">
        <v>54</v>
      </c>
      <c r="AT36" t="s">
        <v>51</v>
      </c>
      <c r="AU36" t="s">
        <v>58</v>
      </c>
      <c r="AV36">
        <v>2</v>
      </c>
      <c r="AW36" t="s">
        <v>61</v>
      </c>
      <c r="AX36" t="s">
        <v>55</v>
      </c>
      <c r="AY36" t="s">
        <v>50</v>
      </c>
      <c r="AZ36" t="s">
        <v>51</v>
      </c>
    </row>
    <row r="37" spans="1:52" x14ac:dyDescent="0.3">
      <c r="A37">
        <v>36</v>
      </c>
      <c r="B37" t="s">
        <v>51</v>
      </c>
      <c r="C37" t="s">
        <v>52</v>
      </c>
      <c r="D37" t="s">
        <v>51</v>
      </c>
      <c r="E37" t="s">
        <v>52</v>
      </c>
      <c r="F37">
        <v>7</v>
      </c>
      <c r="G37">
        <v>5</v>
      </c>
      <c r="H37">
        <v>4</v>
      </c>
      <c r="I37">
        <v>1</v>
      </c>
      <c r="J37">
        <v>3</v>
      </c>
      <c r="K37">
        <v>1</v>
      </c>
      <c r="L37">
        <v>1</v>
      </c>
      <c r="M37">
        <v>4</v>
      </c>
      <c r="N37" t="s">
        <v>50</v>
      </c>
      <c r="O37" t="s">
        <v>53</v>
      </c>
      <c r="P37" t="s">
        <v>53</v>
      </c>
      <c r="Q37">
        <v>6.8</v>
      </c>
      <c r="R37" t="s">
        <v>53</v>
      </c>
      <c r="S37">
        <v>6.8</v>
      </c>
      <c r="T37" t="s">
        <v>53</v>
      </c>
      <c r="U37" t="s">
        <v>53</v>
      </c>
      <c r="V37">
        <v>26.25</v>
      </c>
      <c r="W37" t="s">
        <v>53</v>
      </c>
      <c r="X37">
        <v>26.25</v>
      </c>
      <c r="Y37" t="s">
        <v>53</v>
      </c>
      <c r="Z37" t="s">
        <v>53</v>
      </c>
      <c r="AA37">
        <v>2.68</v>
      </c>
      <c r="AB37" t="s">
        <v>53</v>
      </c>
      <c r="AC37">
        <v>2.68</v>
      </c>
      <c r="AD37" t="s">
        <v>53</v>
      </c>
      <c r="AE37" s="1" t="s">
        <v>53</v>
      </c>
      <c r="AF37">
        <v>5.91</v>
      </c>
      <c r="AG37" t="s">
        <v>53</v>
      </c>
      <c r="AH37">
        <f t="shared" si="0"/>
        <v>5.91</v>
      </c>
      <c r="AI37" t="s">
        <v>53</v>
      </c>
      <c r="AJ37" t="s">
        <v>53</v>
      </c>
      <c r="AK37">
        <v>1.4</v>
      </c>
      <c r="AL37" t="s">
        <v>53</v>
      </c>
      <c r="AM37">
        <f t="shared" si="1"/>
        <v>1.4</v>
      </c>
      <c r="AN37" t="s">
        <v>53</v>
      </c>
      <c r="AO37" t="s">
        <v>53</v>
      </c>
      <c r="AP37">
        <v>5.79</v>
      </c>
      <c r="AQ37" t="s">
        <v>53</v>
      </c>
      <c r="AR37">
        <f t="shared" si="2"/>
        <v>5.79</v>
      </c>
      <c r="AS37" t="s">
        <v>59</v>
      </c>
      <c r="AT37" t="s">
        <v>52</v>
      </c>
      <c r="AU37" t="s">
        <v>50</v>
      </c>
      <c r="AV37">
        <v>3</v>
      </c>
      <c r="AW37" t="s">
        <v>57</v>
      </c>
      <c r="AX37" t="s">
        <v>50</v>
      </c>
      <c r="AY37" t="s">
        <v>50</v>
      </c>
      <c r="AZ37" t="s">
        <v>51</v>
      </c>
    </row>
    <row r="38" spans="1:52" x14ac:dyDescent="0.3">
      <c r="A38">
        <v>37</v>
      </c>
      <c r="B38" t="s">
        <v>51</v>
      </c>
      <c r="C38" t="s">
        <v>51</v>
      </c>
      <c r="D38" t="s">
        <v>49</v>
      </c>
      <c r="E38" t="s">
        <v>49</v>
      </c>
      <c r="F38">
        <v>6</v>
      </c>
      <c r="G38">
        <v>6</v>
      </c>
      <c r="H38">
        <v>4</v>
      </c>
      <c r="I38">
        <v>6</v>
      </c>
      <c r="J38">
        <v>1</v>
      </c>
      <c r="K38">
        <v>1</v>
      </c>
      <c r="L38">
        <v>6</v>
      </c>
      <c r="M38">
        <v>5</v>
      </c>
      <c r="N38" t="s">
        <v>51</v>
      </c>
      <c r="O38" t="s">
        <v>53</v>
      </c>
      <c r="P38">
        <v>5.86</v>
      </c>
      <c r="Q38" t="s">
        <v>53</v>
      </c>
      <c r="R38" t="s">
        <v>53</v>
      </c>
      <c r="S38">
        <v>5.86</v>
      </c>
      <c r="T38" t="s">
        <v>53</v>
      </c>
      <c r="U38">
        <v>32.22</v>
      </c>
      <c r="V38" t="s">
        <v>53</v>
      </c>
      <c r="W38" t="s">
        <v>53</v>
      </c>
      <c r="X38">
        <v>32.22</v>
      </c>
      <c r="Y38" t="s">
        <v>53</v>
      </c>
      <c r="Z38">
        <v>4.92</v>
      </c>
      <c r="AA38" t="s">
        <v>53</v>
      </c>
      <c r="AB38" t="s">
        <v>53</v>
      </c>
      <c r="AC38">
        <v>4.92</v>
      </c>
      <c r="AD38" t="s">
        <v>53</v>
      </c>
      <c r="AE38" s="1">
        <v>8.7100000000000009</v>
      </c>
      <c r="AF38" t="s">
        <v>53</v>
      </c>
      <c r="AG38" t="s">
        <v>53</v>
      </c>
      <c r="AH38">
        <f t="shared" si="0"/>
        <v>8.7100000000000009</v>
      </c>
      <c r="AI38" t="s">
        <v>53</v>
      </c>
      <c r="AJ38">
        <v>4.28</v>
      </c>
      <c r="AK38" t="s">
        <v>53</v>
      </c>
      <c r="AL38" t="s">
        <v>53</v>
      </c>
      <c r="AM38">
        <f t="shared" si="1"/>
        <v>4.28</v>
      </c>
      <c r="AN38" t="s">
        <v>53</v>
      </c>
      <c r="AO38">
        <v>2.42</v>
      </c>
      <c r="AP38" t="s">
        <v>53</v>
      </c>
      <c r="AQ38" t="s">
        <v>53</v>
      </c>
      <c r="AR38">
        <f t="shared" si="2"/>
        <v>2.42</v>
      </c>
      <c r="AS38" t="s">
        <v>56</v>
      </c>
      <c r="AT38" t="s">
        <v>52</v>
      </c>
      <c r="AU38" t="s">
        <v>49</v>
      </c>
      <c r="AV38">
        <v>3</v>
      </c>
      <c r="AW38" t="s">
        <v>55</v>
      </c>
      <c r="AX38" t="s">
        <v>58</v>
      </c>
      <c r="AY38" t="s">
        <v>50</v>
      </c>
      <c r="AZ38" t="s">
        <v>49</v>
      </c>
    </row>
    <row r="39" spans="1:52" x14ac:dyDescent="0.3">
      <c r="A39">
        <v>38</v>
      </c>
      <c r="B39" t="s">
        <v>52</v>
      </c>
      <c r="C39" t="s">
        <v>50</v>
      </c>
      <c r="D39" t="s">
        <v>49</v>
      </c>
      <c r="E39" t="s">
        <v>52</v>
      </c>
      <c r="F39">
        <v>7</v>
      </c>
      <c r="G39">
        <v>6</v>
      </c>
      <c r="H39">
        <v>4</v>
      </c>
      <c r="I39">
        <v>6</v>
      </c>
      <c r="J39">
        <v>1</v>
      </c>
      <c r="K39">
        <v>1</v>
      </c>
      <c r="L39">
        <v>1</v>
      </c>
      <c r="M39">
        <v>4</v>
      </c>
      <c r="N39" t="s">
        <v>49</v>
      </c>
      <c r="O39">
        <v>13.79</v>
      </c>
      <c r="P39" t="s">
        <v>53</v>
      </c>
      <c r="Q39" t="s">
        <v>53</v>
      </c>
      <c r="R39" t="s">
        <v>53</v>
      </c>
      <c r="S39">
        <v>13.79</v>
      </c>
      <c r="T39">
        <v>31.96</v>
      </c>
      <c r="U39" t="s">
        <v>53</v>
      </c>
      <c r="V39" t="s">
        <v>53</v>
      </c>
      <c r="W39" t="s">
        <v>53</v>
      </c>
      <c r="X39">
        <v>31.96</v>
      </c>
      <c r="Y39">
        <v>4.1399999999999997</v>
      </c>
      <c r="Z39" t="s">
        <v>53</v>
      </c>
      <c r="AA39" t="s">
        <v>53</v>
      </c>
      <c r="AB39" t="s">
        <v>53</v>
      </c>
      <c r="AC39">
        <v>4.1399999999999997</v>
      </c>
      <c r="AD39">
        <v>8.0299999999999994</v>
      </c>
      <c r="AE39" s="1" t="s">
        <v>53</v>
      </c>
      <c r="AF39" t="s">
        <v>53</v>
      </c>
      <c r="AG39" t="s">
        <v>53</v>
      </c>
      <c r="AH39">
        <f t="shared" si="0"/>
        <v>8.0299999999999994</v>
      </c>
      <c r="AI39">
        <v>3.14</v>
      </c>
      <c r="AJ39" t="s">
        <v>53</v>
      </c>
      <c r="AK39" t="s">
        <v>53</v>
      </c>
      <c r="AL39" t="s">
        <v>53</v>
      </c>
      <c r="AM39">
        <f t="shared" si="1"/>
        <v>3.14</v>
      </c>
      <c r="AN39">
        <v>5.5</v>
      </c>
      <c r="AO39" t="s">
        <v>53</v>
      </c>
      <c r="AP39" t="s">
        <v>53</v>
      </c>
      <c r="AQ39" t="s">
        <v>53</v>
      </c>
      <c r="AR39">
        <f t="shared" si="2"/>
        <v>5.5</v>
      </c>
      <c r="AS39" t="s">
        <v>54</v>
      </c>
      <c r="AT39" t="s">
        <v>49</v>
      </c>
      <c r="AU39" t="s">
        <v>50</v>
      </c>
      <c r="AV39">
        <v>2</v>
      </c>
      <c r="AW39" t="s">
        <v>61</v>
      </c>
      <c r="AX39" t="s">
        <v>51</v>
      </c>
      <c r="AY39" t="s">
        <v>51</v>
      </c>
      <c r="AZ39" t="s">
        <v>49</v>
      </c>
    </row>
    <row r="40" spans="1:52" x14ac:dyDescent="0.3">
      <c r="A40">
        <v>39</v>
      </c>
      <c r="B40" t="s">
        <v>51</v>
      </c>
      <c r="C40" t="s">
        <v>50</v>
      </c>
      <c r="D40" t="s">
        <v>51</v>
      </c>
      <c r="E40" t="s">
        <v>49</v>
      </c>
      <c r="F40">
        <v>6</v>
      </c>
      <c r="G40">
        <v>6</v>
      </c>
      <c r="H40">
        <v>2</v>
      </c>
      <c r="I40">
        <v>4</v>
      </c>
      <c r="J40">
        <v>1</v>
      </c>
      <c r="K40">
        <v>2</v>
      </c>
      <c r="L40">
        <v>1</v>
      </c>
      <c r="M40">
        <v>2</v>
      </c>
      <c r="N40" t="s">
        <v>52</v>
      </c>
      <c r="O40" t="s">
        <v>53</v>
      </c>
      <c r="P40" t="s">
        <v>53</v>
      </c>
      <c r="Q40" t="s">
        <v>53</v>
      </c>
      <c r="R40">
        <v>8.15</v>
      </c>
      <c r="S40">
        <v>8.15</v>
      </c>
      <c r="T40" t="s">
        <v>53</v>
      </c>
      <c r="U40" t="s">
        <v>53</v>
      </c>
      <c r="V40" t="s">
        <v>53</v>
      </c>
      <c r="W40">
        <v>24.35</v>
      </c>
      <c r="X40">
        <v>24.35</v>
      </c>
      <c r="Y40" t="s">
        <v>53</v>
      </c>
      <c r="Z40" t="s">
        <v>53</v>
      </c>
      <c r="AA40" t="s">
        <v>53</v>
      </c>
      <c r="AB40">
        <v>2.09</v>
      </c>
      <c r="AC40">
        <v>2.09</v>
      </c>
      <c r="AD40" t="s">
        <v>53</v>
      </c>
      <c r="AE40" s="1" t="s">
        <v>53</v>
      </c>
      <c r="AF40" t="s">
        <v>53</v>
      </c>
      <c r="AG40">
        <v>7.23</v>
      </c>
      <c r="AH40">
        <f t="shared" si="0"/>
        <v>7.23</v>
      </c>
      <c r="AI40" t="s">
        <v>53</v>
      </c>
      <c r="AJ40" t="s">
        <v>53</v>
      </c>
      <c r="AK40" t="s">
        <v>53</v>
      </c>
      <c r="AL40">
        <v>1.67</v>
      </c>
      <c r="AM40">
        <f t="shared" si="1"/>
        <v>1.67</v>
      </c>
      <c r="AN40" t="s">
        <v>53</v>
      </c>
      <c r="AO40" t="s">
        <v>53</v>
      </c>
      <c r="AP40" t="s">
        <v>53</v>
      </c>
      <c r="AQ40">
        <v>2.93</v>
      </c>
      <c r="AR40">
        <f t="shared" si="2"/>
        <v>2.93</v>
      </c>
      <c r="AS40" t="s">
        <v>54</v>
      </c>
      <c r="AT40" t="s">
        <v>50</v>
      </c>
      <c r="AU40" t="s">
        <v>52</v>
      </c>
      <c r="AV40">
        <v>1</v>
      </c>
      <c r="AW40" t="s">
        <v>60</v>
      </c>
      <c r="AX40" t="s">
        <v>52</v>
      </c>
      <c r="AY40" t="s">
        <v>52</v>
      </c>
      <c r="AZ40" t="s">
        <v>51</v>
      </c>
    </row>
    <row r="41" spans="1:52" x14ac:dyDescent="0.3">
      <c r="A41">
        <v>40</v>
      </c>
      <c r="B41" t="s">
        <v>49</v>
      </c>
      <c r="C41" t="s">
        <v>51</v>
      </c>
      <c r="D41" t="s">
        <v>52</v>
      </c>
      <c r="E41" t="s">
        <v>49</v>
      </c>
      <c r="F41">
        <v>6</v>
      </c>
      <c r="G41">
        <v>1</v>
      </c>
      <c r="H41">
        <v>4</v>
      </c>
      <c r="I41">
        <v>6</v>
      </c>
      <c r="J41">
        <v>1</v>
      </c>
      <c r="K41">
        <v>5</v>
      </c>
      <c r="L41">
        <v>2</v>
      </c>
      <c r="M41">
        <v>4</v>
      </c>
      <c r="N41" t="s">
        <v>50</v>
      </c>
      <c r="O41" t="s">
        <v>53</v>
      </c>
      <c r="P41" t="s">
        <v>53</v>
      </c>
      <c r="Q41">
        <v>5.9</v>
      </c>
      <c r="R41" t="s">
        <v>53</v>
      </c>
      <c r="S41">
        <v>5.9</v>
      </c>
      <c r="T41" t="s">
        <v>53</v>
      </c>
      <c r="U41" t="s">
        <v>53</v>
      </c>
      <c r="V41">
        <v>30.74</v>
      </c>
      <c r="W41" t="s">
        <v>53</v>
      </c>
      <c r="X41">
        <v>30.74</v>
      </c>
      <c r="Y41" t="s">
        <v>53</v>
      </c>
      <c r="Z41" t="s">
        <v>53</v>
      </c>
      <c r="AA41">
        <v>3.58</v>
      </c>
      <c r="AB41" t="s">
        <v>53</v>
      </c>
      <c r="AC41">
        <v>3.58</v>
      </c>
      <c r="AD41" t="s">
        <v>53</v>
      </c>
      <c r="AE41" s="1" t="s">
        <v>53</v>
      </c>
      <c r="AF41">
        <v>8.36</v>
      </c>
      <c r="AG41" t="s">
        <v>53</v>
      </c>
      <c r="AH41">
        <f t="shared" si="0"/>
        <v>8.36</v>
      </c>
      <c r="AI41" t="s">
        <v>53</v>
      </c>
      <c r="AJ41" t="s">
        <v>53</v>
      </c>
      <c r="AK41">
        <v>3.74</v>
      </c>
      <c r="AL41" t="s">
        <v>53</v>
      </c>
      <c r="AM41">
        <f t="shared" si="1"/>
        <v>3.74</v>
      </c>
      <c r="AN41" t="s">
        <v>53</v>
      </c>
      <c r="AO41" t="s">
        <v>53</v>
      </c>
      <c r="AP41">
        <v>3.58</v>
      </c>
      <c r="AQ41" t="s">
        <v>53</v>
      </c>
      <c r="AR41">
        <f t="shared" si="2"/>
        <v>3.58</v>
      </c>
      <c r="AS41" t="s">
        <v>56</v>
      </c>
      <c r="AT41" t="s">
        <v>57</v>
      </c>
      <c r="AU41" t="s">
        <v>50</v>
      </c>
      <c r="AV41">
        <v>5</v>
      </c>
      <c r="AW41" t="s">
        <v>55</v>
      </c>
      <c r="AX41" t="s">
        <v>49</v>
      </c>
      <c r="AY41" t="s">
        <v>58</v>
      </c>
      <c r="AZ41" t="s">
        <v>50</v>
      </c>
    </row>
    <row r="42" spans="1:52" x14ac:dyDescent="0.3">
      <c r="A42">
        <v>41</v>
      </c>
      <c r="B42" t="s">
        <v>51</v>
      </c>
      <c r="C42" t="s">
        <v>50</v>
      </c>
      <c r="D42" t="s">
        <v>51</v>
      </c>
      <c r="E42" t="s">
        <v>50</v>
      </c>
      <c r="F42">
        <v>7</v>
      </c>
      <c r="G42">
        <v>6</v>
      </c>
      <c r="H42">
        <v>1</v>
      </c>
      <c r="I42">
        <v>3</v>
      </c>
      <c r="J42">
        <v>6</v>
      </c>
      <c r="K42">
        <v>1</v>
      </c>
      <c r="L42">
        <v>1</v>
      </c>
      <c r="M42">
        <v>4</v>
      </c>
      <c r="N42" t="s">
        <v>49</v>
      </c>
      <c r="O42">
        <v>5.0999999999999996</v>
      </c>
      <c r="P42" t="s">
        <v>53</v>
      </c>
      <c r="Q42" t="s">
        <v>53</v>
      </c>
      <c r="R42" t="s">
        <v>53</v>
      </c>
      <c r="S42">
        <v>5.0999999999999996</v>
      </c>
      <c r="T42">
        <v>31.79</v>
      </c>
      <c r="U42" t="s">
        <v>53</v>
      </c>
      <c r="V42" t="s">
        <v>53</v>
      </c>
      <c r="W42" t="s">
        <v>53</v>
      </c>
      <c r="X42">
        <v>31.79</v>
      </c>
      <c r="Y42">
        <v>4.16</v>
      </c>
      <c r="Z42" t="s">
        <v>53</v>
      </c>
      <c r="AA42" t="s">
        <v>53</v>
      </c>
      <c r="AB42" t="s">
        <v>53</v>
      </c>
      <c r="AC42">
        <v>4.16</v>
      </c>
      <c r="AD42">
        <v>8.25</v>
      </c>
      <c r="AE42" s="1" t="s">
        <v>53</v>
      </c>
      <c r="AF42" t="s">
        <v>53</v>
      </c>
      <c r="AG42" t="s">
        <v>53</v>
      </c>
      <c r="AH42">
        <f t="shared" si="0"/>
        <v>8.25</v>
      </c>
      <c r="AI42">
        <v>1.5</v>
      </c>
      <c r="AJ42" t="s">
        <v>53</v>
      </c>
      <c r="AK42" t="s">
        <v>53</v>
      </c>
      <c r="AL42" t="s">
        <v>53</v>
      </c>
      <c r="AM42">
        <f t="shared" si="1"/>
        <v>1.5</v>
      </c>
      <c r="AN42">
        <v>5.39</v>
      </c>
      <c r="AO42" t="s">
        <v>53</v>
      </c>
      <c r="AP42" t="s">
        <v>53</v>
      </c>
      <c r="AQ42" t="s">
        <v>53</v>
      </c>
      <c r="AR42">
        <f t="shared" si="2"/>
        <v>5.39</v>
      </c>
      <c r="AS42" t="s">
        <v>59</v>
      </c>
      <c r="AT42" t="s">
        <v>50</v>
      </c>
      <c r="AU42" t="s">
        <v>49</v>
      </c>
      <c r="AV42">
        <v>4</v>
      </c>
      <c r="AW42" t="s">
        <v>55</v>
      </c>
      <c r="AX42" t="s">
        <v>51</v>
      </c>
      <c r="AY42" t="s">
        <v>55</v>
      </c>
      <c r="AZ42" t="s">
        <v>51</v>
      </c>
    </row>
    <row r="43" spans="1:52" x14ac:dyDescent="0.3">
      <c r="A43">
        <v>42</v>
      </c>
      <c r="B43" t="s">
        <v>51</v>
      </c>
      <c r="C43" t="s">
        <v>50</v>
      </c>
      <c r="D43" t="s">
        <v>51</v>
      </c>
      <c r="E43" t="s">
        <v>52</v>
      </c>
      <c r="F43">
        <v>4</v>
      </c>
      <c r="G43">
        <v>2</v>
      </c>
      <c r="H43">
        <v>5</v>
      </c>
      <c r="I43">
        <v>6</v>
      </c>
      <c r="J43">
        <v>2</v>
      </c>
      <c r="K43">
        <v>5</v>
      </c>
      <c r="L43">
        <v>1</v>
      </c>
      <c r="M43">
        <v>6</v>
      </c>
      <c r="N43" t="s">
        <v>51</v>
      </c>
      <c r="O43" t="s">
        <v>53</v>
      </c>
      <c r="P43">
        <v>5.72</v>
      </c>
      <c r="Q43" t="s">
        <v>53</v>
      </c>
      <c r="R43" t="s">
        <v>53</v>
      </c>
      <c r="S43">
        <v>5.72</v>
      </c>
      <c r="T43" t="s">
        <v>53</v>
      </c>
      <c r="U43">
        <v>47.61</v>
      </c>
      <c r="V43" t="s">
        <v>53</v>
      </c>
      <c r="W43" t="s">
        <v>53</v>
      </c>
      <c r="X43">
        <v>47.61</v>
      </c>
      <c r="Y43" t="s">
        <v>53</v>
      </c>
      <c r="Z43">
        <v>3.69</v>
      </c>
      <c r="AA43" t="s">
        <v>53</v>
      </c>
      <c r="AB43" t="s">
        <v>53</v>
      </c>
      <c r="AC43">
        <v>3.69</v>
      </c>
      <c r="AD43" t="s">
        <v>53</v>
      </c>
      <c r="AE43" s="1">
        <v>7.75</v>
      </c>
      <c r="AF43" t="s">
        <v>53</v>
      </c>
      <c r="AG43" t="s">
        <v>53</v>
      </c>
      <c r="AH43">
        <f t="shared" si="0"/>
        <v>7.75</v>
      </c>
      <c r="AI43" t="s">
        <v>53</v>
      </c>
      <c r="AJ43">
        <v>4.0599999999999996</v>
      </c>
      <c r="AK43" t="s">
        <v>53</v>
      </c>
      <c r="AL43" t="s">
        <v>53</v>
      </c>
      <c r="AM43">
        <f t="shared" si="1"/>
        <v>4.0599999999999996</v>
      </c>
      <c r="AN43" t="s">
        <v>53</v>
      </c>
      <c r="AO43">
        <v>1.28</v>
      </c>
      <c r="AP43" t="s">
        <v>53</v>
      </c>
      <c r="AQ43" t="s">
        <v>53</v>
      </c>
      <c r="AR43">
        <f t="shared" si="2"/>
        <v>1.28</v>
      </c>
      <c r="AS43" t="s">
        <v>56</v>
      </c>
      <c r="AT43" t="s">
        <v>58</v>
      </c>
      <c r="AU43" t="s">
        <v>50</v>
      </c>
      <c r="AV43">
        <v>2</v>
      </c>
      <c r="AW43" t="s">
        <v>52</v>
      </c>
      <c r="AX43" t="s">
        <v>50</v>
      </c>
      <c r="AY43" t="s">
        <v>51</v>
      </c>
      <c r="AZ43" t="s">
        <v>49</v>
      </c>
    </row>
    <row r="44" spans="1:52" x14ac:dyDescent="0.3">
      <c r="A44">
        <v>43</v>
      </c>
      <c r="B44" t="s">
        <v>49</v>
      </c>
      <c r="C44" t="s">
        <v>49</v>
      </c>
      <c r="D44" t="s">
        <v>51</v>
      </c>
      <c r="E44" t="s">
        <v>57</v>
      </c>
      <c r="F44">
        <v>7</v>
      </c>
      <c r="G44">
        <v>6</v>
      </c>
      <c r="H44">
        <v>1</v>
      </c>
      <c r="I44">
        <v>6</v>
      </c>
      <c r="J44">
        <v>1</v>
      </c>
      <c r="K44">
        <v>2</v>
      </c>
      <c r="L44">
        <v>1</v>
      </c>
      <c r="M44">
        <v>4</v>
      </c>
      <c r="N44" t="s">
        <v>51</v>
      </c>
      <c r="O44" t="s">
        <v>53</v>
      </c>
      <c r="P44">
        <v>14.87</v>
      </c>
      <c r="Q44" t="s">
        <v>53</v>
      </c>
      <c r="R44" t="s">
        <v>53</v>
      </c>
      <c r="S44">
        <v>14.87</v>
      </c>
      <c r="T44" t="s">
        <v>53</v>
      </c>
      <c r="U44">
        <v>25.36</v>
      </c>
      <c r="V44" t="s">
        <v>53</v>
      </c>
      <c r="W44" t="s">
        <v>53</v>
      </c>
      <c r="X44">
        <v>25.36</v>
      </c>
      <c r="Y44" t="s">
        <v>53</v>
      </c>
      <c r="Z44">
        <v>3.01</v>
      </c>
      <c r="AA44" t="s">
        <v>53</v>
      </c>
      <c r="AB44" t="s">
        <v>53</v>
      </c>
      <c r="AC44">
        <v>3.01</v>
      </c>
      <c r="AD44" t="s">
        <v>53</v>
      </c>
      <c r="AE44" s="1">
        <v>6.74</v>
      </c>
      <c r="AF44" t="s">
        <v>53</v>
      </c>
      <c r="AG44" t="s">
        <v>53</v>
      </c>
      <c r="AH44">
        <f t="shared" si="0"/>
        <v>6.74</v>
      </c>
      <c r="AI44" t="s">
        <v>53</v>
      </c>
      <c r="AJ44">
        <v>4.3600000000000003</v>
      </c>
      <c r="AK44" t="s">
        <v>53</v>
      </c>
      <c r="AL44" t="s">
        <v>53</v>
      </c>
      <c r="AM44">
        <f t="shared" si="1"/>
        <v>4.3600000000000003</v>
      </c>
      <c r="AN44" t="s">
        <v>53</v>
      </c>
      <c r="AO44">
        <v>1.83</v>
      </c>
      <c r="AP44" t="s">
        <v>53</v>
      </c>
      <c r="AQ44" t="s">
        <v>53</v>
      </c>
      <c r="AR44">
        <f t="shared" si="2"/>
        <v>1.83</v>
      </c>
      <c r="AS44" t="s">
        <v>54</v>
      </c>
      <c r="AT44" t="s">
        <v>52</v>
      </c>
      <c r="AU44" t="s">
        <v>49</v>
      </c>
      <c r="AV44">
        <v>5</v>
      </c>
      <c r="AW44" t="s">
        <v>58</v>
      </c>
      <c r="AX44" t="s">
        <v>50</v>
      </c>
      <c r="AY44" t="s">
        <v>50</v>
      </c>
      <c r="AZ44" t="s">
        <v>51</v>
      </c>
    </row>
    <row r="45" spans="1:52" x14ac:dyDescent="0.3">
      <c r="A45">
        <v>44</v>
      </c>
      <c r="B45" t="s">
        <v>49</v>
      </c>
      <c r="C45" t="s">
        <v>50</v>
      </c>
      <c r="D45" t="s">
        <v>52</v>
      </c>
      <c r="E45" t="s">
        <v>52</v>
      </c>
      <c r="F45">
        <v>6</v>
      </c>
      <c r="G45">
        <v>6</v>
      </c>
      <c r="H45">
        <v>1</v>
      </c>
      <c r="I45">
        <v>5</v>
      </c>
      <c r="J45">
        <v>3</v>
      </c>
      <c r="K45">
        <v>1</v>
      </c>
      <c r="L45">
        <v>1</v>
      </c>
      <c r="M45">
        <v>5</v>
      </c>
      <c r="N45" t="s">
        <v>51</v>
      </c>
      <c r="O45" t="s">
        <v>53</v>
      </c>
      <c r="P45">
        <v>6.05</v>
      </c>
      <c r="Q45" t="s">
        <v>53</v>
      </c>
      <c r="R45" t="s">
        <v>53</v>
      </c>
      <c r="S45">
        <v>6.05</v>
      </c>
      <c r="T45" t="s">
        <v>53</v>
      </c>
      <c r="U45">
        <v>30.5</v>
      </c>
      <c r="V45" t="s">
        <v>53</v>
      </c>
      <c r="W45" t="s">
        <v>53</v>
      </c>
      <c r="X45">
        <v>30.5</v>
      </c>
      <c r="Y45" t="s">
        <v>53</v>
      </c>
      <c r="Z45">
        <v>2.72</v>
      </c>
      <c r="AA45" t="s">
        <v>53</v>
      </c>
      <c r="AB45" t="s">
        <v>53</v>
      </c>
      <c r="AC45">
        <v>2.72</v>
      </c>
      <c r="AD45" t="s">
        <v>53</v>
      </c>
      <c r="AE45" s="1">
        <v>6.21</v>
      </c>
      <c r="AF45" t="s">
        <v>53</v>
      </c>
      <c r="AG45" t="s">
        <v>53</v>
      </c>
      <c r="AH45">
        <f t="shared" si="0"/>
        <v>6.21</v>
      </c>
      <c r="AI45" t="s">
        <v>53</v>
      </c>
      <c r="AJ45">
        <v>4.1500000000000004</v>
      </c>
      <c r="AK45" t="s">
        <v>53</v>
      </c>
      <c r="AL45" t="s">
        <v>53</v>
      </c>
      <c r="AM45">
        <f t="shared" si="1"/>
        <v>4.1500000000000004</v>
      </c>
      <c r="AN45" t="s">
        <v>53</v>
      </c>
      <c r="AO45">
        <v>2.64</v>
      </c>
      <c r="AP45" t="s">
        <v>53</v>
      </c>
      <c r="AQ45" t="s">
        <v>53</v>
      </c>
      <c r="AR45">
        <f t="shared" si="2"/>
        <v>2.64</v>
      </c>
      <c r="AS45" t="s">
        <v>54</v>
      </c>
      <c r="AT45" t="s">
        <v>52</v>
      </c>
      <c r="AU45" t="s">
        <v>49</v>
      </c>
      <c r="AV45">
        <v>3</v>
      </c>
      <c r="AW45" t="s">
        <v>60</v>
      </c>
      <c r="AX45" t="s">
        <v>49</v>
      </c>
      <c r="AY45" t="s">
        <v>49</v>
      </c>
      <c r="AZ45" t="s">
        <v>49</v>
      </c>
    </row>
    <row r="46" spans="1:52" x14ac:dyDescent="0.3">
      <c r="A46">
        <v>45</v>
      </c>
      <c r="B46" t="s">
        <v>51</v>
      </c>
      <c r="C46" t="s">
        <v>50</v>
      </c>
      <c r="D46" t="s">
        <v>49</v>
      </c>
      <c r="E46" t="s">
        <v>57</v>
      </c>
      <c r="F46">
        <v>4</v>
      </c>
      <c r="G46">
        <v>6</v>
      </c>
      <c r="H46">
        <v>1</v>
      </c>
      <c r="I46">
        <v>5</v>
      </c>
      <c r="J46">
        <v>3</v>
      </c>
      <c r="K46">
        <v>5</v>
      </c>
      <c r="L46">
        <v>2</v>
      </c>
      <c r="M46">
        <v>2</v>
      </c>
      <c r="N46" t="s">
        <v>49</v>
      </c>
      <c r="O46">
        <v>9.08</v>
      </c>
      <c r="P46" t="s">
        <v>53</v>
      </c>
      <c r="Q46" t="s">
        <v>53</v>
      </c>
      <c r="R46" t="s">
        <v>53</v>
      </c>
      <c r="S46">
        <v>9.08</v>
      </c>
      <c r="T46">
        <v>38.29</v>
      </c>
      <c r="U46" t="s">
        <v>53</v>
      </c>
      <c r="V46" t="s">
        <v>53</v>
      </c>
      <c r="W46" t="s">
        <v>53</v>
      </c>
      <c r="X46">
        <v>38.29</v>
      </c>
      <c r="Y46">
        <v>4.63</v>
      </c>
      <c r="Z46" t="s">
        <v>53</v>
      </c>
      <c r="AA46" t="s">
        <v>53</v>
      </c>
      <c r="AB46" t="s">
        <v>53</v>
      </c>
      <c r="AC46">
        <v>4.63</v>
      </c>
      <c r="AD46">
        <v>8.6999999999999993</v>
      </c>
      <c r="AE46" s="1" t="s">
        <v>53</v>
      </c>
      <c r="AF46" t="s">
        <v>53</v>
      </c>
      <c r="AG46" t="s">
        <v>53</v>
      </c>
      <c r="AH46">
        <f t="shared" si="0"/>
        <v>8.6999999999999993</v>
      </c>
      <c r="AI46">
        <v>2.4900000000000002</v>
      </c>
      <c r="AJ46" t="s">
        <v>53</v>
      </c>
      <c r="AK46" t="s">
        <v>53</v>
      </c>
      <c r="AL46" t="s">
        <v>53</v>
      </c>
      <c r="AM46">
        <f t="shared" si="1"/>
        <v>2.4900000000000002</v>
      </c>
      <c r="AN46">
        <v>5.88</v>
      </c>
      <c r="AO46" t="s">
        <v>53</v>
      </c>
      <c r="AP46" t="s">
        <v>53</v>
      </c>
      <c r="AQ46" t="s">
        <v>53</v>
      </c>
      <c r="AR46">
        <f t="shared" si="2"/>
        <v>5.88</v>
      </c>
      <c r="AS46" t="s">
        <v>56</v>
      </c>
      <c r="AT46" t="s">
        <v>58</v>
      </c>
      <c r="AU46" t="s">
        <v>58</v>
      </c>
      <c r="AV46">
        <v>2</v>
      </c>
      <c r="AW46" t="s">
        <v>55</v>
      </c>
      <c r="AX46" t="s">
        <v>49</v>
      </c>
      <c r="AY46" t="s">
        <v>52</v>
      </c>
      <c r="AZ46" t="s">
        <v>51</v>
      </c>
    </row>
    <row r="47" spans="1:52" x14ac:dyDescent="0.3">
      <c r="A47">
        <v>46</v>
      </c>
      <c r="B47" t="s">
        <v>51</v>
      </c>
      <c r="C47" t="s">
        <v>51</v>
      </c>
      <c r="D47" t="s">
        <v>51</v>
      </c>
      <c r="E47" t="s">
        <v>55</v>
      </c>
      <c r="F47">
        <v>6</v>
      </c>
      <c r="G47">
        <v>3</v>
      </c>
      <c r="H47">
        <v>5</v>
      </c>
      <c r="I47">
        <v>5</v>
      </c>
      <c r="J47">
        <v>1</v>
      </c>
      <c r="K47">
        <v>1</v>
      </c>
      <c r="L47">
        <v>2</v>
      </c>
      <c r="M47">
        <v>5</v>
      </c>
      <c r="N47" t="s">
        <v>50</v>
      </c>
      <c r="O47" t="s">
        <v>53</v>
      </c>
      <c r="P47" t="s">
        <v>53</v>
      </c>
      <c r="Q47">
        <v>9.24</v>
      </c>
      <c r="R47" t="s">
        <v>53</v>
      </c>
      <c r="S47">
        <v>9.24</v>
      </c>
      <c r="T47" t="s">
        <v>53</v>
      </c>
      <c r="U47" t="s">
        <v>53</v>
      </c>
      <c r="V47">
        <v>26.14</v>
      </c>
      <c r="W47" t="s">
        <v>53</v>
      </c>
      <c r="X47">
        <v>26.14</v>
      </c>
      <c r="Y47" t="s">
        <v>53</v>
      </c>
      <c r="Z47" t="s">
        <v>53</v>
      </c>
      <c r="AA47">
        <v>3.31</v>
      </c>
      <c r="AB47" t="s">
        <v>53</v>
      </c>
      <c r="AC47">
        <v>3.31</v>
      </c>
      <c r="AD47" t="s">
        <v>53</v>
      </c>
      <c r="AE47" s="1" t="s">
        <v>53</v>
      </c>
      <c r="AF47">
        <v>8.31</v>
      </c>
      <c r="AG47" t="s">
        <v>53</v>
      </c>
      <c r="AH47">
        <f t="shared" si="0"/>
        <v>8.31</v>
      </c>
      <c r="AI47" t="s">
        <v>53</v>
      </c>
      <c r="AJ47" t="s">
        <v>53</v>
      </c>
      <c r="AK47">
        <v>1.42</v>
      </c>
      <c r="AL47" t="s">
        <v>53</v>
      </c>
      <c r="AM47">
        <f t="shared" si="1"/>
        <v>1.42</v>
      </c>
      <c r="AN47" t="s">
        <v>53</v>
      </c>
      <c r="AO47" t="s">
        <v>53</v>
      </c>
      <c r="AP47">
        <v>4.3499999999999996</v>
      </c>
      <c r="AQ47" t="s">
        <v>53</v>
      </c>
      <c r="AR47">
        <f t="shared" si="2"/>
        <v>4.3499999999999996</v>
      </c>
      <c r="AS47" t="s">
        <v>54</v>
      </c>
      <c r="AT47" t="s">
        <v>51</v>
      </c>
      <c r="AU47" t="s">
        <v>58</v>
      </c>
      <c r="AV47">
        <v>3</v>
      </c>
      <c r="AW47" t="s">
        <v>57</v>
      </c>
      <c r="AX47" t="s">
        <v>51</v>
      </c>
      <c r="AY47" t="s">
        <v>51</v>
      </c>
      <c r="AZ47" t="s">
        <v>51</v>
      </c>
    </row>
    <row r="48" spans="1:52" x14ac:dyDescent="0.3">
      <c r="A48">
        <v>47</v>
      </c>
      <c r="B48" t="s">
        <v>52</v>
      </c>
      <c r="C48" t="s">
        <v>50</v>
      </c>
      <c r="D48" t="s">
        <v>52</v>
      </c>
      <c r="E48" t="s">
        <v>57</v>
      </c>
      <c r="F48">
        <v>7</v>
      </c>
      <c r="G48">
        <v>1</v>
      </c>
      <c r="H48">
        <v>4</v>
      </c>
      <c r="I48">
        <v>2</v>
      </c>
      <c r="J48">
        <v>2</v>
      </c>
      <c r="K48">
        <v>5</v>
      </c>
      <c r="L48">
        <v>1</v>
      </c>
      <c r="M48">
        <v>4</v>
      </c>
      <c r="N48" t="s">
        <v>52</v>
      </c>
      <c r="O48" t="s">
        <v>53</v>
      </c>
      <c r="P48" t="s">
        <v>53</v>
      </c>
      <c r="Q48" t="s">
        <v>53</v>
      </c>
      <c r="R48">
        <v>5.75</v>
      </c>
      <c r="S48">
        <v>5.75</v>
      </c>
      <c r="T48" t="s">
        <v>53</v>
      </c>
      <c r="U48" t="s">
        <v>53</v>
      </c>
      <c r="V48" t="s">
        <v>53</v>
      </c>
      <c r="W48">
        <v>27.71</v>
      </c>
      <c r="X48">
        <v>27.71</v>
      </c>
      <c r="Y48" t="s">
        <v>53</v>
      </c>
      <c r="Z48" t="s">
        <v>53</v>
      </c>
      <c r="AA48" t="s">
        <v>53</v>
      </c>
      <c r="AB48">
        <v>3.23</v>
      </c>
      <c r="AC48">
        <v>3.23</v>
      </c>
      <c r="AD48" t="s">
        <v>53</v>
      </c>
      <c r="AE48" s="1" t="s">
        <v>53</v>
      </c>
      <c r="AF48" t="s">
        <v>53</v>
      </c>
      <c r="AG48">
        <v>8.99</v>
      </c>
      <c r="AH48">
        <f t="shared" si="0"/>
        <v>8.99</v>
      </c>
      <c r="AI48" t="s">
        <v>53</v>
      </c>
      <c r="AJ48" t="s">
        <v>53</v>
      </c>
      <c r="AK48" t="s">
        <v>53</v>
      </c>
      <c r="AL48">
        <v>1.1100000000000001</v>
      </c>
      <c r="AM48">
        <f t="shared" si="1"/>
        <v>1.1100000000000001</v>
      </c>
      <c r="AN48" t="s">
        <v>53</v>
      </c>
      <c r="AO48" t="s">
        <v>53</v>
      </c>
      <c r="AP48" t="s">
        <v>53</v>
      </c>
      <c r="AQ48">
        <v>3.52</v>
      </c>
      <c r="AR48">
        <f t="shared" si="2"/>
        <v>3.52</v>
      </c>
      <c r="AS48" t="s">
        <v>54</v>
      </c>
      <c r="AT48" t="s">
        <v>55</v>
      </c>
      <c r="AU48" t="s">
        <v>55</v>
      </c>
      <c r="AV48">
        <v>5</v>
      </c>
      <c r="AW48" t="s">
        <v>60</v>
      </c>
      <c r="AX48" t="s">
        <v>51</v>
      </c>
      <c r="AY48" t="s">
        <v>50</v>
      </c>
      <c r="AZ48" t="s">
        <v>49</v>
      </c>
    </row>
    <row r="49" spans="1:52" x14ac:dyDescent="0.3">
      <c r="A49">
        <v>48</v>
      </c>
      <c r="B49" t="s">
        <v>49</v>
      </c>
      <c r="C49" t="s">
        <v>50</v>
      </c>
      <c r="D49" t="s">
        <v>51</v>
      </c>
      <c r="E49" t="s">
        <v>55</v>
      </c>
      <c r="F49">
        <v>4</v>
      </c>
      <c r="G49">
        <v>5</v>
      </c>
      <c r="H49">
        <v>1</v>
      </c>
      <c r="I49">
        <v>6</v>
      </c>
      <c r="J49">
        <v>1</v>
      </c>
      <c r="K49">
        <v>4</v>
      </c>
      <c r="L49">
        <v>7</v>
      </c>
      <c r="M49">
        <v>5</v>
      </c>
      <c r="N49" t="s">
        <v>49</v>
      </c>
      <c r="O49">
        <v>5.14</v>
      </c>
      <c r="P49" t="s">
        <v>53</v>
      </c>
      <c r="Q49" t="s">
        <v>53</v>
      </c>
      <c r="R49" t="s">
        <v>53</v>
      </c>
      <c r="S49">
        <v>5.14</v>
      </c>
      <c r="T49">
        <v>31.14</v>
      </c>
      <c r="U49" t="s">
        <v>53</v>
      </c>
      <c r="V49" t="s">
        <v>53</v>
      </c>
      <c r="W49" t="s">
        <v>53</v>
      </c>
      <c r="X49">
        <v>31.14</v>
      </c>
      <c r="Y49">
        <v>4.32</v>
      </c>
      <c r="Z49" t="s">
        <v>53</v>
      </c>
      <c r="AA49" t="s">
        <v>53</v>
      </c>
      <c r="AB49" t="s">
        <v>53</v>
      </c>
      <c r="AC49">
        <v>4.32</v>
      </c>
      <c r="AD49">
        <v>6.11</v>
      </c>
      <c r="AE49" s="1" t="s">
        <v>53</v>
      </c>
      <c r="AF49" t="s">
        <v>53</v>
      </c>
      <c r="AG49" t="s">
        <v>53</v>
      </c>
      <c r="AH49">
        <f t="shared" si="0"/>
        <v>6.11</v>
      </c>
      <c r="AI49">
        <v>1.51</v>
      </c>
      <c r="AJ49" t="s">
        <v>53</v>
      </c>
      <c r="AK49" t="s">
        <v>53</v>
      </c>
      <c r="AL49" t="s">
        <v>53</v>
      </c>
      <c r="AM49">
        <f t="shared" si="1"/>
        <v>1.51</v>
      </c>
      <c r="AN49">
        <v>6.77</v>
      </c>
      <c r="AO49" t="s">
        <v>53</v>
      </c>
      <c r="AP49" t="s">
        <v>53</v>
      </c>
      <c r="AQ49" t="s">
        <v>53</v>
      </c>
      <c r="AR49">
        <f t="shared" si="2"/>
        <v>6.77</v>
      </c>
      <c r="AS49" t="s">
        <v>56</v>
      </c>
      <c r="AT49" t="s">
        <v>52</v>
      </c>
      <c r="AU49" t="s">
        <v>49</v>
      </c>
      <c r="AV49">
        <v>5</v>
      </c>
      <c r="AW49" t="s">
        <v>60</v>
      </c>
      <c r="AX49" t="s">
        <v>49</v>
      </c>
      <c r="AY49" t="s">
        <v>51</v>
      </c>
      <c r="AZ49" t="s">
        <v>51</v>
      </c>
    </row>
    <row r="50" spans="1:52" x14ac:dyDescent="0.3">
      <c r="A50">
        <v>49</v>
      </c>
      <c r="B50" t="s">
        <v>51</v>
      </c>
      <c r="C50" t="s">
        <v>50</v>
      </c>
      <c r="D50" t="s">
        <v>49</v>
      </c>
      <c r="E50" t="s">
        <v>55</v>
      </c>
      <c r="F50">
        <v>4</v>
      </c>
      <c r="G50">
        <v>4</v>
      </c>
      <c r="H50">
        <v>4</v>
      </c>
      <c r="I50">
        <v>6</v>
      </c>
      <c r="J50">
        <v>1</v>
      </c>
      <c r="K50">
        <v>1</v>
      </c>
      <c r="L50">
        <v>2</v>
      </c>
      <c r="M50">
        <v>4</v>
      </c>
      <c r="N50" t="s">
        <v>52</v>
      </c>
      <c r="O50" t="s">
        <v>53</v>
      </c>
      <c r="P50" t="s">
        <v>53</v>
      </c>
      <c r="Q50" t="s">
        <v>53</v>
      </c>
      <c r="R50">
        <v>14.4</v>
      </c>
      <c r="S50">
        <v>14.4</v>
      </c>
      <c r="T50" t="s">
        <v>53</v>
      </c>
      <c r="U50" t="s">
        <v>53</v>
      </c>
      <c r="V50" t="s">
        <v>53</v>
      </c>
      <c r="W50">
        <v>32.020000000000003</v>
      </c>
      <c r="X50">
        <v>32.020000000000003</v>
      </c>
      <c r="Y50" t="s">
        <v>53</v>
      </c>
      <c r="Z50" t="s">
        <v>53</v>
      </c>
      <c r="AA50" t="s">
        <v>53</v>
      </c>
      <c r="AB50">
        <v>5.22</v>
      </c>
      <c r="AC50">
        <v>5.22</v>
      </c>
      <c r="AD50" t="s">
        <v>53</v>
      </c>
      <c r="AE50" s="1" t="s">
        <v>53</v>
      </c>
      <c r="AF50" t="s">
        <v>53</v>
      </c>
      <c r="AG50">
        <v>7.36</v>
      </c>
      <c r="AH50">
        <f t="shared" si="0"/>
        <v>7.36</v>
      </c>
      <c r="AI50" t="s">
        <v>53</v>
      </c>
      <c r="AJ50" t="s">
        <v>53</v>
      </c>
      <c r="AK50" t="s">
        <v>53</v>
      </c>
      <c r="AL50">
        <v>1.37</v>
      </c>
      <c r="AM50">
        <f t="shared" si="1"/>
        <v>1.37</v>
      </c>
      <c r="AN50" t="s">
        <v>53</v>
      </c>
      <c r="AO50" t="s">
        <v>53</v>
      </c>
      <c r="AP50" t="s">
        <v>53</v>
      </c>
      <c r="AQ50">
        <v>3.6</v>
      </c>
      <c r="AR50">
        <f t="shared" si="2"/>
        <v>3.6</v>
      </c>
      <c r="AS50" t="s">
        <v>59</v>
      </c>
      <c r="AT50" t="s">
        <v>55</v>
      </c>
      <c r="AU50" t="s">
        <v>51</v>
      </c>
      <c r="AV50">
        <v>2</v>
      </c>
      <c r="AW50" t="s">
        <v>57</v>
      </c>
      <c r="AX50" t="s">
        <v>51</v>
      </c>
      <c r="AY50" t="s">
        <v>55</v>
      </c>
      <c r="AZ50" t="s">
        <v>51</v>
      </c>
    </row>
    <row r="51" spans="1:52" x14ac:dyDescent="0.3">
      <c r="A51">
        <v>50</v>
      </c>
      <c r="B51" t="s">
        <v>49</v>
      </c>
      <c r="C51" t="s">
        <v>52</v>
      </c>
      <c r="D51" t="s">
        <v>51</v>
      </c>
      <c r="E51" t="s">
        <v>57</v>
      </c>
      <c r="F51">
        <v>6</v>
      </c>
      <c r="G51">
        <v>6</v>
      </c>
      <c r="H51">
        <v>5</v>
      </c>
      <c r="I51">
        <v>5</v>
      </c>
      <c r="J51">
        <v>3</v>
      </c>
      <c r="K51">
        <v>1</v>
      </c>
      <c r="L51">
        <v>1</v>
      </c>
      <c r="M51">
        <v>5</v>
      </c>
      <c r="N51" t="s">
        <v>50</v>
      </c>
      <c r="O51" t="s">
        <v>53</v>
      </c>
      <c r="P51" t="s">
        <v>53</v>
      </c>
      <c r="Q51">
        <v>12.65</v>
      </c>
      <c r="R51" t="s">
        <v>53</v>
      </c>
      <c r="S51">
        <v>12.65</v>
      </c>
      <c r="T51" t="s">
        <v>53</v>
      </c>
      <c r="U51" t="s">
        <v>53</v>
      </c>
      <c r="V51">
        <v>23.23</v>
      </c>
      <c r="W51" t="s">
        <v>53</v>
      </c>
      <c r="X51">
        <v>23.23</v>
      </c>
      <c r="Y51" t="s">
        <v>53</v>
      </c>
      <c r="Z51" t="s">
        <v>53</v>
      </c>
      <c r="AA51">
        <v>3.24</v>
      </c>
      <c r="AB51" t="s">
        <v>53</v>
      </c>
      <c r="AC51">
        <v>3.24</v>
      </c>
      <c r="AD51" t="s">
        <v>53</v>
      </c>
      <c r="AE51" s="1" t="s">
        <v>53</v>
      </c>
      <c r="AF51">
        <v>6.01</v>
      </c>
      <c r="AG51" t="s">
        <v>53</v>
      </c>
      <c r="AH51">
        <f t="shared" si="0"/>
        <v>6.01</v>
      </c>
      <c r="AI51" t="s">
        <v>53</v>
      </c>
      <c r="AJ51" t="s">
        <v>53</v>
      </c>
      <c r="AK51">
        <v>2.77</v>
      </c>
      <c r="AL51" t="s">
        <v>53</v>
      </c>
      <c r="AM51">
        <f t="shared" si="1"/>
        <v>2.77</v>
      </c>
      <c r="AN51" t="s">
        <v>53</v>
      </c>
      <c r="AO51" t="s">
        <v>53</v>
      </c>
      <c r="AP51">
        <v>4.78</v>
      </c>
      <c r="AQ51" t="s">
        <v>53</v>
      </c>
      <c r="AR51">
        <f t="shared" si="2"/>
        <v>4.78</v>
      </c>
      <c r="AS51" t="s">
        <v>56</v>
      </c>
      <c r="AT51" t="s">
        <v>55</v>
      </c>
      <c r="AU51" t="s">
        <v>50</v>
      </c>
      <c r="AV51">
        <v>3</v>
      </c>
      <c r="AW51" t="s">
        <v>52</v>
      </c>
      <c r="AX51" t="s">
        <v>50</v>
      </c>
      <c r="AY51" t="s">
        <v>51</v>
      </c>
      <c r="AZ51" t="s">
        <v>49</v>
      </c>
    </row>
    <row r="52" spans="1:52" x14ac:dyDescent="0.3">
      <c r="A52">
        <v>51</v>
      </c>
      <c r="B52" t="s">
        <v>49</v>
      </c>
      <c r="C52" t="s">
        <v>51</v>
      </c>
      <c r="D52" t="s">
        <v>51</v>
      </c>
      <c r="E52" t="s">
        <v>49</v>
      </c>
      <c r="F52">
        <v>3</v>
      </c>
      <c r="G52">
        <v>7</v>
      </c>
      <c r="H52">
        <v>4</v>
      </c>
      <c r="I52">
        <v>1</v>
      </c>
      <c r="J52">
        <v>2</v>
      </c>
      <c r="K52">
        <v>1</v>
      </c>
      <c r="L52">
        <v>5</v>
      </c>
      <c r="M52">
        <v>5</v>
      </c>
      <c r="N52" t="s">
        <v>50</v>
      </c>
      <c r="O52" t="s">
        <v>53</v>
      </c>
      <c r="P52" t="s">
        <v>53</v>
      </c>
      <c r="Q52">
        <v>7.25</v>
      </c>
      <c r="R52" t="s">
        <v>53</v>
      </c>
      <c r="S52">
        <v>7.25</v>
      </c>
      <c r="T52" t="s">
        <v>53</v>
      </c>
      <c r="U52" t="s">
        <v>53</v>
      </c>
      <c r="V52">
        <v>25.65</v>
      </c>
      <c r="W52" t="s">
        <v>53</v>
      </c>
      <c r="X52">
        <v>25.65</v>
      </c>
      <c r="Y52" t="s">
        <v>53</v>
      </c>
      <c r="Z52" t="s">
        <v>53</v>
      </c>
      <c r="AA52">
        <v>3.08</v>
      </c>
      <c r="AB52" t="s">
        <v>53</v>
      </c>
      <c r="AC52">
        <v>3.08</v>
      </c>
      <c r="AD52" t="s">
        <v>53</v>
      </c>
      <c r="AE52" s="1" t="s">
        <v>53</v>
      </c>
      <c r="AF52">
        <v>9.92</v>
      </c>
      <c r="AG52" t="s">
        <v>53</v>
      </c>
      <c r="AH52">
        <f t="shared" si="0"/>
        <v>9.92</v>
      </c>
      <c r="AI52" t="s">
        <v>53</v>
      </c>
      <c r="AJ52" t="s">
        <v>53</v>
      </c>
      <c r="AK52">
        <v>3.55</v>
      </c>
      <c r="AL52" t="s">
        <v>53</v>
      </c>
      <c r="AM52">
        <f t="shared" si="1"/>
        <v>3.55</v>
      </c>
      <c r="AN52" t="s">
        <v>53</v>
      </c>
      <c r="AO52" t="s">
        <v>53</v>
      </c>
      <c r="AP52">
        <v>6.28</v>
      </c>
      <c r="AQ52" t="s">
        <v>53</v>
      </c>
      <c r="AR52">
        <f t="shared" si="2"/>
        <v>6.28</v>
      </c>
      <c r="AS52" t="s">
        <v>56</v>
      </c>
      <c r="AT52" t="s">
        <v>50</v>
      </c>
      <c r="AU52" t="s">
        <v>58</v>
      </c>
      <c r="AV52">
        <v>1</v>
      </c>
      <c r="AW52" t="s">
        <v>61</v>
      </c>
      <c r="AX52" t="s">
        <v>51</v>
      </c>
      <c r="AY52" t="s">
        <v>51</v>
      </c>
      <c r="AZ52" t="s">
        <v>49</v>
      </c>
    </row>
    <row r="53" spans="1:52" x14ac:dyDescent="0.3">
      <c r="A53">
        <v>52</v>
      </c>
      <c r="B53" t="s">
        <v>49</v>
      </c>
      <c r="C53" t="s">
        <v>49</v>
      </c>
      <c r="D53" t="s">
        <v>52</v>
      </c>
      <c r="E53" t="s">
        <v>58</v>
      </c>
      <c r="F53">
        <v>7</v>
      </c>
      <c r="G53">
        <v>2</v>
      </c>
      <c r="H53">
        <v>3</v>
      </c>
      <c r="I53">
        <v>2</v>
      </c>
      <c r="J53">
        <v>7</v>
      </c>
      <c r="K53">
        <v>5</v>
      </c>
      <c r="L53">
        <v>1</v>
      </c>
      <c r="M53">
        <v>5</v>
      </c>
      <c r="N53" t="s">
        <v>52</v>
      </c>
      <c r="O53" t="s">
        <v>53</v>
      </c>
      <c r="P53" t="s">
        <v>53</v>
      </c>
      <c r="Q53" t="s">
        <v>53</v>
      </c>
      <c r="R53">
        <v>14.88</v>
      </c>
      <c r="S53">
        <v>14.88</v>
      </c>
      <c r="T53" t="s">
        <v>53</v>
      </c>
      <c r="U53" t="s">
        <v>53</v>
      </c>
      <c r="V53" t="s">
        <v>53</v>
      </c>
      <c r="W53">
        <v>30.48</v>
      </c>
      <c r="X53">
        <v>30.48</v>
      </c>
      <c r="Y53" t="s">
        <v>53</v>
      </c>
      <c r="Z53" t="s">
        <v>53</v>
      </c>
      <c r="AA53" t="s">
        <v>53</v>
      </c>
      <c r="AB53">
        <v>1.36</v>
      </c>
      <c r="AC53">
        <v>1.36</v>
      </c>
      <c r="AD53" t="s">
        <v>53</v>
      </c>
      <c r="AE53" s="1" t="s">
        <v>53</v>
      </c>
      <c r="AF53" t="s">
        <v>53</v>
      </c>
      <c r="AG53">
        <v>4.45</v>
      </c>
      <c r="AH53">
        <f t="shared" si="0"/>
        <v>4.45</v>
      </c>
      <c r="AI53" t="s">
        <v>53</v>
      </c>
      <c r="AJ53" t="s">
        <v>53</v>
      </c>
      <c r="AK53" t="s">
        <v>53</v>
      </c>
      <c r="AL53">
        <v>5</v>
      </c>
      <c r="AM53">
        <f t="shared" si="1"/>
        <v>5</v>
      </c>
      <c r="AN53" t="s">
        <v>53</v>
      </c>
      <c r="AO53" t="s">
        <v>53</v>
      </c>
      <c r="AP53" t="s">
        <v>53</v>
      </c>
      <c r="AQ53">
        <v>4.37</v>
      </c>
      <c r="AR53">
        <f t="shared" si="2"/>
        <v>4.37</v>
      </c>
      <c r="AS53" t="s">
        <v>54</v>
      </c>
      <c r="AT53" t="s">
        <v>50</v>
      </c>
      <c r="AU53" t="s">
        <v>49</v>
      </c>
      <c r="AV53">
        <v>2</v>
      </c>
      <c r="AW53" t="s">
        <v>55</v>
      </c>
      <c r="AX53" t="s">
        <v>51</v>
      </c>
      <c r="AY53" t="s">
        <v>49</v>
      </c>
      <c r="AZ53" t="s">
        <v>51</v>
      </c>
    </row>
    <row r="54" spans="1:52" x14ac:dyDescent="0.3">
      <c r="A54">
        <v>53</v>
      </c>
      <c r="B54" t="s">
        <v>52</v>
      </c>
      <c r="C54" t="s">
        <v>50</v>
      </c>
      <c r="D54" t="s">
        <v>51</v>
      </c>
      <c r="E54" t="s">
        <v>55</v>
      </c>
      <c r="F54">
        <v>7</v>
      </c>
      <c r="G54">
        <v>3</v>
      </c>
      <c r="H54">
        <v>2</v>
      </c>
      <c r="I54">
        <v>5</v>
      </c>
      <c r="J54">
        <v>1</v>
      </c>
      <c r="K54">
        <v>2</v>
      </c>
      <c r="L54">
        <v>1</v>
      </c>
      <c r="M54">
        <v>3</v>
      </c>
      <c r="N54" t="s">
        <v>52</v>
      </c>
      <c r="O54" t="s">
        <v>53</v>
      </c>
      <c r="P54" t="s">
        <v>53</v>
      </c>
      <c r="Q54" t="s">
        <v>53</v>
      </c>
      <c r="R54">
        <v>13.75</v>
      </c>
      <c r="S54">
        <v>13.75</v>
      </c>
      <c r="T54" t="s">
        <v>53</v>
      </c>
      <c r="U54" t="s">
        <v>53</v>
      </c>
      <c r="V54" t="s">
        <v>53</v>
      </c>
      <c r="W54">
        <v>31.22</v>
      </c>
      <c r="X54">
        <v>31.22</v>
      </c>
      <c r="Y54" t="s">
        <v>53</v>
      </c>
      <c r="Z54" t="s">
        <v>53</v>
      </c>
      <c r="AA54" t="s">
        <v>53</v>
      </c>
      <c r="AB54">
        <v>2.75</v>
      </c>
      <c r="AC54">
        <v>2.75</v>
      </c>
      <c r="AD54" t="s">
        <v>53</v>
      </c>
      <c r="AE54" s="1" t="s">
        <v>53</v>
      </c>
      <c r="AF54" t="s">
        <v>53</v>
      </c>
      <c r="AG54">
        <v>5.78</v>
      </c>
      <c r="AH54">
        <f t="shared" si="0"/>
        <v>5.78</v>
      </c>
      <c r="AI54" t="s">
        <v>53</v>
      </c>
      <c r="AJ54" t="s">
        <v>53</v>
      </c>
      <c r="AK54" t="s">
        <v>53</v>
      </c>
      <c r="AL54">
        <v>1.39</v>
      </c>
      <c r="AM54">
        <f t="shared" si="1"/>
        <v>1.39</v>
      </c>
      <c r="AN54" t="s">
        <v>53</v>
      </c>
      <c r="AO54" t="s">
        <v>53</v>
      </c>
      <c r="AP54" t="s">
        <v>53</v>
      </c>
      <c r="AQ54">
        <v>1.7</v>
      </c>
      <c r="AR54">
        <f t="shared" si="2"/>
        <v>1.7</v>
      </c>
      <c r="AS54" t="s">
        <v>54</v>
      </c>
      <c r="AT54" t="s">
        <v>50</v>
      </c>
      <c r="AU54" t="s">
        <v>49</v>
      </c>
      <c r="AV54">
        <v>2</v>
      </c>
      <c r="AW54" t="s">
        <v>50</v>
      </c>
      <c r="AX54" t="s">
        <v>51</v>
      </c>
      <c r="AY54" t="s">
        <v>51</v>
      </c>
      <c r="AZ54" t="s">
        <v>49</v>
      </c>
    </row>
    <row r="55" spans="1:52" x14ac:dyDescent="0.3">
      <c r="A55">
        <v>54</v>
      </c>
      <c r="B55" t="s">
        <v>52</v>
      </c>
      <c r="C55" t="s">
        <v>50</v>
      </c>
      <c r="D55" t="s">
        <v>51</v>
      </c>
      <c r="E55" t="s">
        <v>50</v>
      </c>
      <c r="F55">
        <v>6</v>
      </c>
      <c r="G55">
        <v>6</v>
      </c>
      <c r="H55">
        <v>1</v>
      </c>
      <c r="I55">
        <v>1</v>
      </c>
      <c r="J55">
        <v>2</v>
      </c>
      <c r="K55">
        <v>5</v>
      </c>
      <c r="L55">
        <v>2</v>
      </c>
      <c r="M55">
        <v>3</v>
      </c>
      <c r="N55" t="s">
        <v>50</v>
      </c>
      <c r="O55" t="s">
        <v>53</v>
      </c>
      <c r="P55" t="s">
        <v>53</v>
      </c>
      <c r="Q55">
        <v>5.89</v>
      </c>
      <c r="R55" t="s">
        <v>53</v>
      </c>
      <c r="S55">
        <v>5.89</v>
      </c>
      <c r="T55" t="s">
        <v>53</v>
      </c>
      <c r="U55" t="s">
        <v>53</v>
      </c>
      <c r="V55">
        <v>43.59</v>
      </c>
      <c r="W55" t="s">
        <v>53</v>
      </c>
      <c r="X55">
        <v>43.59</v>
      </c>
      <c r="Y55" t="s">
        <v>53</v>
      </c>
      <c r="Z55" t="s">
        <v>53</v>
      </c>
      <c r="AA55">
        <v>4.6399999999999997</v>
      </c>
      <c r="AB55" t="s">
        <v>53</v>
      </c>
      <c r="AC55">
        <v>4.6399999999999997</v>
      </c>
      <c r="AD55" t="s">
        <v>53</v>
      </c>
      <c r="AE55" s="1" t="s">
        <v>53</v>
      </c>
      <c r="AF55">
        <v>6.85</v>
      </c>
      <c r="AG55" t="s">
        <v>53</v>
      </c>
      <c r="AH55">
        <f t="shared" si="0"/>
        <v>6.85</v>
      </c>
      <c r="AI55" t="s">
        <v>53</v>
      </c>
      <c r="AJ55" t="s">
        <v>53</v>
      </c>
      <c r="AK55">
        <v>3.87</v>
      </c>
      <c r="AL55" t="s">
        <v>53</v>
      </c>
      <c r="AM55">
        <f t="shared" si="1"/>
        <v>3.87</v>
      </c>
      <c r="AN55" t="s">
        <v>53</v>
      </c>
      <c r="AO55" t="s">
        <v>53</v>
      </c>
      <c r="AP55">
        <v>5.0999999999999996</v>
      </c>
      <c r="AQ55" t="s">
        <v>53</v>
      </c>
      <c r="AR55">
        <f t="shared" si="2"/>
        <v>5.0999999999999996</v>
      </c>
      <c r="AS55" t="s">
        <v>59</v>
      </c>
      <c r="AT55" t="s">
        <v>52</v>
      </c>
      <c r="AU55" t="s">
        <v>49</v>
      </c>
      <c r="AV55">
        <v>1</v>
      </c>
      <c r="AW55" t="s">
        <v>57</v>
      </c>
      <c r="AX55" t="s">
        <v>51</v>
      </c>
      <c r="AY55" t="s">
        <v>50</v>
      </c>
      <c r="AZ55" t="s">
        <v>51</v>
      </c>
    </row>
    <row r="56" spans="1:52" x14ac:dyDescent="0.3">
      <c r="A56">
        <v>55</v>
      </c>
      <c r="B56" t="s">
        <v>52</v>
      </c>
      <c r="C56" t="s">
        <v>50</v>
      </c>
      <c r="D56" t="s">
        <v>49</v>
      </c>
      <c r="E56" t="s">
        <v>55</v>
      </c>
      <c r="F56">
        <v>7</v>
      </c>
      <c r="G56">
        <v>2</v>
      </c>
      <c r="H56">
        <v>1</v>
      </c>
      <c r="I56">
        <v>4</v>
      </c>
      <c r="J56">
        <v>6</v>
      </c>
      <c r="K56">
        <v>1</v>
      </c>
      <c r="L56">
        <v>1</v>
      </c>
      <c r="M56">
        <v>4</v>
      </c>
      <c r="N56" t="s">
        <v>51</v>
      </c>
      <c r="O56" t="s">
        <v>53</v>
      </c>
      <c r="P56">
        <v>5.17</v>
      </c>
      <c r="Q56" t="s">
        <v>53</v>
      </c>
      <c r="R56" t="s">
        <v>53</v>
      </c>
      <c r="S56">
        <v>5.17</v>
      </c>
      <c r="T56" t="s">
        <v>53</v>
      </c>
      <c r="U56">
        <v>38.729999999999997</v>
      </c>
      <c r="V56" t="s">
        <v>53</v>
      </c>
      <c r="W56" t="s">
        <v>53</v>
      </c>
      <c r="X56">
        <v>38.729999999999997</v>
      </c>
      <c r="Y56" t="s">
        <v>53</v>
      </c>
      <c r="Z56">
        <v>2.1</v>
      </c>
      <c r="AA56" t="s">
        <v>53</v>
      </c>
      <c r="AB56" t="s">
        <v>53</v>
      </c>
      <c r="AC56">
        <v>2.1</v>
      </c>
      <c r="AD56" t="s">
        <v>53</v>
      </c>
      <c r="AE56" s="1">
        <v>5.59</v>
      </c>
      <c r="AF56" t="s">
        <v>53</v>
      </c>
      <c r="AG56" t="s">
        <v>53</v>
      </c>
      <c r="AH56">
        <f t="shared" si="0"/>
        <v>5.59</v>
      </c>
      <c r="AI56" t="s">
        <v>53</v>
      </c>
      <c r="AJ56">
        <v>3.52</v>
      </c>
      <c r="AK56" t="s">
        <v>53</v>
      </c>
      <c r="AL56" t="s">
        <v>53</v>
      </c>
      <c r="AM56">
        <f t="shared" si="1"/>
        <v>3.52</v>
      </c>
      <c r="AN56" t="s">
        <v>53</v>
      </c>
      <c r="AO56">
        <v>2.74</v>
      </c>
      <c r="AP56" t="s">
        <v>53</v>
      </c>
      <c r="AQ56" t="s">
        <v>53</v>
      </c>
      <c r="AR56">
        <f t="shared" si="2"/>
        <v>2.74</v>
      </c>
      <c r="AS56" t="s">
        <v>54</v>
      </c>
      <c r="AT56" t="s">
        <v>57</v>
      </c>
      <c r="AU56" t="s">
        <v>50</v>
      </c>
      <c r="AV56">
        <v>2</v>
      </c>
      <c r="AW56" t="s">
        <v>50</v>
      </c>
      <c r="AX56" t="s">
        <v>58</v>
      </c>
      <c r="AY56" t="s">
        <v>55</v>
      </c>
      <c r="AZ56" t="s">
        <v>51</v>
      </c>
    </row>
    <row r="57" spans="1:52" x14ac:dyDescent="0.3">
      <c r="A57">
        <v>56</v>
      </c>
      <c r="B57" t="s">
        <v>51</v>
      </c>
      <c r="C57" t="s">
        <v>51</v>
      </c>
      <c r="D57" t="s">
        <v>49</v>
      </c>
      <c r="E57" t="s">
        <v>49</v>
      </c>
      <c r="F57">
        <v>6</v>
      </c>
      <c r="G57">
        <v>6</v>
      </c>
      <c r="H57">
        <v>2</v>
      </c>
      <c r="I57">
        <v>3</v>
      </c>
      <c r="J57">
        <v>2</v>
      </c>
      <c r="K57">
        <v>2</v>
      </c>
      <c r="L57">
        <v>5</v>
      </c>
      <c r="M57">
        <v>5</v>
      </c>
      <c r="N57" t="s">
        <v>50</v>
      </c>
      <c r="O57" t="s">
        <v>53</v>
      </c>
      <c r="P57" t="s">
        <v>53</v>
      </c>
      <c r="Q57">
        <v>6.28</v>
      </c>
      <c r="R57" t="s">
        <v>53</v>
      </c>
      <c r="S57">
        <v>6.28</v>
      </c>
      <c r="T57" t="s">
        <v>53</v>
      </c>
      <c r="U57" t="s">
        <v>53</v>
      </c>
      <c r="V57">
        <v>26.07</v>
      </c>
      <c r="W57" t="s">
        <v>53</v>
      </c>
      <c r="X57">
        <v>26.07</v>
      </c>
      <c r="Y57" t="s">
        <v>53</v>
      </c>
      <c r="Z57" t="s">
        <v>53</v>
      </c>
      <c r="AA57">
        <v>1.77</v>
      </c>
      <c r="AB57" t="s">
        <v>53</v>
      </c>
      <c r="AC57">
        <v>1.77</v>
      </c>
      <c r="AD57" t="s">
        <v>53</v>
      </c>
      <c r="AE57" s="1" t="s">
        <v>53</v>
      </c>
      <c r="AF57">
        <v>4.05</v>
      </c>
      <c r="AG57" t="s">
        <v>53</v>
      </c>
      <c r="AH57">
        <f t="shared" si="0"/>
        <v>4.05</v>
      </c>
      <c r="AI57" t="s">
        <v>53</v>
      </c>
      <c r="AJ57" t="s">
        <v>53</v>
      </c>
      <c r="AK57">
        <v>2</v>
      </c>
      <c r="AL57" t="s">
        <v>53</v>
      </c>
      <c r="AM57">
        <f t="shared" si="1"/>
        <v>2</v>
      </c>
      <c r="AN57" t="s">
        <v>53</v>
      </c>
      <c r="AO57" t="s">
        <v>53</v>
      </c>
      <c r="AP57">
        <v>5.15</v>
      </c>
      <c r="AQ57" t="s">
        <v>53</v>
      </c>
      <c r="AR57">
        <f t="shared" si="2"/>
        <v>5.15</v>
      </c>
      <c r="AS57" t="s">
        <v>56</v>
      </c>
      <c r="AT57" t="s">
        <v>51</v>
      </c>
      <c r="AU57" t="s">
        <v>49</v>
      </c>
      <c r="AV57">
        <v>1</v>
      </c>
      <c r="AW57" t="s">
        <v>60</v>
      </c>
      <c r="AX57" t="s">
        <v>52</v>
      </c>
      <c r="AY57" t="s">
        <v>51</v>
      </c>
      <c r="AZ57" t="s">
        <v>51</v>
      </c>
    </row>
    <row r="58" spans="1:52" x14ac:dyDescent="0.3">
      <c r="A58">
        <v>57</v>
      </c>
      <c r="B58" t="s">
        <v>51</v>
      </c>
      <c r="C58" t="s">
        <v>51</v>
      </c>
      <c r="D58" t="s">
        <v>49</v>
      </c>
      <c r="E58" t="s">
        <v>55</v>
      </c>
      <c r="F58">
        <v>6</v>
      </c>
      <c r="G58">
        <v>3</v>
      </c>
      <c r="H58">
        <v>1</v>
      </c>
      <c r="I58">
        <v>2</v>
      </c>
      <c r="J58">
        <v>1</v>
      </c>
      <c r="K58">
        <v>7</v>
      </c>
      <c r="L58">
        <v>1</v>
      </c>
      <c r="M58">
        <v>4</v>
      </c>
      <c r="N58" t="s">
        <v>52</v>
      </c>
      <c r="O58" t="s">
        <v>53</v>
      </c>
      <c r="P58" t="s">
        <v>53</v>
      </c>
      <c r="Q58" t="s">
        <v>53</v>
      </c>
      <c r="R58">
        <v>12.24</v>
      </c>
      <c r="S58">
        <v>12.24</v>
      </c>
      <c r="T58" t="s">
        <v>53</v>
      </c>
      <c r="U58" t="s">
        <v>53</v>
      </c>
      <c r="V58" t="s">
        <v>53</v>
      </c>
      <c r="W58">
        <v>29.18</v>
      </c>
      <c r="X58">
        <v>29.18</v>
      </c>
      <c r="Y58" t="s">
        <v>53</v>
      </c>
      <c r="Z58" t="s">
        <v>53</v>
      </c>
      <c r="AA58" t="s">
        <v>53</v>
      </c>
      <c r="AB58">
        <v>2.87</v>
      </c>
      <c r="AC58">
        <v>2.87</v>
      </c>
      <c r="AD58" t="s">
        <v>53</v>
      </c>
      <c r="AE58" s="1" t="s">
        <v>53</v>
      </c>
      <c r="AF58" t="s">
        <v>53</v>
      </c>
      <c r="AG58">
        <v>5.76</v>
      </c>
      <c r="AH58">
        <f t="shared" si="0"/>
        <v>5.76</v>
      </c>
      <c r="AI58" t="s">
        <v>53</v>
      </c>
      <c r="AJ58" t="s">
        <v>53</v>
      </c>
      <c r="AK58" t="s">
        <v>53</v>
      </c>
      <c r="AL58">
        <v>3.31</v>
      </c>
      <c r="AM58">
        <f t="shared" si="1"/>
        <v>3.31</v>
      </c>
      <c r="AN58" t="s">
        <v>53</v>
      </c>
      <c r="AO58" t="s">
        <v>53</v>
      </c>
      <c r="AP58" t="s">
        <v>53</v>
      </c>
      <c r="AQ58">
        <v>3.47</v>
      </c>
      <c r="AR58">
        <f t="shared" si="2"/>
        <v>3.47</v>
      </c>
      <c r="AS58" t="s">
        <v>54</v>
      </c>
      <c r="AT58" t="s">
        <v>49</v>
      </c>
      <c r="AU58" t="s">
        <v>49</v>
      </c>
      <c r="AV58">
        <v>6</v>
      </c>
      <c r="AW58" t="s">
        <v>52</v>
      </c>
      <c r="AX58" t="s">
        <v>51</v>
      </c>
      <c r="AY58" t="s">
        <v>50</v>
      </c>
      <c r="AZ58" t="s">
        <v>51</v>
      </c>
    </row>
    <row r="59" spans="1:52" x14ac:dyDescent="0.3">
      <c r="A59">
        <v>58</v>
      </c>
      <c r="B59" t="s">
        <v>51</v>
      </c>
      <c r="C59" t="s">
        <v>50</v>
      </c>
      <c r="D59" t="s">
        <v>51</v>
      </c>
      <c r="E59" t="s">
        <v>52</v>
      </c>
      <c r="F59">
        <v>6</v>
      </c>
      <c r="G59">
        <v>6</v>
      </c>
      <c r="H59">
        <v>1</v>
      </c>
      <c r="I59">
        <v>1</v>
      </c>
      <c r="J59">
        <v>1</v>
      </c>
      <c r="K59">
        <v>1</v>
      </c>
      <c r="L59">
        <v>1</v>
      </c>
      <c r="M59">
        <v>1</v>
      </c>
      <c r="N59" t="s">
        <v>52</v>
      </c>
      <c r="O59" t="s">
        <v>53</v>
      </c>
      <c r="P59" t="s">
        <v>53</v>
      </c>
      <c r="Q59" t="s">
        <v>53</v>
      </c>
      <c r="R59">
        <v>14.99</v>
      </c>
      <c r="S59">
        <v>14.99</v>
      </c>
      <c r="T59" t="s">
        <v>53</v>
      </c>
      <c r="U59" t="s">
        <v>53</v>
      </c>
      <c r="V59" t="s">
        <v>53</v>
      </c>
      <c r="W59">
        <v>19.38</v>
      </c>
      <c r="X59">
        <v>19.38</v>
      </c>
      <c r="Y59" t="s">
        <v>53</v>
      </c>
      <c r="Z59" t="s">
        <v>53</v>
      </c>
      <c r="AA59" t="s">
        <v>53</v>
      </c>
      <c r="AB59">
        <v>5.25</v>
      </c>
      <c r="AC59">
        <v>5.25</v>
      </c>
      <c r="AD59" t="s">
        <v>53</v>
      </c>
      <c r="AE59" s="1" t="s">
        <v>53</v>
      </c>
      <c r="AF59" t="s">
        <v>53</v>
      </c>
      <c r="AG59">
        <v>5.04</v>
      </c>
      <c r="AH59">
        <f t="shared" si="0"/>
        <v>5.04</v>
      </c>
      <c r="AI59" t="s">
        <v>53</v>
      </c>
      <c r="AJ59" t="s">
        <v>53</v>
      </c>
      <c r="AK59" t="s">
        <v>53</v>
      </c>
      <c r="AL59">
        <v>1.04</v>
      </c>
      <c r="AM59">
        <f t="shared" si="1"/>
        <v>1.04</v>
      </c>
      <c r="AN59" t="s">
        <v>53</v>
      </c>
      <c r="AO59" t="s">
        <v>53</v>
      </c>
      <c r="AP59" t="s">
        <v>53</v>
      </c>
      <c r="AQ59">
        <v>5.25</v>
      </c>
      <c r="AR59">
        <f t="shared" si="2"/>
        <v>5.25</v>
      </c>
      <c r="AS59" t="s">
        <v>54</v>
      </c>
      <c r="AT59" t="s">
        <v>52</v>
      </c>
      <c r="AU59" t="s">
        <v>52</v>
      </c>
      <c r="AV59">
        <v>4</v>
      </c>
      <c r="AW59" t="s">
        <v>60</v>
      </c>
      <c r="AX59" t="s">
        <v>51</v>
      </c>
      <c r="AY59" t="s">
        <v>58</v>
      </c>
      <c r="AZ59" t="s">
        <v>49</v>
      </c>
    </row>
    <row r="60" spans="1:52" x14ac:dyDescent="0.3">
      <c r="A60">
        <v>59</v>
      </c>
      <c r="B60" t="s">
        <v>49</v>
      </c>
      <c r="C60" t="s">
        <v>50</v>
      </c>
      <c r="D60" t="s">
        <v>51</v>
      </c>
      <c r="E60" t="s">
        <v>49</v>
      </c>
      <c r="F60">
        <v>4</v>
      </c>
      <c r="G60">
        <v>1</v>
      </c>
      <c r="H60">
        <v>4</v>
      </c>
      <c r="I60">
        <v>4</v>
      </c>
      <c r="J60">
        <v>4</v>
      </c>
      <c r="K60">
        <v>5</v>
      </c>
      <c r="L60">
        <v>1</v>
      </c>
      <c r="M60">
        <v>4</v>
      </c>
      <c r="N60" t="s">
        <v>49</v>
      </c>
      <c r="O60">
        <v>11.64</v>
      </c>
      <c r="P60" t="s">
        <v>53</v>
      </c>
      <c r="Q60" t="s">
        <v>53</v>
      </c>
      <c r="R60" t="s">
        <v>53</v>
      </c>
      <c r="S60">
        <v>11.64</v>
      </c>
      <c r="T60">
        <v>32.299999999999997</v>
      </c>
      <c r="U60" t="s">
        <v>53</v>
      </c>
      <c r="V60" t="s">
        <v>53</v>
      </c>
      <c r="W60" t="s">
        <v>53</v>
      </c>
      <c r="X60">
        <v>32.299999999999997</v>
      </c>
      <c r="Y60">
        <v>7.08</v>
      </c>
      <c r="Z60" t="s">
        <v>53</v>
      </c>
      <c r="AA60" t="s">
        <v>53</v>
      </c>
      <c r="AB60" t="s">
        <v>53</v>
      </c>
      <c r="AC60">
        <v>7.08</v>
      </c>
      <c r="AD60">
        <v>8.06</v>
      </c>
      <c r="AE60" s="1" t="s">
        <v>53</v>
      </c>
      <c r="AF60" t="s">
        <v>53</v>
      </c>
      <c r="AG60" t="s">
        <v>53</v>
      </c>
      <c r="AH60">
        <f t="shared" si="0"/>
        <v>8.06</v>
      </c>
      <c r="AI60">
        <v>1.67</v>
      </c>
      <c r="AJ60" t="s">
        <v>53</v>
      </c>
      <c r="AK60" t="s">
        <v>53</v>
      </c>
      <c r="AL60" t="s">
        <v>53</v>
      </c>
      <c r="AM60">
        <f t="shared" si="1"/>
        <v>1.67</v>
      </c>
      <c r="AN60">
        <v>5.73</v>
      </c>
      <c r="AO60" t="s">
        <v>53</v>
      </c>
      <c r="AP60" t="s">
        <v>53</v>
      </c>
      <c r="AQ60" t="s">
        <v>53</v>
      </c>
      <c r="AR60">
        <f t="shared" si="2"/>
        <v>5.73</v>
      </c>
      <c r="AS60" t="s">
        <v>59</v>
      </c>
      <c r="AT60" t="s">
        <v>50</v>
      </c>
      <c r="AU60" t="s">
        <v>50</v>
      </c>
      <c r="AV60">
        <v>4</v>
      </c>
      <c r="AW60" t="s">
        <v>61</v>
      </c>
      <c r="AX60" t="s">
        <v>49</v>
      </c>
      <c r="AY60" t="s">
        <v>50</v>
      </c>
      <c r="AZ60" t="s">
        <v>51</v>
      </c>
    </row>
    <row r="61" spans="1:52" x14ac:dyDescent="0.3">
      <c r="A61">
        <v>60</v>
      </c>
      <c r="B61" t="s">
        <v>49</v>
      </c>
      <c r="C61" t="s">
        <v>50</v>
      </c>
      <c r="D61" t="s">
        <v>51</v>
      </c>
      <c r="E61" t="s">
        <v>50</v>
      </c>
      <c r="F61">
        <v>6</v>
      </c>
      <c r="G61">
        <v>4</v>
      </c>
      <c r="H61">
        <v>1</v>
      </c>
      <c r="I61">
        <v>5</v>
      </c>
      <c r="J61">
        <v>1</v>
      </c>
      <c r="K61">
        <v>5</v>
      </c>
      <c r="L61">
        <v>3</v>
      </c>
      <c r="M61">
        <v>5</v>
      </c>
      <c r="N61" t="s">
        <v>49</v>
      </c>
      <c r="O61">
        <v>14.03</v>
      </c>
      <c r="P61" t="s">
        <v>53</v>
      </c>
      <c r="Q61" t="s">
        <v>53</v>
      </c>
      <c r="R61" t="s">
        <v>53</v>
      </c>
      <c r="S61">
        <v>14.03</v>
      </c>
      <c r="T61">
        <v>36.75</v>
      </c>
      <c r="U61" t="s">
        <v>53</v>
      </c>
      <c r="V61" t="s">
        <v>53</v>
      </c>
      <c r="W61" t="s">
        <v>53</v>
      </c>
      <c r="X61">
        <v>36.75</v>
      </c>
      <c r="Y61">
        <v>1.74</v>
      </c>
      <c r="Z61" t="s">
        <v>53</v>
      </c>
      <c r="AA61" t="s">
        <v>53</v>
      </c>
      <c r="AB61" t="s">
        <v>53</v>
      </c>
      <c r="AC61">
        <v>1.74</v>
      </c>
      <c r="AD61">
        <v>8.15</v>
      </c>
      <c r="AE61" s="1" t="s">
        <v>53</v>
      </c>
      <c r="AF61" t="s">
        <v>53</v>
      </c>
      <c r="AG61" t="s">
        <v>53</v>
      </c>
      <c r="AH61">
        <f t="shared" si="0"/>
        <v>8.15</v>
      </c>
      <c r="AI61">
        <v>2.21</v>
      </c>
      <c r="AJ61" t="s">
        <v>53</v>
      </c>
      <c r="AK61" t="s">
        <v>53</v>
      </c>
      <c r="AL61" t="s">
        <v>53</v>
      </c>
      <c r="AM61">
        <f t="shared" si="1"/>
        <v>2.21</v>
      </c>
      <c r="AN61">
        <v>5.33</v>
      </c>
      <c r="AO61" t="s">
        <v>53</v>
      </c>
      <c r="AP61" t="s">
        <v>53</v>
      </c>
      <c r="AQ61" t="s">
        <v>53</v>
      </c>
      <c r="AR61">
        <f t="shared" si="2"/>
        <v>5.33</v>
      </c>
      <c r="AS61" t="s">
        <v>56</v>
      </c>
      <c r="AT61" t="s">
        <v>52</v>
      </c>
      <c r="AU61" t="s">
        <v>58</v>
      </c>
      <c r="AV61">
        <v>3</v>
      </c>
      <c r="AW61" t="s">
        <v>61</v>
      </c>
      <c r="AX61" t="s">
        <v>51</v>
      </c>
      <c r="AY61" t="s">
        <v>51</v>
      </c>
      <c r="AZ61" t="s">
        <v>49</v>
      </c>
    </row>
    <row r="62" spans="1:52" x14ac:dyDescent="0.3">
      <c r="A62">
        <v>61</v>
      </c>
      <c r="B62" t="s">
        <v>49</v>
      </c>
      <c r="C62" t="s">
        <v>55</v>
      </c>
      <c r="D62" t="s">
        <v>49</v>
      </c>
      <c r="E62" t="s">
        <v>55</v>
      </c>
      <c r="F62">
        <v>6</v>
      </c>
      <c r="G62">
        <v>6</v>
      </c>
      <c r="H62">
        <v>1</v>
      </c>
      <c r="I62">
        <v>5</v>
      </c>
      <c r="J62">
        <v>1</v>
      </c>
      <c r="K62">
        <v>1</v>
      </c>
      <c r="L62">
        <v>1</v>
      </c>
      <c r="M62">
        <v>5</v>
      </c>
      <c r="N62" t="s">
        <v>50</v>
      </c>
      <c r="O62" t="s">
        <v>53</v>
      </c>
      <c r="P62" t="s">
        <v>53</v>
      </c>
      <c r="Q62">
        <v>14.78</v>
      </c>
      <c r="R62" t="s">
        <v>53</v>
      </c>
      <c r="S62">
        <v>14.78</v>
      </c>
      <c r="T62" t="s">
        <v>53</v>
      </c>
      <c r="U62" t="s">
        <v>53</v>
      </c>
      <c r="V62">
        <v>40.15</v>
      </c>
      <c r="W62" t="s">
        <v>53</v>
      </c>
      <c r="X62">
        <v>40.15</v>
      </c>
      <c r="Y62" t="s">
        <v>53</v>
      </c>
      <c r="Z62" t="s">
        <v>53</v>
      </c>
      <c r="AA62">
        <v>4.1399999999999997</v>
      </c>
      <c r="AB62" t="s">
        <v>53</v>
      </c>
      <c r="AC62">
        <v>4.1399999999999997</v>
      </c>
      <c r="AD62" t="s">
        <v>53</v>
      </c>
      <c r="AE62" s="1" t="s">
        <v>53</v>
      </c>
      <c r="AF62">
        <v>9.02</v>
      </c>
      <c r="AG62" t="s">
        <v>53</v>
      </c>
      <c r="AH62">
        <f t="shared" si="0"/>
        <v>9.02</v>
      </c>
      <c r="AI62" t="s">
        <v>53</v>
      </c>
      <c r="AJ62" t="s">
        <v>53</v>
      </c>
      <c r="AK62">
        <v>2.0499999999999998</v>
      </c>
      <c r="AL62" t="s">
        <v>53</v>
      </c>
      <c r="AM62">
        <f t="shared" si="1"/>
        <v>2.0499999999999998</v>
      </c>
      <c r="AN62" t="s">
        <v>53</v>
      </c>
      <c r="AO62" t="s">
        <v>53</v>
      </c>
      <c r="AP62">
        <v>4.5</v>
      </c>
      <c r="AQ62" t="s">
        <v>53</v>
      </c>
      <c r="AR62">
        <f t="shared" si="2"/>
        <v>4.5</v>
      </c>
      <c r="AS62" t="s">
        <v>59</v>
      </c>
      <c r="AT62" t="s">
        <v>50</v>
      </c>
      <c r="AU62" t="s">
        <v>50</v>
      </c>
      <c r="AV62">
        <v>3</v>
      </c>
      <c r="AW62" t="s">
        <v>55</v>
      </c>
      <c r="AX62" t="s">
        <v>49</v>
      </c>
      <c r="AY62" t="s">
        <v>58</v>
      </c>
      <c r="AZ62" t="s">
        <v>51</v>
      </c>
    </row>
    <row r="63" spans="1:52" x14ac:dyDescent="0.3">
      <c r="A63">
        <v>62</v>
      </c>
      <c r="B63" t="s">
        <v>51</v>
      </c>
      <c r="C63" t="s">
        <v>51</v>
      </c>
      <c r="D63" t="s">
        <v>51</v>
      </c>
      <c r="E63" t="s">
        <v>49</v>
      </c>
      <c r="F63">
        <v>6</v>
      </c>
      <c r="G63">
        <v>6</v>
      </c>
      <c r="H63">
        <v>1</v>
      </c>
      <c r="I63">
        <v>7</v>
      </c>
      <c r="J63">
        <v>6</v>
      </c>
      <c r="K63">
        <v>5</v>
      </c>
      <c r="L63">
        <v>1</v>
      </c>
      <c r="M63">
        <v>1</v>
      </c>
      <c r="N63" t="s">
        <v>50</v>
      </c>
      <c r="O63" t="s">
        <v>53</v>
      </c>
      <c r="P63" t="s">
        <v>53</v>
      </c>
      <c r="Q63">
        <v>14.68</v>
      </c>
      <c r="R63" t="s">
        <v>53</v>
      </c>
      <c r="S63">
        <v>14.68</v>
      </c>
      <c r="T63" t="s">
        <v>53</v>
      </c>
      <c r="U63" t="s">
        <v>53</v>
      </c>
      <c r="V63">
        <v>27.55</v>
      </c>
      <c r="W63" t="s">
        <v>53</v>
      </c>
      <c r="X63">
        <v>27.55</v>
      </c>
      <c r="Y63" t="s">
        <v>53</v>
      </c>
      <c r="Z63" t="s">
        <v>53</v>
      </c>
      <c r="AA63">
        <v>5.21</v>
      </c>
      <c r="AB63" t="s">
        <v>53</v>
      </c>
      <c r="AC63">
        <v>5.21</v>
      </c>
      <c r="AD63" t="s">
        <v>53</v>
      </c>
      <c r="AE63" s="1" t="s">
        <v>53</v>
      </c>
      <c r="AF63">
        <v>5.6</v>
      </c>
      <c r="AG63" t="s">
        <v>53</v>
      </c>
      <c r="AH63">
        <f t="shared" si="0"/>
        <v>5.6</v>
      </c>
      <c r="AI63" t="s">
        <v>53</v>
      </c>
      <c r="AJ63" t="s">
        <v>53</v>
      </c>
      <c r="AK63">
        <v>3.88</v>
      </c>
      <c r="AL63" t="s">
        <v>53</v>
      </c>
      <c r="AM63">
        <f t="shared" si="1"/>
        <v>3.88</v>
      </c>
      <c r="AN63" t="s">
        <v>53</v>
      </c>
      <c r="AO63" t="s">
        <v>53</v>
      </c>
      <c r="AP63">
        <v>4.83</v>
      </c>
      <c r="AQ63" t="s">
        <v>53</v>
      </c>
      <c r="AR63">
        <f t="shared" si="2"/>
        <v>4.83</v>
      </c>
      <c r="AS63" t="s">
        <v>54</v>
      </c>
      <c r="AT63" t="s">
        <v>58</v>
      </c>
      <c r="AU63" t="s">
        <v>52</v>
      </c>
      <c r="AV63">
        <v>2</v>
      </c>
      <c r="AW63" t="s">
        <v>51</v>
      </c>
      <c r="AX63" t="s">
        <v>51</v>
      </c>
      <c r="AY63" t="s">
        <v>51</v>
      </c>
      <c r="AZ63" t="s">
        <v>49</v>
      </c>
    </row>
    <row r="64" spans="1:52" x14ac:dyDescent="0.3">
      <c r="A64">
        <v>63</v>
      </c>
      <c r="B64" t="s">
        <v>49</v>
      </c>
      <c r="C64" t="s">
        <v>50</v>
      </c>
      <c r="D64" t="s">
        <v>52</v>
      </c>
      <c r="E64" t="s">
        <v>50</v>
      </c>
      <c r="F64">
        <v>3</v>
      </c>
      <c r="G64">
        <v>6</v>
      </c>
      <c r="H64">
        <v>3</v>
      </c>
      <c r="I64">
        <v>5</v>
      </c>
      <c r="J64">
        <v>2</v>
      </c>
      <c r="K64">
        <v>4</v>
      </c>
      <c r="L64">
        <v>3</v>
      </c>
      <c r="M64">
        <v>5</v>
      </c>
      <c r="N64" t="s">
        <v>51</v>
      </c>
      <c r="O64" t="s">
        <v>53</v>
      </c>
      <c r="P64">
        <v>5.94</v>
      </c>
      <c r="Q64" t="s">
        <v>53</v>
      </c>
      <c r="R64" t="s">
        <v>53</v>
      </c>
      <c r="S64">
        <v>5.94</v>
      </c>
      <c r="T64" t="s">
        <v>53</v>
      </c>
      <c r="U64">
        <v>31.73</v>
      </c>
      <c r="V64" t="s">
        <v>53</v>
      </c>
      <c r="W64" t="s">
        <v>53</v>
      </c>
      <c r="X64">
        <v>31.73</v>
      </c>
      <c r="Y64" t="s">
        <v>53</v>
      </c>
      <c r="Z64">
        <v>1.93</v>
      </c>
      <c r="AA64" t="s">
        <v>53</v>
      </c>
      <c r="AB64" t="s">
        <v>53</v>
      </c>
      <c r="AC64">
        <v>1.93</v>
      </c>
      <c r="AD64" t="s">
        <v>53</v>
      </c>
      <c r="AE64" s="1">
        <v>7.02</v>
      </c>
      <c r="AF64" t="s">
        <v>53</v>
      </c>
      <c r="AG64" t="s">
        <v>53</v>
      </c>
      <c r="AH64">
        <f t="shared" si="0"/>
        <v>7.02</v>
      </c>
      <c r="AI64" t="s">
        <v>53</v>
      </c>
      <c r="AJ64">
        <v>4.99</v>
      </c>
      <c r="AK64" t="s">
        <v>53</v>
      </c>
      <c r="AL64" t="s">
        <v>53</v>
      </c>
      <c r="AM64">
        <f t="shared" si="1"/>
        <v>4.99</v>
      </c>
      <c r="AN64" t="s">
        <v>53</v>
      </c>
      <c r="AO64">
        <v>3.43</v>
      </c>
      <c r="AP64" t="s">
        <v>53</v>
      </c>
      <c r="AQ64" t="s">
        <v>53</v>
      </c>
      <c r="AR64">
        <f t="shared" si="2"/>
        <v>3.43</v>
      </c>
      <c r="AS64" t="s">
        <v>56</v>
      </c>
      <c r="AT64" t="s">
        <v>52</v>
      </c>
      <c r="AU64" t="s">
        <v>50</v>
      </c>
      <c r="AV64">
        <v>1</v>
      </c>
      <c r="AW64" t="s">
        <v>58</v>
      </c>
      <c r="AX64" t="s">
        <v>50</v>
      </c>
      <c r="AY64" t="s">
        <v>50</v>
      </c>
      <c r="AZ64" t="s">
        <v>49</v>
      </c>
    </row>
    <row r="65" spans="1:52" x14ac:dyDescent="0.3">
      <c r="A65">
        <v>64</v>
      </c>
      <c r="B65" t="s">
        <v>51</v>
      </c>
      <c r="C65" t="s">
        <v>50</v>
      </c>
      <c r="D65" t="s">
        <v>51</v>
      </c>
      <c r="E65" t="s">
        <v>55</v>
      </c>
      <c r="F65">
        <v>7</v>
      </c>
      <c r="G65">
        <v>4</v>
      </c>
      <c r="H65">
        <v>4</v>
      </c>
      <c r="I65">
        <v>1</v>
      </c>
      <c r="J65">
        <v>5</v>
      </c>
      <c r="K65">
        <v>1</v>
      </c>
      <c r="L65">
        <v>1</v>
      </c>
      <c r="M65">
        <v>6</v>
      </c>
      <c r="N65" t="s">
        <v>51</v>
      </c>
      <c r="O65" t="s">
        <v>53</v>
      </c>
      <c r="P65">
        <v>9.67</v>
      </c>
      <c r="Q65" t="s">
        <v>53</v>
      </c>
      <c r="R65" t="s">
        <v>53</v>
      </c>
      <c r="S65">
        <v>9.67</v>
      </c>
      <c r="T65" t="s">
        <v>53</v>
      </c>
      <c r="U65">
        <v>44.56</v>
      </c>
      <c r="V65" t="s">
        <v>53</v>
      </c>
      <c r="W65" t="s">
        <v>53</v>
      </c>
      <c r="X65">
        <v>44.56</v>
      </c>
      <c r="Y65" t="s">
        <v>53</v>
      </c>
      <c r="Z65">
        <v>4.37</v>
      </c>
      <c r="AA65" t="s">
        <v>53</v>
      </c>
      <c r="AB65" t="s">
        <v>53</v>
      </c>
      <c r="AC65">
        <v>4.37</v>
      </c>
      <c r="AD65" t="s">
        <v>53</v>
      </c>
      <c r="AE65" s="1">
        <v>6.57</v>
      </c>
      <c r="AF65" t="s">
        <v>53</v>
      </c>
      <c r="AG65" t="s">
        <v>53</v>
      </c>
      <c r="AH65">
        <f t="shared" si="0"/>
        <v>6.57</v>
      </c>
      <c r="AI65" t="s">
        <v>53</v>
      </c>
      <c r="AJ65">
        <v>4.0999999999999996</v>
      </c>
      <c r="AK65" t="s">
        <v>53</v>
      </c>
      <c r="AL65" t="s">
        <v>53</v>
      </c>
      <c r="AM65">
        <f t="shared" si="1"/>
        <v>4.0999999999999996</v>
      </c>
      <c r="AN65" t="s">
        <v>53</v>
      </c>
      <c r="AO65">
        <v>2.14</v>
      </c>
      <c r="AP65" t="s">
        <v>53</v>
      </c>
      <c r="AQ65" t="s">
        <v>53</v>
      </c>
      <c r="AR65">
        <f t="shared" si="2"/>
        <v>2.14</v>
      </c>
      <c r="AS65" t="s">
        <v>54</v>
      </c>
      <c r="AT65" t="s">
        <v>51</v>
      </c>
      <c r="AU65" t="s">
        <v>49</v>
      </c>
      <c r="AV65">
        <v>7</v>
      </c>
      <c r="AW65" t="s">
        <v>52</v>
      </c>
      <c r="AX65" t="s">
        <v>49</v>
      </c>
      <c r="AY65" t="s">
        <v>58</v>
      </c>
      <c r="AZ65" t="s">
        <v>51</v>
      </c>
    </row>
    <row r="66" spans="1:52" x14ac:dyDescent="0.3">
      <c r="A66">
        <v>65</v>
      </c>
      <c r="B66" t="s">
        <v>49</v>
      </c>
      <c r="C66" t="s">
        <v>50</v>
      </c>
      <c r="D66" t="s">
        <v>51</v>
      </c>
      <c r="E66" t="s">
        <v>49</v>
      </c>
      <c r="F66">
        <v>4</v>
      </c>
      <c r="G66">
        <v>5</v>
      </c>
      <c r="H66">
        <v>4</v>
      </c>
      <c r="I66">
        <v>6</v>
      </c>
      <c r="J66">
        <v>1</v>
      </c>
      <c r="K66">
        <v>1</v>
      </c>
      <c r="L66">
        <v>1</v>
      </c>
      <c r="M66">
        <v>1</v>
      </c>
      <c r="N66" t="s">
        <v>50</v>
      </c>
      <c r="O66" t="s">
        <v>53</v>
      </c>
      <c r="P66" t="s">
        <v>53</v>
      </c>
      <c r="Q66">
        <v>5.0199999999999996</v>
      </c>
      <c r="R66" t="s">
        <v>53</v>
      </c>
      <c r="S66">
        <v>5.0199999999999996</v>
      </c>
      <c r="T66" t="s">
        <v>53</v>
      </c>
      <c r="U66" t="s">
        <v>53</v>
      </c>
      <c r="V66">
        <v>38.020000000000003</v>
      </c>
      <c r="W66" t="s">
        <v>53</v>
      </c>
      <c r="X66">
        <v>38.020000000000003</v>
      </c>
      <c r="Y66" t="s">
        <v>53</v>
      </c>
      <c r="Z66" t="s">
        <v>53</v>
      </c>
      <c r="AA66">
        <v>5.09</v>
      </c>
      <c r="AB66" t="s">
        <v>53</v>
      </c>
      <c r="AC66">
        <v>5.09</v>
      </c>
      <c r="AD66" t="s">
        <v>53</v>
      </c>
      <c r="AE66" s="1" t="s">
        <v>53</v>
      </c>
      <c r="AF66">
        <v>4.84</v>
      </c>
      <c r="AG66" t="s">
        <v>53</v>
      </c>
      <c r="AH66">
        <f t="shared" si="0"/>
        <v>4.84</v>
      </c>
      <c r="AI66" t="s">
        <v>53</v>
      </c>
      <c r="AJ66" t="s">
        <v>53</v>
      </c>
      <c r="AK66">
        <v>2.59</v>
      </c>
      <c r="AL66" t="s">
        <v>53</v>
      </c>
      <c r="AM66">
        <f t="shared" si="1"/>
        <v>2.59</v>
      </c>
      <c r="AN66" t="s">
        <v>53</v>
      </c>
      <c r="AO66" t="s">
        <v>53</v>
      </c>
      <c r="AP66">
        <v>5.81</v>
      </c>
      <c r="AQ66" t="s">
        <v>53</v>
      </c>
      <c r="AR66">
        <f t="shared" si="2"/>
        <v>5.81</v>
      </c>
      <c r="AS66" t="s">
        <v>54</v>
      </c>
      <c r="AT66" t="s">
        <v>52</v>
      </c>
      <c r="AU66" t="s">
        <v>50</v>
      </c>
      <c r="AV66">
        <v>1</v>
      </c>
      <c r="AW66" t="s">
        <v>52</v>
      </c>
      <c r="AX66" t="s">
        <v>51</v>
      </c>
      <c r="AY66" t="s">
        <v>50</v>
      </c>
      <c r="AZ66" t="s">
        <v>51</v>
      </c>
    </row>
    <row r="67" spans="1:52" x14ac:dyDescent="0.3">
      <c r="A67">
        <v>66</v>
      </c>
      <c r="B67" t="s">
        <v>49</v>
      </c>
      <c r="C67" t="s">
        <v>51</v>
      </c>
      <c r="D67" t="s">
        <v>49</v>
      </c>
      <c r="E67" t="s">
        <v>52</v>
      </c>
      <c r="F67">
        <v>6</v>
      </c>
      <c r="G67">
        <v>6</v>
      </c>
      <c r="H67">
        <v>4</v>
      </c>
      <c r="I67">
        <v>5</v>
      </c>
      <c r="J67">
        <v>3</v>
      </c>
      <c r="K67">
        <v>1</v>
      </c>
      <c r="L67">
        <v>1</v>
      </c>
      <c r="M67">
        <v>5</v>
      </c>
      <c r="N67" t="s">
        <v>52</v>
      </c>
      <c r="O67" t="s">
        <v>53</v>
      </c>
      <c r="P67" t="s">
        <v>53</v>
      </c>
      <c r="Q67" t="s">
        <v>53</v>
      </c>
      <c r="R67">
        <v>7.11</v>
      </c>
      <c r="S67">
        <v>7.11</v>
      </c>
      <c r="T67" t="s">
        <v>53</v>
      </c>
      <c r="U67" t="s">
        <v>53</v>
      </c>
      <c r="V67" t="s">
        <v>53</v>
      </c>
      <c r="W67">
        <v>20.68</v>
      </c>
      <c r="X67">
        <v>20.68</v>
      </c>
      <c r="Y67" t="s">
        <v>53</v>
      </c>
      <c r="Z67" t="s">
        <v>53</v>
      </c>
      <c r="AA67" t="s">
        <v>53</v>
      </c>
      <c r="AB67">
        <v>4.82</v>
      </c>
      <c r="AC67">
        <v>4.82</v>
      </c>
      <c r="AD67" t="s">
        <v>53</v>
      </c>
      <c r="AE67" s="1" t="s">
        <v>53</v>
      </c>
      <c r="AF67" t="s">
        <v>53</v>
      </c>
      <c r="AG67">
        <v>8.4700000000000006</v>
      </c>
      <c r="AH67">
        <f t="shared" ref="AH67:AH130" si="3">SUM(AD67:AG67)</f>
        <v>8.4700000000000006</v>
      </c>
      <c r="AI67" t="s">
        <v>53</v>
      </c>
      <c r="AJ67" t="s">
        <v>53</v>
      </c>
      <c r="AK67" t="s">
        <v>53</v>
      </c>
      <c r="AL67">
        <v>1.47</v>
      </c>
      <c r="AM67">
        <f t="shared" ref="AM67:AM130" si="4">SUM(AI67:AL67)</f>
        <v>1.47</v>
      </c>
      <c r="AN67" t="s">
        <v>53</v>
      </c>
      <c r="AO67" t="s">
        <v>53</v>
      </c>
      <c r="AP67" t="s">
        <v>53</v>
      </c>
      <c r="AQ67">
        <v>2.77</v>
      </c>
      <c r="AR67">
        <f t="shared" ref="AR67:AR130" si="5">SUM(AN67:AQ67)</f>
        <v>2.77</v>
      </c>
      <c r="AS67" t="s">
        <v>56</v>
      </c>
      <c r="AT67" t="s">
        <v>51</v>
      </c>
      <c r="AU67" t="s">
        <v>50</v>
      </c>
      <c r="AV67">
        <v>5</v>
      </c>
      <c r="AW67" t="s">
        <v>49</v>
      </c>
      <c r="AX67" t="s">
        <v>51</v>
      </c>
      <c r="AY67" t="s">
        <v>51</v>
      </c>
      <c r="AZ67" t="s">
        <v>49</v>
      </c>
    </row>
    <row r="68" spans="1:52" x14ac:dyDescent="0.3">
      <c r="A68">
        <v>67</v>
      </c>
      <c r="B68" t="s">
        <v>51</v>
      </c>
      <c r="C68" t="s">
        <v>52</v>
      </c>
      <c r="D68" t="s">
        <v>50</v>
      </c>
      <c r="E68" t="s">
        <v>50</v>
      </c>
      <c r="F68">
        <v>6</v>
      </c>
      <c r="G68">
        <v>6</v>
      </c>
      <c r="H68">
        <v>2</v>
      </c>
      <c r="I68">
        <v>2</v>
      </c>
      <c r="J68">
        <v>3</v>
      </c>
      <c r="K68">
        <v>3</v>
      </c>
      <c r="L68">
        <v>1</v>
      </c>
      <c r="M68">
        <v>5</v>
      </c>
      <c r="N68" t="s">
        <v>50</v>
      </c>
      <c r="O68" t="s">
        <v>53</v>
      </c>
      <c r="P68" t="s">
        <v>53</v>
      </c>
      <c r="Q68">
        <v>11.48</v>
      </c>
      <c r="R68" t="s">
        <v>53</v>
      </c>
      <c r="S68">
        <v>11.48</v>
      </c>
      <c r="T68" t="s">
        <v>53</v>
      </c>
      <c r="U68" t="s">
        <v>53</v>
      </c>
      <c r="V68">
        <v>18.09</v>
      </c>
      <c r="W68" t="s">
        <v>53</v>
      </c>
      <c r="X68">
        <v>18.09</v>
      </c>
      <c r="Y68" t="s">
        <v>53</v>
      </c>
      <c r="Z68" t="s">
        <v>53</v>
      </c>
      <c r="AA68">
        <v>3.68</v>
      </c>
      <c r="AB68" t="s">
        <v>53</v>
      </c>
      <c r="AC68">
        <v>3.68</v>
      </c>
      <c r="AD68" t="s">
        <v>53</v>
      </c>
      <c r="AE68" s="1" t="s">
        <v>53</v>
      </c>
      <c r="AF68">
        <v>4.0199999999999996</v>
      </c>
      <c r="AG68" t="s">
        <v>53</v>
      </c>
      <c r="AH68">
        <f t="shared" si="3"/>
        <v>4.0199999999999996</v>
      </c>
      <c r="AI68" t="s">
        <v>53</v>
      </c>
      <c r="AJ68" t="s">
        <v>53</v>
      </c>
      <c r="AK68">
        <v>2.31</v>
      </c>
      <c r="AL68" t="s">
        <v>53</v>
      </c>
      <c r="AM68">
        <f t="shared" si="4"/>
        <v>2.31</v>
      </c>
      <c r="AN68" t="s">
        <v>53</v>
      </c>
      <c r="AO68" t="s">
        <v>53</v>
      </c>
      <c r="AP68">
        <v>6.22</v>
      </c>
      <c r="AQ68" t="s">
        <v>53</v>
      </c>
      <c r="AR68">
        <f t="shared" si="5"/>
        <v>6.22</v>
      </c>
      <c r="AS68" t="s">
        <v>56</v>
      </c>
      <c r="AT68" t="s">
        <v>50</v>
      </c>
      <c r="AU68" t="s">
        <v>58</v>
      </c>
      <c r="AV68">
        <v>5</v>
      </c>
      <c r="AW68" t="s">
        <v>52</v>
      </c>
      <c r="AX68" t="s">
        <v>51</v>
      </c>
      <c r="AY68" t="s">
        <v>57</v>
      </c>
      <c r="AZ68" t="s">
        <v>49</v>
      </c>
    </row>
    <row r="69" spans="1:52" x14ac:dyDescent="0.3">
      <c r="A69">
        <v>68</v>
      </c>
      <c r="B69" t="s">
        <v>51</v>
      </c>
      <c r="C69" t="s">
        <v>49</v>
      </c>
      <c r="D69" t="s">
        <v>51</v>
      </c>
      <c r="E69" t="s">
        <v>52</v>
      </c>
      <c r="F69">
        <v>6</v>
      </c>
      <c r="G69">
        <v>2</v>
      </c>
      <c r="H69">
        <v>5</v>
      </c>
      <c r="I69">
        <v>5</v>
      </c>
      <c r="J69">
        <v>1</v>
      </c>
      <c r="K69">
        <v>2</v>
      </c>
      <c r="L69">
        <v>1</v>
      </c>
      <c r="M69">
        <v>5</v>
      </c>
      <c r="N69" t="s">
        <v>49</v>
      </c>
      <c r="O69">
        <v>5.18</v>
      </c>
      <c r="P69" t="s">
        <v>53</v>
      </c>
      <c r="Q69" t="s">
        <v>53</v>
      </c>
      <c r="R69" t="s">
        <v>53</v>
      </c>
      <c r="S69">
        <v>5.18</v>
      </c>
      <c r="T69">
        <v>18.72</v>
      </c>
      <c r="U69" t="s">
        <v>53</v>
      </c>
      <c r="V69" t="s">
        <v>53</v>
      </c>
      <c r="W69" t="s">
        <v>53</v>
      </c>
      <c r="X69">
        <v>18.72</v>
      </c>
      <c r="Y69">
        <v>3.81</v>
      </c>
      <c r="Z69" t="s">
        <v>53</v>
      </c>
      <c r="AA69" t="s">
        <v>53</v>
      </c>
      <c r="AB69" t="s">
        <v>53</v>
      </c>
      <c r="AC69">
        <v>3.81</v>
      </c>
      <c r="AD69">
        <v>8.8000000000000007</v>
      </c>
      <c r="AE69" s="1" t="s">
        <v>53</v>
      </c>
      <c r="AF69" t="s">
        <v>53</v>
      </c>
      <c r="AG69" t="s">
        <v>53</v>
      </c>
      <c r="AH69">
        <f t="shared" si="3"/>
        <v>8.8000000000000007</v>
      </c>
      <c r="AI69">
        <v>1.49</v>
      </c>
      <c r="AJ69" t="s">
        <v>53</v>
      </c>
      <c r="AK69" t="s">
        <v>53</v>
      </c>
      <c r="AL69" t="s">
        <v>53</v>
      </c>
      <c r="AM69">
        <f t="shared" si="4"/>
        <v>1.49</v>
      </c>
      <c r="AN69">
        <v>3.58</v>
      </c>
      <c r="AO69" t="s">
        <v>53</v>
      </c>
      <c r="AP69" t="s">
        <v>53</v>
      </c>
      <c r="AQ69" t="s">
        <v>53</v>
      </c>
      <c r="AR69">
        <f t="shared" si="5"/>
        <v>3.58</v>
      </c>
      <c r="AS69" t="s">
        <v>54</v>
      </c>
      <c r="AT69" t="s">
        <v>55</v>
      </c>
      <c r="AU69" t="s">
        <v>50</v>
      </c>
      <c r="AV69">
        <v>5</v>
      </c>
      <c r="AW69" t="s">
        <v>50</v>
      </c>
      <c r="AX69" t="s">
        <v>50</v>
      </c>
      <c r="AY69" t="s">
        <v>51</v>
      </c>
      <c r="AZ69" t="s">
        <v>49</v>
      </c>
    </row>
    <row r="70" spans="1:52" x14ac:dyDescent="0.3">
      <c r="A70">
        <v>69</v>
      </c>
      <c r="B70" t="s">
        <v>49</v>
      </c>
      <c r="C70" t="s">
        <v>50</v>
      </c>
      <c r="D70" t="s">
        <v>51</v>
      </c>
      <c r="E70" t="s">
        <v>49</v>
      </c>
      <c r="F70">
        <v>1</v>
      </c>
      <c r="G70">
        <v>5</v>
      </c>
      <c r="H70">
        <v>1</v>
      </c>
      <c r="I70">
        <v>5</v>
      </c>
      <c r="J70">
        <v>1</v>
      </c>
      <c r="K70">
        <v>1</v>
      </c>
      <c r="L70">
        <v>1</v>
      </c>
      <c r="M70">
        <v>3</v>
      </c>
      <c r="N70" t="s">
        <v>52</v>
      </c>
      <c r="O70" t="s">
        <v>53</v>
      </c>
      <c r="P70" t="s">
        <v>53</v>
      </c>
      <c r="Q70" t="s">
        <v>53</v>
      </c>
      <c r="R70">
        <v>13.11</v>
      </c>
      <c r="S70">
        <v>13.11</v>
      </c>
      <c r="T70" t="s">
        <v>53</v>
      </c>
      <c r="U70" t="s">
        <v>53</v>
      </c>
      <c r="V70" t="s">
        <v>53</v>
      </c>
      <c r="W70">
        <v>21.25</v>
      </c>
      <c r="X70">
        <v>21.25</v>
      </c>
      <c r="Y70" t="s">
        <v>53</v>
      </c>
      <c r="Z70" t="s">
        <v>53</v>
      </c>
      <c r="AA70" t="s">
        <v>53</v>
      </c>
      <c r="AB70">
        <v>2.0299999999999998</v>
      </c>
      <c r="AC70">
        <v>2.0299999999999998</v>
      </c>
      <c r="AD70" t="s">
        <v>53</v>
      </c>
      <c r="AE70" s="1" t="s">
        <v>53</v>
      </c>
      <c r="AF70" t="s">
        <v>53</v>
      </c>
      <c r="AG70">
        <v>5.85</v>
      </c>
      <c r="AH70">
        <f t="shared" si="3"/>
        <v>5.85</v>
      </c>
      <c r="AI70" t="s">
        <v>53</v>
      </c>
      <c r="AJ70" t="s">
        <v>53</v>
      </c>
      <c r="AK70" t="s">
        <v>53</v>
      </c>
      <c r="AL70">
        <v>1.1000000000000001</v>
      </c>
      <c r="AM70">
        <f t="shared" si="4"/>
        <v>1.1000000000000001</v>
      </c>
      <c r="AN70" t="s">
        <v>53</v>
      </c>
      <c r="AO70" t="s">
        <v>53</v>
      </c>
      <c r="AP70" t="s">
        <v>53</v>
      </c>
      <c r="AQ70">
        <v>2.97</v>
      </c>
      <c r="AR70">
        <f t="shared" si="5"/>
        <v>2.97</v>
      </c>
      <c r="AS70" t="s">
        <v>56</v>
      </c>
      <c r="AT70" t="s">
        <v>50</v>
      </c>
      <c r="AU70" t="s">
        <v>50</v>
      </c>
      <c r="AV70">
        <v>1</v>
      </c>
      <c r="AW70" t="s">
        <v>61</v>
      </c>
      <c r="AX70" t="s">
        <v>51</v>
      </c>
      <c r="AY70" t="s">
        <v>50</v>
      </c>
      <c r="AZ70" t="s">
        <v>51</v>
      </c>
    </row>
    <row r="71" spans="1:52" x14ac:dyDescent="0.3">
      <c r="A71">
        <v>70</v>
      </c>
      <c r="B71" t="s">
        <v>50</v>
      </c>
      <c r="C71" t="s">
        <v>51</v>
      </c>
      <c r="D71" t="s">
        <v>51</v>
      </c>
      <c r="E71" t="s">
        <v>50</v>
      </c>
      <c r="F71">
        <v>7</v>
      </c>
      <c r="G71">
        <v>2</v>
      </c>
      <c r="H71">
        <v>4</v>
      </c>
      <c r="I71">
        <v>3</v>
      </c>
      <c r="J71">
        <v>6</v>
      </c>
      <c r="K71">
        <v>1</v>
      </c>
      <c r="L71">
        <v>2</v>
      </c>
      <c r="M71">
        <v>5</v>
      </c>
      <c r="N71" t="s">
        <v>51</v>
      </c>
      <c r="O71" t="s">
        <v>53</v>
      </c>
      <c r="P71">
        <v>5.22</v>
      </c>
      <c r="Q71" t="s">
        <v>53</v>
      </c>
      <c r="R71" t="s">
        <v>53</v>
      </c>
      <c r="S71">
        <v>5.22</v>
      </c>
      <c r="T71" t="s">
        <v>53</v>
      </c>
      <c r="U71">
        <v>24.53</v>
      </c>
      <c r="V71" t="s">
        <v>53</v>
      </c>
      <c r="W71" t="s">
        <v>53</v>
      </c>
      <c r="X71">
        <v>24.53</v>
      </c>
      <c r="Y71" t="s">
        <v>53</v>
      </c>
      <c r="Z71">
        <v>6.23</v>
      </c>
      <c r="AA71" t="s">
        <v>53</v>
      </c>
      <c r="AB71" t="s">
        <v>53</v>
      </c>
      <c r="AC71">
        <v>6.23</v>
      </c>
      <c r="AD71" t="s">
        <v>53</v>
      </c>
      <c r="AE71" s="1">
        <v>8.52</v>
      </c>
      <c r="AF71" t="s">
        <v>53</v>
      </c>
      <c r="AG71" t="s">
        <v>53</v>
      </c>
      <c r="AH71">
        <f t="shared" si="3"/>
        <v>8.52</v>
      </c>
      <c r="AI71" t="s">
        <v>53</v>
      </c>
      <c r="AJ71">
        <v>4.21</v>
      </c>
      <c r="AK71" t="s">
        <v>53</v>
      </c>
      <c r="AL71" t="s">
        <v>53</v>
      </c>
      <c r="AM71">
        <f t="shared" si="4"/>
        <v>4.21</v>
      </c>
      <c r="AN71" t="s">
        <v>53</v>
      </c>
      <c r="AO71">
        <v>1.34</v>
      </c>
      <c r="AP71" t="s">
        <v>53</v>
      </c>
      <c r="AQ71" t="s">
        <v>53</v>
      </c>
      <c r="AR71">
        <f t="shared" si="5"/>
        <v>1.34</v>
      </c>
      <c r="AS71" t="s">
        <v>59</v>
      </c>
      <c r="AT71" t="s">
        <v>52</v>
      </c>
      <c r="AU71" t="s">
        <v>58</v>
      </c>
      <c r="AV71">
        <v>2</v>
      </c>
      <c r="AW71" t="s">
        <v>58</v>
      </c>
      <c r="AX71" t="s">
        <v>51</v>
      </c>
      <c r="AY71" t="s">
        <v>51</v>
      </c>
      <c r="AZ71" t="s">
        <v>51</v>
      </c>
    </row>
    <row r="72" spans="1:52" x14ac:dyDescent="0.3">
      <c r="A72">
        <v>71</v>
      </c>
      <c r="B72" t="s">
        <v>51</v>
      </c>
      <c r="C72" t="s">
        <v>51</v>
      </c>
      <c r="D72" t="s">
        <v>49</v>
      </c>
      <c r="E72" t="s">
        <v>52</v>
      </c>
      <c r="F72">
        <v>6</v>
      </c>
      <c r="G72">
        <v>3</v>
      </c>
      <c r="H72">
        <v>4</v>
      </c>
      <c r="I72">
        <v>6</v>
      </c>
      <c r="J72">
        <v>1</v>
      </c>
      <c r="K72">
        <v>1</v>
      </c>
      <c r="L72">
        <v>3</v>
      </c>
      <c r="M72">
        <v>2</v>
      </c>
      <c r="N72" t="s">
        <v>51</v>
      </c>
      <c r="O72" t="s">
        <v>53</v>
      </c>
      <c r="P72">
        <v>14.79</v>
      </c>
      <c r="Q72" t="s">
        <v>53</v>
      </c>
      <c r="R72" t="s">
        <v>53</v>
      </c>
      <c r="S72">
        <v>14.79</v>
      </c>
      <c r="T72" t="s">
        <v>53</v>
      </c>
      <c r="U72">
        <v>40.479999999999997</v>
      </c>
      <c r="V72" t="s">
        <v>53</v>
      </c>
      <c r="W72" t="s">
        <v>53</v>
      </c>
      <c r="X72">
        <v>40.479999999999997</v>
      </c>
      <c r="Y72" t="s">
        <v>53</v>
      </c>
      <c r="Z72">
        <v>3.09</v>
      </c>
      <c r="AA72" t="s">
        <v>53</v>
      </c>
      <c r="AB72" t="s">
        <v>53</v>
      </c>
      <c r="AC72">
        <v>3.09</v>
      </c>
      <c r="AD72" t="s">
        <v>53</v>
      </c>
      <c r="AE72" s="1">
        <v>6.62</v>
      </c>
      <c r="AF72" t="s">
        <v>53</v>
      </c>
      <c r="AG72" t="s">
        <v>53</v>
      </c>
      <c r="AH72">
        <f t="shared" si="3"/>
        <v>6.62</v>
      </c>
      <c r="AI72" t="s">
        <v>53</v>
      </c>
      <c r="AJ72">
        <v>4.6100000000000003</v>
      </c>
      <c r="AK72" t="s">
        <v>53</v>
      </c>
      <c r="AL72" t="s">
        <v>53</v>
      </c>
      <c r="AM72">
        <f t="shared" si="4"/>
        <v>4.6100000000000003</v>
      </c>
      <c r="AN72" t="s">
        <v>53</v>
      </c>
      <c r="AO72">
        <v>1.06</v>
      </c>
      <c r="AP72" t="s">
        <v>53</v>
      </c>
      <c r="AQ72" t="s">
        <v>53</v>
      </c>
      <c r="AR72">
        <f t="shared" si="5"/>
        <v>1.06</v>
      </c>
      <c r="AS72" t="s">
        <v>59</v>
      </c>
      <c r="AT72" t="s">
        <v>57</v>
      </c>
      <c r="AU72" t="s">
        <v>58</v>
      </c>
      <c r="AV72">
        <v>1</v>
      </c>
      <c r="AW72" t="s">
        <v>52</v>
      </c>
      <c r="AX72" t="s">
        <v>51</v>
      </c>
      <c r="AY72" t="s">
        <v>51</v>
      </c>
      <c r="AZ72" t="s">
        <v>51</v>
      </c>
    </row>
    <row r="73" spans="1:52" x14ac:dyDescent="0.3">
      <c r="A73">
        <v>72</v>
      </c>
      <c r="B73" t="s">
        <v>51</v>
      </c>
      <c r="C73" t="s">
        <v>51</v>
      </c>
      <c r="D73" t="s">
        <v>51</v>
      </c>
      <c r="E73" t="s">
        <v>52</v>
      </c>
      <c r="F73">
        <v>7</v>
      </c>
      <c r="G73">
        <v>2</v>
      </c>
      <c r="H73">
        <v>4</v>
      </c>
      <c r="I73">
        <v>7</v>
      </c>
      <c r="J73">
        <v>1</v>
      </c>
      <c r="K73">
        <v>1</v>
      </c>
      <c r="L73">
        <v>6</v>
      </c>
      <c r="M73">
        <v>5</v>
      </c>
      <c r="N73" t="s">
        <v>51</v>
      </c>
      <c r="O73" t="s">
        <v>53</v>
      </c>
      <c r="P73">
        <v>5.6</v>
      </c>
      <c r="Q73" t="s">
        <v>53</v>
      </c>
      <c r="R73" t="s">
        <v>53</v>
      </c>
      <c r="S73">
        <v>5.6</v>
      </c>
      <c r="T73" t="s">
        <v>53</v>
      </c>
      <c r="U73">
        <v>38.75</v>
      </c>
      <c r="V73" t="s">
        <v>53</v>
      </c>
      <c r="W73" t="s">
        <v>53</v>
      </c>
      <c r="X73">
        <v>38.75</v>
      </c>
      <c r="Y73" t="s">
        <v>53</v>
      </c>
      <c r="Z73">
        <v>5.36</v>
      </c>
      <c r="AA73" t="s">
        <v>53</v>
      </c>
      <c r="AB73" t="s">
        <v>53</v>
      </c>
      <c r="AC73">
        <v>5.36</v>
      </c>
      <c r="AD73" t="s">
        <v>53</v>
      </c>
      <c r="AE73" s="1">
        <v>4.74</v>
      </c>
      <c r="AF73" t="s">
        <v>53</v>
      </c>
      <c r="AG73" t="s">
        <v>53</v>
      </c>
      <c r="AH73">
        <f t="shared" si="3"/>
        <v>4.74</v>
      </c>
      <c r="AI73" t="s">
        <v>53</v>
      </c>
      <c r="AJ73">
        <v>3.84</v>
      </c>
      <c r="AK73" t="s">
        <v>53</v>
      </c>
      <c r="AL73" t="s">
        <v>53</v>
      </c>
      <c r="AM73">
        <f t="shared" si="4"/>
        <v>3.84</v>
      </c>
      <c r="AN73" t="s">
        <v>53</v>
      </c>
      <c r="AO73">
        <v>4.21</v>
      </c>
      <c r="AP73" t="s">
        <v>53</v>
      </c>
      <c r="AQ73" t="s">
        <v>53</v>
      </c>
      <c r="AR73">
        <f t="shared" si="5"/>
        <v>4.21</v>
      </c>
      <c r="AS73" t="s">
        <v>56</v>
      </c>
      <c r="AT73" t="s">
        <v>52</v>
      </c>
      <c r="AU73" t="s">
        <v>50</v>
      </c>
      <c r="AV73">
        <v>2</v>
      </c>
      <c r="AW73" t="s">
        <v>58</v>
      </c>
      <c r="AX73" t="s">
        <v>55</v>
      </c>
      <c r="AY73" t="s">
        <v>52</v>
      </c>
      <c r="AZ73" t="s">
        <v>49</v>
      </c>
    </row>
    <row r="74" spans="1:52" x14ac:dyDescent="0.3">
      <c r="A74">
        <v>73</v>
      </c>
      <c r="B74" t="s">
        <v>49</v>
      </c>
      <c r="C74" t="s">
        <v>50</v>
      </c>
      <c r="D74" t="s">
        <v>51</v>
      </c>
      <c r="E74" t="s">
        <v>49</v>
      </c>
      <c r="F74">
        <v>1</v>
      </c>
      <c r="G74">
        <v>4</v>
      </c>
      <c r="H74">
        <v>1</v>
      </c>
      <c r="I74">
        <v>4</v>
      </c>
      <c r="J74">
        <v>1</v>
      </c>
      <c r="K74">
        <v>7</v>
      </c>
      <c r="L74">
        <v>1</v>
      </c>
      <c r="M74">
        <v>4</v>
      </c>
      <c r="N74" t="s">
        <v>50</v>
      </c>
      <c r="O74" t="s">
        <v>53</v>
      </c>
      <c r="P74" t="s">
        <v>53</v>
      </c>
      <c r="Q74">
        <v>14.9</v>
      </c>
      <c r="R74" t="s">
        <v>53</v>
      </c>
      <c r="S74">
        <v>14.9</v>
      </c>
      <c r="T74" t="s">
        <v>53</v>
      </c>
      <c r="U74" t="s">
        <v>53</v>
      </c>
      <c r="V74">
        <v>37.08</v>
      </c>
      <c r="W74" t="s">
        <v>53</v>
      </c>
      <c r="X74">
        <v>37.08</v>
      </c>
      <c r="Y74" t="s">
        <v>53</v>
      </c>
      <c r="Z74" t="s">
        <v>53</v>
      </c>
      <c r="AA74">
        <v>2.1800000000000002</v>
      </c>
      <c r="AB74" t="s">
        <v>53</v>
      </c>
      <c r="AC74">
        <v>2.1800000000000002</v>
      </c>
      <c r="AD74" t="s">
        <v>53</v>
      </c>
      <c r="AE74" s="1" t="s">
        <v>53</v>
      </c>
      <c r="AF74">
        <v>5.83</v>
      </c>
      <c r="AG74" t="s">
        <v>53</v>
      </c>
      <c r="AH74">
        <f t="shared" si="3"/>
        <v>5.83</v>
      </c>
      <c r="AI74" t="s">
        <v>53</v>
      </c>
      <c r="AJ74" t="s">
        <v>53</v>
      </c>
      <c r="AK74">
        <v>1.91</v>
      </c>
      <c r="AL74" t="s">
        <v>53</v>
      </c>
      <c r="AM74">
        <f t="shared" si="4"/>
        <v>1.91</v>
      </c>
      <c r="AN74" t="s">
        <v>53</v>
      </c>
      <c r="AO74" t="s">
        <v>53</v>
      </c>
      <c r="AP74">
        <v>5.94</v>
      </c>
      <c r="AQ74" t="s">
        <v>53</v>
      </c>
      <c r="AR74">
        <f t="shared" si="5"/>
        <v>5.94</v>
      </c>
      <c r="AS74" t="s">
        <v>54</v>
      </c>
      <c r="AT74" t="s">
        <v>58</v>
      </c>
      <c r="AU74" t="s">
        <v>50</v>
      </c>
      <c r="AV74">
        <v>7</v>
      </c>
      <c r="AW74" t="s">
        <v>52</v>
      </c>
      <c r="AX74" t="s">
        <v>51</v>
      </c>
      <c r="AY74" t="s">
        <v>55</v>
      </c>
      <c r="AZ74" t="s">
        <v>51</v>
      </c>
    </row>
    <row r="75" spans="1:52" x14ac:dyDescent="0.3">
      <c r="A75">
        <v>74</v>
      </c>
      <c r="B75" t="s">
        <v>49</v>
      </c>
      <c r="C75" t="s">
        <v>50</v>
      </c>
      <c r="D75" t="s">
        <v>51</v>
      </c>
      <c r="E75" t="s">
        <v>49</v>
      </c>
      <c r="F75">
        <v>3</v>
      </c>
      <c r="G75">
        <v>6</v>
      </c>
      <c r="H75">
        <v>1</v>
      </c>
      <c r="I75">
        <v>2</v>
      </c>
      <c r="J75">
        <v>1</v>
      </c>
      <c r="K75">
        <v>1</v>
      </c>
      <c r="L75">
        <v>1</v>
      </c>
      <c r="M75">
        <v>2</v>
      </c>
      <c r="N75" t="s">
        <v>52</v>
      </c>
      <c r="O75" t="s">
        <v>53</v>
      </c>
      <c r="P75" t="s">
        <v>53</v>
      </c>
      <c r="Q75" t="s">
        <v>53</v>
      </c>
      <c r="R75">
        <v>5</v>
      </c>
      <c r="S75">
        <v>5</v>
      </c>
      <c r="T75" t="s">
        <v>53</v>
      </c>
      <c r="U75" t="s">
        <v>53</v>
      </c>
      <c r="V75" t="s">
        <v>53</v>
      </c>
      <c r="W75">
        <v>17.559999999999999</v>
      </c>
      <c r="X75">
        <v>17.559999999999999</v>
      </c>
      <c r="Y75" t="s">
        <v>53</v>
      </c>
      <c r="Z75" t="s">
        <v>53</v>
      </c>
      <c r="AA75" t="s">
        <v>53</v>
      </c>
      <c r="AB75">
        <v>3.65</v>
      </c>
      <c r="AC75">
        <v>3.65</v>
      </c>
      <c r="AD75" t="s">
        <v>53</v>
      </c>
      <c r="AE75" s="1" t="s">
        <v>53</v>
      </c>
      <c r="AF75" t="s">
        <v>53</v>
      </c>
      <c r="AG75">
        <v>4.6500000000000004</v>
      </c>
      <c r="AH75">
        <f t="shared" si="3"/>
        <v>4.6500000000000004</v>
      </c>
      <c r="AI75" t="s">
        <v>53</v>
      </c>
      <c r="AJ75" t="s">
        <v>53</v>
      </c>
      <c r="AK75" t="s">
        <v>53</v>
      </c>
      <c r="AL75">
        <v>3.61</v>
      </c>
      <c r="AM75">
        <f t="shared" si="4"/>
        <v>3.61</v>
      </c>
      <c r="AN75" t="s">
        <v>53</v>
      </c>
      <c r="AO75" t="s">
        <v>53</v>
      </c>
      <c r="AP75" t="s">
        <v>53</v>
      </c>
      <c r="AQ75">
        <v>3.67</v>
      </c>
      <c r="AR75">
        <f t="shared" si="5"/>
        <v>3.67</v>
      </c>
      <c r="AS75" t="s">
        <v>54</v>
      </c>
      <c r="AT75" t="s">
        <v>51</v>
      </c>
      <c r="AU75" t="s">
        <v>50</v>
      </c>
      <c r="AV75">
        <v>1</v>
      </c>
      <c r="AW75" t="s">
        <v>52</v>
      </c>
      <c r="AX75" t="s">
        <v>51</v>
      </c>
      <c r="AY75" t="s">
        <v>51</v>
      </c>
      <c r="AZ75" t="s">
        <v>49</v>
      </c>
    </row>
    <row r="76" spans="1:52" x14ac:dyDescent="0.3">
      <c r="A76">
        <v>75</v>
      </c>
      <c r="B76" t="s">
        <v>49</v>
      </c>
      <c r="C76" t="s">
        <v>50</v>
      </c>
      <c r="D76" t="s">
        <v>51</v>
      </c>
      <c r="E76" t="s">
        <v>49</v>
      </c>
      <c r="F76">
        <v>1</v>
      </c>
      <c r="G76">
        <v>2</v>
      </c>
      <c r="H76">
        <v>2</v>
      </c>
      <c r="I76">
        <v>4</v>
      </c>
      <c r="J76">
        <v>1</v>
      </c>
      <c r="K76">
        <v>5</v>
      </c>
      <c r="L76">
        <v>1</v>
      </c>
      <c r="M76">
        <v>5</v>
      </c>
      <c r="N76" t="s">
        <v>51</v>
      </c>
      <c r="O76" t="s">
        <v>53</v>
      </c>
      <c r="P76">
        <v>11.51</v>
      </c>
      <c r="Q76" t="s">
        <v>53</v>
      </c>
      <c r="R76" t="s">
        <v>53</v>
      </c>
      <c r="S76">
        <v>11.51</v>
      </c>
      <c r="T76" t="s">
        <v>53</v>
      </c>
      <c r="U76">
        <v>30.46</v>
      </c>
      <c r="V76" t="s">
        <v>53</v>
      </c>
      <c r="W76" t="s">
        <v>53</v>
      </c>
      <c r="X76">
        <v>30.46</v>
      </c>
      <c r="Y76" t="s">
        <v>53</v>
      </c>
      <c r="Z76">
        <v>5.58</v>
      </c>
      <c r="AA76" t="s">
        <v>53</v>
      </c>
      <c r="AB76" t="s">
        <v>53</v>
      </c>
      <c r="AC76">
        <v>5.58</v>
      </c>
      <c r="AD76" t="s">
        <v>53</v>
      </c>
      <c r="AE76" s="1">
        <v>9.02</v>
      </c>
      <c r="AF76" t="s">
        <v>53</v>
      </c>
      <c r="AG76" t="s">
        <v>53</v>
      </c>
      <c r="AH76">
        <f t="shared" si="3"/>
        <v>9.02</v>
      </c>
      <c r="AI76" t="s">
        <v>53</v>
      </c>
      <c r="AJ76">
        <v>2.48</v>
      </c>
      <c r="AK76" t="s">
        <v>53</v>
      </c>
      <c r="AL76" t="s">
        <v>53</v>
      </c>
      <c r="AM76">
        <f t="shared" si="4"/>
        <v>2.48</v>
      </c>
      <c r="AN76" t="s">
        <v>53</v>
      </c>
      <c r="AO76">
        <v>5.5</v>
      </c>
      <c r="AP76" t="s">
        <v>53</v>
      </c>
      <c r="AQ76" t="s">
        <v>53</v>
      </c>
      <c r="AR76">
        <f t="shared" si="5"/>
        <v>5.5</v>
      </c>
      <c r="AS76" t="s">
        <v>56</v>
      </c>
      <c r="AT76" t="s">
        <v>52</v>
      </c>
      <c r="AU76" t="s">
        <v>49</v>
      </c>
      <c r="AV76">
        <v>6</v>
      </c>
      <c r="AW76" t="s">
        <v>49</v>
      </c>
      <c r="AX76" t="s">
        <v>51</v>
      </c>
      <c r="AY76" t="s">
        <v>50</v>
      </c>
      <c r="AZ76" t="s">
        <v>49</v>
      </c>
    </row>
    <row r="77" spans="1:52" x14ac:dyDescent="0.3">
      <c r="A77">
        <v>76</v>
      </c>
      <c r="B77" t="s">
        <v>49</v>
      </c>
      <c r="C77" t="s">
        <v>49</v>
      </c>
      <c r="D77" t="s">
        <v>51</v>
      </c>
      <c r="E77" t="s">
        <v>55</v>
      </c>
      <c r="F77">
        <v>3</v>
      </c>
      <c r="G77">
        <v>6</v>
      </c>
      <c r="H77">
        <v>1</v>
      </c>
      <c r="I77">
        <v>3</v>
      </c>
      <c r="J77">
        <v>1</v>
      </c>
      <c r="K77">
        <v>1</v>
      </c>
      <c r="L77">
        <v>2</v>
      </c>
      <c r="M77">
        <v>4</v>
      </c>
      <c r="N77" t="s">
        <v>50</v>
      </c>
      <c r="O77" t="s">
        <v>53</v>
      </c>
      <c r="P77" t="s">
        <v>53</v>
      </c>
      <c r="Q77">
        <v>9.58</v>
      </c>
      <c r="R77" t="s">
        <v>53</v>
      </c>
      <c r="S77">
        <v>9.58</v>
      </c>
      <c r="T77" t="s">
        <v>53</v>
      </c>
      <c r="U77" t="s">
        <v>53</v>
      </c>
      <c r="V77">
        <v>26.37</v>
      </c>
      <c r="W77" t="s">
        <v>53</v>
      </c>
      <c r="X77">
        <v>26.37</v>
      </c>
      <c r="Y77" t="s">
        <v>53</v>
      </c>
      <c r="Z77" t="s">
        <v>53</v>
      </c>
      <c r="AA77">
        <v>4.04</v>
      </c>
      <c r="AB77" t="s">
        <v>53</v>
      </c>
      <c r="AC77">
        <v>4.04</v>
      </c>
      <c r="AD77" t="s">
        <v>53</v>
      </c>
      <c r="AE77" s="1" t="s">
        <v>53</v>
      </c>
      <c r="AF77">
        <v>6.38</v>
      </c>
      <c r="AG77" t="s">
        <v>53</v>
      </c>
      <c r="AH77">
        <f t="shared" si="3"/>
        <v>6.38</v>
      </c>
      <c r="AI77" t="s">
        <v>53</v>
      </c>
      <c r="AJ77" t="s">
        <v>53</v>
      </c>
      <c r="AK77">
        <v>1.2</v>
      </c>
      <c r="AL77" t="s">
        <v>53</v>
      </c>
      <c r="AM77">
        <f t="shared" si="4"/>
        <v>1.2</v>
      </c>
      <c r="AN77" t="s">
        <v>53</v>
      </c>
      <c r="AO77" t="s">
        <v>53</v>
      </c>
      <c r="AP77">
        <v>4.08</v>
      </c>
      <c r="AQ77" t="s">
        <v>53</v>
      </c>
      <c r="AR77">
        <f t="shared" si="5"/>
        <v>4.08</v>
      </c>
      <c r="AS77" t="s">
        <v>54</v>
      </c>
      <c r="AT77" t="s">
        <v>50</v>
      </c>
      <c r="AU77" t="s">
        <v>49</v>
      </c>
      <c r="AV77">
        <v>1</v>
      </c>
      <c r="AW77" t="s">
        <v>52</v>
      </c>
      <c r="AX77" t="s">
        <v>51</v>
      </c>
      <c r="AY77" t="s">
        <v>50</v>
      </c>
      <c r="AZ77" t="s">
        <v>49</v>
      </c>
    </row>
    <row r="78" spans="1:52" x14ac:dyDescent="0.3">
      <c r="A78">
        <v>77</v>
      </c>
      <c r="B78" t="s">
        <v>49</v>
      </c>
      <c r="C78" t="s">
        <v>50</v>
      </c>
      <c r="D78" t="s">
        <v>51</v>
      </c>
      <c r="E78" t="s">
        <v>52</v>
      </c>
      <c r="F78">
        <v>5</v>
      </c>
      <c r="G78">
        <v>6</v>
      </c>
      <c r="H78">
        <v>1</v>
      </c>
      <c r="I78">
        <v>4</v>
      </c>
      <c r="J78">
        <v>3</v>
      </c>
      <c r="K78">
        <v>6</v>
      </c>
      <c r="L78">
        <v>6</v>
      </c>
      <c r="M78">
        <v>3</v>
      </c>
      <c r="N78" t="s">
        <v>52</v>
      </c>
      <c r="O78" t="s">
        <v>53</v>
      </c>
      <c r="P78" t="s">
        <v>53</v>
      </c>
      <c r="Q78" t="s">
        <v>53</v>
      </c>
      <c r="R78">
        <v>5.26</v>
      </c>
      <c r="S78">
        <v>5.26</v>
      </c>
      <c r="T78" t="s">
        <v>53</v>
      </c>
      <c r="U78" t="s">
        <v>53</v>
      </c>
      <c r="V78" t="s">
        <v>53</v>
      </c>
      <c r="W78">
        <v>28.67</v>
      </c>
      <c r="X78">
        <v>28.67</v>
      </c>
      <c r="Y78" t="s">
        <v>53</v>
      </c>
      <c r="Z78" t="s">
        <v>53</v>
      </c>
      <c r="AA78" t="s">
        <v>53</v>
      </c>
      <c r="AB78">
        <v>4.4800000000000004</v>
      </c>
      <c r="AC78">
        <v>4.4800000000000004</v>
      </c>
      <c r="AD78" t="s">
        <v>53</v>
      </c>
      <c r="AE78" s="1" t="s">
        <v>53</v>
      </c>
      <c r="AF78" t="s">
        <v>53</v>
      </c>
      <c r="AG78">
        <v>4.1100000000000003</v>
      </c>
      <c r="AH78">
        <f t="shared" si="3"/>
        <v>4.1100000000000003</v>
      </c>
      <c r="AI78" t="s">
        <v>53</v>
      </c>
      <c r="AJ78" t="s">
        <v>53</v>
      </c>
      <c r="AK78" t="s">
        <v>53</v>
      </c>
      <c r="AL78">
        <v>3.2</v>
      </c>
      <c r="AM78">
        <f t="shared" si="4"/>
        <v>3.2</v>
      </c>
      <c r="AN78" t="s">
        <v>53</v>
      </c>
      <c r="AO78" t="s">
        <v>53</v>
      </c>
      <c r="AP78" t="s">
        <v>53</v>
      </c>
      <c r="AQ78">
        <v>5.61</v>
      </c>
      <c r="AR78">
        <f t="shared" si="5"/>
        <v>5.61</v>
      </c>
      <c r="AS78" t="s">
        <v>56</v>
      </c>
      <c r="AT78" t="s">
        <v>52</v>
      </c>
      <c r="AU78" t="s">
        <v>50</v>
      </c>
      <c r="AV78">
        <v>2</v>
      </c>
      <c r="AW78" t="s">
        <v>61</v>
      </c>
      <c r="AX78" t="s">
        <v>51</v>
      </c>
      <c r="AY78" t="s">
        <v>51</v>
      </c>
      <c r="AZ78" t="s">
        <v>49</v>
      </c>
    </row>
    <row r="79" spans="1:52" x14ac:dyDescent="0.3">
      <c r="A79">
        <v>78</v>
      </c>
      <c r="B79" t="s">
        <v>51</v>
      </c>
      <c r="C79" t="s">
        <v>50</v>
      </c>
      <c r="D79" t="s">
        <v>55</v>
      </c>
      <c r="E79" t="s">
        <v>49</v>
      </c>
      <c r="F79">
        <v>6</v>
      </c>
      <c r="G79">
        <v>4</v>
      </c>
      <c r="H79">
        <v>1</v>
      </c>
      <c r="I79">
        <v>6</v>
      </c>
      <c r="J79">
        <v>2</v>
      </c>
      <c r="K79">
        <v>5</v>
      </c>
      <c r="L79">
        <v>1</v>
      </c>
      <c r="M79">
        <v>5</v>
      </c>
      <c r="N79" t="s">
        <v>49</v>
      </c>
      <c r="O79">
        <v>11.4</v>
      </c>
      <c r="P79" t="s">
        <v>53</v>
      </c>
      <c r="Q79" t="s">
        <v>53</v>
      </c>
      <c r="R79" t="s">
        <v>53</v>
      </c>
      <c r="S79">
        <v>11.4</v>
      </c>
      <c r="T79">
        <v>39.46</v>
      </c>
      <c r="U79" t="s">
        <v>53</v>
      </c>
      <c r="V79" t="s">
        <v>53</v>
      </c>
      <c r="W79" t="s">
        <v>53</v>
      </c>
      <c r="X79">
        <v>39.46</v>
      </c>
      <c r="Y79">
        <v>2.2599999999999998</v>
      </c>
      <c r="Z79" t="s">
        <v>53</v>
      </c>
      <c r="AA79" t="s">
        <v>53</v>
      </c>
      <c r="AB79" t="s">
        <v>53</v>
      </c>
      <c r="AC79">
        <v>2.2599999999999998</v>
      </c>
      <c r="AD79">
        <v>7.51</v>
      </c>
      <c r="AE79" s="1" t="s">
        <v>53</v>
      </c>
      <c r="AF79" t="s">
        <v>53</v>
      </c>
      <c r="AG79" t="s">
        <v>53</v>
      </c>
      <c r="AH79">
        <f t="shared" si="3"/>
        <v>7.51</v>
      </c>
      <c r="AI79">
        <v>3.83</v>
      </c>
      <c r="AJ79" t="s">
        <v>53</v>
      </c>
      <c r="AK79" t="s">
        <v>53</v>
      </c>
      <c r="AL79" t="s">
        <v>53</v>
      </c>
      <c r="AM79">
        <f t="shared" si="4"/>
        <v>3.83</v>
      </c>
      <c r="AN79">
        <v>5.19</v>
      </c>
      <c r="AO79" t="s">
        <v>53</v>
      </c>
      <c r="AP79" t="s">
        <v>53</v>
      </c>
      <c r="AQ79" t="s">
        <v>53</v>
      </c>
      <c r="AR79">
        <f t="shared" si="5"/>
        <v>5.19</v>
      </c>
      <c r="AS79" t="s">
        <v>56</v>
      </c>
      <c r="AT79" t="s">
        <v>52</v>
      </c>
      <c r="AU79" t="s">
        <v>50</v>
      </c>
      <c r="AV79">
        <v>1</v>
      </c>
      <c r="AW79" t="s">
        <v>50</v>
      </c>
      <c r="AX79" t="s">
        <v>51</v>
      </c>
      <c r="AY79" t="s">
        <v>50</v>
      </c>
      <c r="AZ79" t="s">
        <v>51</v>
      </c>
    </row>
    <row r="80" spans="1:52" x14ac:dyDescent="0.3">
      <c r="A80">
        <v>79</v>
      </c>
      <c r="B80" t="s">
        <v>49</v>
      </c>
      <c r="C80" t="s">
        <v>52</v>
      </c>
      <c r="D80" t="s">
        <v>51</v>
      </c>
      <c r="E80" t="s">
        <v>50</v>
      </c>
      <c r="F80">
        <v>6</v>
      </c>
      <c r="G80">
        <v>4</v>
      </c>
      <c r="H80">
        <v>1</v>
      </c>
      <c r="I80">
        <v>2</v>
      </c>
      <c r="J80">
        <v>2</v>
      </c>
      <c r="K80">
        <v>1</v>
      </c>
      <c r="L80">
        <v>3</v>
      </c>
      <c r="M80">
        <v>6</v>
      </c>
      <c r="N80" t="s">
        <v>52</v>
      </c>
      <c r="O80" t="s">
        <v>53</v>
      </c>
      <c r="P80" t="s">
        <v>53</v>
      </c>
      <c r="Q80" t="s">
        <v>53</v>
      </c>
      <c r="R80">
        <v>11.2</v>
      </c>
      <c r="S80">
        <v>11.2</v>
      </c>
      <c r="T80" t="s">
        <v>53</v>
      </c>
      <c r="U80" t="s">
        <v>53</v>
      </c>
      <c r="V80" t="s">
        <v>53</v>
      </c>
      <c r="W80">
        <v>35.9</v>
      </c>
      <c r="X80">
        <v>35.9</v>
      </c>
      <c r="Y80" t="s">
        <v>53</v>
      </c>
      <c r="Z80" t="s">
        <v>53</v>
      </c>
      <c r="AA80" t="s">
        <v>53</v>
      </c>
      <c r="AB80">
        <v>2.77</v>
      </c>
      <c r="AC80">
        <v>2.77</v>
      </c>
      <c r="AD80" t="s">
        <v>53</v>
      </c>
      <c r="AE80" s="1" t="s">
        <v>53</v>
      </c>
      <c r="AF80" t="s">
        <v>53</v>
      </c>
      <c r="AG80">
        <v>6.59</v>
      </c>
      <c r="AH80">
        <f t="shared" si="3"/>
        <v>6.59</v>
      </c>
      <c r="AI80" t="s">
        <v>53</v>
      </c>
      <c r="AJ80" t="s">
        <v>53</v>
      </c>
      <c r="AK80" t="s">
        <v>53</v>
      </c>
      <c r="AL80">
        <v>4.76</v>
      </c>
      <c r="AM80">
        <f t="shared" si="4"/>
        <v>4.76</v>
      </c>
      <c r="AN80" t="s">
        <v>53</v>
      </c>
      <c r="AO80" t="s">
        <v>53</v>
      </c>
      <c r="AP80" t="s">
        <v>53</v>
      </c>
      <c r="AQ80">
        <v>4.88</v>
      </c>
      <c r="AR80">
        <f t="shared" si="5"/>
        <v>4.88</v>
      </c>
      <c r="AS80" t="s">
        <v>54</v>
      </c>
      <c r="AT80" t="s">
        <v>50</v>
      </c>
      <c r="AU80" t="s">
        <v>50</v>
      </c>
      <c r="AV80">
        <v>1</v>
      </c>
      <c r="AW80" t="s">
        <v>49</v>
      </c>
      <c r="AX80" t="s">
        <v>51</v>
      </c>
      <c r="AY80" t="s">
        <v>50</v>
      </c>
      <c r="AZ80" t="s">
        <v>51</v>
      </c>
    </row>
    <row r="81" spans="1:52" x14ac:dyDescent="0.3">
      <c r="A81">
        <v>80</v>
      </c>
      <c r="B81" t="s">
        <v>49</v>
      </c>
      <c r="C81" t="s">
        <v>50</v>
      </c>
      <c r="D81" t="s">
        <v>51</v>
      </c>
      <c r="E81" t="s">
        <v>50</v>
      </c>
      <c r="F81">
        <v>4</v>
      </c>
      <c r="G81">
        <v>6</v>
      </c>
      <c r="H81">
        <v>1</v>
      </c>
      <c r="I81">
        <v>3</v>
      </c>
      <c r="J81">
        <v>1</v>
      </c>
      <c r="K81">
        <v>1</v>
      </c>
      <c r="L81">
        <v>1</v>
      </c>
      <c r="M81">
        <v>5</v>
      </c>
      <c r="N81" t="s">
        <v>50</v>
      </c>
      <c r="O81" t="s">
        <v>53</v>
      </c>
      <c r="P81" t="s">
        <v>53</v>
      </c>
      <c r="Q81">
        <v>12.4</v>
      </c>
      <c r="R81" t="s">
        <v>53</v>
      </c>
      <c r="S81">
        <v>12.4</v>
      </c>
      <c r="T81" t="s">
        <v>53</v>
      </c>
      <c r="U81" t="s">
        <v>53</v>
      </c>
      <c r="V81">
        <v>28.7</v>
      </c>
      <c r="W81" t="s">
        <v>53</v>
      </c>
      <c r="X81">
        <v>28.7</v>
      </c>
      <c r="Y81" t="s">
        <v>53</v>
      </c>
      <c r="Z81" t="s">
        <v>53</v>
      </c>
      <c r="AA81">
        <v>1.39</v>
      </c>
      <c r="AB81" t="s">
        <v>53</v>
      </c>
      <c r="AC81">
        <v>1.39</v>
      </c>
      <c r="AD81" t="s">
        <v>53</v>
      </c>
      <c r="AE81" s="1" t="s">
        <v>53</v>
      </c>
      <c r="AF81">
        <v>6.89</v>
      </c>
      <c r="AG81" t="s">
        <v>53</v>
      </c>
      <c r="AH81">
        <f t="shared" si="3"/>
        <v>6.89</v>
      </c>
      <c r="AI81" t="s">
        <v>53</v>
      </c>
      <c r="AJ81" t="s">
        <v>53</v>
      </c>
      <c r="AK81">
        <v>1.75</v>
      </c>
      <c r="AL81" t="s">
        <v>53</v>
      </c>
      <c r="AM81">
        <f t="shared" si="4"/>
        <v>1.75</v>
      </c>
      <c r="AN81" t="s">
        <v>53</v>
      </c>
      <c r="AO81" t="s">
        <v>53</v>
      </c>
      <c r="AP81">
        <v>3.29</v>
      </c>
      <c r="AQ81" t="s">
        <v>53</v>
      </c>
      <c r="AR81">
        <f t="shared" si="5"/>
        <v>3.29</v>
      </c>
      <c r="AS81" t="s">
        <v>56</v>
      </c>
      <c r="AT81" t="s">
        <v>52</v>
      </c>
      <c r="AU81" t="s">
        <v>52</v>
      </c>
      <c r="AV81">
        <v>2</v>
      </c>
      <c r="AW81" t="s">
        <v>61</v>
      </c>
      <c r="AX81" t="s">
        <v>51</v>
      </c>
      <c r="AY81" t="s">
        <v>49</v>
      </c>
      <c r="AZ81" t="s">
        <v>49</v>
      </c>
    </row>
    <row r="82" spans="1:52" x14ac:dyDescent="0.3">
      <c r="A82">
        <v>81</v>
      </c>
      <c r="B82" t="s">
        <v>51</v>
      </c>
      <c r="C82" t="s">
        <v>50</v>
      </c>
      <c r="D82" t="s">
        <v>51</v>
      </c>
      <c r="E82" t="s">
        <v>51</v>
      </c>
      <c r="F82">
        <v>6</v>
      </c>
      <c r="G82">
        <v>6</v>
      </c>
      <c r="H82">
        <v>5</v>
      </c>
      <c r="I82">
        <v>1</v>
      </c>
      <c r="J82">
        <v>3</v>
      </c>
      <c r="K82">
        <v>4</v>
      </c>
      <c r="L82">
        <v>1</v>
      </c>
      <c r="M82">
        <v>4</v>
      </c>
      <c r="N82" t="s">
        <v>50</v>
      </c>
      <c r="O82" t="s">
        <v>53</v>
      </c>
      <c r="P82" t="s">
        <v>53</v>
      </c>
      <c r="Q82">
        <v>11.05</v>
      </c>
      <c r="R82" t="s">
        <v>53</v>
      </c>
      <c r="S82">
        <v>11.05</v>
      </c>
      <c r="T82" t="s">
        <v>53</v>
      </c>
      <c r="U82" t="s">
        <v>53</v>
      </c>
      <c r="V82">
        <v>26.15</v>
      </c>
      <c r="W82" t="s">
        <v>53</v>
      </c>
      <c r="X82">
        <v>26.15</v>
      </c>
      <c r="Y82" t="s">
        <v>53</v>
      </c>
      <c r="Z82" t="s">
        <v>53</v>
      </c>
      <c r="AA82">
        <v>3.74</v>
      </c>
      <c r="AB82" t="s">
        <v>53</v>
      </c>
      <c r="AC82">
        <v>3.74</v>
      </c>
      <c r="AD82" t="s">
        <v>53</v>
      </c>
      <c r="AE82" s="1" t="s">
        <v>53</v>
      </c>
      <c r="AF82">
        <v>7.32</v>
      </c>
      <c r="AG82" t="s">
        <v>53</v>
      </c>
      <c r="AH82">
        <f t="shared" si="3"/>
        <v>7.32</v>
      </c>
      <c r="AI82" t="s">
        <v>53</v>
      </c>
      <c r="AJ82" t="s">
        <v>53</v>
      </c>
      <c r="AK82">
        <v>4.78</v>
      </c>
      <c r="AL82" t="s">
        <v>53</v>
      </c>
      <c r="AM82">
        <f t="shared" si="4"/>
        <v>4.78</v>
      </c>
      <c r="AN82" t="s">
        <v>53</v>
      </c>
      <c r="AO82" t="s">
        <v>53</v>
      </c>
      <c r="AP82">
        <v>5.82</v>
      </c>
      <c r="AQ82" t="s">
        <v>53</v>
      </c>
      <c r="AR82">
        <f t="shared" si="5"/>
        <v>5.82</v>
      </c>
      <c r="AS82" t="s">
        <v>56</v>
      </c>
      <c r="AT82" t="s">
        <v>50</v>
      </c>
      <c r="AU82" t="s">
        <v>50</v>
      </c>
      <c r="AV82">
        <v>2</v>
      </c>
      <c r="AW82" t="s">
        <v>55</v>
      </c>
      <c r="AX82" t="s">
        <v>51</v>
      </c>
      <c r="AY82" t="s">
        <v>51</v>
      </c>
      <c r="AZ82" t="s">
        <v>49</v>
      </c>
    </row>
    <row r="83" spans="1:52" x14ac:dyDescent="0.3">
      <c r="A83">
        <v>82</v>
      </c>
      <c r="B83" t="s">
        <v>49</v>
      </c>
      <c r="C83" t="s">
        <v>50</v>
      </c>
      <c r="D83" t="s">
        <v>49</v>
      </c>
      <c r="E83" t="s">
        <v>52</v>
      </c>
      <c r="F83">
        <v>7</v>
      </c>
      <c r="G83">
        <v>5</v>
      </c>
      <c r="H83">
        <v>4</v>
      </c>
      <c r="I83">
        <v>3</v>
      </c>
      <c r="J83">
        <v>4</v>
      </c>
      <c r="K83">
        <v>2</v>
      </c>
      <c r="L83">
        <v>1</v>
      </c>
      <c r="M83">
        <v>5</v>
      </c>
      <c r="N83" t="s">
        <v>49</v>
      </c>
      <c r="O83">
        <v>7.3</v>
      </c>
      <c r="P83" t="s">
        <v>53</v>
      </c>
      <c r="Q83" t="s">
        <v>53</v>
      </c>
      <c r="R83" t="s">
        <v>53</v>
      </c>
      <c r="S83">
        <v>7.3</v>
      </c>
      <c r="T83">
        <v>21.95</v>
      </c>
      <c r="U83" t="s">
        <v>53</v>
      </c>
      <c r="V83" t="s">
        <v>53</v>
      </c>
      <c r="W83" t="s">
        <v>53</v>
      </c>
      <c r="X83">
        <v>21.95</v>
      </c>
      <c r="Y83">
        <v>2.4300000000000002</v>
      </c>
      <c r="Z83" t="s">
        <v>53</v>
      </c>
      <c r="AA83" t="s">
        <v>53</v>
      </c>
      <c r="AB83" t="s">
        <v>53</v>
      </c>
      <c r="AC83">
        <v>2.4300000000000002</v>
      </c>
      <c r="AD83">
        <v>7.16</v>
      </c>
      <c r="AE83" s="1" t="s">
        <v>53</v>
      </c>
      <c r="AF83" t="s">
        <v>53</v>
      </c>
      <c r="AG83" t="s">
        <v>53</v>
      </c>
      <c r="AH83">
        <f t="shared" si="3"/>
        <v>7.16</v>
      </c>
      <c r="AI83">
        <v>2.4</v>
      </c>
      <c r="AJ83" t="s">
        <v>53</v>
      </c>
      <c r="AK83" t="s">
        <v>53</v>
      </c>
      <c r="AL83" t="s">
        <v>53</v>
      </c>
      <c r="AM83">
        <f t="shared" si="4"/>
        <v>2.4</v>
      </c>
      <c r="AN83">
        <v>5.15</v>
      </c>
      <c r="AO83" t="s">
        <v>53</v>
      </c>
      <c r="AP83" t="s">
        <v>53</v>
      </c>
      <c r="AQ83" t="s">
        <v>53</v>
      </c>
      <c r="AR83">
        <f t="shared" si="5"/>
        <v>5.15</v>
      </c>
      <c r="AS83" t="s">
        <v>59</v>
      </c>
      <c r="AT83" t="s">
        <v>55</v>
      </c>
      <c r="AU83" t="s">
        <v>52</v>
      </c>
      <c r="AV83">
        <v>2</v>
      </c>
      <c r="AW83" t="s">
        <v>58</v>
      </c>
      <c r="AX83" t="s">
        <v>51</v>
      </c>
      <c r="AY83" t="s">
        <v>51</v>
      </c>
      <c r="AZ83" t="s">
        <v>51</v>
      </c>
    </row>
    <row r="84" spans="1:52" x14ac:dyDescent="0.3">
      <c r="A84">
        <v>83</v>
      </c>
      <c r="B84" t="s">
        <v>51</v>
      </c>
      <c r="C84" t="s">
        <v>50</v>
      </c>
      <c r="D84" t="s">
        <v>52</v>
      </c>
      <c r="E84" t="s">
        <v>50</v>
      </c>
      <c r="F84">
        <v>1</v>
      </c>
      <c r="G84">
        <v>6</v>
      </c>
      <c r="H84">
        <v>3</v>
      </c>
      <c r="I84">
        <v>2</v>
      </c>
      <c r="J84">
        <v>1</v>
      </c>
      <c r="K84">
        <v>4</v>
      </c>
      <c r="L84">
        <v>1</v>
      </c>
      <c r="M84">
        <v>4</v>
      </c>
      <c r="N84" t="s">
        <v>51</v>
      </c>
      <c r="O84" t="s">
        <v>53</v>
      </c>
      <c r="P84">
        <v>14.57</v>
      </c>
      <c r="Q84" t="s">
        <v>53</v>
      </c>
      <c r="R84" t="s">
        <v>53</v>
      </c>
      <c r="S84">
        <v>14.57</v>
      </c>
      <c r="T84" t="s">
        <v>53</v>
      </c>
      <c r="U84">
        <v>21.36</v>
      </c>
      <c r="V84" t="s">
        <v>53</v>
      </c>
      <c r="W84" t="s">
        <v>53</v>
      </c>
      <c r="X84">
        <v>21.36</v>
      </c>
      <c r="Y84" t="s">
        <v>53</v>
      </c>
      <c r="Z84">
        <v>2.2000000000000002</v>
      </c>
      <c r="AA84" t="s">
        <v>53</v>
      </c>
      <c r="AB84" t="s">
        <v>53</v>
      </c>
      <c r="AC84">
        <v>2.2000000000000002</v>
      </c>
      <c r="AD84" t="s">
        <v>53</v>
      </c>
      <c r="AE84" s="1">
        <v>8.31</v>
      </c>
      <c r="AF84" t="s">
        <v>53</v>
      </c>
      <c r="AG84" t="s">
        <v>53</v>
      </c>
      <c r="AH84">
        <f t="shared" si="3"/>
        <v>8.31</v>
      </c>
      <c r="AI84" t="s">
        <v>53</v>
      </c>
      <c r="AJ84">
        <v>4.18</v>
      </c>
      <c r="AK84" t="s">
        <v>53</v>
      </c>
      <c r="AL84" t="s">
        <v>53</v>
      </c>
      <c r="AM84">
        <f t="shared" si="4"/>
        <v>4.18</v>
      </c>
      <c r="AN84" t="s">
        <v>53</v>
      </c>
      <c r="AO84">
        <v>1.37</v>
      </c>
      <c r="AP84" t="s">
        <v>53</v>
      </c>
      <c r="AQ84" t="s">
        <v>53</v>
      </c>
      <c r="AR84">
        <f t="shared" si="5"/>
        <v>1.37</v>
      </c>
      <c r="AS84" t="s">
        <v>59</v>
      </c>
      <c r="AT84" t="s">
        <v>52</v>
      </c>
      <c r="AU84" t="s">
        <v>55</v>
      </c>
      <c r="AV84">
        <v>1</v>
      </c>
      <c r="AW84" t="s">
        <v>55</v>
      </c>
      <c r="AX84" t="s">
        <v>55</v>
      </c>
      <c r="AY84" t="s">
        <v>51</v>
      </c>
      <c r="AZ84" t="s">
        <v>51</v>
      </c>
    </row>
    <row r="85" spans="1:52" x14ac:dyDescent="0.3">
      <c r="A85">
        <v>84</v>
      </c>
      <c r="B85" t="s">
        <v>51</v>
      </c>
      <c r="C85" t="s">
        <v>50</v>
      </c>
      <c r="D85" t="s">
        <v>51</v>
      </c>
      <c r="E85" t="s">
        <v>49</v>
      </c>
      <c r="F85">
        <v>7</v>
      </c>
      <c r="G85">
        <v>6</v>
      </c>
      <c r="H85">
        <v>2</v>
      </c>
      <c r="I85">
        <v>1</v>
      </c>
      <c r="J85">
        <v>2</v>
      </c>
      <c r="K85">
        <v>4</v>
      </c>
      <c r="L85">
        <v>2</v>
      </c>
      <c r="M85">
        <v>5</v>
      </c>
      <c r="N85" t="s">
        <v>51</v>
      </c>
      <c r="O85" t="s">
        <v>53</v>
      </c>
      <c r="P85">
        <v>8.08</v>
      </c>
      <c r="Q85" t="s">
        <v>53</v>
      </c>
      <c r="R85" t="s">
        <v>53</v>
      </c>
      <c r="S85">
        <v>8.08</v>
      </c>
      <c r="T85" t="s">
        <v>53</v>
      </c>
      <c r="U85">
        <v>34.65</v>
      </c>
      <c r="V85" t="s">
        <v>53</v>
      </c>
      <c r="W85" t="s">
        <v>53</v>
      </c>
      <c r="X85">
        <v>34.65</v>
      </c>
      <c r="Y85" t="s">
        <v>53</v>
      </c>
      <c r="Z85">
        <v>4.09</v>
      </c>
      <c r="AA85" t="s">
        <v>53</v>
      </c>
      <c r="AB85" t="s">
        <v>53</v>
      </c>
      <c r="AC85">
        <v>4.09</v>
      </c>
      <c r="AD85" t="s">
        <v>53</v>
      </c>
      <c r="AE85" s="1">
        <v>5.93</v>
      </c>
      <c r="AF85" t="s">
        <v>53</v>
      </c>
      <c r="AG85" t="s">
        <v>53</v>
      </c>
      <c r="AH85">
        <f t="shared" si="3"/>
        <v>5.93</v>
      </c>
      <c r="AI85" t="s">
        <v>53</v>
      </c>
      <c r="AJ85">
        <v>2.54</v>
      </c>
      <c r="AK85" t="s">
        <v>53</v>
      </c>
      <c r="AL85" t="s">
        <v>53</v>
      </c>
      <c r="AM85">
        <f t="shared" si="4"/>
        <v>2.54</v>
      </c>
      <c r="AN85" t="s">
        <v>53</v>
      </c>
      <c r="AO85">
        <v>1.51</v>
      </c>
      <c r="AP85" t="s">
        <v>53</v>
      </c>
      <c r="AQ85" t="s">
        <v>53</v>
      </c>
      <c r="AR85">
        <f t="shared" si="5"/>
        <v>1.51</v>
      </c>
      <c r="AS85" t="s">
        <v>54</v>
      </c>
      <c r="AT85" t="s">
        <v>50</v>
      </c>
      <c r="AU85" t="s">
        <v>51</v>
      </c>
      <c r="AV85">
        <v>2</v>
      </c>
      <c r="AW85" t="s">
        <v>50</v>
      </c>
      <c r="AX85" t="s">
        <v>51</v>
      </c>
      <c r="AY85" t="s">
        <v>50</v>
      </c>
      <c r="AZ85" t="s">
        <v>50</v>
      </c>
    </row>
    <row r="86" spans="1:52" x14ac:dyDescent="0.3">
      <c r="A86">
        <v>85</v>
      </c>
      <c r="B86" t="s">
        <v>49</v>
      </c>
      <c r="C86" t="s">
        <v>50</v>
      </c>
      <c r="D86" t="s">
        <v>50</v>
      </c>
      <c r="E86" t="s">
        <v>58</v>
      </c>
      <c r="F86">
        <v>6</v>
      </c>
      <c r="G86">
        <v>6</v>
      </c>
      <c r="H86">
        <v>1</v>
      </c>
      <c r="I86">
        <v>7</v>
      </c>
      <c r="J86">
        <v>1</v>
      </c>
      <c r="K86">
        <v>3</v>
      </c>
      <c r="L86">
        <v>3</v>
      </c>
      <c r="M86">
        <v>5</v>
      </c>
      <c r="N86" t="s">
        <v>49</v>
      </c>
      <c r="O86">
        <v>13.19</v>
      </c>
      <c r="P86" t="s">
        <v>53</v>
      </c>
      <c r="Q86" t="s">
        <v>53</v>
      </c>
      <c r="R86" t="s">
        <v>53</v>
      </c>
      <c r="S86">
        <v>13.19</v>
      </c>
      <c r="T86">
        <v>19.100000000000001</v>
      </c>
      <c r="U86" t="s">
        <v>53</v>
      </c>
      <c r="V86" t="s">
        <v>53</v>
      </c>
      <c r="W86" t="s">
        <v>53</v>
      </c>
      <c r="X86">
        <v>19.100000000000001</v>
      </c>
      <c r="Y86">
        <v>4.84</v>
      </c>
      <c r="Z86" t="s">
        <v>53</v>
      </c>
      <c r="AA86" t="s">
        <v>53</v>
      </c>
      <c r="AB86" t="s">
        <v>53</v>
      </c>
      <c r="AC86">
        <v>4.84</v>
      </c>
      <c r="AD86">
        <v>7.99</v>
      </c>
      <c r="AE86" s="1" t="s">
        <v>53</v>
      </c>
      <c r="AF86" t="s">
        <v>53</v>
      </c>
      <c r="AG86" t="s">
        <v>53</v>
      </c>
      <c r="AH86">
        <f t="shared" si="3"/>
        <v>7.99</v>
      </c>
      <c r="AI86">
        <v>2.34</v>
      </c>
      <c r="AJ86" t="s">
        <v>53</v>
      </c>
      <c r="AK86" t="s">
        <v>53</v>
      </c>
      <c r="AL86" t="s">
        <v>53</v>
      </c>
      <c r="AM86">
        <f t="shared" si="4"/>
        <v>2.34</v>
      </c>
      <c r="AN86">
        <v>4.58</v>
      </c>
      <c r="AO86" t="s">
        <v>53</v>
      </c>
      <c r="AP86" t="s">
        <v>53</v>
      </c>
      <c r="AQ86" t="s">
        <v>53</v>
      </c>
      <c r="AR86">
        <f t="shared" si="5"/>
        <v>4.58</v>
      </c>
      <c r="AS86" t="s">
        <v>56</v>
      </c>
      <c r="AT86" t="s">
        <v>57</v>
      </c>
      <c r="AU86" t="s">
        <v>55</v>
      </c>
      <c r="AV86">
        <v>6</v>
      </c>
      <c r="AW86" t="s">
        <v>55</v>
      </c>
      <c r="AX86" t="s">
        <v>55</v>
      </c>
      <c r="AY86" t="s">
        <v>51</v>
      </c>
      <c r="AZ86" t="s">
        <v>52</v>
      </c>
    </row>
    <row r="87" spans="1:52" x14ac:dyDescent="0.3">
      <c r="A87">
        <v>86</v>
      </c>
      <c r="B87" t="s">
        <v>49</v>
      </c>
      <c r="C87" t="s">
        <v>49</v>
      </c>
      <c r="D87" t="s">
        <v>49</v>
      </c>
      <c r="E87" t="s">
        <v>55</v>
      </c>
      <c r="F87">
        <v>7</v>
      </c>
      <c r="G87">
        <v>1</v>
      </c>
      <c r="H87">
        <v>4</v>
      </c>
      <c r="I87">
        <v>6</v>
      </c>
      <c r="J87">
        <v>5</v>
      </c>
      <c r="K87">
        <v>4</v>
      </c>
      <c r="L87">
        <v>7</v>
      </c>
      <c r="M87">
        <v>4</v>
      </c>
      <c r="N87" t="s">
        <v>51</v>
      </c>
      <c r="O87" t="s">
        <v>53</v>
      </c>
      <c r="P87">
        <v>9.49</v>
      </c>
      <c r="Q87" t="s">
        <v>53</v>
      </c>
      <c r="R87" t="s">
        <v>53</v>
      </c>
      <c r="S87">
        <v>9.49</v>
      </c>
      <c r="T87" t="s">
        <v>53</v>
      </c>
      <c r="U87">
        <v>21.74</v>
      </c>
      <c r="V87" t="s">
        <v>53</v>
      </c>
      <c r="W87" t="s">
        <v>53</v>
      </c>
      <c r="X87">
        <v>21.74</v>
      </c>
      <c r="Y87" t="s">
        <v>53</v>
      </c>
      <c r="Z87">
        <v>2.68</v>
      </c>
      <c r="AA87" t="s">
        <v>53</v>
      </c>
      <c r="AB87" t="s">
        <v>53</v>
      </c>
      <c r="AC87">
        <v>2.68</v>
      </c>
      <c r="AD87" t="s">
        <v>53</v>
      </c>
      <c r="AE87" s="1">
        <v>5.67</v>
      </c>
      <c r="AF87" t="s">
        <v>53</v>
      </c>
      <c r="AG87" t="s">
        <v>53</v>
      </c>
      <c r="AH87">
        <f t="shared" si="3"/>
        <v>5.67</v>
      </c>
      <c r="AI87" t="s">
        <v>53</v>
      </c>
      <c r="AJ87">
        <v>4.26</v>
      </c>
      <c r="AK87" t="s">
        <v>53</v>
      </c>
      <c r="AL87" t="s">
        <v>53</v>
      </c>
      <c r="AM87">
        <f t="shared" si="4"/>
        <v>4.26</v>
      </c>
      <c r="AN87" t="s">
        <v>53</v>
      </c>
      <c r="AO87">
        <v>3.09</v>
      </c>
      <c r="AP87" t="s">
        <v>53</v>
      </c>
      <c r="AQ87" t="s">
        <v>53</v>
      </c>
      <c r="AR87">
        <f t="shared" si="5"/>
        <v>3.09</v>
      </c>
      <c r="AS87" t="s">
        <v>56</v>
      </c>
      <c r="AT87" t="s">
        <v>52</v>
      </c>
      <c r="AU87" t="s">
        <v>49</v>
      </c>
      <c r="AV87">
        <v>2</v>
      </c>
      <c r="AW87" t="s">
        <v>50</v>
      </c>
      <c r="AX87" t="s">
        <v>58</v>
      </c>
      <c r="AY87" t="s">
        <v>51</v>
      </c>
      <c r="AZ87" t="s">
        <v>51</v>
      </c>
    </row>
    <row r="88" spans="1:52" x14ac:dyDescent="0.3">
      <c r="A88">
        <v>87</v>
      </c>
      <c r="B88" t="s">
        <v>51</v>
      </c>
      <c r="C88" t="s">
        <v>50</v>
      </c>
      <c r="D88" t="s">
        <v>51</v>
      </c>
      <c r="E88" t="s">
        <v>49</v>
      </c>
      <c r="F88">
        <v>6</v>
      </c>
      <c r="G88">
        <v>2</v>
      </c>
      <c r="H88">
        <v>1</v>
      </c>
      <c r="I88">
        <v>3</v>
      </c>
      <c r="J88">
        <v>5</v>
      </c>
      <c r="K88">
        <v>1</v>
      </c>
      <c r="L88">
        <v>1</v>
      </c>
      <c r="M88">
        <v>3</v>
      </c>
      <c r="N88" t="s">
        <v>49</v>
      </c>
      <c r="O88">
        <v>14.9</v>
      </c>
      <c r="P88" t="s">
        <v>53</v>
      </c>
      <c r="Q88" t="s">
        <v>53</v>
      </c>
      <c r="R88" t="s">
        <v>53</v>
      </c>
      <c r="S88">
        <v>14.9</v>
      </c>
      <c r="T88">
        <v>23.07</v>
      </c>
      <c r="U88" t="s">
        <v>53</v>
      </c>
      <c r="V88" t="s">
        <v>53</v>
      </c>
      <c r="W88" t="s">
        <v>53</v>
      </c>
      <c r="X88">
        <v>23.07</v>
      </c>
      <c r="Y88">
        <v>1.97</v>
      </c>
      <c r="Z88" t="s">
        <v>53</v>
      </c>
      <c r="AA88" t="s">
        <v>53</v>
      </c>
      <c r="AB88" t="s">
        <v>53</v>
      </c>
      <c r="AC88">
        <v>1.97</v>
      </c>
      <c r="AD88">
        <v>8</v>
      </c>
      <c r="AE88" s="1" t="s">
        <v>53</v>
      </c>
      <c r="AF88" t="s">
        <v>53</v>
      </c>
      <c r="AG88" t="s">
        <v>53</v>
      </c>
      <c r="AH88">
        <f t="shared" si="3"/>
        <v>8</v>
      </c>
      <c r="AI88">
        <v>1.9</v>
      </c>
      <c r="AJ88" t="s">
        <v>53</v>
      </c>
      <c r="AK88" t="s">
        <v>53</v>
      </c>
      <c r="AL88" t="s">
        <v>53</v>
      </c>
      <c r="AM88">
        <f t="shared" si="4"/>
        <v>1.9</v>
      </c>
      <c r="AN88">
        <v>4.29</v>
      </c>
      <c r="AO88" t="s">
        <v>53</v>
      </c>
      <c r="AP88" t="s">
        <v>53</v>
      </c>
      <c r="AQ88" t="s">
        <v>53</v>
      </c>
      <c r="AR88">
        <f t="shared" si="5"/>
        <v>4.29</v>
      </c>
      <c r="AS88" t="s">
        <v>56</v>
      </c>
      <c r="AT88" t="s">
        <v>52</v>
      </c>
      <c r="AU88" t="s">
        <v>50</v>
      </c>
      <c r="AV88">
        <v>4</v>
      </c>
      <c r="AW88" t="s">
        <v>52</v>
      </c>
      <c r="AX88" t="s">
        <v>50</v>
      </c>
      <c r="AY88" t="s">
        <v>49</v>
      </c>
      <c r="AZ88" t="s">
        <v>51</v>
      </c>
    </row>
    <row r="89" spans="1:52" x14ac:dyDescent="0.3">
      <c r="A89">
        <v>88</v>
      </c>
      <c r="B89" t="s">
        <v>49</v>
      </c>
      <c r="C89" t="s">
        <v>50</v>
      </c>
      <c r="D89" t="s">
        <v>51</v>
      </c>
      <c r="E89" t="s">
        <v>55</v>
      </c>
      <c r="F89">
        <v>7</v>
      </c>
      <c r="G89">
        <v>2</v>
      </c>
      <c r="H89">
        <v>1</v>
      </c>
      <c r="I89">
        <v>4</v>
      </c>
      <c r="J89">
        <v>5</v>
      </c>
      <c r="K89">
        <v>4</v>
      </c>
      <c r="L89">
        <v>1</v>
      </c>
      <c r="M89">
        <v>4</v>
      </c>
      <c r="N89" t="s">
        <v>51</v>
      </c>
      <c r="O89" t="s">
        <v>53</v>
      </c>
      <c r="P89">
        <v>5.94</v>
      </c>
      <c r="Q89" t="s">
        <v>53</v>
      </c>
      <c r="R89" t="s">
        <v>53</v>
      </c>
      <c r="S89">
        <v>5.94</v>
      </c>
      <c r="T89" t="s">
        <v>53</v>
      </c>
      <c r="U89">
        <v>42.43</v>
      </c>
      <c r="V89" t="s">
        <v>53</v>
      </c>
      <c r="W89" t="s">
        <v>53</v>
      </c>
      <c r="X89">
        <v>42.43</v>
      </c>
      <c r="Y89" t="s">
        <v>53</v>
      </c>
      <c r="Z89">
        <v>4.99</v>
      </c>
      <c r="AA89" t="s">
        <v>53</v>
      </c>
      <c r="AB89" t="s">
        <v>53</v>
      </c>
      <c r="AC89">
        <v>4.99</v>
      </c>
      <c r="AD89" t="s">
        <v>53</v>
      </c>
      <c r="AE89" s="1">
        <v>6.55</v>
      </c>
      <c r="AF89" t="s">
        <v>53</v>
      </c>
      <c r="AG89" t="s">
        <v>53</v>
      </c>
      <c r="AH89">
        <f t="shared" si="3"/>
        <v>6.55</v>
      </c>
      <c r="AI89" t="s">
        <v>53</v>
      </c>
      <c r="AJ89">
        <v>3.77</v>
      </c>
      <c r="AK89" t="s">
        <v>53</v>
      </c>
      <c r="AL89" t="s">
        <v>53</v>
      </c>
      <c r="AM89">
        <f t="shared" si="4"/>
        <v>3.77</v>
      </c>
      <c r="AN89" t="s">
        <v>53</v>
      </c>
      <c r="AO89">
        <v>1.69</v>
      </c>
      <c r="AP89" t="s">
        <v>53</v>
      </c>
      <c r="AQ89" t="s">
        <v>53</v>
      </c>
      <c r="AR89">
        <f t="shared" si="5"/>
        <v>1.69</v>
      </c>
      <c r="AS89" t="s">
        <v>54</v>
      </c>
      <c r="AT89" t="s">
        <v>52</v>
      </c>
      <c r="AU89" t="s">
        <v>49</v>
      </c>
      <c r="AV89">
        <v>4</v>
      </c>
      <c r="AW89" t="s">
        <v>57</v>
      </c>
      <c r="AX89" t="s">
        <v>49</v>
      </c>
      <c r="AY89" t="s">
        <v>51</v>
      </c>
      <c r="AZ89" t="s">
        <v>51</v>
      </c>
    </row>
    <row r="90" spans="1:52" x14ac:dyDescent="0.3">
      <c r="A90">
        <v>89</v>
      </c>
      <c r="B90" t="s">
        <v>49</v>
      </c>
      <c r="C90" t="s">
        <v>52</v>
      </c>
      <c r="D90" t="s">
        <v>52</v>
      </c>
      <c r="E90" t="s">
        <v>49</v>
      </c>
      <c r="F90">
        <v>5</v>
      </c>
      <c r="G90">
        <v>4</v>
      </c>
      <c r="H90">
        <v>7</v>
      </c>
      <c r="I90">
        <v>3</v>
      </c>
      <c r="J90">
        <v>1</v>
      </c>
      <c r="K90">
        <v>1</v>
      </c>
      <c r="L90">
        <v>1</v>
      </c>
      <c r="M90">
        <v>3</v>
      </c>
      <c r="N90" t="s">
        <v>52</v>
      </c>
      <c r="O90" t="s">
        <v>53</v>
      </c>
      <c r="P90" t="s">
        <v>53</v>
      </c>
      <c r="Q90" t="s">
        <v>53</v>
      </c>
      <c r="R90">
        <v>14.95</v>
      </c>
      <c r="S90">
        <v>14.95</v>
      </c>
      <c r="T90" t="s">
        <v>53</v>
      </c>
      <c r="U90" t="s">
        <v>53</v>
      </c>
      <c r="V90" t="s">
        <v>53</v>
      </c>
      <c r="W90">
        <v>37.64</v>
      </c>
      <c r="X90">
        <v>37.64</v>
      </c>
      <c r="Y90" t="s">
        <v>53</v>
      </c>
      <c r="Z90" t="s">
        <v>53</v>
      </c>
      <c r="AA90" t="s">
        <v>53</v>
      </c>
      <c r="AB90">
        <v>2.76</v>
      </c>
      <c r="AC90">
        <v>2.76</v>
      </c>
      <c r="AD90" t="s">
        <v>53</v>
      </c>
      <c r="AE90" s="1" t="s">
        <v>53</v>
      </c>
      <c r="AF90" t="s">
        <v>53</v>
      </c>
      <c r="AG90">
        <v>4.49</v>
      </c>
      <c r="AH90">
        <f t="shared" si="3"/>
        <v>4.49</v>
      </c>
      <c r="AI90" t="s">
        <v>53</v>
      </c>
      <c r="AJ90" t="s">
        <v>53</v>
      </c>
      <c r="AK90" t="s">
        <v>53</v>
      </c>
      <c r="AL90">
        <v>1.17</v>
      </c>
      <c r="AM90">
        <f t="shared" si="4"/>
        <v>1.17</v>
      </c>
      <c r="AN90" t="s">
        <v>53</v>
      </c>
      <c r="AO90" t="s">
        <v>53</v>
      </c>
      <c r="AP90" t="s">
        <v>53</v>
      </c>
      <c r="AQ90">
        <v>4.1900000000000004</v>
      </c>
      <c r="AR90">
        <f t="shared" si="5"/>
        <v>4.1900000000000004</v>
      </c>
      <c r="AS90" t="s">
        <v>54</v>
      </c>
      <c r="AT90" t="s">
        <v>52</v>
      </c>
      <c r="AU90" t="s">
        <v>52</v>
      </c>
      <c r="AV90">
        <v>4</v>
      </c>
      <c r="AW90" t="s">
        <v>58</v>
      </c>
      <c r="AX90" t="s">
        <v>51</v>
      </c>
      <c r="AY90" t="s">
        <v>51</v>
      </c>
      <c r="AZ90" t="s">
        <v>51</v>
      </c>
    </row>
    <row r="91" spans="1:52" x14ac:dyDescent="0.3">
      <c r="A91">
        <v>90</v>
      </c>
      <c r="B91" t="s">
        <v>51</v>
      </c>
      <c r="C91" t="s">
        <v>50</v>
      </c>
      <c r="D91" t="s">
        <v>51</v>
      </c>
      <c r="E91" t="s">
        <v>49</v>
      </c>
      <c r="F91">
        <v>6</v>
      </c>
      <c r="G91">
        <v>5</v>
      </c>
      <c r="H91">
        <v>1</v>
      </c>
      <c r="I91">
        <v>3</v>
      </c>
      <c r="J91">
        <v>3</v>
      </c>
      <c r="K91">
        <v>4</v>
      </c>
      <c r="L91">
        <v>1</v>
      </c>
      <c r="M91">
        <v>4</v>
      </c>
      <c r="N91" t="s">
        <v>52</v>
      </c>
      <c r="O91" t="s">
        <v>53</v>
      </c>
      <c r="P91" t="s">
        <v>53</v>
      </c>
      <c r="Q91" t="s">
        <v>53</v>
      </c>
      <c r="R91">
        <v>14.52</v>
      </c>
      <c r="S91">
        <v>14.52</v>
      </c>
      <c r="T91" t="s">
        <v>53</v>
      </c>
      <c r="U91" t="s">
        <v>53</v>
      </c>
      <c r="V91" t="s">
        <v>53</v>
      </c>
      <c r="W91">
        <v>23.57</v>
      </c>
      <c r="X91">
        <v>23.57</v>
      </c>
      <c r="Y91" t="s">
        <v>53</v>
      </c>
      <c r="Z91" t="s">
        <v>53</v>
      </c>
      <c r="AA91" t="s">
        <v>53</v>
      </c>
      <c r="AB91">
        <v>5.73</v>
      </c>
      <c r="AC91">
        <v>5.73</v>
      </c>
      <c r="AD91" t="s">
        <v>53</v>
      </c>
      <c r="AE91" s="1" t="s">
        <v>53</v>
      </c>
      <c r="AF91" t="s">
        <v>53</v>
      </c>
      <c r="AG91">
        <v>6.07</v>
      </c>
      <c r="AH91">
        <f t="shared" si="3"/>
        <v>6.07</v>
      </c>
      <c r="AI91" t="s">
        <v>53</v>
      </c>
      <c r="AJ91" t="s">
        <v>53</v>
      </c>
      <c r="AK91" t="s">
        <v>53</v>
      </c>
      <c r="AL91">
        <v>1.0900000000000001</v>
      </c>
      <c r="AM91">
        <f t="shared" si="4"/>
        <v>1.0900000000000001</v>
      </c>
      <c r="AN91" t="s">
        <v>53</v>
      </c>
      <c r="AO91" t="s">
        <v>53</v>
      </c>
      <c r="AP91" t="s">
        <v>53</v>
      </c>
      <c r="AQ91">
        <v>5.62</v>
      </c>
      <c r="AR91">
        <f t="shared" si="5"/>
        <v>5.62</v>
      </c>
      <c r="AS91" t="s">
        <v>54</v>
      </c>
      <c r="AT91" t="s">
        <v>50</v>
      </c>
      <c r="AU91" t="s">
        <v>50</v>
      </c>
      <c r="AV91">
        <v>6</v>
      </c>
      <c r="AW91" t="s">
        <v>58</v>
      </c>
      <c r="AX91" t="s">
        <v>51</v>
      </c>
      <c r="AY91" t="s">
        <v>51</v>
      </c>
      <c r="AZ91" t="s">
        <v>51</v>
      </c>
    </row>
    <row r="92" spans="1:52" x14ac:dyDescent="0.3">
      <c r="A92">
        <v>91</v>
      </c>
      <c r="B92" t="s">
        <v>49</v>
      </c>
      <c r="C92" t="s">
        <v>51</v>
      </c>
      <c r="D92" t="s">
        <v>49</v>
      </c>
      <c r="E92" t="s">
        <v>49</v>
      </c>
      <c r="F92">
        <v>7</v>
      </c>
      <c r="G92">
        <v>2</v>
      </c>
      <c r="H92">
        <v>3</v>
      </c>
      <c r="I92">
        <v>4</v>
      </c>
      <c r="J92">
        <v>1</v>
      </c>
      <c r="K92">
        <v>2</v>
      </c>
      <c r="L92">
        <v>2</v>
      </c>
      <c r="M92">
        <v>4</v>
      </c>
      <c r="N92" t="s">
        <v>49</v>
      </c>
      <c r="O92">
        <v>11.48</v>
      </c>
      <c r="P92" t="s">
        <v>53</v>
      </c>
      <c r="Q92" t="s">
        <v>53</v>
      </c>
      <c r="R92" t="s">
        <v>53</v>
      </c>
      <c r="S92">
        <v>11.48</v>
      </c>
      <c r="T92">
        <v>44.01</v>
      </c>
      <c r="U92" t="s">
        <v>53</v>
      </c>
      <c r="V92" t="s">
        <v>53</v>
      </c>
      <c r="W92" t="s">
        <v>53</v>
      </c>
      <c r="X92">
        <v>44.01</v>
      </c>
      <c r="Y92">
        <v>1.26</v>
      </c>
      <c r="Z92" t="s">
        <v>53</v>
      </c>
      <c r="AA92" t="s">
        <v>53</v>
      </c>
      <c r="AB92" t="s">
        <v>53</v>
      </c>
      <c r="AC92">
        <v>1.26</v>
      </c>
      <c r="AD92">
        <v>9.0299999999999994</v>
      </c>
      <c r="AE92" s="1" t="s">
        <v>53</v>
      </c>
      <c r="AF92" t="s">
        <v>53</v>
      </c>
      <c r="AG92" t="s">
        <v>53</v>
      </c>
      <c r="AH92">
        <f t="shared" si="3"/>
        <v>9.0299999999999994</v>
      </c>
      <c r="AI92">
        <v>1.33</v>
      </c>
      <c r="AJ92" t="s">
        <v>53</v>
      </c>
      <c r="AK92" t="s">
        <v>53</v>
      </c>
      <c r="AL92" t="s">
        <v>53</v>
      </c>
      <c r="AM92">
        <f t="shared" si="4"/>
        <v>1.33</v>
      </c>
      <c r="AN92">
        <v>6.77</v>
      </c>
      <c r="AO92" t="s">
        <v>53</v>
      </c>
      <c r="AP92" t="s">
        <v>53</v>
      </c>
      <c r="AQ92" t="s">
        <v>53</v>
      </c>
      <c r="AR92">
        <f t="shared" si="5"/>
        <v>6.77</v>
      </c>
      <c r="AS92" t="s">
        <v>54</v>
      </c>
      <c r="AT92" t="s">
        <v>52</v>
      </c>
      <c r="AU92" t="s">
        <v>52</v>
      </c>
      <c r="AV92">
        <v>2</v>
      </c>
      <c r="AW92" t="s">
        <v>52</v>
      </c>
      <c r="AX92" t="s">
        <v>49</v>
      </c>
      <c r="AY92" t="s">
        <v>50</v>
      </c>
      <c r="AZ92" t="s">
        <v>49</v>
      </c>
    </row>
    <row r="93" spans="1:52" x14ac:dyDescent="0.3">
      <c r="A93">
        <v>92</v>
      </c>
      <c r="B93" t="s">
        <v>49</v>
      </c>
      <c r="C93" t="s">
        <v>49</v>
      </c>
      <c r="D93" t="s">
        <v>51</v>
      </c>
      <c r="E93" t="s">
        <v>49</v>
      </c>
      <c r="F93">
        <v>6</v>
      </c>
      <c r="G93">
        <v>6</v>
      </c>
      <c r="H93">
        <v>1</v>
      </c>
      <c r="I93">
        <v>1</v>
      </c>
      <c r="J93">
        <v>3</v>
      </c>
      <c r="K93">
        <v>4</v>
      </c>
      <c r="L93">
        <v>1</v>
      </c>
      <c r="M93">
        <v>5</v>
      </c>
      <c r="N93" t="s">
        <v>51</v>
      </c>
      <c r="O93" t="s">
        <v>53</v>
      </c>
      <c r="P93">
        <v>9.39</v>
      </c>
      <c r="Q93" t="s">
        <v>53</v>
      </c>
      <c r="R93" t="s">
        <v>53</v>
      </c>
      <c r="S93">
        <v>9.39</v>
      </c>
      <c r="T93" t="s">
        <v>53</v>
      </c>
      <c r="U93">
        <v>22.08</v>
      </c>
      <c r="V93" t="s">
        <v>53</v>
      </c>
      <c r="W93" t="s">
        <v>53</v>
      </c>
      <c r="X93">
        <v>22.08</v>
      </c>
      <c r="Y93" t="s">
        <v>53</v>
      </c>
      <c r="Z93">
        <v>4.3499999999999996</v>
      </c>
      <c r="AA93" t="s">
        <v>53</v>
      </c>
      <c r="AB93" t="s">
        <v>53</v>
      </c>
      <c r="AC93">
        <v>4.3499999999999996</v>
      </c>
      <c r="AD93" t="s">
        <v>53</v>
      </c>
      <c r="AE93" s="1">
        <v>5.01</v>
      </c>
      <c r="AF93" t="s">
        <v>53</v>
      </c>
      <c r="AG93" t="s">
        <v>53</v>
      </c>
      <c r="AH93">
        <f t="shared" si="3"/>
        <v>5.01</v>
      </c>
      <c r="AI93" t="s">
        <v>53</v>
      </c>
      <c r="AJ93">
        <v>4.17</v>
      </c>
      <c r="AK93" t="s">
        <v>53</v>
      </c>
      <c r="AL93" t="s">
        <v>53</v>
      </c>
      <c r="AM93">
        <f t="shared" si="4"/>
        <v>4.17</v>
      </c>
      <c r="AN93" t="s">
        <v>53</v>
      </c>
      <c r="AO93">
        <v>1</v>
      </c>
      <c r="AP93" t="s">
        <v>53</v>
      </c>
      <c r="AQ93" t="s">
        <v>53</v>
      </c>
      <c r="AR93">
        <f t="shared" si="5"/>
        <v>1</v>
      </c>
      <c r="AS93" t="s">
        <v>59</v>
      </c>
      <c r="AT93" t="s">
        <v>50</v>
      </c>
      <c r="AU93" t="s">
        <v>50</v>
      </c>
      <c r="AV93">
        <v>2</v>
      </c>
      <c r="AW93" t="s">
        <v>61</v>
      </c>
      <c r="AX93" t="s">
        <v>51</v>
      </c>
      <c r="AY93" t="s">
        <v>58</v>
      </c>
      <c r="AZ93" t="s">
        <v>49</v>
      </c>
    </row>
    <row r="94" spans="1:52" x14ac:dyDescent="0.3">
      <c r="A94">
        <v>93</v>
      </c>
      <c r="B94" t="s">
        <v>49</v>
      </c>
      <c r="C94" t="s">
        <v>50</v>
      </c>
      <c r="D94" t="s">
        <v>51</v>
      </c>
      <c r="E94" t="s">
        <v>55</v>
      </c>
      <c r="F94">
        <v>7</v>
      </c>
      <c r="G94">
        <v>1</v>
      </c>
      <c r="H94">
        <v>5</v>
      </c>
      <c r="I94">
        <v>6</v>
      </c>
      <c r="J94">
        <v>1</v>
      </c>
      <c r="K94">
        <v>1</v>
      </c>
      <c r="L94">
        <v>5</v>
      </c>
      <c r="M94">
        <v>3</v>
      </c>
      <c r="N94" t="s">
        <v>52</v>
      </c>
      <c r="O94" t="s">
        <v>53</v>
      </c>
      <c r="P94" t="s">
        <v>53</v>
      </c>
      <c r="Q94" t="s">
        <v>53</v>
      </c>
      <c r="R94">
        <v>9.7799999999999994</v>
      </c>
      <c r="S94">
        <v>9.7799999999999994</v>
      </c>
      <c r="T94" t="s">
        <v>53</v>
      </c>
      <c r="U94" t="s">
        <v>53</v>
      </c>
      <c r="V94" t="s">
        <v>53</v>
      </c>
      <c r="W94">
        <v>36.549999999999997</v>
      </c>
      <c r="X94">
        <v>36.549999999999997</v>
      </c>
      <c r="Y94" t="s">
        <v>53</v>
      </c>
      <c r="Z94" t="s">
        <v>53</v>
      </c>
      <c r="AA94" t="s">
        <v>53</v>
      </c>
      <c r="AB94">
        <v>1.7</v>
      </c>
      <c r="AC94">
        <v>1.7</v>
      </c>
      <c r="AD94" t="s">
        <v>53</v>
      </c>
      <c r="AE94" s="1" t="s">
        <v>53</v>
      </c>
      <c r="AF94" t="s">
        <v>53</v>
      </c>
      <c r="AG94">
        <v>5.01</v>
      </c>
      <c r="AH94">
        <f t="shared" si="3"/>
        <v>5.01</v>
      </c>
      <c r="AI94" t="s">
        <v>53</v>
      </c>
      <c r="AJ94" t="s">
        <v>53</v>
      </c>
      <c r="AK94" t="s">
        <v>53</v>
      </c>
      <c r="AL94">
        <v>4.2</v>
      </c>
      <c r="AM94">
        <f t="shared" si="4"/>
        <v>4.2</v>
      </c>
      <c r="AN94" t="s">
        <v>53</v>
      </c>
      <c r="AO94" t="s">
        <v>53</v>
      </c>
      <c r="AP94" t="s">
        <v>53</v>
      </c>
      <c r="AQ94">
        <v>4.99</v>
      </c>
      <c r="AR94">
        <f t="shared" si="5"/>
        <v>4.99</v>
      </c>
      <c r="AS94" t="s">
        <v>54</v>
      </c>
      <c r="AT94" t="s">
        <v>52</v>
      </c>
      <c r="AU94" t="s">
        <v>50</v>
      </c>
      <c r="AV94">
        <v>3</v>
      </c>
      <c r="AW94" t="s">
        <v>61</v>
      </c>
      <c r="AX94" t="s">
        <v>49</v>
      </c>
      <c r="AY94" t="s">
        <v>57</v>
      </c>
      <c r="AZ94" t="s">
        <v>49</v>
      </c>
    </row>
    <row r="95" spans="1:52" x14ac:dyDescent="0.3">
      <c r="A95">
        <v>94</v>
      </c>
      <c r="B95" t="s">
        <v>51</v>
      </c>
      <c r="C95" t="s">
        <v>50</v>
      </c>
      <c r="D95" t="s">
        <v>51</v>
      </c>
      <c r="E95" t="s">
        <v>55</v>
      </c>
      <c r="F95">
        <v>6</v>
      </c>
      <c r="G95">
        <v>6</v>
      </c>
      <c r="H95">
        <v>1</v>
      </c>
      <c r="I95">
        <v>6</v>
      </c>
      <c r="J95">
        <v>1</v>
      </c>
      <c r="K95">
        <v>6</v>
      </c>
      <c r="L95">
        <v>3</v>
      </c>
      <c r="M95">
        <v>6</v>
      </c>
      <c r="N95" t="s">
        <v>50</v>
      </c>
      <c r="O95" t="s">
        <v>53</v>
      </c>
      <c r="P95" t="s">
        <v>53</v>
      </c>
      <c r="Q95">
        <v>5.53</v>
      </c>
      <c r="R95" t="s">
        <v>53</v>
      </c>
      <c r="S95">
        <v>5.53</v>
      </c>
      <c r="T95" t="s">
        <v>53</v>
      </c>
      <c r="U95" t="s">
        <v>53</v>
      </c>
      <c r="V95">
        <v>42.93</v>
      </c>
      <c r="W95" t="s">
        <v>53</v>
      </c>
      <c r="X95">
        <v>42.93</v>
      </c>
      <c r="Y95" t="s">
        <v>53</v>
      </c>
      <c r="Z95" t="s">
        <v>53</v>
      </c>
      <c r="AA95">
        <v>2.68</v>
      </c>
      <c r="AB95" t="s">
        <v>53</v>
      </c>
      <c r="AC95">
        <v>2.68</v>
      </c>
      <c r="AD95" t="s">
        <v>53</v>
      </c>
      <c r="AE95" s="1" t="s">
        <v>53</v>
      </c>
      <c r="AF95">
        <v>9.8699999999999992</v>
      </c>
      <c r="AG95" t="s">
        <v>53</v>
      </c>
      <c r="AH95">
        <f t="shared" si="3"/>
        <v>9.8699999999999992</v>
      </c>
      <c r="AI95" t="s">
        <v>53</v>
      </c>
      <c r="AJ95" t="s">
        <v>53</v>
      </c>
      <c r="AK95">
        <v>2.57</v>
      </c>
      <c r="AL95" t="s">
        <v>53</v>
      </c>
      <c r="AM95">
        <f t="shared" si="4"/>
        <v>2.57</v>
      </c>
      <c r="AN95" t="s">
        <v>53</v>
      </c>
      <c r="AO95" t="s">
        <v>53</v>
      </c>
      <c r="AP95">
        <v>6.43</v>
      </c>
      <c r="AQ95" t="s">
        <v>53</v>
      </c>
      <c r="AR95">
        <f t="shared" si="5"/>
        <v>6.43</v>
      </c>
      <c r="AS95" t="s">
        <v>54</v>
      </c>
      <c r="AT95" t="s">
        <v>55</v>
      </c>
      <c r="AU95" t="s">
        <v>49</v>
      </c>
      <c r="AV95">
        <v>7</v>
      </c>
      <c r="AW95" t="s">
        <v>60</v>
      </c>
      <c r="AX95" t="s">
        <v>51</v>
      </c>
      <c r="AY95" t="s">
        <v>51</v>
      </c>
      <c r="AZ95" t="s">
        <v>51</v>
      </c>
    </row>
    <row r="96" spans="1:52" x14ac:dyDescent="0.3">
      <c r="A96">
        <v>95</v>
      </c>
      <c r="B96" t="s">
        <v>49</v>
      </c>
      <c r="C96" t="s">
        <v>51</v>
      </c>
      <c r="D96" t="s">
        <v>49</v>
      </c>
      <c r="E96" t="s">
        <v>57</v>
      </c>
      <c r="F96">
        <v>6</v>
      </c>
      <c r="G96">
        <v>6</v>
      </c>
      <c r="H96">
        <v>1</v>
      </c>
      <c r="I96">
        <v>1</v>
      </c>
      <c r="J96">
        <v>3</v>
      </c>
      <c r="K96">
        <v>1</v>
      </c>
      <c r="L96">
        <v>1</v>
      </c>
      <c r="M96">
        <v>5</v>
      </c>
      <c r="N96" t="s">
        <v>50</v>
      </c>
      <c r="O96" t="s">
        <v>53</v>
      </c>
      <c r="P96" t="s">
        <v>53</v>
      </c>
      <c r="Q96">
        <v>11.14</v>
      </c>
      <c r="R96" t="s">
        <v>53</v>
      </c>
      <c r="S96">
        <v>11.14</v>
      </c>
      <c r="T96" t="s">
        <v>53</v>
      </c>
      <c r="U96" t="s">
        <v>53</v>
      </c>
      <c r="V96">
        <v>28</v>
      </c>
      <c r="W96" t="s">
        <v>53</v>
      </c>
      <c r="X96">
        <v>28</v>
      </c>
      <c r="Y96" t="s">
        <v>53</v>
      </c>
      <c r="Z96" t="s">
        <v>53</v>
      </c>
      <c r="AA96">
        <v>3.75</v>
      </c>
      <c r="AB96" t="s">
        <v>53</v>
      </c>
      <c r="AC96">
        <v>3.75</v>
      </c>
      <c r="AD96" t="s">
        <v>53</v>
      </c>
      <c r="AE96" s="1" t="s">
        <v>53</v>
      </c>
      <c r="AF96">
        <v>4.3499999999999996</v>
      </c>
      <c r="AG96" t="s">
        <v>53</v>
      </c>
      <c r="AH96">
        <f t="shared" si="3"/>
        <v>4.3499999999999996</v>
      </c>
      <c r="AI96" t="s">
        <v>53</v>
      </c>
      <c r="AJ96" t="s">
        <v>53</v>
      </c>
      <c r="AK96">
        <v>4.49</v>
      </c>
      <c r="AL96" t="s">
        <v>53</v>
      </c>
      <c r="AM96">
        <f t="shared" si="4"/>
        <v>4.49</v>
      </c>
      <c r="AN96" t="s">
        <v>53</v>
      </c>
      <c r="AO96" t="s">
        <v>53</v>
      </c>
      <c r="AP96">
        <v>5.84</v>
      </c>
      <c r="AQ96" t="s">
        <v>53</v>
      </c>
      <c r="AR96">
        <f t="shared" si="5"/>
        <v>5.84</v>
      </c>
      <c r="AS96" t="s">
        <v>56</v>
      </c>
      <c r="AT96" t="s">
        <v>52</v>
      </c>
      <c r="AU96" t="s">
        <v>50</v>
      </c>
      <c r="AV96">
        <v>2</v>
      </c>
      <c r="AW96" t="s">
        <v>51</v>
      </c>
      <c r="AX96" t="s">
        <v>49</v>
      </c>
      <c r="AY96" t="s">
        <v>49</v>
      </c>
      <c r="AZ96" t="s">
        <v>51</v>
      </c>
    </row>
    <row r="97" spans="1:52" x14ac:dyDescent="0.3">
      <c r="A97">
        <v>96</v>
      </c>
      <c r="B97" t="s">
        <v>51</v>
      </c>
      <c r="C97" t="s">
        <v>51</v>
      </c>
      <c r="D97" t="s">
        <v>51</v>
      </c>
      <c r="E97" t="s">
        <v>52</v>
      </c>
      <c r="F97">
        <v>7</v>
      </c>
      <c r="G97">
        <v>5</v>
      </c>
      <c r="H97">
        <v>4</v>
      </c>
      <c r="I97">
        <v>4</v>
      </c>
      <c r="J97">
        <v>2</v>
      </c>
      <c r="K97">
        <v>4</v>
      </c>
      <c r="L97">
        <v>3</v>
      </c>
      <c r="M97">
        <v>5</v>
      </c>
      <c r="N97" t="s">
        <v>49</v>
      </c>
      <c r="O97">
        <v>7.83</v>
      </c>
      <c r="P97" t="s">
        <v>53</v>
      </c>
      <c r="Q97" t="s">
        <v>53</v>
      </c>
      <c r="R97" t="s">
        <v>53</v>
      </c>
      <c r="S97">
        <v>7.83</v>
      </c>
      <c r="T97">
        <v>28.81</v>
      </c>
      <c r="U97" t="s">
        <v>53</v>
      </c>
      <c r="V97" t="s">
        <v>53</v>
      </c>
      <c r="W97" t="s">
        <v>53</v>
      </c>
      <c r="X97">
        <v>28.81</v>
      </c>
      <c r="Y97">
        <v>4.96</v>
      </c>
      <c r="Z97" t="s">
        <v>53</v>
      </c>
      <c r="AA97" t="s">
        <v>53</v>
      </c>
      <c r="AB97" t="s">
        <v>53</v>
      </c>
      <c r="AC97">
        <v>4.96</v>
      </c>
      <c r="AD97">
        <v>7.43</v>
      </c>
      <c r="AE97" s="1" t="s">
        <v>53</v>
      </c>
      <c r="AF97" t="s">
        <v>53</v>
      </c>
      <c r="AG97" t="s">
        <v>53</v>
      </c>
      <c r="AH97">
        <f t="shared" si="3"/>
        <v>7.43</v>
      </c>
      <c r="AI97">
        <v>1.3</v>
      </c>
      <c r="AJ97" t="s">
        <v>53</v>
      </c>
      <c r="AK97" t="s">
        <v>53</v>
      </c>
      <c r="AL97" t="s">
        <v>53</v>
      </c>
      <c r="AM97">
        <f t="shared" si="4"/>
        <v>1.3</v>
      </c>
      <c r="AN97">
        <v>1.03</v>
      </c>
      <c r="AO97" t="s">
        <v>53</v>
      </c>
      <c r="AP97" t="s">
        <v>53</v>
      </c>
      <c r="AQ97" t="s">
        <v>53</v>
      </c>
      <c r="AR97">
        <f t="shared" si="5"/>
        <v>1.03</v>
      </c>
      <c r="AS97" t="s">
        <v>59</v>
      </c>
      <c r="AT97" t="s">
        <v>52</v>
      </c>
      <c r="AU97" t="s">
        <v>50</v>
      </c>
      <c r="AV97">
        <v>3</v>
      </c>
      <c r="AW97" t="s">
        <v>52</v>
      </c>
      <c r="AX97" t="s">
        <v>50</v>
      </c>
      <c r="AY97" t="s">
        <v>50</v>
      </c>
      <c r="AZ97" t="s">
        <v>51</v>
      </c>
    </row>
    <row r="98" spans="1:52" x14ac:dyDescent="0.3">
      <c r="A98">
        <v>97</v>
      </c>
      <c r="B98" t="s">
        <v>51</v>
      </c>
      <c r="C98" t="s">
        <v>52</v>
      </c>
      <c r="D98" t="s">
        <v>49</v>
      </c>
      <c r="E98" t="s">
        <v>52</v>
      </c>
      <c r="F98">
        <v>7</v>
      </c>
      <c r="G98">
        <v>5</v>
      </c>
      <c r="H98">
        <v>2</v>
      </c>
      <c r="I98">
        <v>6</v>
      </c>
      <c r="J98">
        <v>6</v>
      </c>
      <c r="K98">
        <v>5</v>
      </c>
      <c r="L98">
        <v>2</v>
      </c>
      <c r="M98">
        <v>4</v>
      </c>
      <c r="N98" t="s">
        <v>51</v>
      </c>
      <c r="O98" t="s">
        <v>53</v>
      </c>
      <c r="P98">
        <v>5.18</v>
      </c>
      <c r="Q98" t="s">
        <v>53</v>
      </c>
      <c r="R98" t="s">
        <v>53</v>
      </c>
      <c r="S98">
        <v>5.18</v>
      </c>
      <c r="T98" t="s">
        <v>53</v>
      </c>
      <c r="U98">
        <v>37.700000000000003</v>
      </c>
      <c r="V98" t="s">
        <v>53</v>
      </c>
      <c r="W98" t="s">
        <v>53</v>
      </c>
      <c r="X98">
        <v>37.700000000000003</v>
      </c>
      <c r="Y98" t="s">
        <v>53</v>
      </c>
      <c r="Z98">
        <v>4.87</v>
      </c>
      <c r="AA98" t="s">
        <v>53</v>
      </c>
      <c r="AB98" t="s">
        <v>53</v>
      </c>
      <c r="AC98">
        <v>4.87</v>
      </c>
      <c r="AD98" t="s">
        <v>53</v>
      </c>
      <c r="AE98" s="1">
        <v>6.02</v>
      </c>
      <c r="AF98" t="s">
        <v>53</v>
      </c>
      <c r="AG98" t="s">
        <v>53</v>
      </c>
      <c r="AH98">
        <f t="shared" si="3"/>
        <v>6.02</v>
      </c>
      <c r="AI98" t="s">
        <v>53</v>
      </c>
      <c r="AJ98">
        <v>4.25</v>
      </c>
      <c r="AK98" t="s">
        <v>53</v>
      </c>
      <c r="AL98" t="s">
        <v>53</v>
      </c>
      <c r="AM98">
        <f t="shared" si="4"/>
        <v>4.25</v>
      </c>
      <c r="AN98" t="s">
        <v>53</v>
      </c>
      <c r="AO98">
        <v>1.82</v>
      </c>
      <c r="AP98" t="s">
        <v>53</v>
      </c>
      <c r="AQ98" t="s">
        <v>53</v>
      </c>
      <c r="AR98">
        <f t="shared" si="5"/>
        <v>1.82</v>
      </c>
      <c r="AS98" t="s">
        <v>54</v>
      </c>
      <c r="AT98" t="s">
        <v>55</v>
      </c>
      <c r="AU98" t="s">
        <v>50</v>
      </c>
      <c r="AV98">
        <v>4</v>
      </c>
      <c r="AW98" t="s">
        <v>50</v>
      </c>
      <c r="AX98" t="s">
        <v>51</v>
      </c>
      <c r="AY98" t="s">
        <v>50</v>
      </c>
      <c r="AZ98" t="s">
        <v>51</v>
      </c>
    </row>
    <row r="99" spans="1:52" x14ac:dyDescent="0.3">
      <c r="A99">
        <v>98</v>
      </c>
      <c r="B99" t="s">
        <v>49</v>
      </c>
      <c r="C99" t="s">
        <v>50</v>
      </c>
      <c r="D99" t="s">
        <v>49</v>
      </c>
      <c r="E99" t="s">
        <v>50</v>
      </c>
      <c r="F99">
        <v>6</v>
      </c>
      <c r="G99">
        <v>6</v>
      </c>
      <c r="H99">
        <v>5</v>
      </c>
      <c r="I99">
        <v>1</v>
      </c>
      <c r="J99">
        <v>1</v>
      </c>
      <c r="K99">
        <v>5</v>
      </c>
      <c r="L99">
        <v>1</v>
      </c>
      <c r="M99">
        <v>4</v>
      </c>
      <c r="N99" t="s">
        <v>52</v>
      </c>
      <c r="O99" t="s">
        <v>53</v>
      </c>
      <c r="P99" t="s">
        <v>53</v>
      </c>
      <c r="Q99" t="s">
        <v>53</v>
      </c>
      <c r="R99">
        <v>13.6</v>
      </c>
      <c r="S99">
        <v>13.6</v>
      </c>
      <c r="T99" t="s">
        <v>53</v>
      </c>
      <c r="U99" t="s">
        <v>53</v>
      </c>
      <c r="V99" t="s">
        <v>53</v>
      </c>
      <c r="W99">
        <v>25.77</v>
      </c>
      <c r="X99">
        <v>25.77</v>
      </c>
      <c r="Y99" t="s">
        <v>53</v>
      </c>
      <c r="Z99" t="s">
        <v>53</v>
      </c>
      <c r="AA99" t="s">
        <v>53</v>
      </c>
      <c r="AB99">
        <v>3.3</v>
      </c>
      <c r="AC99">
        <v>3.3</v>
      </c>
      <c r="AD99" t="s">
        <v>53</v>
      </c>
      <c r="AE99" s="1" t="s">
        <v>53</v>
      </c>
      <c r="AF99" t="s">
        <v>53</v>
      </c>
      <c r="AG99">
        <v>4.1900000000000004</v>
      </c>
      <c r="AH99">
        <f t="shared" si="3"/>
        <v>4.1900000000000004</v>
      </c>
      <c r="AI99" t="s">
        <v>53</v>
      </c>
      <c r="AJ99" t="s">
        <v>53</v>
      </c>
      <c r="AK99" t="s">
        <v>53</v>
      </c>
      <c r="AL99">
        <v>5</v>
      </c>
      <c r="AM99">
        <f t="shared" si="4"/>
        <v>5</v>
      </c>
      <c r="AN99" t="s">
        <v>53</v>
      </c>
      <c r="AO99" t="s">
        <v>53</v>
      </c>
      <c r="AP99" t="s">
        <v>53</v>
      </c>
      <c r="AQ99">
        <v>4.37</v>
      </c>
      <c r="AR99">
        <f t="shared" si="5"/>
        <v>4.37</v>
      </c>
      <c r="AS99" t="s">
        <v>54</v>
      </c>
      <c r="AT99" t="s">
        <v>50</v>
      </c>
      <c r="AU99" t="s">
        <v>49</v>
      </c>
      <c r="AV99">
        <v>2</v>
      </c>
      <c r="AW99" t="s">
        <v>58</v>
      </c>
      <c r="AX99" t="s">
        <v>49</v>
      </c>
      <c r="AY99" t="s">
        <v>51</v>
      </c>
      <c r="AZ99" t="s">
        <v>51</v>
      </c>
    </row>
    <row r="100" spans="1:52" x14ac:dyDescent="0.3">
      <c r="A100">
        <v>99</v>
      </c>
      <c r="B100" t="s">
        <v>49</v>
      </c>
      <c r="C100" t="s">
        <v>50</v>
      </c>
      <c r="D100" t="s">
        <v>51</v>
      </c>
      <c r="E100" t="s">
        <v>57</v>
      </c>
      <c r="F100">
        <v>5</v>
      </c>
      <c r="G100">
        <v>1</v>
      </c>
      <c r="H100">
        <v>1</v>
      </c>
      <c r="I100">
        <v>5</v>
      </c>
      <c r="J100">
        <v>1</v>
      </c>
      <c r="K100">
        <v>4</v>
      </c>
      <c r="L100">
        <v>1</v>
      </c>
      <c r="M100">
        <v>5</v>
      </c>
      <c r="N100" t="s">
        <v>52</v>
      </c>
      <c r="O100" t="s">
        <v>53</v>
      </c>
      <c r="P100" t="s">
        <v>53</v>
      </c>
      <c r="Q100" t="s">
        <v>53</v>
      </c>
      <c r="R100">
        <v>13.27</v>
      </c>
      <c r="S100">
        <v>13.27</v>
      </c>
      <c r="T100" t="s">
        <v>53</v>
      </c>
      <c r="U100" t="s">
        <v>53</v>
      </c>
      <c r="V100" t="s">
        <v>53</v>
      </c>
      <c r="W100">
        <v>36.82</v>
      </c>
      <c r="X100">
        <v>36.82</v>
      </c>
      <c r="Y100" t="s">
        <v>53</v>
      </c>
      <c r="Z100" t="s">
        <v>53</v>
      </c>
      <c r="AA100" t="s">
        <v>53</v>
      </c>
      <c r="AB100">
        <v>3.72</v>
      </c>
      <c r="AC100">
        <v>3.72</v>
      </c>
      <c r="AD100" t="s">
        <v>53</v>
      </c>
      <c r="AE100" s="1" t="s">
        <v>53</v>
      </c>
      <c r="AF100" t="s">
        <v>53</v>
      </c>
      <c r="AG100">
        <v>5.72</v>
      </c>
      <c r="AH100">
        <f t="shared" si="3"/>
        <v>5.72</v>
      </c>
      <c r="AI100" t="s">
        <v>53</v>
      </c>
      <c r="AJ100" t="s">
        <v>53</v>
      </c>
      <c r="AK100" t="s">
        <v>53</v>
      </c>
      <c r="AL100">
        <v>2.57</v>
      </c>
      <c r="AM100">
        <f t="shared" si="4"/>
        <v>2.57</v>
      </c>
      <c r="AN100" t="s">
        <v>53</v>
      </c>
      <c r="AO100" t="s">
        <v>53</v>
      </c>
      <c r="AP100" t="s">
        <v>53</v>
      </c>
      <c r="AQ100">
        <v>3.21</v>
      </c>
      <c r="AR100">
        <f t="shared" si="5"/>
        <v>3.21</v>
      </c>
      <c r="AS100" t="s">
        <v>54</v>
      </c>
      <c r="AT100" t="s">
        <v>50</v>
      </c>
      <c r="AU100" t="s">
        <v>50</v>
      </c>
      <c r="AV100">
        <v>1</v>
      </c>
      <c r="AW100" t="s">
        <v>55</v>
      </c>
      <c r="AX100" t="s">
        <v>55</v>
      </c>
      <c r="AY100" t="s">
        <v>55</v>
      </c>
      <c r="AZ100" t="s">
        <v>51</v>
      </c>
    </row>
    <row r="101" spans="1:52" x14ac:dyDescent="0.3">
      <c r="A101">
        <v>100</v>
      </c>
      <c r="B101" t="s">
        <v>51</v>
      </c>
      <c r="C101" t="s">
        <v>50</v>
      </c>
      <c r="D101" t="s">
        <v>50</v>
      </c>
      <c r="E101" t="s">
        <v>55</v>
      </c>
      <c r="F101">
        <v>6</v>
      </c>
      <c r="G101">
        <v>7</v>
      </c>
      <c r="H101">
        <v>1</v>
      </c>
      <c r="I101">
        <v>1</v>
      </c>
      <c r="J101">
        <v>1</v>
      </c>
      <c r="K101">
        <v>5</v>
      </c>
      <c r="L101">
        <v>6</v>
      </c>
      <c r="M101">
        <v>4</v>
      </c>
      <c r="N101" t="s">
        <v>50</v>
      </c>
      <c r="O101" t="s">
        <v>53</v>
      </c>
      <c r="P101" t="s">
        <v>53</v>
      </c>
      <c r="Q101">
        <v>12.42</v>
      </c>
      <c r="R101" t="s">
        <v>53</v>
      </c>
      <c r="S101">
        <v>12.42</v>
      </c>
      <c r="T101" t="s">
        <v>53</v>
      </c>
      <c r="U101" t="s">
        <v>53</v>
      </c>
      <c r="V101">
        <v>31.62</v>
      </c>
      <c r="W101" t="s">
        <v>53</v>
      </c>
      <c r="X101">
        <v>31.62</v>
      </c>
      <c r="Y101" t="s">
        <v>53</v>
      </c>
      <c r="Z101" t="s">
        <v>53</v>
      </c>
      <c r="AA101">
        <v>6.76</v>
      </c>
      <c r="AB101" t="s">
        <v>53</v>
      </c>
      <c r="AC101">
        <v>6.76</v>
      </c>
      <c r="AD101" t="s">
        <v>53</v>
      </c>
      <c r="AE101" s="1" t="s">
        <v>53</v>
      </c>
      <c r="AF101">
        <v>4.6399999999999997</v>
      </c>
      <c r="AG101" t="s">
        <v>53</v>
      </c>
      <c r="AH101">
        <f t="shared" si="3"/>
        <v>4.6399999999999997</v>
      </c>
      <c r="AI101" t="s">
        <v>53</v>
      </c>
      <c r="AJ101" t="s">
        <v>53</v>
      </c>
      <c r="AK101">
        <v>3.89</v>
      </c>
      <c r="AL101" t="s">
        <v>53</v>
      </c>
      <c r="AM101">
        <f t="shared" si="4"/>
        <v>3.89</v>
      </c>
      <c r="AN101" t="s">
        <v>53</v>
      </c>
      <c r="AO101" t="s">
        <v>53</v>
      </c>
      <c r="AP101">
        <v>5.41</v>
      </c>
      <c r="AQ101" t="s">
        <v>53</v>
      </c>
      <c r="AR101">
        <f t="shared" si="5"/>
        <v>5.41</v>
      </c>
      <c r="AS101" t="s">
        <v>54</v>
      </c>
      <c r="AT101" t="s">
        <v>50</v>
      </c>
      <c r="AU101" t="s">
        <v>58</v>
      </c>
      <c r="AV101">
        <v>1</v>
      </c>
      <c r="AW101" t="s">
        <v>51</v>
      </c>
      <c r="AX101" t="s">
        <v>51</v>
      </c>
      <c r="AY101" t="s">
        <v>55</v>
      </c>
      <c r="AZ101" t="s">
        <v>49</v>
      </c>
    </row>
    <row r="102" spans="1:52" x14ac:dyDescent="0.3">
      <c r="A102">
        <v>101</v>
      </c>
      <c r="B102" t="s">
        <v>49</v>
      </c>
      <c r="C102" t="s">
        <v>51</v>
      </c>
      <c r="D102" t="s">
        <v>51</v>
      </c>
      <c r="E102" t="s">
        <v>55</v>
      </c>
      <c r="F102">
        <v>7</v>
      </c>
      <c r="G102">
        <v>6</v>
      </c>
      <c r="H102">
        <v>4</v>
      </c>
      <c r="I102">
        <v>2</v>
      </c>
      <c r="J102">
        <v>4</v>
      </c>
      <c r="K102">
        <v>1</v>
      </c>
      <c r="L102">
        <v>2</v>
      </c>
      <c r="M102">
        <v>4</v>
      </c>
      <c r="N102" t="s">
        <v>51</v>
      </c>
      <c r="O102" t="s">
        <v>53</v>
      </c>
      <c r="P102">
        <v>8.09</v>
      </c>
      <c r="Q102" t="s">
        <v>53</v>
      </c>
      <c r="R102" t="s">
        <v>53</v>
      </c>
      <c r="S102">
        <v>8.09</v>
      </c>
      <c r="T102" t="s">
        <v>53</v>
      </c>
      <c r="U102">
        <v>28.59</v>
      </c>
      <c r="V102" t="s">
        <v>53</v>
      </c>
      <c r="W102" t="s">
        <v>53</v>
      </c>
      <c r="X102">
        <v>28.59</v>
      </c>
      <c r="Y102" t="s">
        <v>53</v>
      </c>
      <c r="Z102">
        <v>3.09</v>
      </c>
      <c r="AA102" t="s">
        <v>53</v>
      </c>
      <c r="AB102" t="s">
        <v>53</v>
      </c>
      <c r="AC102">
        <v>3.09</v>
      </c>
      <c r="AD102" t="s">
        <v>53</v>
      </c>
      <c r="AE102" s="1">
        <v>4.99</v>
      </c>
      <c r="AF102" t="s">
        <v>53</v>
      </c>
      <c r="AG102" t="s">
        <v>53</v>
      </c>
      <c r="AH102">
        <f t="shared" si="3"/>
        <v>4.99</v>
      </c>
      <c r="AI102" t="s">
        <v>53</v>
      </c>
      <c r="AJ102">
        <v>4.53</v>
      </c>
      <c r="AK102" t="s">
        <v>53</v>
      </c>
      <c r="AL102" t="s">
        <v>53</v>
      </c>
      <c r="AM102">
        <f t="shared" si="4"/>
        <v>4.53</v>
      </c>
      <c r="AN102" t="s">
        <v>53</v>
      </c>
      <c r="AO102">
        <v>2.69</v>
      </c>
      <c r="AP102" t="s">
        <v>53</v>
      </c>
      <c r="AQ102" t="s">
        <v>53</v>
      </c>
      <c r="AR102">
        <f t="shared" si="5"/>
        <v>2.69</v>
      </c>
      <c r="AS102" t="s">
        <v>59</v>
      </c>
      <c r="AT102" t="s">
        <v>55</v>
      </c>
      <c r="AU102" t="s">
        <v>50</v>
      </c>
      <c r="AV102">
        <v>2</v>
      </c>
      <c r="AW102" t="s">
        <v>61</v>
      </c>
      <c r="AX102" t="s">
        <v>49</v>
      </c>
      <c r="AY102" t="s">
        <v>49</v>
      </c>
      <c r="AZ102" t="s">
        <v>51</v>
      </c>
    </row>
    <row r="103" spans="1:52" x14ac:dyDescent="0.3">
      <c r="A103">
        <v>102</v>
      </c>
      <c r="B103" t="s">
        <v>51</v>
      </c>
      <c r="C103" t="s">
        <v>51</v>
      </c>
      <c r="D103" t="s">
        <v>49</v>
      </c>
      <c r="E103" t="s">
        <v>55</v>
      </c>
      <c r="F103">
        <v>7</v>
      </c>
      <c r="G103">
        <v>5</v>
      </c>
      <c r="H103">
        <v>1</v>
      </c>
      <c r="I103">
        <v>3</v>
      </c>
      <c r="J103">
        <v>3</v>
      </c>
      <c r="K103">
        <v>2</v>
      </c>
      <c r="L103">
        <v>1</v>
      </c>
      <c r="M103">
        <v>1</v>
      </c>
      <c r="N103" t="s">
        <v>52</v>
      </c>
      <c r="O103" t="s">
        <v>53</v>
      </c>
      <c r="P103" t="s">
        <v>53</v>
      </c>
      <c r="Q103" t="s">
        <v>53</v>
      </c>
      <c r="R103">
        <v>5.15</v>
      </c>
      <c r="S103">
        <v>5.15</v>
      </c>
      <c r="T103" t="s">
        <v>53</v>
      </c>
      <c r="U103" t="s">
        <v>53</v>
      </c>
      <c r="V103" t="s">
        <v>53</v>
      </c>
      <c r="W103">
        <v>31.93</v>
      </c>
      <c r="X103">
        <v>31.93</v>
      </c>
      <c r="Y103" t="s">
        <v>53</v>
      </c>
      <c r="Z103" t="s">
        <v>53</v>
      </c>
      <c r="AA103" t="s">
        <v>53</v>
      </c>
      <c r="AB103">
        <v>7.43</v>
      </c>
      <c r="AC103">
        <v>7.43</v>
      </c>
      <c r="AD103" t="s">
        <v>53</v>
      </c>
      <c r="AE103" s="1" t="s">
        <v>53</v>
      </c>
      <c r="AF103" t="s">
        <v>53</v>
      </c>
      <c r="AG103">
        <v>6.89</v>
      </c>
      <c r="AH103">
        <f t="shared" si="3"/>
        <v>6.89</v>
      </c>
      <c r="AI103" t="s">
        <v>53</v>
      </c>
      <c r="AJ103" t="s">
        <v>53</v>
      </c>
      <c r="AK103" t="s">
        <v>53</v>
      </c>
      <c r="AL103">
        <v>1.91</v>
      </c>
      <c r="AM103">
        <f t="shared" si="4"/>
        <v>1.91</v>
      </c>
      <c r="AN103" t="s">
        <v>53</v>
      </c>
      <c r="AO103" t="s">
        <v>53</v>
      </c>
      <c r="AP103" t="s">
        <v>53</v>
      </c>
      <c r="AQ103">
        <v>3.48</v>
      </c>
      <c r="AR103">
        <f t="shared" si="5"/>
        <v>3.48</v>
      </c>
      <c r="AS103" t="s">
        <v>56</v>
      </c>
      <c r="AT103" t="s">
        <v>52</v>
      </c>
      <c r="AU103" t="s">
        <v>58</v>
      </c>
      <c r="AV103">
        <v>2</v>
      </c>
      <c r="AW103" t="s">
        <v>55</v>
      </c>
      <c r="AX103" t="s">
        <v>55</v>
      </c>
      <c r="AY103" t="s">
        <v>50</v>
      </c>
      <c r="AZ103" t="s">
        <v>50</v>
      </c>
    </row>
    <row r="104" spans="1:52" x14ac:dyDescent="0.3">
      <c r="A104">
        <v>103</v>
      </c>
      <c r="B104" t="s">
        <v>49</v>
      </c>
      <c r="C104" t="s">
        <v>55</v>
      </c>
      <c r="D104" t="s">
        <v>51</v>
      </c>
      <c r="E104" t="s">
        <v>50</v>
      </c>
      <c r="F104">
        <v>6</v>
      </c>
      <c r="G104">
        <v>6</v>
      </c>
      <c r="H104">
        <v>1</v>
      </c>
      <c r="I104">
        <v>1</v>
      </c>
      <c r="J104">
        <v>1</v>
      </c>
      <c r="K104">
        <v>5</v>
      </c>
      <c r="L104">
        <v>1</v>
      </c>
      <c r="M104">
        <v>2</v>
      </c>
      <c r="N104" t="s">
        <v>51</v>
      </c>
      <c r="O104" t="s">
        <v>53</v>
      </c>
      <c r="P104">
        <v>13.85</v>
      </c>
      <c r="Q104" t="s">
        <v>53</v>
      </c>
      <c r="R104" t="s">
        <v>53</v>
      </c>
      <c r="S104">
        <v>13.85</v>
      </c>
      <c r="T104" t="s">
        <v>53</v>
      </c>
      <c r="U104">
        <v>25.11</v>
      </c>
      <c r="V104" t="s">
        <v>53</v>
      </c>
      <c r="W104" t="s">
        <v>53</v>
      </c>
      <c r="X104">
        <v>25.11</v>
      </c>
      <c r="Y104" t="s">
        <v>53</v>
      </c>
      <c r="Z104">
        <v>2.5299999999999998</v>
      </c>
      <c r="AA104" t="s">
        <v>53</v>
      </c>
      <c r="AB104" t="s">
        <v>53</v>
      </c>
      <c r="AC104">
        <v>2.5299999999999998</v>
      </c>
      <c r="AD104" t="s">
        <v>53</v>
      </c>
      <c r="AE104" s="1">
        <v>6.67</v>
      </c>
      <c r="AF104" t="s">
        <v>53</v>
      </c>
      <c r="AG104" t="s">
        <v>53</v>
      </c>
      <c r="AH104">
        <f t="shared" si="3"/>
        <v>6.67</v>
      </c>
      <c r="AI104" t="s">
        <v>53</v>
      </c>
      <c r="AJ104">
        <v>3.41</v>
      </c>
      <c r="AK104" t="s">
        <v>53</v>
      </c>
      <c r="AL104" t="s">
        <v>53</v>
      </c>
      <c r="AM104">
        <f t="shared" si="4"/>
        <v>3.41</v>
      </c>
      <c r="AN104" t="s">
        <v>53</v>
      </c>
      <c r="AO104">
        <v>1.17</v>
      </c>
      <c r="AP104" t="s">
        <v>53</v>
      </c>
      <c r="AQ104" t="s">
        <v>53</v>
      </c>
      <c r="AR104">
        <f t="shared" si="5"/>
        <v>1.17</v>
      </c>
      <c r="AS104" t="s">
        <v>54</v>
      </c>
      <c r="AT104" t="s">
        <v>58</v>
      </c>
      <c r="AU104" t="s">
        <v>50</v>
      </c>
      <c r="AV104">
        <v>5</v>
      </c>
      <c r="AW104" t="s">
        <v>55</v>
      </c>
      <c r="AX104" t="s">
        <v>58</v>
      </c>
      <c r="AY104" t="s">
        <v>52</v>
      </c>
      <c r="AZ104" t="s">
        <v>51</v>
      </c>
    </row>
    <row r="105" spans="1:52" x14ac:dyDescent="0.3">
      <c r="A105">
        <v>104</v>
      </c>
      <c r="B105" t="s">
        <v>49</v>
      </c>
      <c r="C105" t="s">
        <v>51</v>
      </c>
      <c r="D105" t="s">
        <v>55</v>
      </c>
      <c r="E105" t="s">
        <v>49</v>
      </c>
      <c r="F105">
        <v>7</v>
      </c>
      <c r="G105">
        <v>6</v>
      </c>
      <c r="H105">
        <v>1</v>
      </c>
      <c r="I105">
        <v>1</v>
      </c>
      <c r="J105">
        <v>2</v>
      </c>
      <c r="K105">
        <v>4</v>
      </c>
      <c r="L105">
        <v>1</v>
      </c>
      <c r="M105">
        <v>2</v>
      </c>
      <c r="N105" t="s">
        <v>50</v>
      </c>
      <c r="O105" t="s">
        <v>53</v>
      </c>
      <c r="P105" t="s">
        <v>53</v>
      </c>
      <c r="Q105">
        <v>14.44</v>
      </c>
      <c r="R105" t="s">
        <v>53</v>
      </c>
      <c r="S105">
        <v>14.44</v>
      </c>
      <c r="T105" t="s">
        <v>53</v>
      </c>
      <c r="U105" t="s">
        <v>53</v>
      </c>
      <c r="V105">
        <v>47.04</v>
      </c>
      <c r="W105" t="s">
        <v>53</v>
      </c>
      <c r="X105">
        <v>47.04</v>
      </c>
      <c r="Y105" t="s">
        <v>53</v>
      </c>
      <c r="Z105" t="s">
        <v>53</v>
      </c>
      <c r="AA105">
        <v>5.86</v>
      </c>
      <c r="AB105" t="s">
        <v>53</v>
      </c>
      <c r="AC105">
        <v>5.86</v>
      </c>
      <c r="AD105" t="s">
        <v>53</v>
      </c>
      <c r="AE105" s="1" t="s">
        <v>53</v>
      </c>
      <c r="AF105">
        <v>9.7100000000000009</v>
      </c>
      <c r="AG105" t="s">
        <v>53</v>
      </c>
      <c r="AH105">
        <f t="shared" si="3"/>
        <v>9.7100000000000009</v>
      </c>
      <c r="AI105" t="s">
        <v>53</v>
      </c>
      <c r="AJ105" t="s">
        <v>53</v>
      </c>
      <c r="AK105">
        <v>3.95</v>
      </c>
      <c r="AL105" t="s">
        <v>53</v>
      </c>
      <c r="AM105">
        <f t="shared" si="4"/>
        <v>3.95</v>
      </c>
      <c r="AN105" t="s">
        <v>53</v>
      </c>
      <c r="AO105" t="s">
        <v>53</v>
      </c>
      <c r="AP105">
        <v>5.81</v>
      </c>
      <c r="AQ105" t="s">
        <v>53</v>
      </c>
      <c r="AR105">
        <f t="shared" si="5"/>
        <v>5.81</v>
      </c>
      <c r="AS105" t="s">
        <v>54</v>
      </c>
      <c r="AT105" t="s">
        <v>50</v>
      </c>
      <c r="AU105" t="s">
        <v>50</v>
      </c>
      <c r="AV105">
        <v>4</v>
      </c>
      <c r="AW105" t="s">
        <v>52</v>
      </c>
      <c r="AX105" t="s">
        <v>51</v>
      </c>
      <c r="AY105" t="s">
        <v>49</v>
      </c>
      <c r="AZ105" t="s">
        <v>49</v>
      </c>
    </row>
    <row r="106" spans="1:52" x14ac:dyDescent="0.3">
      <c r="A106">
        <v>105</v>
      </c>
      <c r="B106" t="s">
        <v>51</v>
      </c>
      <c r="C106" t="s">
        <v>52</v>
      </c>
      <c r="D106" t="s">
        <v>50</v>
      </c>
      <c r="E106" t="s">
        <v>50</v>
      </c>
      <c r="F106">
        <v>6</v>
      </c>
      <c r="G106">
        <v>5</v>
      </c>
      <c r="H106">
        <v>1</v>
      </c>
      <c r="I106">
        <v>6</v>
      </c>
      <c r="J106">
        <v>1</v>
      </c>
      <c r="K106">
        <v>5</v>
      </c>
      <c r="L106">
        <v>1</v>
      </c>
      <c r="M106">
        <v>6</v>
      </c>
      <c r="N106" t="s">
        <v>50</v>
      </c>
      <c r="O106" t="s">
        <v>53</v>
      </c>
      <c r="P106" t="s">
        <v>53</v>
      </c>
      <c r="Q106">
        <v>14.94</v>
      </c>
      <c r="R106" t="s">
        <v>53</v>
      </c>
      <c r="S106">
        <v>14.94</v>
      </c>
      <c r="T106" t="s">
        <v>53</v>
      </c>
      <c r="U106" t="s">
        <v>53</v>
      </c>
      <c r="V106">
        <v>34.28</v>
      </c>
      <c r="W106" t="s">
        <v>53</v>
      </c>
      <c r="X106">
        <v>34.28</v>
      </c>
      <c r="Y106" t="s">
        <v>53</v>
      </c>
      <c r="Z106" t="s">
        <v>53</v>
      </c>
      <c r="AA106">
        <v>3.85</v>
      </c>
      <c r="AB106" t="s">
        <v>53</v>
      </c>
      <c r="AC106">
        <v>3.85</v>
      </c>
      <c r="AD106" t="s">
        <v>53</v>
      </c>
      <c r="AE106" s="1" t="s">
        <v>53</v>
      </c>
      <c r="AF106">
        <v>6.98</v>
      </c>
      <c r="AG106" t="s">
        <v>53</v>
      </c>
      <c r="AH106">
        <f t="shared" si="3"/>
        <v>6.98</v>
      </c>
      <c r="AI106" t="s">
        <v>53</v>
      </c>
      <c r="AJ106" t="s">
        <v>53</v>
      </c>
      <c r="AK106">
        <v>2.36</v>
      </c>
      <c r="AL106" t="s">
        <v>53</v>
      </c>
      <c r="AM106">
        <f t="shared" si="4"/>
        <v>2.36</v>
      </c>
      <c r="AN106" t="s">
        <v>53</v>
      </c>
      <c r="AO106" t="s">
        <v>53</v>
      </c>
      <c r="AP106">
        <v>5.21</v>
      </c>
      <c r="AQ106" t="s">
        <v>53</v>
      </c>
      <c r="AR106">
        <f t="shared" si="5"/>
        <v>5.21</v>
      </c>
      <c r="AS106" t="s">
        <v>54</v>
      </c>
      <c r="AT106" t="s">
        <v>52</v>
      </c>
      <c r="AU106" t="s">
        <v>50</v>
      </c>
      <c r="AV106">
        <v>7</v>
      </c>
      <c r="AW106" t="s">
        <v>55</v>
      </c>
      <c r="AX106" t="s">
        <v>49</v>
      </c>
      <c r="AY106" t="s">
        <v>51</v>
      </c>
      <c r="AZ106" t="s">
        <v>51</v>
      </c>
    </row>
    <row r="107" spans="1:52" x14ac:dyDescent="0.3">
      <c r="A107">
        <v>106</v>
      </c>
      <c r="B107" t="s">
        <v>51</v>
      </c>
      <c r="C107" t="s">
        <v>50</v>
      </c>
      <c r="D107" t="s">
        <v>52</v>
      </c>
      <c r="E107" t="s">
        <v>49</v>
      </c>
      <c r="F107">
        <v>6</v>
      </c>
      <c r="G107">
        <v>6</v>
      </c>
      <c r="H107">
        <v>4</v>
      </c>
      <c r="I107">
        <v>1</v>
      </c>
      <c r="J107">
        <v>3</v>
      </c>
      <c r="K107">
        <v>1</v>
      </c>
      <c r="L107">
        <v>2</v>
      </c>
      <c r="M107">
        <v>6</v>
      </c>
      <c r="N107" t="s">
        <v>49</v>
      </c>
      <c r="O107">
        <v>9.2899999999999991</v>
      </c>
      <c r="P107" t="s">
        <v>53</v>
      </c>
      <c r="Q107" t="s">
        <v>53</v>
      </c>
      <c r="R107" t="s">
        <v>53</v>
      </c>
      <c r="S107">
        <v>9.2899999999999991</v>
      </c>
      <c r="T107">
        <v>27.74</v>
      </c>
      <c r="U107" t="s">
        <v>53</v>
      </c>
      <c r="V107" t="s">
        <v>53</v>
      </c>
      <c r="W107" t="s">
        <v>53</v>
      </c>
      <c r="X107">
        <v>27.74</v>
      </c>
      <c r="Y107">
        <v>4.95</v>
      </c>
      <c r="Z107" t="s">
        <v>53</v>
      </c>
      <c r="AA107" t="s">
        <v>53</v>
      </c>
      <c r="AB107" t="s">
        <v>53</v>
      </c>
      <c r="AC107">
        <v>4.95</v>
      </c>
      <c r="AD107">
        <v>6.93</v>
      </c>
      <c r="AE107" s="1" t="s">
        <v>53</v>
      </c>
      <c r="AF107" t="s">
        <v>53</v>
      </c>
      <c r="AG107" t="s">
        <v>53</v>
      </c>
      <c r="AH107">
        <f t="shared" si="3"/>
        <v>6.93</v>
      </c>
      <c r="AI107">
        <v>2.5499999999999998</v>
      </c>
      <c r="AJ107" t="s">
        <v>53</v>
      </c>
      <c r="AK107" t="s">
        <v>53</v>
      </c>
      <c r="AL107" t="s">
        <v>53</v>
      </c>
      <c r="AM107">
        <f t="shared" si="4"/>
        <v>2.5499999999999998</v>
      </c>
      <c r="AN107">
        <v>5</v>
      </c>
      <c r="AO107" t="s">
        <v>53</v>
      </c>
      <c r="AP107" t="s">
        <v>53</v>
      </c>
      <c r="AQ107" t="s">
        <v>53</v>
      </c>
      <c r="AR107">
        <f t="shared" si="5"/>
        <v>5</v>
      </c>
      <c r="AS107" t="s">
        <v>56</v>
      </c>
      <c r="AT107" t="s">
        <v>52</v>
      </c>
      <c r="AU107" t="s">
        <v>50</v>
      </c>
      <c r="AV107">
        <v>2</v>
      </c>
      <c r="AW107" t="s">
        <v>51</v>
      </c>
      <c r="AX107" t="s">
        <v>51</v>
      </c>
      <c r="AY107" t="s">
        <v>49</v>
      </c>
      <c r="AZ107" t="s">
        <v>51</v>
      </c>
    </row>
    <row r="108" spans="1:52" x14ac:dyDescent="0.3">
      <c r="A108">
        <v>107</v>
      </c>
      <c r="B108" t="s">
        <v>51</v>
      </c>
      <c r="C108" t="s">
        <v>50</v>
      </c>
      <c r="D108" t="s">
        <v>51</v>
      </c>
      <c r="E108" t="s">
        <v>55</v>
      </c>
      <c r="F108">
        <v>6</v>
      </c>
      <c r="G108">
        <v>6</v>
      </c>
      <c r="H108">
        <v>1</v>
      </c>
      <c r="I108">
        <v>6</v>
      </c>
      <c r="J108">
        <v>2</v>
      </c>
      <c r="K108">
        <v>6</v>
      </c>
      <c r="L108">
        <v>1</v>
      </c>
      <c r="M108">
        <v>2</v>
      </c>
      <c r="N108" t="s">
        <v>52</v>
      </c>
      <c r="O108" t="s">
        <v>53</v>
      </c>
      <c r="P108" t="s">
        <v>53</v>
      </c>
      <c r="Q108" t="s">
        <v>53</v>
      </c>
      <c r="R108">
        <v>8.81</v>
      </c>
      <c r="S108">
        <v>8.81</v>
      </c>
      <c r="T108" t="s">
        <v>53</v>
      </c>
      <c r="U108" t="s">
        <v>53</v>
      </c>
      <c r="V108" t="s">
        <v>53</v>
      </c>
      <c r="W108">
        <v>33.619999999999997</v>
      </c>
      <c r="X108">
        <v>33.619999999999997</v>
      </c>
      <c r="Y108" t="s">
        <v>53</v>
      </c>
      <c r="Z108" t="s">
        <v>53</v>
      </c>
      <c r="AA108" t="s">
        <v>53</v>
      </c>
      <c r="AB108">
        <v>2.77</v>
      </c>
      <c r="AC108">
        <v>2.77</v>
      </c>
      <c r="AD108" t="s">
        <v>53</v>
      </c>
      <c r="AE108" s="1" t="s">
        <v>53</v>
      </c>
      <c r="AF108" t="s">
        <v>53</v>
      </c>
      <c r="AG108">
        <v>6.76</v>
      </c>
      <c r="AH108">
        <f t="shared" si="3"/>
        <v>6.76</v>
      </c>
      <c r="AI108" t="s">
        <v>53</v>
      </c>
      <c r="AJ108" t="s">
        <v>53</v>
      </c>
      <c r="AK108" t="s">
        <v>53</v>
      </c>
      <c r="AL108">
        <v>1.57</v>
      </c>
      <c r="AM108">
        <f t="shared" si="4"/>
        <v>1.57</v>
      </c>
      <c r="AN108" t="s">
        <v>53</v>
      </c>
      <c r="AO108" t="s">
        <v>53</v>
      </c>
      <c r="AP108" t="s">
        <v>53</v>
      </c>
      <c r="AQ108">
        <v>4.25</v>
      </c>
      <c r="AR108">
        <f t="shared" si="5"/>
        <v>4.25</v>
      </c>
      <c r="AS108" t="s">
        <v>54</v>
      </c>
      <c r="AT108" t="s">
        <v>52</v>
      </c>
      <c r="AU108" t="s">
        <v>58</v>
      </c>
      <c r="AV108">
        <v>1</v>
      </c>
      <c r="AW108" t="s">
        <v>57</v>
      </c>
      <c r="AX108" t="s">
        <v>55</v>
      </c>
      <c r="AY108" t="s">
        <v>55</v>
      </c>
      <c r="AZ108" t="s">
        <v>50</v>
      </c>
    </row>
    <row r="109" spans="1:52" x14ac:dyDescent="0.3">
      <c r="A109">
        <v>108</v>
      </c>
      <c r="B109" t="s">
        <v>51</v>
      </c>
      <c r="C109" t="s">
        <v>51</v>
      </c>
      <c r="D109" t="s">
        <v>51</v>
      </c>
      <c r="E109" t="s">
        <v>49</v>
      </c>
      <c r="F109">
        <v>6</v>
      </c>
      <c r="G109">
        <v>1</v>
      </c>
      <c r="H109">
        <v>1</v>
      </c>
      <c r="I109">
        <v>6</v>
      </c>
      <c r="J109">
        <v>2</v>
      </c>
      <c r="K109">
        <v>1</v>
      </c>
      <c r="L109">
        <v>1</v>
      </c>
      <c r="M109">
        <v>4</v>
      </c>
      <c r="N109" t="s">
        <v>52</v>
      </c>
      <c r="O109" t="s">
        <v>53</v>
      </c>
      <c r="P109" t="s">
        <v>53</v>
      </c>
      <c r="Q109" t="s">
        <v>53</v>
      </c>
      <c r="R109">
        <v>9.0500000000000007</v>
      </c>
      <c r="S109">
        <v>9.0500000000000007</v>
      </c>
      <c r="T109" t="s">
        <v>53</v>
      </c>
      <c r="U109" t="s">
        <v>53</v>
      </c>
      <c r="V109" t="s">
        <v>53</v>
      </c>
      <c r="W109">
        <v>43.76</v>
      </c>
      <c r="X109">
        <v>43.76</v>
      </c>
      <c r="Y109" t="s">
        <v>53</v>
      </c>
      <c r="Z109" t="s">
        <v>53</v>
      </c>
      <c r="AA109" t="s">
        <v>53</v>
      </c>
      <c r="AB109">
        <v>6.48</v>
      </c>
      <c r="AC109">
        <v>6.48</v>
      </c>
      <c r="AD109" t="s">
        <v>53</v>
      </c>
      <c r="AE109" s="1" t="s">
        <v>53</v>
      </c>
      <c r="AF109" t="s">
        <v>53</v>
      </c>
      <c r="AG109">
        <v>4.03</v>
      </c>
      <c r="AH109">
        <f t="shared" si="3"/>
        <v>4.03</v>
      </c>
      <c r="AI109" t="s">
        <v>53</v>
      </c>
      <c r="AJ109" t="s">
        <v>53</v>
      </c>
      <c r="AK109" t="s">
        <v>53</v>
      </c>
      <c r="AL109">
        <v>1.0900000000000001</v>
      </c>
      <c r="AM109">
        <f t="shared" si="4"/>
        <v>1.0900000000000001</v>
      </c>
      <c r="AN109" t="s">
        <v>53</v>
      </c>
      <c r="AO109" t="s">
        <v>53</v>
      </c>
      <c r="AP109" t="s">
        <v>53</v>
      </c>
      <c r="AQ109">
        <v>5.5</v>
      </c>
      <c r="AR109">
        <f t="shared" si="5"/>
        <v>5.5</v>
      </c>
      <c r="AS109" t="s">
        <v>56</v>
      </c>
      <c r="AT109" t="s">
        <v>57</v>
      </c>
      <c r="AU109" t="s">
        <v>50</v>
      </c>
      <c r="AV109">
        <v>2</v>
      </c>
      <c r="AW109" t="s">
        <v>58</v>
      </c>
      <c r="AX109" t="s">
        <v>49</v>
      </c>
      <c r="AY109" t="s">
        <v>58</v>
      </c>
      <c r="AZ109" t="s">
        <v>51</v>
      </c>
    </row>
    <row r="110" spans="1:52" x14ac:dyDescent="0.3">
      <c r="A110">
        <v>109</v>
      </c>
      <c r="B110" t="s">
        <v>49</v>
      </c>
      <c r="C110" t="s">
        <v>51</v>
      </c>
      <c r="D110" t="s">
        <v>51</v>
      </c>
      <c r="E110" t="s">
        <v>52</v>
      </c>
      <c r="F110">
        <v>6</v>
      </c>
      <c r="G110">
        <v>6</v>
      </c>
      <c r="H110">
        <v>1</v>
      </c>
      <c r="I110">
        <v>4</v>
      </c>
      <c r="J110">
        <v>1</v>
      </c>
      <c r="K110">
        <v>2</v>
      </c>
      <c r="L110">
        <v>3</v>
      </c>
      <c r="M110">
        <v>2</v>
      </c>
      <c r="N110" t="s">
        <v>49</v>
      </c>
      <c r="O110">
        <v>5.74</v>
      </c>
      <c r="P110" t="s">
        <v>53</v>
      </c>
      <c r="Q110" t="s">
        <v>53</v>
      </c>
      <c r="R110" t="s">
        <v>53</v>
      </c>
      <c r="S110">
        <v>5.74</v>
      </c>
      <c r="T110">
        <v>39.9</v>
      </c>
      <c r="U110" t="s">
        <v>53</v>
      </c>
      <c r="V110" t="s">
        <v>53</v>
      </c>
      <c r="W110" t="s">
        <v>53</v>
      </c>
      <c r="X110">
        <v>39.9</v>
      </c>
      <c r="Y110">
        <v>3.32</v>
      </c>
      <c r="Z110" t="s">
        <v>53</v>
      </c>
      <c r="AA110" t="s">
        <v>53</v>
      </c>
      <c r="AB110" t="s">
        <v>53</v>
      </c>
      <c r="AC110">
        <v>3.32</v>
      </c>
      <c r="AD110">
        <v>7.67</v>
      </c>
      <c r="AE110" s="1" t="s">
        <v>53</v>
      </c>
      <c r="AF110" t="s">
        <v>53</v>
      </c>
      <c r="AG110" t="s">
        <v>53</v>
      </c>
      <c r="AH110">
        <f t="shared" si="3"/>
        <v>7.67</v>
      </c>
      <c r="AI110">
        <v>1.2</v>
      </c>
      <c r="AJ110" t="s">
        <v>53</v>
      </c>
      <c r="AK110" t="s">
        <v>53</v>
      </c>
      <c r="AL110" t="s">
        <v>53</v>
      </c>
      <c r="AM110">
        <f t="shared" si="4"/>
        <v>1.2</v>
      </c>
      <c r="AN110">
        <v>4.7</v>
      </c>
      <c r="AO110" t="s">
        <v>53</v>
      </c>
      <c r="AP110" t="s">
        <v>53</v>
      </c>
      <c r="AQ110" t="s">
        <v>53</v>
      </c>
      <c r="AR110">
        <f t="shared" si="5"/>
        <v>4.7</v>
      </c>
      <c r="AS110" t="s">
        <v>56</v>
      </c>
      <c r="AT110" t="s">
        <v>50</v>
      </c>
      <c r="AU110" t="s">
        <v>50</v>
      </c>
      <c r="AV110">
        <v>3</v>
      </c>
      <c r="AW110" t="s">
        <v>57</v>
      </c>
      <c r="AX110" t="s">
        <v>51</v>
      </c>
      <c r="AY110" t="s">
        <v>55</v>
      </c>
      <c r="AZ110" t="s">
        <v>51</v>
      </c>
    </row>
    <row r="111" spans="1:52" x14ac:dyDescent="0.3">
      <c r="A111">
        <v>110</v>
      </c>
      <c r="B111" t="s">
        <v>49</v>
      </c>
      <c r="C111" t="s">
        <v>50</v>
      </c>
      <c r="D111" t="s">
        <v>49</v>
      </c>
      <c r="E111" t="s">
        <v>50</v>
      </c>
      <c r="F111">
        <v>6</v>
      </c>
      <c r="G111">
        <v>3</v>
      </c>
      <c r="H111">
        <v>1</v>
      </c>
      <c r="I111">
        <v>2</v>
      </c>
      <c r="J111">
        <v>1</v>
      </c>
      <c r="K111">
        <v>4</v>
      </c>
      <c r="L111">
        <v>1</v>
      </c>
      <c r="M111">
        <v>4</v>
      </c>
      <c r="N111" t="s">
        <v>49</v>
      </c>
      <c r="O111">
        <v>10.1</v>
      </c>
      <c r="P111" t="s">
        <v>53</v>
      </c>
      <c r="Q111" t="s">
        <v>53</v>
      </c>
      <c r="R111" t="s">
        <v>53</v>
      </c>
      <c r="S111">
        <v>10.1</v>
      </c>
      <c r="T111">
        <v>36.200000000000003</v>
      </c>
      <c r="U111" t="s">
        <v>53</v>
      </c>
      <c r="V111" t="s">
        <v>53</v>
      </c>
      <c r="W111" t="s">
        <v>53</v>
      </c>
      <c r="X111">
        <v>36.200000000000003</v>
      </c>
      <c r="Y111">
        <v>1.36</v>
      </c>
      <c r="Z111" t="s">
        <v>53</v>
      </c>
      <c r="AA111" t="s">
        <v>53</v>
      </c>
      <c r="AB111" t="s">
        <v>53</v>
      </c>
      <c r="AC111">
        <v>1.36</v>
      </c>
      <c r="AD111">
        <v>7.6</v>
      </c>
      <c r="AE111" s="1" t="s">
        <v>53</v>
      </c>
      <c r="AF111" t="s">
        <v>53</v>
      </c>
      <c r="AG111" t="s">
        <v>53</v>
      </c>
      <c r="AH111">
        <f t="shared" si="3"/>
        <v>7.6</v>
      </c>
      <c r="AI111">
        <v>1.01</v>
      </c>
      <c r="AJ111" t="s">
        <v>53</v>
      </c>
      <c r="AK111" t="s">
        <v>53</v>
      </c>
      <c r="AL111" t="s">
        <v>53</v>
      </c>
      <c r="AM111">
        <f t="shared" si="4"/>
        <v>1.01</v>
      </c>
      <c r="AN111">
        <v>6.81</v>
      </c>
      <c r="AO111" t="s">
        <v>53</v>
      </c>
      <c r="AP111" t="s">
        <v>53</v>
      </c>
      <c r="AQ111" t="s">
        <v>53</v>
      </c>
      <c r="AR111">
        <f t="shared" si="5"/>
        <v>6.81</v>
      </c>
      <c r="AS111" t="s">
        <v>56</v>
      </c>
      <c r="AT111" t="s">
        <v>52</v>
      </c>
      <c r="AU111" t="s">
        <v>52</v>
      </c>
      <c r="AV111">
        <v>2</v>
      </c>
      <c r="AW111" t="s">
        <v>52</v>
      </c>
      <c r="AX111" t="s">
        <v>51</v>
      </c>
      <c r="AY111" t="s">
        <v>52</v>
      </c>
      <c r="AZ111" t="s">
        <v>51</v>
      </c>
    </row>
    <row r="112" spans="1:52" x14ac:dyDescent="0.3">
      <c r="A112">
        <v>111</v>
      </c>
      <c r="B112" t="s">
        <v>49</v>
      </c>
      <c r="C112" t="s">
        <v>51</v>
      </c>
      <c r="D112" t="s">
        <v>51</v>
      </c>
      <c r="E112" t="s">
        <v>50</v>
      </c>
      <c r="F112">
        <v>6</v>
      </c>
      <c r="G112">
        <v>1</v>
      </c>
      <c r="H112">
        <v>4</v>
      </c>
      <c r="I112">
        <v>5</v>
      </c>
      <c r="J112">
        <v>1</v>
      </c>
      <c r="K112">
        <v>1</v>
      </c>
      <c r="L112">
        <v>6</v>
      </c>
      <c r="M112">
        <v>5</v>
      </c>
      <c r="N112" t="s">
        <v>51</v>
      </c>
      <c r="O112" t="s">
        <v>53</v>
      </c>
      <c r="P112">
        <v>5.25</v>
      </c>
      <c r="Q112" t="s">
        <v>53</v>
      </c>
      <c r="R112" t="s">
        <v>53</v>
      </c>
      <c r="S112">
        <v>5.25</v>
      </c>
      <c r="T112" t="s">
        <v>53</v>
      </c>
      <c r="U112">
        <v>17.95</v>
      </c>
      <c r="V112" t="s">
        <v>53</v>
      </c>
      <c r="W112" t="s">
        <v>53</v>
      </c>
      <c r="X112">
        <v>17.95</v>
      </c>
      <c r="Y112" t="s">
        <v>53</v>
      </c>
      <c r="Z112">
        <v>5.98</v>
      </c>
      <c r="AA112" t="s">
        <v>53</v>
      </c>
      <c r="AB112" t="s">
        <v>53</v>
      </c>
      <c r="AC112">
        <v>5.98</v>
      </c>
      <c r="AD112" t="s">
        <v>53</v>
      </c>
      <c r="AE112" s="1">
        <v>4.29</v>
      </c>
      <c r="AF112" t="s">
        <v>53</v>
      </c>
      <c r="AG112" t="s">
        <v>53</v>
      </c>
      <c r="AH112">
        <f t="shared" si="3"/>
        <v>4.29</v>
      </c>
      <c r="AI112" t="s">
        <v>53</v>
      </c>
      <c r="AJ112">
        <v>4.84</v>
      </c>
      <c r="AK112" t="s">
        <v>53</v>
      </c>
      <c r="AL112" t="s">
        <v>53</v>
      </c>
      <c r="AM112">
        <f t="shared" si="4"/>
        <v>4.84</v>
      </c>
      <c r="AN112" t="s">
        <v>53</v>
      </c>
      <c r="AO112">
        <v>3.26</v>
      </c>
      <c r="AP112" t="s">
        <v>53</v>
      </c>
      <c r="AQ112" t="s">
        <v>53</v>
      </c>
      <c r="AR112">
        <f t="shared" si="5"/>
        <v>3.26</v>
      </c>
      <c r="AS112" t="s">
        <v>56</v>
      </c>
      <c r="AT112" t="s">
        <v>51</v>
      </c>
      <c r="AU112" t="s">
        <v>50</v>
      </c>
      <c r="AV112">
        <v>3</v>
      </c>
      <c r="AW112" t="s">
        <v>61</v>
      </c>
      <c r="AX112" t="s">
        <v>51</v>
      </c>
      <c r="AY112" t="s">
        <v>58</v>
      </c>
      <c r="AZ112" t="s">
        <v>49</v>
      </c>
    </row>
    <row r="113" spans="1:52" x14ac:dyDescent="0.3">
      <c r="A113">
        <v>112</v>
      </c>
      <c r="B113" t="s">
        <v>51</v>
      </c>
      <c r="C113" t="s">
        <v>51</v>
      </c>
      <c r="D113" t="s">
        <v>49</v>
      </c>
      <c r="E113" t="s">
        <v>50</v>
      </c>
      <c r="F113">
        <v>4</v>
      </c>
      <c r="G113">
        <v>6</v>
      </c>
      <c r="H113">
        <v>1</v>
      </c>
      <c r="I113">
        <v>5</v>
      </c>
      <c r="J113">
        <v>1</v>
      </c>
      <c r="K113">
        <v>4</v>
      </c>
      <c r="L113">
        <v>1</v>
      </c>
      <c r="M113">
        <v>5</v>
      </c>
      <c r="N113" t="s">
        <v>50</v>
      </c>
      <c r="O113" t="s">
        <v>53</v>
      </c>
      <c r="P113" t="s">
        <v>53</v>
      </c>
      <c r="Q113">
        <v>5.97</v>
      </c>
      <c r="R113" t="s">
        <v>53</v>
      </c>
      <c r="S113">
        <v>5.97</v>
      </c>
      <c r="T113" t="s">
        <v>53</v>
      </c>
      <c r="U113" t="s">
        <v>53</v>
      </c>
      <c r="V113">
        <v>26.73</v>
      </c>
      <c r="W113" t="s">
        <v>53</v>
      </c>
      <c r="X113">
        <v>26.73</v>
      </c>
      <c r="Y113" t="s">
        <v>53</v>
      </c>
      <c r="Z113" t="s">
        <v>53</v>
      </c>
      <c r="AA113">
        <v>2.2000000000000002</v>
      </c>
      <c r="AB113" t="s">
        <v>53</v>
      </c>
      <c r="AC113">
        <v>2.2000000000000002</v>
      </c>
      <c r="AD113" t="s">
        <v>53</v>
      </c>
      <c r="AE113" s="1" t="s">
        <v>53</v>
      </c>
      <c r="AF113">
        <v>8.83</v>
      </c>
      <c r="AG113" t="s">
        <v>53</v>
      </c>
      <c r="AH113">
        <f t="shared" si="3"/>
        <v>8.83</v>
      </c>
      <c r="AI113" t="s">
        <v>53</v>
      </c>
      <c r="AJ113" t="s">
        <v>53</v>
      </c>
      <c r="AK113">
        <v>2.2000000000000002</v>
      </c>
      <c r="AL113" t="s">
        <v>53</v>
      </c>
      <c r="AM113">
        <f t="shared" si="4"/>
        <v>2.2000000000000002</v>
      </c>
      <c r="AN113" t="s">
        <v>53</v>
      </c>
      <c r="AO113" t="s">
        <v>53</v>
      </c>
      <c r="AP113">
        <v>6.76</v>
      </c>
      <c r="AQ113" t="s">
        <v>53</v>
      </c>
      <c r="AR113">
        <f t="shared" si="5"/>
        <v>6.76</v>
      </c>
      <c r="AS113" t="s">
        <v>54</v>
      </c>
      <c r="AT113" t="s">
        <v>58</v>
      </c>
      <c r="AU113" t="s">
        <v>51</v>
      </c>
      <c r="AV113">
        <v>2</v>
      </c>
      <c r="AW113" t="s">
        <v>52</v>
      </c>
      <c r="AX113" t="s">
        <v>51</v>
      </c>
      <c r="AY113" t="s">
        <v>52</v>
      </c>
      <c r="AZ113" t="s">
        <v>49</v>
      </c>
    </row>
    <row r="114" spans="1:52" x14ac:dyDescent="0.3">
      <c r="A114">
        <v>113</v>
      </c>
      <c r="B114" t="s">
        <v>49</v>
      </c>
      <c r="C114" t="s">
        <v>52</v>
      </c>
      <c r="D114" t="s">
        <v>51</v>
      </c>
      <c r="E114" t="s">
        <v>55</v>
      </c>
      <c r="F114">
        <v>4</v>
      </c>
      <c r="G114">
        <v>1</v>
      </c>
      <c r="H114">
        <v>1</v>
      </c>
      <c r="I114">
        <v>6</v>
      </c>
      <c r="J114">
        <v>1</v>
      </c>
      <c r="K114">
        <v>1</v>
      </c>
      <c r="L114">
        <v>6</v>
      </c>
      <c r="M114">
        <v>3</v>
      </c>
      <c r="N114" t="s">
        <v>52</v>
      </c>
      <c r="O114" t="s">
        <v>53</v>
      </c>
      <c r="P114" t="s">
        <v>53</v>
      </c>
      <c r="Q114" t="s">
        <v>53</v>
      </c>
      <c r="R114">
        <v>7.37</v>
      </c>
      <c r="S114">
        <v>7.37</v>
      </c>
      <c r="T114" t="s">
        <v>53</v>
      </c>
      <c r="U114" t="s">
        <v>53</v>
      </c>
      <c r="V114" t="s">
        <v>53</v>
      </c>
      <c r="W114">
        <v>36.08</v>
      </c>
      <c r="X114">
        <v>36.08</v>
      </c>
      <c r="Y114" t="s">
        <v>53</v>
      </c>
      <c r="Z114" t="s">
        <v>53</v>
      </c>
      <c r="AA114" t="s">
        <v>53</v>
      </c>
      <c r="AB114">
        <v>4.5199999999999996</v>
      </c>
      <c r="AC114">
        <v>4.5199999999999996</v>
      </c>
      <c r="AD114" t="s">
        <v>53</v>
      </c>
      <c r="AE114" s="1" t="s">
        <v>53</v>
      </c>
      <c r="AF114" t="s">
        <v>53</v>
      </c>
      <c r="AG114">
        <v>7.32</v>
      </c>
      <c r="AH114">
        <f t="shared" si="3"/>
        <v>7.32</v>
      </c>
      <c r="AI114" t="s">
        <v>53</v>
      </c>
      <c r="AJ114" t="s">
        <v>53</v>
      </c>
      <c r="AK114" t="s">
        <v>53</v>
      </c>
      <c r="AL114">
        <v>1.26</v>
      </c>
      <c r="AM114">
        <f t="shared" si="4"/>
        <v>1.26</v>
      </c>
      <c r="AN114" t="s">
        <v>53</v>
      </c>
      <c r="AO114" t="s">
        <v>53</v>
      </c>
      <c r="AP114" t="s">
        <v>53</v>
      </c>
      <c r="AQ114">
        <v>4.72</v>
      </c>
      <c r="AR114">
        <f t="shared" si="5"/>
        <v>4.72</v>
      </c>
      <c r="AS114" t="s">
        <v>54</v>
      </c>
      <c r="AT114" t="s">
        <v>52</v>
      </c>
      <c r="AU114" t="s">
        <v>52</v>
      </c>
      <c r="AV114">
        <v>5</v>
      </c>
      <c r="AW114" t="s">
        <v>52</v>
      </c>
      <c r="AX114" t="s">
        <v>51</v>
      </c>
      <c r="AY114" t="s">
        <v>51</v>
      </c>
      <c r="AZ114" t="s">
        <v>49</v>
      </c>
    </row>
    <row r="115" spans="1:52" x14ac:dyDescent="0.3">
      <c r="A115">
        <v>114</v>
      </c>
      <c r="B115" t="s">
        <v>49</v>
      </c>
      <c r="C115" t="s">
        <v>50</v>
      </c>
      <c r="D115" t="s">
        <v>51</v>
      </c>
      <c r="E115" t="s">
        <v>55</v>
      </c>
      <c r="F115">
        <v>6</v>
      </c>
      <c r="G115">
        <v>6</v>
      </c>
      <c r="H115">
        <v>2</v>
      </c>
      <c r="I115">
        <v>6</v>
      </c>
      <c r="J115">
        <v>2</v>
      </c>
      <c r="K115">
        <v>1</v>
      </c>
      <c r="L115">
        <v>1</v>
      </c>
      <c r="M115">
        <v>3</v>
      </c>
      <c r="N115" t="s">
        <v>49</v>
      </c>
      <c r="O115">
        <v>5.04</v>
      </c>
      <c r="P115" t="s">
        <v>53</v>
      </c>
      <c r="Q115" t="s">
        <v>53</v>
      </c>
      <c r="R115" t="s">
        <v>53</v>
      </c>
      <c r="S115">
        <v>5.04</v>
      </c>
      <c r="T115">
        <v>37.11</v>
      </c>
      <c r="U115" t="s">
        <v>53</v>
      </c>
      <c r="V115" t="s">
        <v>53</v>
      </c>
      <c r="W115" t="s">
        <v>53</v>
      </c>
      <c r="X115">
        <v>37.11</v>
      </c>
      <c r="Y115">
        <v>3.86</v>
      </c>
      <c r="Z115" t="s">
        <v>53</v>
      </c>
      <c r="AA115" t="s">
        <v>53</v>
      </c>
      <c r="AB115" t="s">
        <v>53</v>
      </c>
      <c r="AC115">
        <v>3.86</v>
      </c>
      <c r="AD115">
        <v>9.2100000000000009</v>
      </c>
      <c r="AE115" s="1" t="s">
        <v>53</v>
      </c>
      <c r="AF115" t="s">
        <v>53</v>
      </c>
      <c r="AG115" t="s">
        <v>53</v>
      </c>
      <c r="AH115">
        <f t="shared" si="3"/>
        <v>9.2100000000000009</v>
      </c>
      <c r="AI115">
        <v>2.2599999999999998</v>
      </c>
      <c r="AJ115" t="s">
        <v>53</v>
      </c>
      <c r="AK115" t="s">
        <v>53</v>
      </c>
      <c r="AL115" t="s">
        <v>53</v>
      </c>
      <c r="AM115">
        <f t="shared" si="4"/>
        <v>2.2599999999999998</v>
      </c>
      <c r="AN115">
        <v>5.95</v>
      </c>
      <c r="AO115" t="s">
        <v>53</v>
      </c>
      <c r="AP115" t="s">
        <v>53</v>
      </c>
      <c r="AQ115" t="s">
        <v>53</v>
      </c>
      <c r="AR115">
        <f t="shared" si="5"/>
        <v>5.95</v>
      </c>
      <c r="AS115" t="s">
        <v>56</v>
      </c>
      <c r="AT115" t="s">
        <v>55</v>
      </c>
      <c r="AU115" t="s">
        <v>50</v>
      </c>
      <c r="AV115">
        <v>4</v>
      </c>
      <c r="AW115" t="s">
        <v>61</v>
      </c>
      <c r="AX115" t="s">
        <v>51</v>
      </c>
      <c r="AY115" t="s">
        <v>52</v>
      </c>
      <c r="AZ115" t="s">
        <v>51</v>
      </c>
    </row>
    <row r="116" spans="1:52" x14ac:dyDescent="0.3">
      <c r="A116">
        <v>115</v>
      </c>
      <c r="B116" t="s">
        <v>49</v>
      </c>
      <c r="C116" t="s">
        <v>50</v>
      </c>
      <c r="D116" t="s">
        <v>51</v>
      </c>
      <c r="E116" t="s">
        <v>50</v>
      </c>
      <c r="F116">
        <v>7</v>
      </c>
      <c r="G116">
        <v>6</v>
      </c>
      <c r="H116">
        <v>1</v>
      </c>
      <c r="I116">
        <v>5</v>
      </c>
      <c r="J116">
        <v>5</v>
      </c>
      <c r="K116">
        <v>1</v>
      </c>
      <c r="L116">
        <v>1</v>
      </c>
      <c r="M116">
        <v>5</v>
      </c>
      <c r="N116" t="s">
        <v>51</v>
      </c>
      <c r="O116" t="s">
        <v>53</v>
      </c>
      <c r="P116">
        <v>8.76</v>
      </c>
      <c r="Q116" t="s">
        <v>53</v>
      </c>
      <c r="R116" t="s">
        <v>53</v>
      </c>
      <c r="S116">
        <v>8.76</v>
      </c>
      <c r="T116" t="s">
        <v>53</v>
      </c>
      <c r="U116">
        <v>26.75</v>
      </c>
      <c r="V116" t="s">
        <v>53</v>
      </c>
      <c r="W116" t="s">
        <v>53</v>
      </c>
      <c r="X116">
        <v>26.75</v>
      </c>
      <c r="Y116" t="s">
        <v>53</v>
      </c>
      <c r="Z116">
        <v>2.06</v>
      </c>
      <c r="AA116" t="s">
        <v>53</v>
      </c>
      <c r="AB116" t="s">
        <v>53</v>
      </c>
      <c r="AC116">
        <v>2.06</v>
      </c>
      <c r="AD116" t="s">
        <v>53</v>
      </c>
      <c r="AE116" s="1">
        <v>8.6300000000000008</v>
      </c>
      <c r="AF116" t="s">
        <v>53</v>
      </c>
      <c r="AG116" t="s">
        <v>53</v>
      </c>
      <c r="AH116">
        <f t="shared" si="3"/>
        <v>8.6300000000000008</v>
      </c>
      <c r="AI116" t="s">
        <v>53</v>
      </c>
      <c r="AJ116">
        <v>3.7</v>
      </c>
      <c r="AK116" t="s">
        <v>53</v>
      </c>
      <c r="AL116" t="s">
        <v>53</v>
      </c>
      <c r="AM116">
        <f t="shared" si="4"/>
        <v>3.7</v>
      </c>
      <c r="AN116" t="s">
        <v>53</v>
      </c>
      <c r="AO116">
        <v>1.1599999999999999</v>
      </c>
      <c r="AP116" t="s">
        <v>53</v>
      </c>
      <c r="AQ116" t="s">
        <v>53</v>
      </c>
      <c r="AR116">
        <f t="shared" si="5"/>
        <v>1.1599999999999999</v>
      </c>
      <c r="AS116" t="s">
        <v>59</v>
      </c>
      <c r="AT116" t="s">
        <v>55</v>
      </c>
      <c r="AU116" t="s">
        <v>58</v>
      </c>
      <c r="AV116">
        <v>2</v>
      </c>
      <c r="AW116" t="s">
        <v>61</v>
      </c>
      <c r="AX116" t="s">
        <v>51</v>
      </c>
      <c r="AY116" t="s">
        <v>51</v>
      </c>
      <c r="AZ116" t="s">
        <v>51</v>
      </c>
    </row>
    <row r="117" spans="1:52" x14ac:dyDescent="0.3">
      <c r="A117">
        <v>116</v>
      </c>
      <c r="B117" t="s">
        <v>51</v>
      </c>
      <c r="C117" t="s">
        <v>55</v>
      </c>
      <c r="D117" t="s">
        <v>52</v>
      </c>
      <c r="E117" t="s">
        <v>57</v>
      </c>
      <c r="F117">
        <v>6</v>
      </c>
      <c r="G117">
        <v>6</v>
      </c>
      <c r="H117">
        <v>1</v>
      </c>
      <c r="I117">
        <v>1</v>
      </c>
      <c r="J117">
        <v>1</v>
      </c>
      <c r="K117">
        <v>1</v>
      </c>
      <c r="L117">
        <v>2</v>
      </c>
      <c r="M117">
        <v>6</v>
      </c>
      <c r="N117" t="s">
        <v>52</v>
      </c>
      <c r="O117" t="s">
        <v>53</v>
      </c>
      <c r="P117" t="s">
        <v>53</v>
      </c>
      <c r="Q117" t="s">
        <v>53</v>
      </c>
      <c r="R117">
        <v>5.09</v>
      </c>
      <c r="S117">
        <v>5.09</v>
      </c>
      <c r="T117" t="s">
        <v>53</v>
      </c>
      <c r="U117" t="s">
        <v>53</v>
      </c>
      <c r="V117" t="s">
        <v>53</v>
      </c>
      <c r="W117">
        <v>36.44</v>
      </c>
      <c r="X117">
        <v>36.44</v>
      </c>
      <c r="Y117" t="s">
        <v>53</v>
      </c>
      <c r="Z117" t="s">
        <v>53</v>
      </c>
      <c r="AA117" t="s">
        <v>53</v>
      </c>
      <c r="AB117">
        <v>2.61</v>
      </c>
      <c r="AC117">
        <v>2.61</v>
      </c>
      <c r="AD117" t="s">
        <v>53</v>
      </c>
      <c r="AE117" s="1" t="s">
        <v>53</v>
      </c>
      <c r="AF117" t="s">
        <v>53</v>
      </c>
      <c r="AG117">
        <v>4.5599999999999996</v>
      </c>
      <c r="AH117">
        <f t="shared" si="3"/>
        <v>4.5599999999999996</v>
      </c>
      <c r="AI117" t="s">
        <v>53</v>
      </c>
      <c r="AJ117" t="s">
        <v>53</v>
      </c>
      <c r="AK117" t="s">
        <v>53</v>
      </c>
      <c r="AL117">
        <v>4.4400000000000004</v>
      </c>
      <c r="AM117">
        <f t="shared" si="4"/>
        <v>4.4400000000000004</v>
      </c>
      <c r="AN117" t="s">
        <v>53</v>
      </c>
      <c r="AO117" t="s">
        <v>53</v>
      </c>
      <c r="AP117" t="s">
        <v>53</v>
      </c>
      <c r="AQ117">
        <v>5.47</v>
      </c>
      <c r="AR117">
        <f t="shared" si="5"/>
        <v>5.47</v>
      </c>
      <c r="AS117" t="s">
        <v>54</v>
      </c>
      <c r="AT117" t="s">
        <v>51</v>
      </c>
      <c r="AU117" t="s">
        <v>50</v>
      </c>
      <c r="AV117">
        <v>1</v>
      </c>
      <c r="AW117" t="s">
        <v>55</v>
      </c>
      <c r="AX117" t="s">
        <v>51</v>
      </c>
      <c r="AY117" t="s">
        <v>55</v>
      </c>
      <c r="AZ117" t="s">
        <v>49</v>
      </c>
    </row>
    <row r="118" spans="1:52" x14ac:dyDescent="0.3">
      <c r="A118">
        <v>117</v>
      </c>
      <c r="B118" t="s">
        <v>49</v>
      </c>
      <c r="C118" t="s">
        <v>50</v>
      </c>
      <c r="D118" t="s">
        <v>52</v>
      </c>
      <c r="E118" t="s">
        <v>57</v>
      </c>
      <c r="F118">
        <v>4</v>
      </c>
      <c r="G118">
        <v>6</v>
      </c>
      <c r="H118">
        <v>1</v>
      </c>
      <c r="I118">
        <v>2</v>
      </c>
      <c r="J118">
        <v>4</v>
      </c>
      <c r="K118">
        <v>6</v>
      </c>
      <c r="L118">
        <v>1</v>
      </c>
      <c r="M118">
        <v>4</v>
      </c>
      <c r="N118" t="s">
        <v>50</v>
      </c>
      <c r="O118" t="s">
        <v>53</v>
      </c>
      <c r="P118" t="s">
        <v>53</v>
      </c>
      <c r="Q118">
        <v>5.01</v>
      </c>
      <c r="R118" t="s">
        <v>53</v>
      </c>
      <c r="S118">
        <v>5.01</v>
      </c>
      <c r="T118" t="s">
        <v>53</v>
      </c>
      <c r="U118" t="s">
        <v>53</v>
      </c>
      <c r="V118">
        <v>27.1</v>
      </c>
      <c r="W118" t="s">
        <v>53</v>
      </c>
      <c r="X118">
        <v>27.1</v>
      </c>
      <c r="Y118" t="s">
        <v>53</v>
      </c>
      <c r="Z118" t="s">
        <v>53</v>
      </c>
      <c r="AA118">
        <v>4</v>
      </c>
      <c r="AB118" t="s">
        <v>53</v>
      </c>
      <c r="AC118">
        <v>4</v>
      </c>
      <c r="AD118" t="s">
        <v>53</v>
      </c>
      <c r="AE118" s="1" t="s">
        <v>53</v>
      </c>
      <c r="AF118">
        <v>4.09</v>
      </c>
      <c r="AG118" t="s">
        <v>53</v>
      </c>
      <c r="AH118">
        <f t="shared" si="3"/>
        <v>4.09</v>
      </c>
      <c r="AI118" t="s">
        <v>53</v>
      </c>
      <c r="AJ118" t="s">
        <v>53</v>
      </c>
      <c r="AK118">
        <v>2.94</v>
      </c>
      <c r="AL118" t="s">
        <v>53</v>
      </c>
      <c r="AM118">
        <f t="shared" si="4"/>
        <v>2.94</v>
      </c>
      <c r="AN118" t="s">
        <v>53</v>
      </c>
      <c r="AO118" t="s">
        <v>53</v>
      </c>
      <c r="AP118">
        <v>6.25</v>
      </c>
      <c r="AQ118" t="s">
        <v>53</v>
      </c>
      <c r="AR118">
        <f t="shared" si="5"/>
        <v>6.25</v>
      </c>
      <c r="AS118" t="s">
        <v>56</v>
      </c>
      <c r="AT118" t="s">
        <v>55</v>
      </c>
      <c r="AU118" t="s">
        <v>52</v>
      </c>
      <c r="AV118">
        <v>3</v>
      </c>
      <c r="AW118" t="s">
        <v>55</v>
      </c>
      <c r="AX118" t="s">
        <v>51</v>
      </c>
      <c r="AY118" t="s">
        <v>50</v>
      </c>
      <c r="AZ118" t="s">
        <v>49</v>
      </c>
    </row>
    <row r="119" spans="1:52" x14ac:dyDescent="0.3">
      <c r="A119">
        <v>118</v>
      </c>
      <c r="B119" t="s">
        <v>49</v>
      </c>
      <c r="C119" t="s">
        <v>50</v>
      </c>
      <c r="D119" t="s">
        <v>50</v>
      </c>
      <c r="E119" t="s">
        <v>57</v>
      </c>
      <c r="F119">
        <v>4</v>
      </c>
      <c r="G119">
        <v>5</v>
      </c>
      <c r="H119">
        <v>1</v>
      </c>
      <c r="I119">
        <v>6</v>
      </c>
      <c r="J119">
        <v>1</v>
      </c>
      <c r="K119">
        <v>1</v>
      </c>
      <c r="L119">
        <v>2</v>
      </c>
      <c r="M119">
        <v>5</v>
      </c>
      <c r="N119" t="s">
        <v>51</v>
      </c>
      <c r="O119" t="s">
        <v>53</v>
      </c>
      <c r="P119">
        <v>7.04</v>
      </c>
      <c r="Q119" t="s">
        <v>53</v>
      </c>
      <c r="R119" t="s">
        <v>53</v>
      </c>
      <c r="S119">
        <v>7.04</v>
      </c>
      <c r="T119" t="s">
        <v>53</v>
      </c>
      <c r="U119">
        <v>38.450000000000003</v>
      </c>
      <c r="V119" t="s">
        <v>53</v>
      </c>
      <c r="W119" t="s">
        <v>53</v>
      </c>
      <c r="X119">
        <v>38.450000000000003</v>
      </c>
      <c r="Y119" t="s">
        <v>53</v>
      </c>
      <c r="Z119">
        <v>2.34</v>
      </c>
      <c r="AA119" t="s">
        <v>53</v>
      </c>
      <c r="AB119" t="s">
        <v>53</v>
      </c>
      <c r="AC119">
        <v>2.34</v>
      </c>
      <c r="AD119" t="s">
        <v>53</v>
      </c>
      <c r="AE119" s="1">
        <v>6.32</v>
      </c>
      <c r="AF119" t="s">
        <v>53</v>
      </c>
      <c r="AG119" t="s">
        <v>53</v>
      </c>
      <c r="AH119">
        <f t="shared" si="3"/>
        <v>6.32</v>
      </c>
      <c r="AI119" t="s">
        <v>53</v>
      </c>
      <c r="AJ119">
        <v>4.88</v>
      </c>
      <c r="AK119" t="s">
        <v>53</v>
      </c>
      <c r="AL119" t="s">
        <v>53</v>
      </c>
      <c r="AM119">
        <f t="shared" si="4"/>
        <v>4.88</v>
      </c>
      <c r="AN119" t="s">
        <v>53</v>
      </c>
      <c r="AO119">
        <v>4.08</v>
      </c>
      <c r="AP119" t="s">
        <v>53</v>
      </c>
      <c r="AQ119" t="s">
        <v>53</v>
      </c>
      <c r="AR119">
        <f t="shared" si="5"/>
        <v>4.08</v>
      </c>
      <c r="AS119" t="s">
        <v>56</v>
      </c>
      <c r="AT119" t="s">
        <v>50</v>
      </c>
      <c r="AU119" t="s">
        <v>50</v>
      </c>
      <c r="AV119">
        <v>2</v>
      </c>
      <c r="AW119" t="s">
        <v>52</v>
      </c>
      <c r="AX119" t="s">
        <v>49</v>
      </c>
      <c r="AY119" t="s">
        <v>55</v>
      </c>
      <c r="AZ119" t="s">
        <v>49</v>
      </c>
    </row>
    <row r="120" spans="1:52" x14ac:dyDescent="0.3">
      <c r="A120">
        <v>119</v>
      </c>
      <c r="B120" t="s">
        <v>49</v>
      </c>
      <c r="C120" t="s">
        <v>49</v>
      </c>
      <c r="D120" t="s">
        <v>49</v>
      </c>
      <c r="E120" t="s">
        <v>49</v>
      </c>
      <c r="F120">
        <v>6</v>
      </c>
      <c r="G120">
        <v>2</v>
      </c>
      <c r="H120">
        <v>1</v>
      </c>
      <c r="I120">
        <v>6</v>
      </c>
      <c r="J120">
        <v>1</v>
      </c>
      <c r="K120">
        <v>1</v>
      </c>
      <c r="L120">
        <v>7</v>
      </c>
      <c r="M120">
        <v>2</v>
      </c>
      <c r="N120" t="s">
        <v>52</v>
      </c>
      <c r="O120" t="s">
        <v>53</v>
      </c>
      <c r="P120" t="s">
        <v>53</v>
      </c>
      <c r="Q120" t="s">
        <v>53</v>
      </c>
      <c r="R120">
        <v>10</v>
      </c>
      <c r="S120">
        <v>10</v>
      </c>
      <c r="T120" t="s">
        <v>53</v>
      </c>
      <c r="U120" t="s">
        <v>53</v>
      </c>
      <c r="V120" t="s">
        <v>53</v>
      </c>
      <c r="W120">
        <v>37.92</v>
      </c>
      <c r="X120">
        <v>37.92</v>
      </c>
      <c r="Y120" t="s">
        <v>53</v>
      </c>
      <c r="Z120" t="s">
        <v>53</v>
      </c>
      <c r="AA120" t="s">
        <v>53</v>
      </c>
      <c r="AB120">
        <v>6.28</v>
      </c>
      <c r="AC120">
        <v>6.28</v>
      </c>
      <c r="AD120" t="s">
        <v>53</v>
      </c>
      <c r="AE120" s="1" t="s">
        <v>53</v>
      </c>
      <c r="AF120" t="s">
        <v>53</v>
      </c>
      <c r="AG120">
        <v>4.66</v>
      </c>
      <c r="AH120">
        <f t="shared" si="3"/>
        <v>4.66</v>
      </c>
      <c r="AI120" t="s">
        <v>53</v>
      </c>
      <c r="AJ120" t="s">
        <v>53</v>
      </c>
      <c r="AK120" t="s">
        <v>53</v>
      </c>
      <c r="AL120">
        <v>1.91</v>
      </c>
      <c r="AM120">
        <f t="shared" si="4"/>
        <v>1.91</v>
      </c>
      <c r="AN120" t="s">
        <v>53</v>
      </c>
      <c r="AO120" t="s">
        <v>53</v>
      </c>
      <c r="AP120" t="s">
        <v>53</v>
      </c>
      <c r="AQ120">
        <v>5.0599999999999996</v>
      </c>
      <c r="AR120">
        <f t="shared" si="5"/>
        <v>5.0599999999999996</v>
      </c>
      <c r="AS120" t="s">
        <v>56</v>
      </c>
      <c r="AT120" t="s">
        <v>51</v>
      </c>
      <c r="AU120" t="s">
        <v>49</v>
      </c>
      <c r="AV120">
        <v>1</v>
      </c>
      <c r="AW120" t="s">
        <v>61</v>
      </c>
      <c r="AX120" t="s">
        <v>51</v>
      </c>
      <c r="AY120" t="s">
        <v>51</v>
      </c>
      <c r="AZ120" t="s">
        <v>49</v>
      </c>
    </row>
    <row r="121" spans="1:52" x14ac:dyDescent="0.3">
      <c r="A121">
        <v>120</v>
      </c>
      <c r="B121" t="s">
        <v>51</v>
      </c>
      <c r="C121" t="s">
        <v>51</v>
      </c>
      <c r="D121" t="s">
        <v>52</v>
      </c>
      <c r="E121" t="s">
        <v>55</v>
      </c>
      <c r="F121">
        <v>7</v>
      </c>
      <c r="G121">
        <v>6</v>
      </c>
      <c r="H121">
        <v>4</v>
      </c>
      <c r="I121">
        <v>5</v>
      </c>
      <c r="J121">
        <v>2</v>
      </c>
      <c r="K121">
        <v>6</v>
      </c>
      <c r="L121">
        <v>1</v>
      </c>
      <c r="M121">
        <v>1</v>
      </c>
      <c r="N121" t="s">
        <v>51</v>
      </c>
      <c r="O121" t="s">
        <v>53</v>
      </c>
      <c r="P121">
        <v>7.51</v>
      </c>
      <c r="Q121" t="s">
        <v>53</v>
      </c>
      <c r="R121" t="s">
        <v>53</v>
      </c>
      <c r="S121">
        <v>7.51</v>
      </c>
      <c r="T121" t="s">
        <v>53</v>
      </c>
      <c r="U121">
        <v>36.590000000000003</v>
      </c>
      <c r="V121" t="s">
        <v>53</v>
      </c>
      <c r="W121" t="s">
        <v>53</v>
      </c>
      <c r="X121">
        <v>36.590000000000003</v>
      </c>
      <c r="Y121" t="s">
        <v>53</v>
      </c>
      <c r="Z121">
        <v>2.69</v>
      </c>
      <c r="AA121" t="s">
        <v>53</v>
      </c>
      <c r="AB121" t="s">
        <v>53</v>
      </c>
      <c r="AC121">
        <v>2.69</v>
      </c>
      <c r="AD121" t="s">
        <v>53</v>
      </c>
      <c r="AE121" s="1">
        <v>8.27</v>
      </c>
      <c r="AF121" t="s">
        <v>53</v>
      </c>
      <c r="AG121" t="s">
        <v>53</v>
      </c>
      <c r="AH121">
        <f t="shared" si="3"/>
        <v>8.27</v>
      </c>
      <c r="AI121" t="s">
        <v>53</v>
      </c>
      <c r="AJ121">
        <v>3.95</v>
      </c>
      <c r="AK121" t="s">
        <v>53</v>
      </c>
      <c r="AL121" t="s">
        <v>53</v>
      </c>
      <c r="AM121">
        <f t="shared" si="4"/>
        <v>3.95</v>
      </c>
      <c r="AN121" t="s">
        <v>53</v>
      </c>
      <c r="AO121">
        <v>1.39</v>
      </c>
      <c r="AP121" t="s">
        <v>53</v>
      </c>
      <c r="AQ121" t="s">
        <v>53</v>
      </c>
      <c r="AR121">
        <f t="shared" si="5"/>
        <v>1.39</v>
      </c>
      <c r="AS121" t="s">
        <v>54</v>
      </c>
      <c r="AT121" t="s">
        <v>55</v>
      </c>
      <c r="AU121" t="s">
        <v>52</v>
      </c>
      <c r="AV121">
        <v>2</v>
      </c>
      <c r="AW121" t="s">
        <v>57</v>
      </c>
      <c r="AX121" t="s">
        <v>50</v>
      </c>
      <c r="AY121" t="s">
        <v>51</v>
      </c>
      <c r="AZ121" t="s">
        <v>49</v>
      </c>
    </row>
    <row r="122" spans="1:52" x14ac:dyDescent="0.3">
      <c r="A122">
        <v>121</v>
      </c>
      <c r="B122" t="s">
        <v>52</v>
      </c>
      <c r="C122" t="s">
        <v>50</v>
      </c>
      <c r="D122" t="s">
        <v>49</v>
      </c>
      <c r="E122" t="s">
        <v>49</v>
      </c>
      <c r="F122">
        <v>7</v>
      </c>
      <c r="G122">
        <v>3</v>
      </c>
      <c r="H122">
        <v>2</v>
      </c>
      <c r="I122">
        <v>5</v>
      </c>
      <c r="J122">
        <v>2</v>
      </c>
      <c r="K122">
        <v>1</v>
      </c>
      <c r="L122">
        <v>5</v>
      </c>
      <c r="M122">
        <v>3</v>
      </c>
      <c r="N122" t="s">
        <v>50</v>
      </c>
      <c r="O122" t="s">
        <v>53</v>
      </c>
      <c r="P122" t="s">
        <v>53</v>
      </c>
      <c r="Q122">
        <v>14.93</v>
      </c>
      <c r="R122" t="s">
        <v>53</v>
      </c>
      <c r="S122">
        <v>14.93</v>
      </c>
      <c r="T122" t="s">
        <v>53</v>
      </c>
      <c r="U122" t="s">
        <v>53</v>
      </c>
      <c r="V122">
        <v>35.22</v>
      </c>
      <c r="W122" t="s">
        <v>53</v>
      </c>
      <c r="X122">
        <v>35.22</v>
      </c>
      <c r="Y122" t="s">
        <v>53</v>
      </c>
      <c r="Z122" t="s">
        <v>53</v>
      </c>
      <c r="AA122">
        <v>3.42</v>
      </c>
      <c r="AB122" t="s">
        <v>53</v>
      </c>
      <c r="AC122">
        <v>3.42</v>
      </c>
      <c r="AD122" t="s">
        <v>53</v>
      </c>
      <c r="AE122" s="1" t="s">
        <v>53</v>
      </c>
      <c r="AF122">
        <v>4.46</v>
      </c>
      <c r="AG122" t="s">
        <v>53</v>
      </c>
      <c r="AH122">
        <f t="shared" si="3"/>
        <v>4.46</v>
      </c>
      <c r="AI122" t="s">
        <v>53</v>
      </c>
      <c r="AJ122" t="s">
        <v>53</v>
      </c>
      <c r="AK122">
        <v>2.66</v>
      </c>
      <c r="AL122" t="s">
        <v>53</v>
      </c>
      <c r="AM122">
        <f t="shared" si="4"/>
        <v>2.66</v>
      </c>
      <c r="AN122" t="s">
        <v>53</v>
      </c>
      <c r="AO122" t="s">
        <v>53</v>
      </c>
      <c r="AP122">
        <v>6.36</v>
      </c>
      <c r="AQ122" t="s">
        <v>53</v>
      </c>
      <c r="AR122">
        <f t="shared" si="5"/>
        <v>6.36</v>
      </c>
      <c r="AS122" t="s">
        <v>59</v>
      </c>
      <c r="AT122" t="s">
        <v>52</v>
      </c>
      <c r="AU122" t="s">
        <v>50</v>
      </c>
      <c r="AV122">
        <v>1</v>
      </c>
      <c r="AW122" t="s">
        <v>51</v>
      </c>
      <c r="AX122" t="s">
        <v>51</v>
      </c>
      <c r="AY122" t="s">
        <v>55</v>
      </c>
      <c r="AZ122" t="s">
        <v>50</v>
      </c>
    </row>
    <row r="123" spans="1:52" x14ac:dyDescent="0.3">
      <c r="A123">
        <v>122</v>
      </c>
      <c r="B123" t="s">
        <v>51</v>
      </c>
      <c r="C123" t="s">
        <v>50</v>
      </c>
      <c r="D123" t="s">
        <v>51</v>
      </c>
      <c r="E123" t="s">
        <v>57</v>
      </c>
      <c r="F123">
        <v>1</v>
      </c>
      <c r="G123">
        <v>6</v>
      </c>
      <c r="H123">
        <v>2</v>
      </c>
      <c r="I123">
        <v>3</v>
      </c>
      <c r="J123">
        <v>3</v>
      </c>
      <c r="K123">
        <v>5</v>
      </c>
      <c r="L123">
        <v>6</v>
      </c>
      <c r="M123">
        <v>5</v>
      </c>
      <c r="N123" t="s">
        <v>50</v>
      </c>
      <c r="O123" t="s">
        <v>53</v>
      </c>
      <c r="P123" t="s">
        <v>53</v>
      </c>
      <c r="Q123">
        <v>11.86</v>
      </c>
      <c r="R123" t="s">
        <v>53</v>
      </c>
      <c r="S123">
        <v>11.86</v>
      </c>
      <c r="T123" t="s">
        <v>53</v>
      </c>
      <c r="U123" t="s">
        <v>53</v>
      </c>
      <c r="V123">
        <v>32.03</v>
      </c>
      <c r="W123" t="s">
        <v>53</v>
      </c>
      <c r="X123">
        <v>32.03</v>
      </c>
      <c r="Y123" t="s">
        <v>53</v>
      </c>
      <c r="Z123" t="s">
        <v>53</v>
      </c>
      <c r="AA123">
        <v>5.32</v>
      </c>
      <c r="AB123" t="s">
        <v>53</v>
      </c>
      <c r="AC123">
        <v>5.32</v>
      </c>
      <c r="AD123" t="s">
        <v>53</v>
      </c>
      <c r="AE123" s="1" t="s">
        <v>53</v>
      </c>
      <c r="AF123">
        <v>4.68</v>
      </c>
      <c r="AG123" t="s">
        <v>53</v>
      </c>
      <c r="AH123">
        <f t="shared" si="3"/>
        <v>4.68</v>
      </c>
      <c r="AI123" t="s">
        <v>53</v>
      </c>
      <c r="AJ123" t="s">
        <v>53</v>
      </c>
      <c r="AK123">
        <v>3.88</v>
      </c>
      <c r="AL123" t="s">
        <v>53</v>
      </c>
      <c r="AM123">
        <f t="shared" si="4"/>
        <v>3.88</v>
      </c>
      <c r="AN123" t="s">
        <v>53</v>
      </c>
      <c r="AO123" t="s">
        <v>53</v>
      </c>
      <c r="AP123">
        <v>5.18</v>
      </c>
      <c r="AQ123" t="s">
        <v>53</v>
      </c>
      <c r="AR123">
        <f t="shared" si="5"/>
        <v>5.18</v>
      </c>
      <c r="AS123" t="s">
        <v>56</v>
      </c>
      <c r="AT123" t="s">
        <v>55</v>
      </c>
      <c r="AU123" t="s">
        <v>50</v>
      </c>
      <c r="AV123">
        <v>2</v>
      </c>
      <c r="AW123" t="s">
        <v>57</v>
      </c>
      <c r="AX123" t="s">
        <v>51</v>
      </c>
      <c r="AY123" t="s">
        <v>51</v>
      </c>
      <c r="AZ123" t="s">
        <v>51</v>
      </c>
    </row>
    <row r="124" spans="1:52" x14ac:dyDescent="0.3">
      <c r="A124">
        <v>123</v>
      </c>
      <c r="B124" t="s">
        <v>49</v>
      </c>
      <c r="C124" t="s">
        <v>50</v>
      </c>
      <c r="D124" t="s">
        <v>52</v>
      </c>
      <c r="E124" t="s">
        <v>50</v>
      </c>
      <c r="F124">
        <v>6</v>
      </c>
      <c r="G124">
        <v>1</v>
      </c>
      <c r="H124">
        <v>3</v>
      </c>
      <c r="I124">
        <v>2</v>
      </c>
      <c r="J124">
        <v>1</v>
      </c>
      <c r="K124">
        <v>6</v>
      </c>
      <c r="L124">
        <v>1</v>
      </c>
      <c r="M124">
        <v>5</v>
      </c>
      <c r="N124" t="s">
        <v>51</v>
      </c>
      <c r="O124" t="s">
        <v>53</v>
      </c>
      <c r="P124">
        <v>14.86</v>
      </c>
      <c r="Q124" t="s">
        <v>53</v>
      </c>
      <c r="R124" t="s">
        <v>53</v>
      </c>
      <c r="S124">
        <v>14.86</v>
      </c>
      <c r="T124" t="s">
        <v>53</v>
      </c>
      <c r="U124">
        <v>27.61</v>
      </c>
      <c r="V124" t="s">
        <v>53</v>
      </c>
      <c r="W124" t="s">
        <v>53</v>
      </c>
      <c r="X124">
        <v>27.61</v>
      </c>
      <c r="Y124" t="s">
        <v>53</v>
      </c>
      <c r="Z124">
        <v>5.59</v>
      </c>
      <c r="AA124" t="s">
        <v>53</v>
      </c>
      <c r="AB124" t="s">
        <v>53</v>
      </c>
      <c r="AC124">
        <v>5.59</v>
      </c>
      <c r="AD124" t="s">
        <v>53</v>
      </c>
      <c r="AE124" s="1">
        <v>8.1300000000000008</v>
      </c>
      <c r="AF124" t="s">
        <v>53</v>
      </c>
      <c r="AG124" t="s">
        <v>53</v>
      </c>
      <c r="AH124">
        <f t="shared" si="3"/>
        <v>8.1300000000000008</v>
      </c>
      <c r="AI124" t="s">
        <v>53</v>
      </c>
      <c r="AJ124">
        <v>4.8</v>
      </c>
      <c r="AK124" t="s">
        <v>53</v>
      </c>
      <c r="AL124" t="s">
        <v>53</v>
      </c>
      <c r="AM124">
        <f t="shared" si="4"/>
        <v>4.8</v>
      </c>
      <c r="AN124" t="s">
        <v>53</v>
      </c>
      <c r="AO124">
        <v>3.56</v>
      </c>
      <c r="AP124" t="s">
        <v>53</v>
      </c>
      <c r="AQ124" t="s">
        <v>53</v>
      </c>
      <c r="AR124">
        <f t="shared" si="5"/>
        <v>3.56</v>
      </c>
      <c r="AS124" t="s">
        <v>56</v>
      </c>
      <c r="AT124" t="s">
        <v>52</v>
      </c>
      <c r="AU124" t="s">
        <v>50</v>
      </c>
      <c r="AV124">
        <v>1</v>
      </c>
      <c r="AW124" t="s">
        <v>49</v>
      </c>
      <c r="AX124" t="s">
        <v>51</v>
      </c>
      <c r="AY124" t="s">
        <v>58</v>
      </c>
      <c r="AZ124" t="s">
        <v>51</v>
      </c>
    </row>
    <row r="125" spans="1:52" x14ac:dyDescent="0.3">
      <c r="A125">
        <v>124</v>
      </c>
      <c r="B125" t="s">
        <v>49</v>
      </c>
      <c r="C125" t="s">
        <v>51</v>
      </c>
      <c r="D125" t="s">
        <v>51</v>
      </c>
      <c r="E125" t="s">
        <v>50</v>
      </c>
      <c r="F125">
        <v>6</v>
      </c>
      <c r="G125">
        <v>6</v>
      </c>
      <c r="H125">
        <v>1</v>
      </c>
      <c r="I125">
        <v>7</v>
      </c>
      <c r="J125">
        <v>3</v>
      </c>
      <c r="K125">
        <v>1</v>
      </c>
      <c r="L125">
        <v>5</v>
      </c>
      <c r="M125">
        <v>4</v>
      </c>
      <c r="N125" t="s">
        <v>52</v>
      </c>
      <c r="O125" t="s">
        <v>53</v>
      </c>
      <c r="P125" t="s">
        <v>53</v>
      </c>
      <c r="Q125" t="s">
        <v>53</v>
      </c>
      <c r="R125">
        <v>13.88</v>
      </c>
      <c r="S125">
        <v>13.88</v>
      </c>
      <c r="T125" t="s">
        <v>53</v>
      </c>
      <c r="U125" t="s">
        <v>53</v>
      </c>
      <c r="V125" t="s">
        <v>53</v>
      </c>
      <c r="W125">
        <v>24.91</v>
      </c>
      <c r="X125">
        <v>24.91</v>
      </c>
      <c r="Y125" t="s">
        <v>53</v>
      </c>
      <c r="Z125" t="s">
        <v>53</v>
      </c>
      <c r="AA125" t="s">
        <v>53</v>
      </c>
      <c r="AB125">
        <v>4.05</v>
      </c>
      <c r="AC125">
        <v>4.05</v>
      </c>
      <c r="AD125" t="s">
        <v>53</v>
      </c>
      <c r="AE125" s="1" t="s">
        <v>53</v>
      </c>
      <c r="AF125" t="s">
        <v>53</v>
      </c>
      <c r="AG125">
        <v>5.08</v>
      </c>
      <c r="AH125">
        <f t="shared" si="3"/>
        <v>5.08</v>
      </c>
      <c r="AI125" t="s">
        <v>53</v>
      </c>
      <c r="AJ125" t="s">
        <v>53</v>
      </c>
      <c r="AK125" t="s">
        <v>53</v>
      </c>
      <c r="AL125">
        <v>2.02</v>
      </c>
      <c r="AM125">
        <f t="shared" si="4"/>
        <v>2.02</v>
      </c>
      <c r="AN125" t="s">
        <v>53</v>
      </c>
      <c r="AO125" t="s">
        <v>53</v>
      </c>
      <c r="AP125" t="s">
        <v>53</v>
      </c>
      <c r="AQ125">
        <v>4.5</v>
      </c>
      <c r="AR125">
        <f t="shared" si="5"/>
        <v>4.5</v>
      </c>
      <c r="AS125" t="s">
        <v>54</v>
      </c>
      <c r="AT125" t="s">
        <v>55</v>
      </c>
      <c r="AU125" t="s">
        <v>50</v>
      </c>
      <c r="AV125">
        <v>2</v>
      </c>
      <c r="AW125" t="s">
        <v>57</v>
      </c>
      <c r="AX125" t="s">
        <v>50</v>
      </c>
      <c r="AY125" t="s">
        <v>51</v>
      </c>
      <c r="AZ125" t="s">
        <v>51</v>
      </c>
    </row>
    <row r="126" spans="1:52" x14ac:dyDescent="0.3">
      <c r="A126">
        <v>125</v>
      </c>
      <c r="B126" t="s">
        <v>49</v>
      </c>
      <c r="C126" t="s">
        <v>50</v>
      </c>
      <c r="D126" t="s">
        <v>52</v>
      </c>
      <c r="E126" t="s">
        <v>49</v>
      </c>
      <c r="F126">
        <v>6</v>
      </c>
      <c r="G126">
        <v>3</v>
      </c>
      <c r="H126">
        <v>4</v>
      </c>
      <c r="I126">
        <v>3</v>
      </c>
      <c r="J126">
        <v>3</v>
      </c>
      <c r="K126">
        <v>1</v>
      </c>
      <c r="L126">
        <v>5</v>
      </c>
      <c r="M126">
        <v>5</v>
      </c>
      <c r="N126" t="s">
        <v>50</v>
      </c>
      <c r="O126" t="s">
        <v>53</v>
      </c>
      <c r="P126" t="s">
        <v>53</v>
      </c>
      <c r="Q126">
        <v>11.78</v>
      </c>
      <c r="R126" t="s">
        <v>53</v>
      </c>
      <c r="S126">
        <v>11.78</v>
      </c>
      <c r="T126" t="s">
        <v>53</v>
      </c>
      <c r="U126" t="s">
        <v>53</v>
      </c>
      <c r="V126">
        <v>26</v>
      </c>
      <c r="W126" t="s">
        <v>53</v>
      </c>
      <c r="X126">
        <v>26</v>
      </c>
      <c r="Y126" t="s">
        <v>53</v>
      </c>
      <c r="Z126" t="s">
        <v>53</v>
      </c>
      <c r="AA126">
        <v>4.53</v>
      </c>
      <c r="AB126" t="s">
        <v>53</v>
      </c>
      <c r="AC126">
        <v>4.53</v>
      </c>
      <c r="AD126" t="s">
        <v>53</v>
      </c>
      <c r="AE126" s="1" t="s">
        <v>53</v>
      </c>
      <c r="AF126">
        <v>9.52</v>
      </c>
      <c r="AG126" t="s">
        <v>53</v>
      </c>
      <c r="AH126">
        <f t="shared" si="3"/>
        <v>9.52</v>
      </c>
      <c r="AI126" t="s">
        <v>53</v>
      </c>
      <c r="AJ126" t="s">
        <v>53</v>
      </c>
      <c r="AK126">
        <v>3.46</v>
      </c>
      <c r="AL126" t="s">
        <v>53</v>
      </c>
      <c r="AM126">
        <f t="shared" si="4"/>
        <v>3.46</v>
      </c>
      <c r="AN126" t="s">
        <v>53</v>
      </c>
      <c r="AO126" t="s">
        <v>53</v>
      </c>
      <c r="AP126">
        <v>5.78</v>
      </c>
      <c r="AQ126" t="s">
        <v>53</v>
      </c>
      <c r="AR126">
        <f t="shared" si="5"/>
        <v>5.78</v>
      </c>
      <c r="AS126" t="s">
        <v>56</v>
      </c>
      <c r="AT126" t="s">
        <v>50</v>
      </c>
      <c r="AU126" t="s">
        <v>50</v>
      </c>
      <c r="AV126">
        <v>7</v>
      </c>
      <c r="AW126" t="s">
        <v>61</v>
      </c>
      <c r="AX126" t="s">
        <v>49</v>
      </c>
      <c r="AY126" t="s">
        <v>57</v>
      </c>
      <c r="AZ126" t="s">
        <v>51</v>
      </c>
    </row>
    <row r="127" spans="1:52" x14ac:dyDescent="0.3">
      <c r="A127">
        <v>126</v>
      </c>
      <c r="B127" t="s">
        <v>49</v>
      </c>
      <c r="C127" t="s">
        <v>52</v>
      </c>
      <c r="D127" t="s">
        <v>51</v>
      </c>
      <c r="E127" t="s">
        <v>52</v>
      </c>
      <c r="F127">
        <v>4</v>
      </c>
      <c r="G127">
        <v>3</v>
      </c>
      <c r="H127">
        <v>3</v>
      </c>
      <c r="I127">
        <v>5</v>
      </c>
      <c r="J127">
        <v>1</v>
      </c>
      <c r="K127">
        <v>1</v>
      </c>
      <c r="L127">
        <v>1</v>
      </c>
      <c r="M127">
        <v>4</v>
      </c>
      <c r="N127" t="s">
        <v>50</v>
      </c>
      <c r="O127" t="s">
        <v>53</v>
      </c>
      <c r="P127" t="s">
        <v>53</v>
      </c>
      <c r="Q127">
        <v>7.77</v>
      </c>
      <c r="R127" t="s">
        <v>53</v>
      </c>
      <c r="S127">
        <v>7.77</v>
      </c>
      <c r="T127" t="s">
        <v>53</v>
      </c>
      <c r="U127" t="s">
        <v>53</v>
      </c>
      <c r="V127">
        <v>22.44</v>
      </c>
      <c r="W127" t="s">
        <v>53</v>
      </c>
      <c r="X127">
        <v>22.44</v>
      </c>
      <c r="Y127" t="s">
        <v>53</v>
      </c>
      <c r="Z127" t="s">
        <v>53</v>
      </c>
      <c r="AA127">
        <v>4.16</v>
      </c>
      <c r="AB127" t="s">
        <v>53</v>
      </c>
      <c r="AC127">
        <v>4.16</v>
      </c>
      <c r="AD127" t="s">
        <v>53</v>
      </c>
      <c r="AE127" s="1" t="s">
        <v>53</v>
      </c>
      <c r="AF127">
        <v>5.18</v>
      </c>
      <c r="AG127" t="s">
        <v>53</v>
      </c>
      <c r="AH127">
        <f t="shared" si="3"/>
        <v>5.18</v>
      </c>
      <c r="AI127" t="s">
        <v>53</v>
      </c>
      <c r="AJ127" t="s">
        <v>53</v>
      </c>
      <c r="AK127">
        <v>2.54</v>
      </c>
      <c r="AL127" t="s">
        <v>53</v>
      </c>
      <c r="AM127">
        <f t="shared" si="4"/>
        <v>2.54</v>
      </c>
      <c r="AN127" t="s">
        <v>53</v>
      </c>
      <c r="AO127" t="s">
        <v>53</v>
      </c>
      <c r="AP127">
        <v>4.18</v>
      </c>
      <c r="AQ127" t="s">
        <v>53</v>
      </c>
      <c r="AR127">
        <f t="shared" si="5"/>
        <v>4.18</v>
      </c>
      <c r="AS127" t="s">
        <v>54</v>
      </c>
      <c r="AT127" t="s">
        <v>55</v>
      </c>
      <c r="AU127" t="s">
        <v>50</v>
      </c>
      <c r="AV127">
        <v>6</v>
      </c>
      <c r="AW127" t="s">
        <v>55</v>
      </c>
      <c r="AX127" t="s">
        <v>51</v>
      </c>
      <c r="AY127" t="s">
        <v>55</v>
      </c>
      <c r="AZ127" t="s">
        <v>50</v>
      </c>
    </row>
    <row r="128" spans="1:52" x14ac:dyDescent="0.3">
      <c r="A128">
        <v>127</v>
      </c>
      <c r="B128" t="s">
        <v>49</v>
      </c>
      <c r="C128" t="s">
        <v>50</v>
      </c>
      <c r="D128" t="s">
        <v>52</v>
      </c>
      <c r="E128" t="s">
        <v>50</v>
      </c>
      <c r="F128">
        <v>6</v>
      </c>
      <c r="G128">
        <v>6</v>
      </c>
      <c r="H128">
        <v>4</v>
      </c>
      <c r="I128">
        <v>4</v>
      </c>
      <c r="J128">
        <v>4</v>
      </c>
      <c r="K128">
        <v>5</v>
      </c>
      <c r="L128">
        <v>1</v>
      </c>
      <c r="M128">
        <v>2</v>
      </c>
      <c r="N128" t="s">
        <v>52</v>
      </c>
      <c r="O128" t="s">
        <v>53</v>
      </c>
      <c r="P128" t="s">
        <v>53</v>
      </c>
      <c r="Q128" t="s">
        <v>53</v>
      </c>
      <c r="R128">
        <v>14.36</v>
      </c>
      <c r="S128">
        <v>14.36</v>
      </c>
      <c r="T128" t="s">
        <v>53</v>
      </c>
      <c r="U128" t="s">
        <v>53</v>
      </c>
      <c r="V128" t="s">
        <v>53</v>
      </c>
      <c r="W128">
        <v>42.34</v>
      </c>
      <c r="X128">
        <v>42.34</v>
      </c>
      <c r="Y128" t="s">
        <v>53</v>
      </c>
      <c r="Z128" t="s">
        <v>53</v>
      </c>
      <c r="AA128" t="s">
        <v>53</v>
      </c>
      <c r="AB128">
        <v>6.8</v>
      </c>
      <c r="AC128">
        <v>6.8</v>
      </c>
      <c r="AD128" t="s">
        <v>53</v>
      </c>
      <c r="AE128" s="1" t="s">
        <v>53</v>
      </c>
      <c r="AF128" t="s">
        <v>53</v>
      </c>
      <c r="AG128">
        <v>6.12</v>
      </c>
      <c r="AH128">
        <f t="shared" si="3"/>
        <v>6.12</v>
      </c>
      <c r="AI128" t="s">
        <v>53</v>
      </c>
      <c r="AJ128" t="s">
        <v>53</v>
      </c>
      <c r="AK128" t="s">
        <v>53</v>
      </c>
      <c r="AL128">
        <v>1.01</v>
      </c>
      <c r="AM128">
        <f t="shared" si="4"/>
        <v>1.01</v>
      </c>
      <c r="AN128" t="s">
        <v>53</v>
      </c>
      <c r="AO128" t="s">
        <v>53</v>
      </c>
      <c r="AP128" t="s">
        <v>53</v>
      </c>
      <c r="AQ128">
        <v>3.11</v>
      </c>
      <c r="AR128">
        <f t="shared" si="5"/>
        <v>3.11</v>
      </c>
      <c r="AS128" t="s">
        <v>54</v>
      </c>
      <c r="AT128" t="s">
        <v>55</v>
      </c>
      <c r="AU128" t="s">
        <v>50</v>
      </c>
      <c r="AV128">
        <v>1</v>
      </c>
      <c r="AW128" t="s">
        <v>58</v>
      </c>
      <c r="AX128" t="s">
        <v>49</v>
      </c>
      <c r="AY128" t="s">
        <v>57</v>
      </c>
      <c r="AZ128" t="s">
        <v>49</v>
      </c>
    </row>
    <row r="129" spans="1:52" x14ac:dyDescent="0.3">
      <c r="A129">
        <v>128</v>
      </c>
      <c r="B129" t="s">
        <v>49</v>
      </c>
      <c r="C129" t="s">
        <v>50</v>
      </c>
      <c r="D129" t="s">
        <v>52</v>
      </c>
      <c r="E129" t="s">
        <v>49</v>
      </c>
      <c r="F129">
        <v>4</v>
      </c>
      <c r="G129">
        <v>2</v>
      </c>
      <c r="H129">
        <v>1</v>
      </c>
      <c r="I129">
        <v>1</v>
      </c>
      <c r="J129">
        <v>1</v>
      </c>
      <c r="K129">
        <v>4</v>
      </c>
      <c r="L129">
        <v>2</v>
      </c>
      <c r="M129">
        <v>2</v>
      </c>
      <c r="N129" t="s">
        <v>50</v>
      </c>
      <c r="O129" t="s">
        <v>53</v>
      </c>
      <c r="P129" t="s">
        <v>53</v>
      </c>
      <c r="Q129">
        <v>6.03</v>
      </c>
      <c r="R129" t="s">
        <v>53</v>
      </c>
      <c r="S129">
        <v>6.03</v>
      </c>
      <c r="T129" t="s">
        <v>53</v>
      </c>
      <c r="U129" t="s">
        <v>53</v>
      </c>
      <c r="V129">
        <v>17.149999999999999</v>
      </c>
      <c r="W129" t="s">
        <v>53</v>
      </c>
      <c r="X129">
        <v>17.149999999999999</v>
      </c>
      <c r="Y129" t="s">
        <v>53</v>
      </c>
      <c r="Z129" t="s">
        <v>53</v>
      </c>
      <c r="AA129">
        <v>1.78</v>
      </c>
      <c r="AB129" t="s">
        <v>53</v>
      </c>
      <c r="AC129">
        <v>1.78</v>
      </c>
      <c r="AD129" t="s">
        <v>53</v>
      </c>
      <c r="AE129" s="1" t="s">
        <v>53</v>
      </c>
      <c r="AF129">
        <v>4.28</v>
      </c>
      <c r="AG129" t="s">
        <v>53</v>
      </c>
      <c r="AH129">
        <f t="shared" si="3"/>
        <v>4.28</v>
      </c>
      <c r="AI129" t="s">
        <v>53</v>
      </c>
      <c r="AJ129" t="s">
        <v>53</v>
      </c>
      <c r="AK129">
        <v>4.53</v>
      </c>
      <c r="AL129" t="s">
        <v>53</v>
      </c>
      <c r="AM129">
        <f t="shared" si="4"/>
        <v>4.53</v>
      </c>
      <c r="AN129" t="s">
        <v>53</v>
      </c>
      <c r="AO129" t="s">
        <v>53</v>
      </c>
      <c r="AP129">
        <v>5.38</v>
      </c>
      <c r="AQ129" t="s">
        <v>53</v>
      </c>
      <c r="AR129">
        <f t="shared" si="5"/>
        <v>5.38</v>
      </c>
      <c r="AS129" t="s">
        <v>59</v>
      </c>
      <c r="AT129" t="s">
        <v>50</v>
      </c>
      <c r="AU129" t="s">
        <v>58</v>
      </c>
      <c r="AV129">
        <v>6</v>
      </c>
      <c r="AW129" t="s">
        <v>61</v>
      </c>
      <c r="AX129" t="s">
        <v>49</v>
      </c>
      <c r="AY129" t="s">
        <v>52</v>
      </c>
      <c r="AZ129" t="s">
        <v>49</v>
      </c>
    </row>
    <row r="130" spans="1:52" x14ac:dyDescent="0.3">
      <c r="A130">
        <v>129</v>
      </c>
      <c r="B130" t="s">
        <v>51</v>
      </c>
      <c r="C130" t="s">
        <v>51</v>
      </c>
      <c r="D130" t="s">
        <v>50</v>
      </c>
      <c r="E130" t="s">
        <v>55</v>
      </c>
      <c r="F130">
        <v>7</v>
      </c>
      <c r="G130">
        <v>4</v>
      </c>
      <c r="H130">
        <v>2</v>
      </c>
      <c r="I130">
        <v>1</v>
      </c>
      <c r="J130">
        <v>5</v>
      </c>
      <c r="K130">
        <v>1</v>
      </c>
      <c r="L130">
        <v>6</v>
      </c>
      <c r="M130">
        <v>5</v>
      </c>
      <c r="N130" t="s">
        <v>50</v>
      </c>
      <c r="O130" t="s">
        <v>53</v>
      </c>
      <c r="P130" t="s">
        <v>53</v>
      </c>
      <c r="Q130">
        <v>9.25</v>
      </c>
      <c r="R130" t="s">
        <v>53</v>
      </c>
      <c r="S130">
        <v>9.25</v>
      </c>
      <c r="T130" t="s">
        <v>53</v>
      </c>
      <c r="U130" t="s">
        <v>53</v>
      </c>
      <c r="V130">
        <v>35.01</v>
      </c>
      <c r="W130" t="s">
        <v>53</v>
      </c>
      <c r="X130">
        <v>35.01</v>
      </c>
      <c r="Y130" t="s">
        <v>53</v>
      </c>
      <c r="Z130" t="s">
        <v>53</v>
      </c>
      <c r="AA130">
        <v>4.26</v>
      </c>
      <c r="AB130" t="s">
        <v>53</v>
      </c>
      <c r="AC130">
        <v>4.26</v>
      </c>
      <c r="AD130" t="s">
        <v>53</v>
      </c>
      <c r="AE130" s="1" t="s">
        <v>53</v>
      </c>
      <c r="AF130">
        <v>5.88</v>
      </c>
      <c r="AG130" t="s">
        <v>53</v>
      </c>
      <c r="AH130">
        <f t="shared" si="3"/>
        <v>5.88</v>
      </c>
      <c r="AI130" t="s">
        <v>53</v>
      </c>
      <c r="AJ130" t="s">
        <v>53</v>
      </c>
      <c r="AK130">
        <v>3.11</v>
      </c>
      <c r="AL130" t="s">
        <v>53</v>
      </c>
      <c r="AM130">
        <f t="shared" si="4"/>
        <v>3.11</v>
      </c>
      <c r="AN130" t="s">
        <v>53</v>
      </c>
      <c r="AO130" t="s">
        <v>53</v>
      </c>
      <c r="AP130">
        <v>5.0199999999999996</v>
      </c>
      <c r="AQ130" t="s">
        <v>53</v>
      </c>
      <c r="AR130">
        <f t="shared" si="5"/>
        <v>5.0199999999999996</v>
      </c>
      <c r="AS130" t="s">
        <v>56</v>
      </c>
      <c r="AT130" t="s">
        <v>50</v>
      </c>
      <c r="AU130" t="s">
        <v>50</v>
      </c>
      <c r="AV130">
        <v>3</v>
      </c>
      <c r="AW130" t="s">
        <v>50</v>
      </c>
      <c r="AX130" t="s">
        <v>51</v>
      </c>
      <c r="AY130" t="s">
        <v>55</v>
      </c>
      <c r="AZ130" t="s">
        <v>49</v>
      </c>
    </row>
    <row r="131" spans="1:52" x14ac:dyDescent="0.3">
      <c r="A131">
        <v>130</v>
      </c>
      <c r="B131" t="s">
        <v>51</v>
      </c>
      <c r="C131" t="s">
        <v>51</v>
      </c>
      <c r="D131" t="s">
        <v>51</v>
      </c>
      <c r="E131" t="s">
        <v>57</v>
      </c>
      <c r="F131">
        <v>4</v>
      </c>
      <c r="G131">
        <v>5</v>
      </c>
      <c r="H131">
        <v>1</v>
      </c>
      <c r="I131">
        <v>5</v>
      </c>
      <c r="J131">
        <v>5</v>
      </c>
      <c r="K131">
        <v>4</v>
      </c>
      <c r="L131">
        <v>1</v>
      </c>
      <c r="M131">
        <v>4</v>
      </c>
      <c r="N131" t="s">
        <v>51</v>
      </c>
      <c r="O131" t="s">
        <v>53</v>
      </c>
      <c r="P131">
        <v>13.3</v>
      </c>
      <c r="Q131" t="s">
        <v>53</v>
      </c>
      <c r="R131" t="s">
        <v>53</v>
      </c>
      <c r="S131">
        <v>13.3</v>
      </c>
      <c r="T131" t="s">
        <v>53</v>
      </c>
      <c r="U131">
        <v>31.51</v>
      </c>
      <c r="V131" t="s">
        <v>53</v>
      </c>
      <c r="W131" t="s">
        <v>53</v>
      </c>
      <c r="X131">
        <v>31.51</v>
      </c>
      <c r="Y131" t="s">
        <v>53</v>
      </c>
      <c r="Z131">
        <v>6.43</v>
      </c>
      <c r="AA131" t="s">
        <v>53</v>
      </c>
      <c r="AB131" t="s">
        <v>53</v>
      </c>
      <c r="AC131">
        <v>6.43</v>
      </c>
      <c r="AD131" t="s">
        <v>53</v>
      </c>
      <c r="AE131" s="1">
        <v>9.49</v>
      </c>
      <c r="AF131" t="s">
        <v>53</v>
      </c>
      <c r="AG131" t="s">
        <v>53</v>
      </c>
      <c r="AH131">
        <f t="shared" ref="AH131:AH194" si="6">SUM(AD131:AG131)</f>
        <v>9.49</v>
      </c>
      <c r="AI131" t="s">
        <v>53</v>
      </c>
      <c r="AJ131">
        <v>4.67</v>
      </c>
      <c r="AK131" t="s">
        <v>53</v>
      </c>
      <c r="AL131" t="s">
        <v>53</v>
      </c>
      <c r="AM131">
        <f t="shared" ref="AM131:AM194" si="7">SUM(AI131:AL131)</f>
        <v>4.67</v>
      </c>
      <c r="AN131" t="s">
        <v>53</v>
      </c>
      <c r="AO131">
        <v>1.93</v>
      </c>
      <c r="AP131" t="s">
        <v>53</v>
      </c>
      <c r="AQ131" t="s">
        <v>53</v>
      </c>
      <c r="AR131">
        <f t="shared" ref="AR131:AR194" si="8">SUM(AN131:AQ131)</f>
        <v>1.93</v>
      </c>
      <c r="AS131" t="s">
        <v>56</v>
      </c>
      <c r="AT131" t="s">
        <v>51</v>
      </c>
      <c r="AU131" t="s">
        <v>50</v>
      </c>
      <c r="AV131">
        <v>1</v>
      </c>
      <c r="AW131" t="s">
        <v>60</v>
      </c>
      <c r="AX131" t="s">
        <v>49</v>
      </c>
      <c r="AY131" t="s">
        <v>58</v>
      </c>
      <c r="AZ131" t="s">
        <v>49</v>
      </c>
    </row>
    <row r="132" spans="1:52" x14ac:dyDescent="0.3">
      <c r="A132">
        <v>131</v>
      </c>
      <c r="B132" t="s">
        <v>51</v>
      </c>
      <c r="C132" t="s">
        <v>52</v>
      </c>
      <c r="D132" t="s">
        <v>50</v>
      </c>
      <c r="E132" t="s">
        <v>50</v>
      </c>
      <c r="F132">
        <v>6</v>
      </c>
      <c r="G132">
        <v>6</v>
      </c>
      <c r="H132">
        <v>1</v>
      </c>
      <c r="I132">
        <v>2</v>
      </c>
      <c r="J132">
        <v>2</v>
      </c>
      <c r="K132">
        <v>1</v>
      </c>
      <c r="L132">
        <v>3</v>
      </c>
      <c r="M132">
        <v>5</v>
      </c>
      <c r="N132" t="s">
        <v>50</v>
      </c>
      <c r="O132" t="s">
        <v>53</v>
      </c>
      <c r="P132" t="s">
        <v>53</v>
      </c>
      <c r="Q132">
        <v>5.0599999999999996</v>
      </c>
      <c r="R132" t="s">
        <v>53</v>
      </c>
      <c r="S132">
        <v>5.0599999999999996</v>
      </c>
      <c r="T132" t="s">
        <v>53</v>
      </c>
      <c r="U132" t="s">
        <v>53</v>
      </c>
      <c r="V132">
        <v>35.159999999999997</v>
      </c>
      <c r="W132" t="s">
        <v>53</v>
      </c>
      <c r="X132">
        <v>35.159999999999997</v>
      </c>
      <c r="Y132" t="s">
        <v>53</v>
      </c>
      <c r="Z132" t="s">
        <v>53</v>
      </c>
      <c r="AA132">
        <v>2.52</v>
      </c>
      <c r="AB132" t="s">
        <v>53</v>
      </c>
      <c r="AC132">
        <v>2.52</v>
      </c>
      <c r="AD132" t="s">
        <v>53</v>
      </c>
      <c r="AE132" s="1" t="s">
        <v>53</v>
      </c>
      <c r="AF132">
        <v>4.55</v>
      </c>
      <c r="AG132" t="s">
        <v>53</v>
      </c>
      <c r="AH132">
        <f t="shared" si="6"/>
        <v>4.55</v>
      </c>
      <c r="AI132" t="s">
        <v>53</v>
      </c>
      <c r="AJ132" t="s">
        <v>53</v>
      </c>
      <c r="AK132">
        <v>2.06</v>
      </c>
      <c r="AL132" t="s">
        <v>53</v>
      </c>
      <c r="AM132">
        <f t="shared" si="7"/>
        <v>2.06</v>
      </c>
      <c r="AN132" t="s">
        <v>53</v>
      </c>
      <c r="AO132" t="s">
        <v>53</v>
      </c>
      <c r="AP132">
        <v>4.2300000000000004</v>
      </c>
      <c r="AQ132" t="s">
        <v>53</v>
      </c>
      <c r="AR132">
        <f t="shared" si="8"/>
        <v>4.2300000000000004</v>
      </c>
      <c r="AS132" t="s">
        <v>56</v>
      </c>
      <c r="AT132" t="s">
        <v>50</v>
      </c>
      <c r="AU132" t="s">
        <v>52</v>
      </c>
      <c r="AV132">
        <v>1</v>
      </c>
      <c r="AW132" t="s">
        <v>55</v>
      </c>
      <c r="AX132" t="s">
        <v>51</v>
      </c>
      <c r="AY132" t="s">
        <v>51</v>
      </c>
      <c r="AZ132" t="s">
        <v>49</v>
      </c>
    </row>
    <row r="133" spans="1:52" x14ac:dyDescent="0.3">
      <c r="A133">
        <v>132</v>
      </c>
      <c r="B133" t="s">
        <v>49</v>
      </c>
      <c r="C133" t="s">
        <v>51</v>
      </c>
      <c r="D133" t="s">
        <v>50</v>
      </c>
      <c r="E133" t="s">
        <v>55</v>
      </c>
      <c r="F133">
        <v>4</v>
      </c>
      <c r="G133">
        <v>5</v>
      </c>
      <c r="H133">
        <v>1</v>
      </c>
      <c r="I133">
        <v>6</v>
      </c>
      <c r="J133">
        <v>1</v>
      </c>
      <c r="K133">
        <v>1</v>
      </c>
      <c r="L133">
        <v>1</v>
      </c>
      <c r="M133">
        <v>5</v>
      </c>
      <c r="N133" t="s">
        <v>51</v>
      </c>
      <c r="O133" t="s">
        <v>53</v>
      </c>
      <c r="P133">
        <v>5.0999999999999996</v>
      </c>
      <c r="Q133" t="s">
        <v>53</v>
      </c>
      <c r="R133" t="s">
        <v>53</v>
      </c>
      <c r="S133">
        <v>5.0999999999999996</v>
      </c>
      <c r="T133" t="s">
        <v>53</v>
      </c>
      <c r="U133">
        <v>21.28</v>
      </c>
      <c r="V133" t="s">
        <v>53</v>
      </c>
      <c r="W133" t="s">
        <v>53</v>
      </c>
      <c r="X133">
        <v>21.28</v>
      </c>
      <c r="Y133" t="s">
        <v>53</v>
      </c>
      <c r="Z133">
        <v>2.0499999999999998</v>
      </c>
      <c r="AA133" t="s">
        <v>53</v>
      </c>
      <c r="AB133" t="s">
        <v>53</v>
      </c>
      <c r="AC133">
        <v>2.0499999999999998</v>
      </c>
      <c r="AD133" t="s">
        <v>53</v>
      </c>
      <c r="AE133" s="1">
        <v>5.54</v>
      </c>
      <c r="AF133" t="s">
        <v>53</v>
      </c>
      <c r="AG133" t="s">
        <v>53</v>
      </c>
      <c r="AH133">
        <f t="shared" si="6"/>
        <v>5.54</v>
      </c>
      <c r="AI133" t="s">
        <v>53</v>
      </c>
      <c r="AJ133">
        <v>4.46</v>
      </c>
      <c r="AK133" t="s">
        <v>53</v>
      </c>
      <c r="AL133" t="s">
        <v>53</v>
      </c>
      <c r="AM133">
        <f t="shared" si="7"/>
        <v>4.46</v>
      </c>
      <c r="AN133" t="s">
        <v>53</v>
      </c>
      <c r="AO133">
        <v>3.45</v>
      </c>
      <c r="AP133" t="s">
        <v>53</v>
      </c>
      <c r="AQ133" t="s">
        <v>53</v>
      </c>
      <c r="AR133">
        <f t="shared" si="8"/>
        <v>3.45</v>
      </c>
      <c r="AS133" t="s">
        <v>56</v>
      </c>
      <c r="AT133" t="s">
        <v>51</v>
      </c>
      <c r="AU133" t="s">
        <v>50</v>
      </c>
      <c r="AV133">
        <v>1</v>
      </c>
      <c r="AW133" t="s">
        <v>58</v>
      </c>
      <c r="AX133" t="s">
        <v>49</v>
      </c>
      <c r="AY133" t="s">
        <v>55</v>
      </c>
      <c r="AZ133" t="s">
        <v>51</v>
      </c>
    </row>
    <row r="134" spans="1:52" x14ac:dyDescent="0.3">
      <c r="A134">
        <v>133</v>
      </c>
      <c r="B134" t="s">
        <v>49</v>
      </c>
      <c r="C134" t="s">
        <v>50</v>
      </c>
      <c r="D134" t="s">
        <v>52</v>
      </c>
      <c r="E134" t="s">
        <v>58</v>
      </c>
      <c r="F134">
        <v>7</v>
      </c>
      <c r="G134">
        <v>6</v>
      </c>
      <c r="H134">
        <v>4</v>
      </c>
      <c r="I134">
        <v>1</v>
      </c>
      <c r="J134">
        <v>1</v>
      </c>
      <c r="K134">
        <v>3</v>
      </c>
      <c r="L134">
        <v>3</v>
      </c>
      <c r="M134">
        <v>4</v>
      </c>
      <c r="N134" t="s">
        <v>49</v>
      </c>
      <c r="O134">
        <v>14.86</v>
      </c>
      <c r="P134" t="s">
        <v>53</v>
      </c>
      <c r="Q134" t="s">
        <v>53</v>
      </c>
      <c r="R134" t="s">
        <v>53</v>
      </c>
      <c r="S134">
        <v>14.86</v>
      </c>
      <c r="T134">
        <v>39.71</v>
      </c>
      <c r="U134" t="s">
        <v>53</v>
      </c>
      <c r="V134" t="s">
        <v>53</v>
      </c>
      <c r="W134" t="s">
        <v>53</v>
      </c>
      <c r="X134">
        <v>39.71</v>
      </c>
      <c r="Y134">
        <v>1.85</v>
      </c>
      <c r="Z134" t="s">
        <v>53</v>
      </c>
      <c r="AA134" t="s">
        <v>53</v>
      </c>
      <c r="AB134" t="s">
        <v>53</v>
      </c>
      <c r="AC134">
        <v>1.85</v>
      </c>
      <c r="AD134">
        <v>9.4</v>
      </c>
      <c r="AE134" s="1" t="s">
        <v>53</v>
      </c>
      <c r="AF134" t="s">
        <v>53</v>
      </c>
      <c r="AG134" t="s">
        <v>53</v>
      </c>
      <c r="AH134">
        <f t="shared" si="6"/>
        <v>9.4</v>
      </c>
      <c r="AI134">
        <v>2.31</v>
      </c>
      <c r="AJ134" t="s">
        <v>53</v>
      </c>
      <c r="AK134" t="s">
        <v>53</v>
      </c>
      <c r="AL134" t="s">
        <v>53</v>
      </c>
      <c r="AM134">
        <f t="shared" si="7"/>
        <v>2.31</v>
      </c>
      <c r="AN134">
        <v>5.83</v>
      </c>
      <c r="AO134" t="s">
        <v>53</v>
      </c>
      <c r="AP134" t="s">
        <v>53</v>
      </c>
      <c r="AQ134" t="s">
        <v>53</v>
      </c>
      <c r="AR134">
        <f t="shared" si="8"/>
        <v>5.83</v>
      </c>
      <c r="AS134" t="s">
        <v>56</v>
      </c>
      <c r="AT134" t="s">
        <v>50</v>
      </c>
      <c r="AU134" t="s">
        <v>50</v>
      </c>
      <c r="AV134">
        <v>4</v>
      </c>
      <c r="AW134" t="s">
        <v>57</v>
      </c>
      <c r="AX134" t="s">
        <v>55</v>
      </c>
      <c r="AY134" t="s">
        <v>51</v>
      </c>
      <c r="AZ134" t="s">
        <v>51</v>
      </c>
    </row>
    <row r="135" spans="1:52" x14ac:dyDescent="0.3">
      <c r="A135">
        <v>134</v>
      </c>
      <c r="B135" t="s">
        <v>51</v>
      </c>
      <c r="C135" t="s">
        <v>52</v>
      </c>
      <c r="D135" t="s">
        <v>55</v>
      </c>
      <c r="E135" t="s">
        <v>49</v>
      </c>
      <c r="F135">
        <v>4</v>
      </c>
      <c r="G135">
        <v>6</v>
      </c>
      <c r="H135">
        <v>2</v>
      </c>
      <c r="I135">
        <v>2</v>
      </c>
      <c r="J135">
        <v>1</v>
      </c>
      <c r="K135">
        <v>5</v>
      </c>
      <c r="L135">
        <v>1</v>
      </c>
      <c r="M135">
        <v>4</v>
      </c>
      <c r="N135" t="s">
        <v>50</v>
      </c>
      <c r="O135" t="s">
        <v>53</v>
      </c>
      <c r="P135" t="s">
        <v>53</v>
      </c>
      <c r="Q135">
        <v>5.43</v>
      </c>
      <c r="R135" t="s">
        <v>53</v>
      </c>
      <c r="S135">
        <v>5.43</v>
      </c>
      <c r="T135" t="s">
        <v>53</v>
      </c>
      <c r="U135" t="s">
        <v>53</v>
      </c>
      <c r="V135">
        <v>24.69</v>
      </c>
      <c r="W135" t="s">
        <v>53</v>
      </c>
      <c r="X135">
        <v>24.69</v>
      </c>
      <c r="Y135" t="s">
        <v>53</v>
      </c>
      <c r="Z135" t="s">
        <v>53</v>
      </c>
      <c r="AA135">
        <v>4.8499999999999996</v>
      </c>
      <c r="AB135" t="s">
        <v>53</v>
      </c>
      <c r="AC135">
        <v>4.8499999999999996</v>
      </c>
      <c r="AD135" t="s">
        <v>53</v>
      </c>
      <c r="AE135" s="1" t="s">
        <v>53</v>
      </c>
      <c r="AF135">
        <v>4.95</v>
      </c>
      <c r="AG135" t="s">
        <v>53</v>
      </c>
      <c r="AH135">
        <f t="shared" si="6"/>
        <v>4.95</v>
      </c>
      <c r="AI135" t="s">
        <v>53</v>
      </c>
      <c r="AJ135" t="s">
        <v>53</v>
      </c>
      <c r="AK135">
        <v>2.77</v>
      </c>
      <c r="AL135" t="s">
        <v>53</v>
      </c>
      <c r="AM135">
        <f t="shared" si="7"/>
        <v>2.77</v>
      </c>
      <c r="AN135" t="s">
        <v>53</v>
      </c>
      <c r="AO135" t="s">
        <v>53</v>
      </c>
      <c r="AP135">
        <v>5.97</v>
      </c>
      <c r="AQ135" t="s">
        <v>53</v>
      </c>
      <c r="AR135">
        <f t="shared" si="8"/>
        <v>5.97</v>
      </c>
      <c r="AS135" t="s">
        <v>59</v>
      </c>
      <c r="AT135" t="s">
        <v>50</v>
      </c>
      <c r="AU135" t="s">
        <v>50</v>
      </c>
      <c r="AV135">
        <v>3</v>
      </c>
      <c r="AW135" t="s">
        <v>58</v>
      </c>
      <c r="AX135" t="s">
        <v>51</v>
      </c>
      <c r="AY135" t="s">
        <v>50</v>
      </c>
      <c r="AZ135" t="s">
        <v>51</v>
      </c>
    </row>
    <row r="136" spans="1:52" x14ac:dyDescent="0.3">
      <c r="A136">
        <v>135</v>
      </c>
      <c r="B136" t="s">
        <v>52</v>
      </c>
      <c r="C136" t="s">
        <v>50</v>
      </c>
      <c r="D136" t="s">
        <v>51</v>
      </c>
      <c r="E136" t="s">
        <v>52</v>
      </c>
      <c r="F136">
        <v>7</v>
      </c>
      <c r="G136">
        <v>6</v>
      </c>
      <c r="H136">
        <v>5</v>
      </c>
      <c r="I136">
        <v>6</v>
      </c>
      <c r="J136">
        <v>3</v>
      </c>
      <c r="K136">
        <v>1</v>
      </c>
      <c r="L136">
        <v>3</v>
      </c>
      <c r="M136">
        <v>5</v>
      </c>
      <c r="N136" t="s">
        <v>50</v>
      </c>
      <c r="O136" t="s">
        <v>53</v>
      </c>
      <c r="P136" t="s">
        <v>53</v>
      </c>
      <c r="Q136">
        <v>5.45</v>
      </c>
      <c r="R136" t="s">
        <v>53</v>
      </c>
      <c r="S136">
        <v>5.45</v>
      </c>
      <c r="T136" t="s">
        <v>53</v>
      </c>
      <c r="U136" t="s">
        <v>53</v>
      </c>
      <c r="V136">
        <v>39.89</v>
      </c>
      <c r="W136" t="s">
        <v>53</v>
      </c>
      <c r="X136">
        <v>39.89</v>
      </c>
      <c r="Y136" t="s">
        <v>53</v>
      </c>
      <c r="Z136" t="s">
        <v>53</v>
      </c>
      <c r="AA136">
        <v>4.29</v>
      </c>
      <c r="AB136" t="s">
        <v>53</v>
      </c>
      <c r="AC136">
        <v>4.29</v>
      </c>
      <c r="AD136" t="s">
        <v>53</v>
      </c>
      <c r="AE136" s="1" t="s">
        <v>53</v>
      </c>
      <c r="AF136">
        <v>6.12</v>
      </c>
      <c r="AG136" t="s">
        <v>53</v>
      </c>
      <c r="AH136">
        <f t="shared" si="6"/>
        <v>6.12</v>
      </c>
      <c r="AI136" t="s">
        <v>53</v>
      </c>
      <c r="AJ136" t="s">
        <v>53</v>
      </c>
      <c r="AK136">
        <v>2.37</v>
      </c>
      <c r="AL136" t="s">
        <v>53</v>
      </c>
      <c r="AM136">
        <f t="shared" si="7"/>
        <v>2.37</v>
      </c>
      <c r="AN136" t="s">
        <v>53</v>
      </c>
      <c r="AO136" t="s">
        <v>53</v>
      </c>
      <c r="AP136">
        <v>6.68</v>
      </c>
      <c r="AQ136" t="s">
        <v>53</v>
      </c>
      <c r="AR136">
        <f t="shared" si="8"/>
        <v>6.68</v>
      </c>
      <c r="AS136" t="s">
        <v>56</v>
      </c>
      <c r="AT136" t="s">
        <v>50</v>
      </c>
      <c r="AU136" t="s">
        <v>58</v>
      </c>
      <c r="AV136">
        <v>6</v>
      </c>
      <c r="AW136" t="s">
        <v>51</v>
      </c>
      <c r="AX136" t="s">
        <v>51</v>
      </c>
      <c r="AY136" t="s">
        <v>57</v>
      </c>
      <c r="AZ136" t="s">
        <v>51</v>
      </c>
    </row>
    <row r="137" spans="1:52" x14ac:dyDescent="0.3">
      <c r="A137">
        <v>136</v>
      </c>
      <c r="B137" t="s">
        <v>51</v>
      </c>
      <c r="C137" t="s">
        <v>49</v>
      </c>
      <c r="D137" t="s">
        <v>49</v>
      </c>
      <c r="E137" t="s">
        <v>49</v>
      </c>
      <c r="F137">
        <v>6</v>
      </c>
      <c r="G137">
        <v>6</v>
      </c>
      <c r="H137">
        <v>2</v>
      </c>
      <c r="I137">
        <v>1</v>
      </c>
      <c r="J137">
        <v>2</v>
      </c>
      <c r="K137">
        <v>1</v>
      </c>
      <c r="L137">
        <v>1</v>
      </c>
      <c r="M137">
        <v>2</v>
      </c>
      <c r="N137" t="s">
        <v>50</v>
      </c>
      <c r="O137" t="s">
        <v>53</v>
      </c>
      <c r="P137" t="s">
        <v>53</v>
      </c>
      <c r="Q137">
        <v>5.31</v>
      </c>
      <c r="R137" t="s">
        <v>53</v>
      </c>
      <c r="S137">
        <v>5.31</v>
      </c>
      <c r="T137" t="s">
        <v>53</v>
      </c>
      <c r="U137" t="s">
        <v>53</v>
      </c>
      <c r="V137">
        <v>31.12</v>
      </c>
      <c r="W137" t="s">
        <v>53</v>
      </c>
      <c r="X137">
        <v>31.12</v>
      </c>
      <c r="Y137" t="s">
        <v>53</v>
      </c>
      <c r="Z137" t="s">
        <v>53</v>
      </c>
      <c r="AA137">
        <v>1.65</v>
      </c>
      <c r="AB137" t="s">
        <v>53</v>
      </c>
      <c r="AC137">
        <v>1.65</v>
      </c>
      <c r="AD137" t="s">
        <v>53</v>
      </c>
      <c r="AE137" s="1" t="s">
        <v>53</v>
      </c>
      <c r="AF137">
        <v>5.4</v>
      </c>
      <c r="AG137" t="s">
        <v>53</v>
      </c>
      <c r="AH137">
        <f t="shared" si="6"/>
        <v>5.4</v>
      </c>
      <c r="AI137" t="s">
        <v>53</v>
      </c>
      <c r="AJ137" t="s">
        <v>53</v>
      </c>
      <c r="AK137">
        <v>3.5</v>
      </c>
      <c r="AL137" t="s">
        <v>53</v>
      </c>
      <c r="AM137">
        <f t="shared" si="7"/>
        <v>3.5</v>
      </c>
      <c r="AN137" t="s">
        <v>53</v>
      </c>
      <c r="AO137" t="s">
        <v>53</v>
      </c>
      <c r="AP137">
        <v>6.44</v>
      </c>
      <c r="AQ137" t="s">
        <v>53</v>
      </c>
      <c r="AR137">
        <f t="shared" si="8"/>
        <v>6.44</v>
      </c>
      <c r="AS137" t="s">
        <v>54</v>
      </c>
      <c r="AT137" t="s">
        <v>51</v>
      </c>
      <c r="AU137" t="s">
        <v>50</v>
      </c>
      <c r="AV137">
        <v>2</v>
      </c>
      <c r="AW137" t="s">
        <v>52</v>
      </c>
      <c r="AX137" t="s">
        <v>58</v>
      </c>
      <c r="AY137" t="s">
        <v>51</v>
      </c>
      <c r="AZ137" t="s">
        <v>49</v>
      </c>
    </row>
    <row r="138" spans="1:52" x14ac:dyDescent="0.3">
      <c r="A138">
        <v>137</v>
      </c>
      <c r="B138" t="s">
        <v>49</v>
      </c>
      <c r="C138" t="s">
        <v>51</v>
      </c>
      <c r="D138" t="s">
        <v>55</v>
      </c>
      <c r="E138" t="s">
        <v>55</v>
      </c>
      <c r="F138">
        <v>6</v>
      </c>
      <c r="G138">
        <v>6</v>
      </c>
      <c r="H138">
        <v>1</v>
      </c>
      <c r="I138">
        <v>2</v>
      </c>
      <c r="J138">
        <v>5</v>
      </c>
      <c r="K138">
        <v>6</v>
      </c>
      <c r="L138">
        <v>5</v>
      </c>
      <c r="M138">
        <v>5</v>
      </c>
      <c r="N138" t="s">
        <v>52</v>
      </c>
      <c r="O138" t="s">
        <v>53</v>
      </c>
      <c r="P138" t="s">
        <v>53</v>
      </c>
      <c r="Q138" t="s">
        <v>53</v>
      </c>
      <c r="R138">
        <v>5.26</v>
      </c>
      <c r="S138">
        <v>5.26</v>
      </c>
      <c r="T138" t="s">
        <v>53</v>
      </c>
      <c r="U138" t="s">
        <v>53</v>
      </c>
      <c r="V138" t="s">
        <v>53</v>
      </c>
      <c r="W138">
        <v>24.6</v>
      </c>
      <c r="X138">
        <v>24.6</v>
      </c>
      <c r="Y138" t="s">
        <v>53</v>
      </c>
      <c r="Z138" t="s">
        <v>53</v>
      </c>
      <c r="AA138" t="s">
        <v>53</v>
      </c>
      <c r="AB138">
        <v>6.81</v>
      </c>
      <c r="AC138">
        <v>6.81</v>
      </c>
      <c r="AD138" t="s">
        <v>53</v>
      </c>
      <c r="AE138" s="1" t="s">
        <v>53</v>
      </c>
      <c r="AF138" t="s">
        <v>53</v>
      </c>
      <c r="AG138">
        <v>4.0599999999999996</v>
      </c>
      <c r="AH138">
        <f t="shared" si="6"/>
        <v>4.0599999999999996</v>
      </c>
      <c r="AI138" t="s">
        <v>53</v>
      </c>
      <c r="AJ138" t="s">
        <v>53</v>
      </c>
      <c r="AK138" t="s">
        <v>53</v>
      </c>
      <c r="AL138">
        <v>4.43</v>
      </c>
      <c r="AM138">
        <f t="shared" si="7"/>
        <v>4.43</v>
      </c>
      <c r="AN138" t="s">
        <v>53</v>
      </c>
      <c r="AO138" t="s">
        <v>53</v>
      </c>
      <c r="AP138" t="s">
        <v>53</v>
      </c>
      <c r="AQ138">
        <v>4.9000000000000004</v>
      </c>
      <c r="AR138">
        <f t="shared" si="8"/>
        <v>4.9000000000000004</v>
      </c>
      <c r="AS138" t="s">
        <v>59</v>
      </c>
      <c r="AT138" t="s">
        <v>52</v>
      </c>
      <c r="AU138" t="s">
        <v>58</v>
      </c>
      <c r="AV138">
        <v>1</v>
      </c>
      <c r="AW138" t="s">
        <v>55</v>
      </c>
      <c r="AX138" t="s">
        <v>51</v>
      </c>
      <c r="AY138" t="s">
        <v>55</v>
      </c>
      <c r="AZ138" t="s">
        <v>50</v>
      </c>
    </row>
    <row r="139" spans="1:52" x14ac:dyDescent="0.3">
      <c r="A139">
        <v>138</v>
      </c>
      <c r="B139" t="s">
        <v>51</v>
      </c>
      <c r="C139" t="s">
        <v>50</v>
      </c>
      <c r="D139" t="s">
        <v>51</v>
      </c>
      <c r="E139" t="s">
        <v>57</v>
      </c>
      <c r="F139">
        <v>7</v>
      </c>
      <c r="G139">
        <v>5</v>
      </c>
      <c r="H139">
        <v>2</v>
      </c>
      <c r="I139">
        <v>6</v>
      </c>
      <c r="J139">
        <v>1</v>
      </c>
      <c r="K139">
        <v>1</v>
      </c>
      <c r="L139">
        <v>1</v>
      </c>
      <c r="M139">
        <v>5</v>
      </c>
      <c r="N139" t="s">
        <v>49</v>
      </c>
      <c r="O139">
        <v>7.62</v>
      </c>
      <c r="P139" t="s">
        <v>53</v>
      </c>
      <c r="Q139" t="s">
        <v>53</v>
      </c>
      <c r="R139" t="s">
        <v>53</v>
      </c>
      <c r="S139">
        <v>7.62</v>
      </c>
      <c r="T139">
        <v>35</v>
      </c>
      <c r="U139" t="s">
        <v>53</v>
      </c>
      <c r="V139" t="s">
        <v>53</v>
      </c>
      <c r="W139" t="s">
        <v>53</v>
      </c>
      <c r="X139">
        <v>35</v>
      </c>
      <c r="Y139">
        <v>6.88</v>
      </c>
      <c r="Z139" t="s">
        <v>53</v>
      </c>
      <c r="AA139" t="s">
        <v>53</v>
      </c>
      <c r="AB139" t="s">
        <v>53</v>
      </c>
      <c r="AC139">
        <v>6.88</v>
      </c>
      <c r="AD139">
        <v>9.3699999999999992</v>
      </c>
      <c r="AE139" s="1" t="s">
        <v>53</v>
      </c>
      <c r="AF139" t="s">
        <v>53</v>
      </c>
      <c r="AG139" t="s">
        <v>53</v>
      </c>
      <c r="AH139">
        <f t="shared" si="6"/>
        <v>9.3699999999999992</v>
      </c>
      <c r="AI139">
        <v>3.07</v>
      </c>
      <c r="AJ139" t="s">
        <v>53</v>
      </c>
      <c r="AK139" t="s">
        <v>53</v>
      </c>
      <c r="AL139" t="s">
        <v>53</v>
      </c>
      <c r="AM139">
        <f t="shared" si="7"/>
        <v>3.07</v>
      </c>
      <c r="AN139">
        <v>4.55</v>
      </c>
      <c r="AO139" t="s">
        <v>53</v>
      </c>
      <c r="AP139" t="s">
        <v>53</v>
      </c>
      <c r="AQ139" t="s">
        <v>53</v>
      </c>
      <c r="AR139">
        <f t="shared" si="8"/>
        <v>4.55</v>
      </c>
      <c r="AS139" t="s">
        <v>54</v>
      </c>
      <c r="AT139" t="s">
        <v>57</v>
      </c>
      <c r="AU139" t="s">
        <v>50</v>
      </c>
      <c r="AV139">
        <v>2</v>
      </c>
      <c r="AW139" t="s">
        <v>57</v>
      </c>
      <c r="AX139" t="s">
        <v>49</v>
      </c>
      <c r="AY139" t="s">
        <v>50</v>
      </c>
      <c r="AZ139" t="s">
        <v>51</v>
      </c>
    </row>
    <row r="140" spans="1:52" x14ac:dyDescent="0.3">
      <c r="A140">
        <v>139</v>
      </c>
      <c r="B140" t="s">
        <v>51</v>
      </c>
      <c r="C140" t="s">
        <v>50</v>
      </c>
      <c r="D140" t="s">
        <v>49</v>
      </c>
      <c r="E140" t="s">
        <v>51</v>
      </c>
      <c r="F140">
        <v>5</v>
      </c>
      <c r="G140">
        <v>6</v>
      </c>
      <c r="H140">
        <v>1</v>
      </c>
      <c r="I140">
        <v>5</v>
      </c>
      <c r="J140">
        <v>1</v>
      </c>
      <c r="K140">
        <v>5</v>
      </c>
      <c r="L140">
        <v>1</v>
      </c>
      <c r="M140">
        <v>6</v>
      </c>
      <c r="N140" t="s">
        <v>51</v>
      </c>
      <c r="O140" t="s">
        <v>53</v>
      </c>
      <c r="P140">
        <v>12.87</v>
      </c>
      <c r="Q140" t="s">
        <v>53</v>
      </c>
      <c r="R140" t="s">
        <v>53</v>
      </c>
      <c r="S140">
        <v>12.87</v>
      </c>
      <c r="T140" t="s">
        <v>53</v>
      </c>
      <c r="U140">
        <v>33.840000000000003</v>
      </c>
      <c r="V140" t="s">
        <v>53</v>
      </c>
      <c r="W140" t="s">
        <v>53</v>
      </c>
      <c r="X140">
        <v>33.840000000000003</v>
      </c>
      <c r="Y140" t="s">
        <v>53</v>
      </c>
      <c r="Z140">
        <v>4.09</v>
      </c>
      <c r="AA140" t="s">
        <v>53</v>
      </c>
      <c r="AB140" t="s">
        <v>53</v>
      </c>
      <c r="AC140">
        <v>4.09</v>
      </c>
      <c r="AD140" t="s">
        <v>53</v>
      </c>
      <c r="AE140" s="1">
        <v>7.86</v>
      </c>
      <c r="AF140" t="s">
        <v>53</v>
      </c>
      <c r="AG140" t="s">
        <v>53</v>
      </c>
      <c r="AH140">
        <f t="shared" si="6"/>
        <v>7.86</v>
      </c>
      <c r="AI140" t="s">
        <v>53</v>
      </c>
      <c r="AJ140">
        <v>3.83</v>
      </c>
      <c r="AK140" t="s">
        <v>53</v>
      </c>
      <c r="AL140" t="s">
        <v>53</v>
      </c>
      <c r="AM140">
        <f t="shared" si="7"/>
        <v>3.83</v>
      </c>
      <c r="AN140" t="s">
        <v>53</v>
      </c>
      <c r="AO140">
        <v>2.38</v>
      </c>
      <c r="AP140" t="s">
        <v>53</v>
      </c>
      <c r="AQ140" t="s">
        <v>53</v>
      </c>
      <c r="AR140">
        <f t="shared" si="8"/>
        <v>2.38</v>
      </c>
      <c r="AS140" t="s">
        <v>54</v>
      </c>
      <c r="AT140" t="s">
        <v>52</v>
      </c>
      <c r="AU140" t="s">
        <v>50</v>
      </c>
      <c r="AV140">
        <v>2</v>
      </c>
      <c r="AW140" t="s">
        <v>52</v>
      </c>
      <c r="AX140" t="s">
        <v>49</v>
      </c>
      <c r="AY140" t="s">
        <v>51</v>
      </c>
      <c r="AZ140" t="s">
        <v>51</v>
      </c>
    </row>
    <row r="141" spans="1:52" x14ac:dyDescent="0.3">
      <c r="A141">
        <v>140</v>
      </c>
      <c r="B141" t="s">
        <v>51</v>
      </c>
      <c r="C141" t="s">
        <v>50</v>
      </c>
      <c r="D141" t="s">
        <v>49</v>
      </c>
      <c r="E141" t="s">
        <v>57</v>
      </c>
      <c r="F141">
        <v>7</v>
      </c>
      <c r="G141">
        <v>2</v>
      </c>
      <c r="H141">
        <v>1</v>
      </c>
      <c r="I141">
        <v>6</v>
      </c>
      <c r="J141">
        <v>5</v>
      </c>
      <c r="K141">
        <v>4</v>
      </c>
      <c r="L141">
        <v>1</v>
      </c>
      <c r="M141">
        <v>1</v>
      </c>
      <c r="N141" t="s">
        <v>51</v>
      </c>
      <c r="O141" t="s">
        <v>53</v>
      </c>
      <c r="P141">
        <v>5.57</v>
      </c>
      <c r="Q141" t="s">
        <v>53</v>
      </c>
      <c r="R141" t="s">
        <v>53</v>
      </c>
      <c r="S141">
        <v>5.57</v>
      </c>
      <c r="T141" t="s">
        <v>53</v>
      </c>
      <c r="U141">
        <v>37.51</v>
      </c>
      <c r="V141" t="s">
        <v>53</v>
      </c>
      <c r="W141" t="s">
        <v>53</v>
      </c>
      <c r="X141">
        <v>37.51</v>
      </c>
      <c r="Y141" t="s">
        <v>53</v>
      </c>
      <c r="Z141">
        <v>4.6500000000000004</v>
      </c>
      <c r="AA141" t="s">
        <v>53</v>
      </c>
      <c r="AB141" t="s">
        <v>53</v>
      </c>
      <c r="AC141">
        <v>4.6500000000000004</v>
      </c>
      <c r="AD141" t="s">
        <v>53</v>
      </c>
      <c r="AE141" s="1">
        <v>4.57</v>
      </c>
      <c r="AF141" t="s">
        <v>53</v>
      </c>
      <c r="AG141" t="s">
        <v>53</v>
      </c>
      <c r="AH141">
        <f t="shared" si="6"/>
        <v>4.57</v>
      </c>
      <c r="AI141" t="s">
        <v>53</v>
      </c>
      <c r="AJ141">
        <v>3.75</v>
      </c>
      <c r="AK141" t="s">
        <v>53</v>
      </c>
      <c r="AL141" t="s">
        <v>53</v>
      </c>
      <c r="AM141">
        <f t="shared" si="7"/>
        <v>3.75</v>
      </c>
      <c r="AN141" t="s">
        <v>53</v>
      </c>
      <c r="AO141">
        <v>2.0099999999999998</v>
      </c>
      <c r="AP141" t="s">
        <v>53</v>
      </c>
      <c r="AQ141" t="s">
        <v>53</v>
      </c>
      <c r="AR141">
        <f t="shared" si="8"/>
        <v>2.0099999999999998</v>
      </c>
      <c r="AS141" t="s">
        <v>56</v>
      </c>
      <c r="AT141" t="s">
        <v>55</v>
      </c>
      <c r="AU141" t="s">
        <v>50</v>
      </c>
      <c r="AV141">
        <v>3</v>
      </c>
      <c r="AW141" t="s">
        <v>61</v>
      </c>
      <c r="AX141" t="s">
        <v>50</v>
      </c>
      <c r="AY141" t="s">
        <v>51</v>
      </c>
      <c r="AZ141" t="s">
        <v>51</v>
      </c>
    </row>
    <row r="142" spans="1:52" x14ac:dyDescent="0.3">
      <c r="A142">
        <v>141</v>
      </c>
      <c r="B142" t="s">
        <v>49</v>
      </c>
      <c r="C142" t="s">
        <v>52</v>
      </c>
      <c r="D142" t="s">
        <v>51</v>
      </c>
      <c r="E142" t="s">
        <v>49</v>
      </c>
      <c r="F142">
        <v>6</v>
      </c>
      <c r="G142">
        <v>2</v>
      </c>
      <c r="H142">
        <v>5</v>
      </c>
      <c r="I142">
        <v>1</v>
      </c>
      <c r="J142">
        <v>1</v>
      </c>
      <c r="K142">
        <v>6</v>
      </c>
      <c r="L142">
        <v>1</v>
      </c>
      <c r="M142">
        <v>2</v>
      </c>
      <c r="N142" t="s">
        <v>51</v>
      </c>
      <c r="O142" t="s">
        <v>53</v>
      </c>
      <c r="P142">
        <v>13.87</v>
      </c>
      <c r="Q142" t="s">
        <v>53</v>
      </c>
      <c r="R142" t="s">
        <v>53</v>
      </c>
      <c r="S142">
        <v>13.87</v>
      </c>
      <c r="T142" t="s">
        <v>53</v>
      </c>
      <c r="U142">
        <v>21.02</v>
      </c>
      <c r="V142" t="s">
        <v>53</v>
      </c>
      <c r="W142" t="s">
        <v>53</v>
      </c>
      <c r="X142">
        <v>21.02</v>
      </c>
      <c r="Y142" t="s">
        <v>53</v>
      </c>
      <c r="Z142">
        <v>6.48</v>
      </c>
      <c r="AA142" t="s">
        <v>53</v>
      </c>
      <c r="AB142" t="s">
        <v>53</v>
      </c>
      <c r="AC142">
        <v>6.48</v>
      </c>
      <c r="AD142" t="s">
        <v>53</v>
      </c>
      <c r="AE142" s="1">
        <v>7.94</v>
      </c>
      <c r="AF142" t="s">
        <v>53</v>
      </c>
      <c r="AG142" t="s">
        <v>53</v>
      </c>
      <c r="AH142">
        <f t="shared" si="6"/>
        <v>7.94</v>
      </c>
      <c r="AI142" t="s">
        <v>53</v>
      </c>
      <c r="AJ142">
        <v>4.59</v>
      </c>
      <c r="AK142" t="s">
        <v>53</v>
      </c>
      <c r="AL142" t="s">
        <v>53</v>
      </c>
      <c r="AM142">
        <f t="shared" si="7"/>
        <v>4.59</v>
      </c>
      <c r="AN142" t="s">
        <v>53</v>
      </c>
      <c r="AO142">
        <v>3.26</v>
      </c>
      <c r="AP142" t="s">
        <v>53</v>
      </c>
      <c r="AQ142" t="s">
        <v>53</v>
      </c>
      <c r="AR142">
        <f t="shared" si="8"/>
        <v>3.26</v>
      </c>
      <c r="AS142" t="s">
        <v>56</v>
      </c>
      <c r="AT142" t="s">
        <v>50</v>
      </c>
      <c r="AU142" t="s">
        <v>49</v>
      </c>
      <c r="AV142">
        <v>7</v>
      </c>
      <c r="AW142" t="s">
        <v>61</v>
      </c>
      <c r="AX142" t="s">
        <v>49</v>
      </c>
      <c r="AY142" t="s">
        <v>50</v>
      </c>
      <c r="AZ142" t="s">
        <v>49</v>
      </c>
    </row>
    <row r="143" spans="1:52" x14ac:dyDescent="0.3">
      <c r="A143">
        <v>142</v>
      </c>
      <c r="B143" t="s">
        <v>51</v>
      </c>
      <c r="C143" t="s">
        <v>51</v>
      </c>
      <c r="D143" t="s">
        <v>50</v>
      </c>
      <c r="E143" t="s">
        <v>52</v>
      </c>
      <c r="F143">
        <v>6</v>
      </c>
      <c r="G143">
        <v>7</v>
      </c>
      <c r="H143">
        <v>1</v>
      </c>
      <c r="I143">
        <v>6</v>
      </c>
      <c r="J143">
        <v>1</v>
      </c>
      <c r="K143">
        <v>6</v>
      </c>
      <c r="L143">
        <v>1</v>
      </c>
      <c r="M143">
        <v>4</v>
      </c>
      <c r="N143" t="s">
        <v>50</v>
      </c>
      <c r="O143" t="s">
        <v>53</v>
      </c>
      <c r="P143" t="s">
        <v>53</v>
      </c>
      <c r="Q143">
        <v>5.08</v>
      </c>
      <c r="R143" t="s">
        <v>53</v>
      </c>
      <c r="S143">
        <v>5.08</v>
      </c>
      <c r="T143" t="s">
        <v>53</v>
      </c>
      <c r="U143" t="s">
        <v>53</v>
      </c>
      <c r="V143">
        <v>37.61</v>
      </c>
      <c r="W143" t="s">
        <v>53</v>
      </c>
      <c r="X143">
        <v>37.61</v>
      </c>
      <c r="Y143" t="s">
        <v>53</v>
      </c>
      <c r="Z143" t="s">
        <v>53</v>
      </c>
      <c r="AA143">
        <v>4.74</v>
      </c>
      <c r="AB143" t="s">
        <v>53</v>
      </c>
      <c r="AC143">
        <v>4.74</v>
      </c>
      <c r="AD143" t="s">
        <v>53</v>
      </c>
      <c r="AE143" s="1" t="s">
        <v>53</v>
      </c>
      <c r="AF143">
        <v>9.6</v>
      </c>
      <c r="AG143" t="s">
        <v>53</v>
      </c>
      <c r="AH143">
        <f t="shared" si="6"/>
        <v>9.6</v>
      </c>
      <c r="AI143" t="s">
        <v>53</v>
      </c>
      <c r="AJ143" t="s">
        <v>53</v>
      </c>
      <c r="AK143">
        <v>4.0199999999999996</v>
      </c>
      <c r="AL143" t="s">
        <v>53</v>
      </c>
      <c r="AM143">
        <f t="shared" si="7"/>
        <v>4.0199999999999996</v>
      </c>
      <c r="AN143" t="s">
        <v>53</v>
      </c>
      <c r="AO143" t="s">
        <v>53</v>
      </c>
      <c r="AP143">
        <v>4.82</v>
      </c>
      <c r="AQ143" t="s">
        <v>53</v>
      </c>
      <c r="AR143">
        <f t="shared" si="8"/>
        <v>4.82</v>
      </c>
      <c r="AS143" t="s">
        <v>56</v>
      </c>
      <c r="AT143" t="s">
        <v>52</v>
      </c>
      <c r="AU143" t="s">
        <v>58</v>
      </c>
      <c r="AV143">
        <v>2</v>
      </c>
      <c r="AW143" t="s">
        <v>61</v>
      </c>
      <c r="AX143" t="s">
        <v>51</v>
      </c>
      <c r="AY143" t="s">
        <v>51</v>
      </c>
      <c r="AZ143" t="s">
        <v>49</v>
      </c>
    </row>
    <row r="144" spans="1:52" x14ac:dyDescent="0.3">
      <c r="A144">
        <v>143</v>
      </c>
      <c r="B144" t="s">
        <v>51</v>
      </c>
      <c r="C144" t="s">
        <v>50</v>
      </c>
      <c r="D144" t="s">
        <v>51</v>
      </c>
      <c r="E144" t="s">
        <v>52</v>
      </c>
      <c r="F144">
        <v>7</v>
      </c>
      <c r="G144">
        <v>3</v>
      </c>
      <c r="H144">
        <v>1</v>
      </c>
      <c r="I144">
        <v>2</v>
      </c>
      <c r="J144">
        <v>1</v>
      </c>
      <c r="K144">
        <v>2</v>
      </c>
      <c r="L144">
        <v>1</v>
      </c>
      <c r="M144">
        <v>4</v>
      </c>
      <c r="N144" t="s">
        <v>52</v>
      </c>
      <c r="O144" t="s">
        <v>53</v>
      </c>
      <c r="P144" t="s">
        <v>53</v>
      </c>
      <c r="Q144" t="s">
        <v>53</v>
      </c>
      <c r="R144">
        <v>11.89</v>
      </c>
      <c r="S144">
        <v>11.89</v>
      </c>
      <c r="T144" t="s">
        <v>53</v>
      </c>
      <c r="U144" t="s">
        <v>53</v>
      </c>
      <c r="V144" t="s">
        <v>53</v>
      </c>
      <c r="W144">
        <v>29.06</v>
      </c>
      <c r="X144">
        <v>29.06</v>
      </c>
      <c r="Y144" t="s">
        <v>53</v>
      </c>
      <c r="Z144" t="s">
        <v>53</v>
      </c>
      <c r="AA144" t="s">
        <v>53</v>
      </c>
      <c r="AB144">
        <v>3.52</v>
      </c>
      <c r="AC144">
        <v>3.52</v>
      </c>
      <c r="AD144" t="s">
        <v>53</v>
      </c>
      <c r="AE144" s="1" t="s">
        <v>53</v>
      </c>
      <c r="AF144" t="s">
        <v>53</v>
      </c>
      <c r="AG144">
        <v>4.6100000000000003</v>
      </c>
      <c r="AH144">
        <f t="shared" si="6"/>
        <v>4.6100000000000003</v>
      </c>
      <c r="AI144" t="s">
        <v>53</v>
      </c>
      <c r="AJ144" t="s">
        <v>53</v>
      </c>
      <c r="AK144" t="s">
        <v>53</v>
      </c>
      <c r="AL144">
        <v>1.19</v>
      </c>
      <c r="AM144">
        <f t="shared" si="7"/>
        <v>1.19</v>
      </c>
      <c r="AN144" t="s">
        <v>53</v>
      </c>
      <c r="AO144" t="s">
        <v>53</v>
      </c>
      <c r="AP144" t="s">
        <v>53</v>
      </c>
      <c r="AQ144">
        <v>4.67</v>
      </c>
      <c r="AR144">
        <f t="shared" si="8"/>
        <v>4.67</v>
      </c>
      <c r="AS144" t="s">
        <v>54</v>
      </c>
      <c r="AT144" t="s">
        <v>51</v>
      </c>
      <c r="AU144" t="s">
        <v>50</v>
      </c>
      <c r="AV144">
        <v>5</v>
      </c>
      <c r="AW144" t="s">
        <v>57</v>
      </c>
      <c r="AX144" t="s">
        <v>51</v>
      </c>
      <c r="AY144" t="s">
        <v>55</v>
      </c>
      <c r="AZ144" t="s">
        <v>51</v>
      </c>
    </row>
    <row r="145" spans="1:52" x14ac:dyDescent="0.3">
      <c r="A145">
        <v>144</v>
      </c>
      <c r="B145" t="s">
        <v>51</v>
      </c>
      <c r="C145" t="s">
        <v>49</v>
      </c>
      <c r="D145" t="s">
        <v>51</v>
      </c>
      <c r="E145" t="s">
        <v>55</v>
      </c>
      <c r="F145">
        <v>6</v>
      </c>
      <c r="G145">
        <v>2</v>
      </c>
      <c r="H145">
        <v>1</v>
      </c>
      <c r="I145">
        <v>5</v>
      </c>
      <c r="J145">
        <v>1</v>
      </c>
      <c r="K145">
        <v>5</v>
      </c>
      <c r="L145">
        <v>2</v>
      </c>
      <c r="M145">
        <v>5</v>
      </c>
      <c r="N145" t="s">
        <v>49</v>
      </c>
      <c r="O145">
        <v>8.16</v>
      </c>
      <c r="P145" t="s">
        <v>53</v>
      </c>
      <c r="Q145" t="s">
        <v>53</v>
      </c>
      <c r="R145" t="s">
        <v>53</v>
      </c>
      <c r="S145">
        <v>8.16</v>
      </c>
      <c r="T145">
        <v>36.67</v>
      </c>
      <c r="U145" t="s">
        <v>53</v>
      </c>
      <c r="V145" t="s">
        <v>53</v>
      </c>
      <c r="W145" t="s">
        <v>53</v>
      </c>
      <c r="X145">
        <v>36.67</v>
      </c>
      <c r="Y145">
        <v>1.43</v>
      </c>
      <c r="Z145" t="s">
        <v>53</v>
      </c>
      <c r="AA145" t="s">
        <v>53</v>
      </c>
      <c r="AB145" t="s">
        <v>53</v>
      </c>
      <c r="AC145">
        <v>1.43</v>
      </c>
      <c r="AD145">
        <v>9.2200000000000006</v>
      </c>
      <c r="AE145" s="1" t="s">
        <v>53</v>
      </c>
      <c r="AF145" t="s">
        <v>53</v>
      </c>
      <c r="AG145" t="s">
        <v>53</v>
      </c>
      <c r="AH145">
        <f t="shared" si="6"/>
        <v>9.2200000000000006</v>
      </c>
      <c r="AI145">
        <v>1.93</v>
      </c>
      <c r="AJ145" t="s">
        <v>53</v>
      </c>
      <c r="AK145" t="s">
        <v>53</v>
      </c>
      <c r="AL145" t="s">
        <v>53</v>
      </c>
      <c r="AM145">
        <f t="shared" si="7"/>
        <v>1.93</v>
      </c>
      <c r="AN145">
        <v>2.04</v>
      </c>
      <c r="AO145" t="s">
        <v>53</v>
      </c>
      <c r="AP145" t="s">
        <v>53</v>
      </c>
      <c r="AQ145" t="s">
        <v>53</v>
      </c>
      <c r="AR145">
        <f t="shared" si="8"/>
        <v>2.04</v>
      </c>
      <c r="AS145" t="s">
        <v>59</v>
      </c>
      <c r="AT145" t="s">
        <v>50</v>
      </c>
      <c r="AU145" t="s">
        <v>50</v>
      </c>
      <c r="AV145">
        <v>2</v>
      </c>
      <c r="AW145" t="s">
        <v>61</v>
      </c>
      <c r="AX145" t="s">
        <v>51</v>
      </c>
      <c r="AY145" t="s">
        <v>52</v>
      </c>
      <c r="AZ145" t="s">
        <v>51</v>
      </c>
    </row>
    <row r="146" spans="1:52" x14ac:dyDescent="0.3">
      <c r="A146">
        <v>145</v>
      </c>
      <c r="B146" t="s">
        <v>49</v>
      </c>
      <c r="C146" t="s">
        <v>50</v>
      </c>
      <c r="D146" t="s">
        <v>51</v>
      </c>
      <c r="E146" t="s">
        <v>50</v>
      </c>
      <c r="F146">
        <v>5</v>
      </c>
      <c r="G146">
        <v>6</v>
      </c>
      <c r="H146">
        <v>2</v>
      </c>
      <c r="I146">
        <v>4</v>
      </c>
      <c r="J146">
        <v>2</v>
      </c>
      <c r="K146">
        <v>1</v>
      </c>
      <c r="L146">
        <v>1</v>
      </c>
      <c r="M146">
        <v>5</v>
      </c>
      <c r="N146" t="s">
        <v>52</v>
      </c>
      <c r="O146" t="s">
        <v>53</v>
      </c>
      <c r="P146" t="s">
        <v>53</v>
      </c>
      <c r="Q146" t="s">
        <v>53</v>
      </c>
      <c r="R146">
        <v>12.8</v>
      </c>
      <c r="S146">
        <v>12.8</v>
      </c>
      <c r="T146" t="s">
        <v>53</v>
      </c>
      <c r="U146" t="s">
        <v>53</v>
      </c>
      <c r="V146" t="s">
        <v>53</v>
      </c>
      <c r="W146">
        <v>38.020000000000003</v>
      </c>
      <c r="X146">
        <v>38.020000000000003</v>
      </c>
      <c r="Y146" t="s">
        <v>53</v>
      </c>
      <c r="Z146" t="s">
        <v>53</v>
      </c>
      <c r="AA146" t="s">
        <v>53</v>
      </c>
      <c r="AB146">
        <v>2.0699999999999998</v>
      </c>
      <c r="AC146">
        <v>2.0699999999999998</v>
      </c>
      <c r="AD146" t="s">
        <v>53</v>
      </c>
      <c r="AE146" s="1" t="s">
        <v>53</v>
      </c>
      <c r="AF146" t="s">
        <v>53</v>
      </c>
      <c r="AG146">
        <v>4.37</v>
      </c>
      <c r="AH146">
        <f t="shared" si="6"/>
        <v>4.37</v>
      </c>
      <c r="AI146" t="s">
        <v>53</v>
      </c>
      <c r="AJ146" t="s">
        <v>53</v>
      </c>
      <c r="AK146" t="s">
        <v>53</v>
      </c>
      <c r="AL146">
        <v>1.18</v>
      </c>
      <c r="AM146">
        <f t="shared" si="7"/>
        <v>1.18</v>
      </c>
      <c r="AN146" t="s">
        <v>53</v>
      </c>
      <c r="AO146" t="s">
        <v>53</v>
      </c>
      <c r="AP146" t="s">
        <v>53</v>
      </c>
      <c r="AQ146">
        <v>4.67</v>
      </c>
      <c r="AR146">
        <f t="shared" si="8"/>
        <v>4.67</v>
      </c>
      <c r="AS146" t="s">
        <v>56</v>
      </c>
      <c r="AT146" t="s">
        <v>50</v>
      </c>
      <c r="AU146" t="s">
        <v>58</v>
      </c>
      <c r="AV146">
        <v>2</v>
      </c>
      <c r="AW146" t="s">
        <v>52</v>
      </c>
      <c r="AX146" t="s">
        <v>49</v>
      </c>
      <c r="AY146" t="s">
        <v>51</v>
      </c>
      <c r="AZ146" t="s">
        <v>51</v>
      </c>
    </row>
    <row r="147" spans="1:52" x14ac:dyDescent="0.3">
      <c r="A147">
        <v>146</v>
      </c>
      <c r="B147" t="s">
        <v>51</v>
      </c>
      <c r="C147" t="s">
        <v>50</v>
      </c>
      <c r="D147" t="s">
        <v>49</v>
      </c>
      <c r="E147" t="s">
        <v>52</v>
      </c>
      <c r="F147">
        <v>6</v>
      </c>
      <c r="G147">
        <v>5</v>
      </c>
      <c r="H147">
        <v>1</v>
      </c>
      <c r="I147">
        <v>5</v>
      </c>
      <c r="J147">
        <v>5</v>
      </c>
      <c r="K147">
        <v>1</v>
      </c>
      <c r="L147">
        <v>1</v>
      </c>
      <c r="M147">
        <v>5</v>
      </c>
      <c r="N147" t="s">
        <v>52</v>
      </c>
      <c r="O147" t="s">
        <v>53</v>
      </c>
      <c r="P147" t="s">
        <v>53</v>
      </c>
      <c r="Q147" t="s">
        <v>53</v>
      </c>
      <c r="R147">
        <v>10.79</v>
      </c>
      <c r="S147">
        <v>10.79</v>
      </c>
      <c r="T147" t="s">
        <v>53</v>
      </c>
      <c r="U147" t="s">
        <v>53</v>
      </c>
      <c r="V147" t="s">
        <v>53</v>
      </c>
      <c r="W147">
        <v>25.17</v>
      </c>
      <c r="X147">
        <v>25.17</v>
      </c>
      <c r="Y147" t="s">
        <v>53</v>
      </c>
      <c r="Z147" t="s">
        <v>53</v>
      </c>
      <c r="AA147" t="s">
        <v>53</v>
      </c>
      <c r="AB147">
        <v>4.1399999999999997</v>
      </c>
      <c r="AC147">
        <v>4.1399999999999997</v>
      </c>
      <c r="AD147" t="s">
        <v>53</v>
      </c>
      <c r="AE147" s="1" t="s">
        <v>53</v>
      </c>
      <c r="AF147" t="s">
        <v>53</v>
      </c>
      <c r="AG147">
        <v>4.8899999999999997</v>
      </c>
      <c r="AH147">
        <f t="shared" si="6"/>
        <v>4.8899999999999997</v>
      </c>
      <c r="AI147" t="s">
        <v>53</v>
      </c>
      <c r="AJ147" t="s">
        <v>53</v>
      </c>
      <c r="AK147" t="s">
        <v>53</v>
      </c>
      <c r="AL147">
        <v>4.49</v>
      </c>
      <c r="AM147">
        <f t="shared" si="7"/>
        <v>4.49</v>
      </c>
      <c r="AN147" t="s">
        <v>53</v>
      </c>
      <c r="AO147" t="s">
        <v>53</v>
      </c>
      <c r="AP147" t="s">
        <v>53</v>
      </c>
      <c r="AQ147">
        <v>2.69</v>
      </c>
      <c r="AR147">
        <f t="shared" si="8"/>
        <v>2.69</v>
      </c>
      <c r="AS147" t="s">
        <v>56</v>
      </c>
      <c r="AT147" t="s">
        <v>51</v>
      </c>
      <c r="AU147" t="s">
        <v>50</v>
      </c>
      <c r="AV147">
        <v>2</v>
      </c>
      <c r="AW147" t="s">
        <v>55</v>
      </c>
      <c r="AX147" t="s">
        <v>49</v>
      </c>
      <c r="AY147" t="s">
        <v>55</v>
      </c>
      <c r="AZ147" t="s">
        <v>49</v>
      </c>
    </row>
    <row r="148" spans="1:52" x14ac:dyDescent="0.3">
      <c r="A148">
        <v>147</v>
      </c>
      <c r="B148" t="s">
        <v>50</v>
      </c>
      <c r="C148" t="s">
        <v>49</v>
      </c>
      <c r="D148" t="s">
        <v>52</v>
      </c>
      <c r="E148" t="s">
        <v>55</v>
      </c>
      <c r="F148">
        <v>6</v>
      </c>
      <c r="G148">
        <v>5</v>
      </c>
      <c r="H148">
        <v>1</v>
      </c>
      <c r="I148">
        <v>2</v>
      </c>
      <c r="J148">
        <v>1</v>
      </c>
      <c r="K148">
        <v>1</v>
      </c>
      <c r="L148">
        <v>5</v>
      </c>
      <c r="M148">
        <v>4</v>
      </c>
      <c r="N148" t="s">
        <v>52</v>
      </c>
      <c r="O148" t="s">
        <v>53</v>
      </c>
      <c r="P148" t="s">
        <v>53</v>
      </c>
      <c r="Q148" t="s">
        <v>53</v>
      </c>
      <c r="R148">
        <v>10.98</v>
      </c>
      <c r="S148">
        <v>10.98</v>
      </c>
      <c r="T148" t="s">
        <v>53</v>
      </c>
      <c r="U148" t="s">
        <v>53</v>
      </c>
      <c r="V148" t="s">
        <v>53</v>
      </c>
      <c r="W148">
        <v>20.079999999999998</v>
      </c>
      <c r="X148">
        <v>20.079999999999998</v>
      </c>
      <c r="Y148" t="s">
        <v>53</v>
      </c>
      <c r="Z148" t="s">
        <v>53</v>
      </c>
      <c r="AA148" t="s">
        <v>53</v>
      </c>
      <c r="AB148">
        <v>2.29</v>
      </c>
      <c r="AC148">
        <v>2.29</v>
      </c>
      <c r="AD148" t="s">
        <v>53</v>
      </c>
      <c r="AE148" s="1" t="s">
        <v>53</v>
      </c>
      <c r="AF148" t="s">
        <v>53</v>
      </c>
      <c r="AG148">
        <v>4.49</v>
      </c>
      <c r="AH148">
        <f t="shared" si="6"/>
        <v>4.49</v>
      </c>
      <c r="AI148" t="s">
        <v>53</v>
      </c>
      <c r="AJ148" t="s">
        <v>53</v>
      </c>
      <c r="AK148" t="s">
        <v>53</v>
      </c>
      <c r="AL148">
        <v>1.82</v>
      </c>
      <c r="AM148">
        <f t="shared" si="7"/>
        <v>1.82</v>
      </c>
      <c r="AN148" t="s">
        <v>53</v>
      </c>
      <c r="AO148" t="s">
        <v>53</v>
      </c>
      <c r="AP148" t="s">
        <v>53</v>
      </c>
      <c r="AQ148">
        <v>3.86</v>
      </c>
      <c r="AR148">
        <f t="shared" si="8"/>
        <v>3.86</v>
      </c>
      <c r="AS148" t="s">
        <v>56</v>
      </c>
      <c r="AT148" t="s">
        <v>52</v>
      </c>
      <c r="AU148" t="s">
        <v>50</v>
      </c>
      <c r="AV148">
        <v>1</v>
      </c>
      <c r="AW148" t="s">
        <v>61</v>
      </c>
      <c r="AX148" t="s">
        <v>52</v>
      </c>
      <c r="AY148" t="s">
        <v>58</v>
      </c>
      <c r="AZ148" t="s">
        <v>49</v>
      </c>
    </row>
    <row r="149" spans="1:52" x14ac:dyDescent="0.3">
      <c r="A149">
        <v>148</v>
      </c>
      <c r="B149" t="s">
        <v>49</v>
      </c>
      <c r="C149" t="s">
        <v>50</v>
      </c>
      <c r="D149" t="s">
        <v>51</v>
      </c>
      <c r="E149" t="s">
        <v>51</v>
      </c>
      <c r="F149">
        <v>7</v>
      </c>
      <c r="G149">
        <v>6</v>
      </c>
      <c r="H149">
        <v>4</v>
      </c>
      <c r="I149">
        <v>6</v>
      </c>
      <c r="J149">
        <v>1</v>
      </c>
      <c r="K149">
        <v>1</v>
      </c>
      <c r="L149">
        <v>2</v>
      </c>
      <c r="M149">
        <v>4</v>
      </c>
      <c r="N149" t="s">
        <v>49</v>
      </c>
      <c r="O149">
        <v>9.3800000000000008</v>
      </c>
      <c r="P149" t="s">
        <v>53</v>
      </c>
      <c r="Q149" t="s">
        <v>53</v>
      </c>
      <c r="R149" t="s">
        <v>53</v>
      </c>
      <c r="S149">
        <v>9.3800000000000008</v>
      </c>
      <c r="T149">
        <v>22.21</v>
      </c>
      <c r="U149" t="s">
        <v>53</v>
      </c>
      <c r="V149" t="s">
        <v>53</v>
      </c>
      <c r="W149" t="s">
        <v>53</v>
      </c>
      <c r="X149">
        <v>22.21</v>
      </c>
      <c r="Y149">
        <v>4.8600000000000003</v>
      </c>
      <c r="Z149" t="s">
        <v>53</v>
      </c>
      <c r="AA149" t="s">
        <v>53</v>
      </c>
      <c r="AB149" t="s">
        <v>53</v>
      </c>
      <c r="AC149">
        <v>4.8600000000000003</v>
      </c>
      <c r="AD149">
        <v>8.7200000000000006</v>
      </c>
      <c r="AE149" s="1" t="s">
        <v>53</v>
      </c>
      <c r="AF149" t="s">
        <v>53</v>
      </c>
      <c r="AG149" t="s">
        <v>53</v>
      </c>
      <c r="AH149">
        <f t="shared" si="6"/>
        <v>8.7200000000000006</v>
      </c>
      <c r="AI149">
        <v>1.2</v>
      </c>
      <c r="AJ149" t="s">
        <v>53</v>
      </c>
      <c r="AK149" t="s">
        <v>53</v>
      </c>
      <c r="AL149" t="s">
        <v>53</v>
      </c>
      <c r="AM149">
        <f t="shared" si="7"/>
        <v>1.2</v>
      </c>
      <c r="AN149">
        <v>1.1399999999999999</v>
      </c>
      <c r="AO149" t="s">
        <v>53</v>
      </c>
      <c r="AP149" t="s">
        <v>53</v>
      </c>
      <c r="AQ149" t="s">
        <v>53</v>
      </c>
      <c r="AR149">
        <f t="shared" si="8"/>
        <v>1.1399999999999999</v>
      </c>
      <c r="AS149" t="s">
        <v>54</v>
      </c>
      <c r="AT149" t="s">
        <v>55</v>
      </c>
      <c r="AU149" t="s">
        <v>51</v>
      </c>
      <c r="AV149">
        <v>4</v>
      </c>
      <c r="AW149" t="s">
        <v>61</v>
      </c>
      <c r="AX149" t="s">
        <v>51</v>
      </c>
      <c r="AY149" t="s">
        <v>51</v>
      </c>
      <c r="AZ149" t="s">
        <v>49</v>
      </c>
    </row>
    <row r="150" spans="1:52" x14ac:dyDescent="0.3">
      <c r="A150">
        <v>149</v>
      </c>
      <c r="B150" t="s">
        <v>51</v>
      </c>
      <c r="C150" t="s">
        <v>50</v>
      </c>
      <c r="D150" t="s">
        <v>52</v>
      </c>
      <c r="E150" t="s">
        <v>49</v>
      </c>
      <c r="F150">
        <v>6</v>
      </c>
      <c r="G150">
        <v>2</v>
      </c>
      <c r="H150">
        <v>1</v>
      </c>
      <c r="I150">
        <v>3</v>
      </c>
      <c r="J150">
        <v>1</v>
      </c>
      <c r="K150">
        <v>1</v>
      </c>
      <c r="L150">
        <v>1</v>
      </c>
      <c r="M150">
        <v>7</v>
      </c>
      <c r="N150" t="s">
        <v>49</v>
      </c>
      <c r="O150">
        <v>5.04</v>
      </c>
      <c r="P150" t="s">
        <v>53</v>
      </c>
      <c r="Q150" t="s">
        <v>53</v>
      </c>
      <c r="R150" t="s">
        <v>53</v>
      </c>
      <c r="S150">
        <v>5.04</v>
      </c>
      <c r="T150">
        <v>28.46</v>
      </c>
      <c r="U150" t="s">
        <v>53</v>
      </c>
      <c r="V150" t="s">
        <v>53</v>
      </c>
      <c r="W150" t="s">
        <v>53</v>
      </c>
      <c r="X150">
        <v>28.46</v>
      </c>
      <c r="Y150">
        <v>2.61</v>
      </c>
      <c r="Z150" t="s">
        <v>53</v>
      </c>
      <c r="AA150" t="s">
        <v>53</v>
      </c>
      <c r="AB150" t="s">
        <v>53</v>
      </c>
      <c r="AC150">
        <v>2.61</v>
      </c>
      <c r="AD150">
        <v>8.8800000000000008</v>
      </c>
      <c r="AE150" s="1" t="s">
        <v>53</v>
      </c>
      <c r="AF150" t="s">
        <v>53</v>
      </c>
      <c r="AG150" t="s">
        <v>53</v>
      </c>
      <c r="AH150">
        <f t="shared" si="6"/>
        <v>8.8800000000000008</v>
      </c>
      <c r="AI150">
        <v>2.17</v>
      </c>
      <c r="AJ150" t="s">
        <v>53</v>
      </c>
      <c r="AK150" t="s">
        <v>53</v>
      </c>
      <c r="AL150" t="s">
        <v>53</v>
      </c>
      <c r="AM150">
        <f t="shared" si="7"/>
        <v>2.17</v>
      </c>
      <c r="AN150">
        <v>1.03</v>
      </c>
      <c r="AO150" t="s">
        <v>53</v>
      </c>
      <c r="AP150" t="s">
        <v>53</v>
      </c>
      <c r="AQ150" t="s">
        <v>53</v>
      </c>
      <c r="AR150">
        <f t="shared" si="8"/>
        <v>1.03</v>
      </c>
      <c r="AS150" t="s">
        <v>56</v>
      </c>
      <c r="AT150" t="s">
        <v>49</v>
      </c>
      <c r="AU150" t="s">
        <v>55</v>
      </c>
      <c r="AV150">
        <v>3</v>
      </c>
      <c r="AW150" t="s">
        <v>52</v>
      </c>
      <c r="AX150" t="s">
        <v>51</v>
      </c>
      <c r="AY150" t="s">
        <v>50</v>
      </c>
      <c r="AZ150" t="s">
        <v>50</v>
      </c>
    </row>
    <row r="151" spans="1:52" x14ac:dyDescent="0.3">
      <c r="A151">
        <v>150</v>
      </c>
      <c r="B151" t="s">
        <v>51</v>
      </c>
      <c r="C151" t="s">
        <v>50</v>
      </c>
      <c r="D151" t="s">
        <v>51</v>
      </c>
      <c r="E151" t="s">
        <v>50</v>
      </c>
      <c r="F151">
        <v>7</v>
      </c>
      <c r="G151">
        <v>5</v>
      </c>
      <c r="H151">
        <v>2</v>
      </c>
      <c r="I151">
        <v>4</v>
      </c>
      <c r="J151">
        <v>3</v>
      </c>
      <c r="K151">
        <v>1</v>
      </c>
      <c r="L151">
        <v>1</v>
      </c>
      <c r="M151">
        <v>5</v>
      </c>
      <c r="N151" t="s">
        <v>50</v>
      </c>
      <c r="O151" t="s">
        <v>53</v>
      </c>
      <c r="P151" t="s">
        <v>53</v>
      </c>
      <c r="Q151">
        <v>11.48</v>
      </c>
      <c r="R151" t="s">
        <v>53</v>
      </c>
      <c r="S151">
        <v>11.48</v>
      </c>
      <c r="T151" t="s">
        <v>53</v>
      </c>
      <c r="U151" t="s">
        <v>53</v>
      </c>
      <c r="V151">
        <v>36.1</v>
      </c>
      <c r="W151" t="s">
        <v>53</v>
      </c>
      <c r="X151">
        <v>36.1</v>
      </c>
      <c r="Y151" t="s">
        <v>53</v>
      </c>
      <c r="Z151" t="s">
        <v>53</v>
      </c>
      <c r="AA151">
        <v>3.97</v>
      </c>
      <c r="AB151" t="s">
        <v>53</v>
      </c>
      <c r="AC151">
        <v>3.97</v>
      </c>
      <c r="AD151" t="s">
        <v>53</v>
      </c>
      <c r="AE151" s="1" t="s">
        <v>53</v>
      </c>
      <c r="AF151">
        <v>4</v>
      </c>
      <c r="AG151" t="s">
        <v>53</v>
      </c>
      <c r="AH151">
        <f t="shared" si="6"/>
        <v>4</v>
      </c>
      <c r="AI151" t="s">
        <v>53</v>
      </c>
      <c r="AJ151" t="s">
        <v>53</v>
      </c>
      <c r="AK151">
        <v>3.55</v>
      </c>
      <c r="AL151" t="s">
        <v>53</v>
      </c>
      <c r="AM151">
        <f t="shared" si="7"/>
        <v>3.55</v>
      </c>
      <c r="AN151" t="s">
        <v>53</v>
      </c>
      <c r="AO151" t="s">
        <v>53</v>
      </c>
      <c r="AP151">
        <v>5</v>
      </c>
      <c r="AQ151" t="s">
        <v>53</v>
      </c>
      <c r="AR151">
        <f t="shared" si="8"/>
        <v>5</v>
      </c>
      <c r="AS151" t="s">
        <v>59</v>
      </c>
      <c r="AT151" t="s">
        <v>50</v>
      </c>
      <c r="AU151" t="s">
        <v>49</v>
      </c>
      <c r="AV151">
        <v>4</v>
      </c>
      <c r="AW151" t="s">
        <v>58</v>
      </c>
      <c r="AX151" t="s">
        <v>49</v>
      </c>
      <c r="AY151" t="s">
        <v>51</v>
      </c>
      <c r="AZ151" t="s">
        <v>49</v>
      </c>
    </row>
    <row r="152" spans="1:52" x14ac:dyDescent="0.3">
      <c r="A152">
        <v>151</v>
      </c>
      <c r="B152" t="s">
        <v>51</v>
      </c>
      <c r="C152" t="s">
        <v>50</v>
      </c>
      <c r="D152" t="s">
        <v>51</v>
      </c>
      <c r="E152" t="s">
        <v>57</v>
      </c>
      <c r="F152">
        <v>7</v>
      </c>
      <c r="G152">
        <v>6</v>
      </c>
      <c r="H152">
        <v>2</v>
      </c>
      <c r="I152">
        <v>2</v>
      </c>
      <c r="J152">
        <v>5</v>
      </c>
      <c r="K152">
        <v>6</v>
      </c>
      <c r="L152">
        <v>2</v>
      </c>
      <c r="M152">
        <v>2</v>
      </c>
      <c r="N152" t="s">
        <v>50</v>
      </c>
      <c r="O152" t="s">
        <v>53</v>
      </c>
      <c r="P152" t="s">
        <v>53</v>
      </c>
      <c r="Q152">
        <v>13.6</v>
      </c>
      <c r="R152" t="s">
        <v>53</v>
      </c>
      <c r="S152">
        <v>13.6</v>
      </c>
      <c r="T152" t="s">
        <v>53</v>
      </c>
      <c r="U152" t="s">
        <v>53</v>
      </c>
      <c r="V152">
        <v>35.119999999999997</v>
      </c>
      <c r="W152" t="s">
        <v>53</v>
      </c>
      <c r="X152">
        <v>35.119999999999997</v>
      </c>
      <c r="Y152" t="s">
        <v>53</v>
      </c>
      <c r="Z152" t="s">
        <v>53</v>
      </c>
      <c r="AA152">
        <v>3.07</v>
      </c>
      <c r="AB152" t="s">
        <v>53</v>
      </c>
      <c r="AC152">
        <v>3.07</v>
      </c>
      <c r="AD152" t="s">
        <v>53</v>
      </c>
      <c r="AE152" s="1" t="s">
        <v>53</v>
      </c>
      <c r="AF152">
        <v>8.26</v>
      </c>
      <c r="AG152" t="s">
        <v>53</v>
      </c>
      <c r="AH152">
        <f t="shared" si="6"/>
        <v>8.26</v>
      </c>
      <c r="AI152" t="s">
        <v>53</v>
      </c>
      <c r="AJ152" t="s">
        <v>53</v>
      </c>
      <c r="AK152">
        <v>3.06</v>
      </c>
      <c r="AL152" t="s">
        <v>53</v>
      </c>
      <c r="AM152">
        <f t="shared" si="7"/>
        <v>3.06</v>
      </c>
      <c r="AN152" t="s">
        <v>53</v>
      </c>
      <c r="AO152" t="s">
        <v>53</v>
      </c>
      <c r="AP152">
        <v>6.39</v>
      </c>
      <c r="AQ152" t="s">
        <v>53</v>
      </c>
      <c r="AR152">
        <f t="shared" si="8"/>
        <v>6.39</v>
      </c>
      <c r="AS152" t="s">
        <v>54</v>
      </c>
      <c r="AT152" t="s">
        <v>55</v>
      </c>
      <c r="AU152" t="s">
        <v>50</v>
      </c>
      <c r="AV152">
        <v>1</v>
      </c>
      <c r="AW152" t="s">
        <v>50</v>
      </c>
      <c r="AX152" t="s">
        <v>55</v>
      </c>
      <c r="AY152" t="s">
        <v>58</v>
      </c>
      <c r="AZ152" t="s">
        <v>51</v>
      </c>
    </row>
    <row r="153" spans="1:52" x14ac:dyDescent="0.3">
      <c r="A153">
        <v>152</v>
      </c>
      <c r="B153" t="s">
        <v>51</v>
      </c>
      <c r="C153" t="s">
        <v>49</v>
      </c>
      <c r="D153" t="s">
        <v>50</v>
      </c>
      <c r="E153" t="s">
        <v>55</v>
      </c>
      <c r="F153">
        <v>7</v>
      </c>
      <c r="G153">
        <v>4</v>
      </c>
      <c r="H153">
        <v>1</v>
      </c>
      <c r="I153">
        <v>4</v>
      </c>
      <c r="J153">
        <v>1</v>
      </c>
      <c r="K153">
        <v>2</v>
      </c>
      <c r="L153">
        <v>1</v>
      </c>
      <c r="M153">
        <v>3</v>
      </c>
      <c r="N153" t="s">
        <v>50</v>
      </c>
      <c r="O153" t="s">
        <v>53</v>
      </c>
      <c r="P153" t="s">
        <v>53</v>
      </c>
      <c r="Q153">
        <v>7.01</v>
      </c>
      <c r="R153" t="s">
        <v>53</v>
      </c>
      <c r="S153">
        <v>7.01</v>
      </c>
      <c r="T153" t="s">
        <v>53</v>
      </c>
      <c r="U153" t="s">
        <v>53</v>
      </c>
      <c r="V153">
        <v>37.15</v>
      </c>
      <c r="W153" t="s">
        <v>53</v>
      </c>
      <c r="X153">
        <v>37.15</v>
      </c>
      <c r="Y153" t="s">
        <v>53</v>
      </c>
      <c r="Z153" t="s">
        <v>53</v>
      </c>
      <c r="AA153">
        <v>3.42</v>
      </c>
      <c r="AB153" t="s">
        <v>53</v>
      </c>
      <c r="AC153">
        <v>3.42</v>
      </c>
      <c r="AD153" t="s">
        <v>53</v>
      </c>
      <c r="AE153" s="1" t="s">
        <v>53</v>
      </c>
      <c r="AF153">
        <v>8.4499999999999993</v>
      </c>
      <c r="AG153" t="s">
        <v>53</v>
      </c>
      <c r="AH153">
        <f t="shared" si="6"/>
        <v>8.4499999999999993</v>
      </c>
      <c r="AI153" t="s">
        <v>53</v>
      </c>
      <c r="AJ153" t="s">
        <v>53</v>
      </c>
      <c r="AK153">
        <v>2.38</v>
      </c>
      <c r="AL153" t="s">
        <v>53</v>
      </c>
      <c r="AM153">
        <f t="shared" si="7"/>
        <v>2.38</v>
      </c>
      <c r="AN153" t="s">
        <v>53</v>
      </c>
      <c r="AO153" t="s">
        <v>53</v>
      </c>
      <c r="AP153">
        <v>5.59</v>
      </c>
      <c r="AQ153" t="s">
        <v>53</v>
      </c>
      <c r="AR153">
        <f t="shared" si="8"/>
        <v>5.59</v>
      </c>
      <c r="AS153" t="s">
        <v>56</v>
      </c>
      <c r="AT153" t="s">
        <v>58</v>
      </c>
      <c r="AU153" t="s">
        <v>50</v>
      </c>
      <c r="AV153">
        <v>3</v>
      </c>
      <c r="AW153" t="s">
        <v>55</v>
      </c>
      <c r="AX153" t="s">
        <v>49</v>
      </c>
      <c r="AY153" t="s">
        <v>50</v>
      </c>
      <c r="AZ153" t="s">
        <v>51</v>
      </c>
    </row>
    <row r="154" spans="1:52" x14ac:dyDescent="0.3">
      <c r="A154">
        <v>153</v>
      </c>
      <c r="B154" t="s">
        <v>49</v>
      </c>
      <c r="C154" t="s">
        <v>49</v>
      </c>
      <c r="D154" t="s">
        <v>51</v>
      </c>
      <c r="E154" t="s">
        <v>52</v>
      </c>
      <c r="F154">
        <v>6</v>
      </c>
      <c r="G154">
        <v>6</v>
      </c>
      <c r="H154">
        <v>1</v>
      </c>
      <c r="I154">
        <v>2</v>
      </c>
      <c r="J154">
        <v>1</v>
      </c>
      <c r="K154">
        <v>6</v>
      </c>
      <c r="L154">
        <v>3</v>
      </c>
      <c r="M154">
        <v>4</v>
      </c>
      <c r="N154" t="s">
        <v>51</v>
      </c>
      <c r="O154" t="s">
        <v>53</v>
      </c>
      <c r="P154">
        <v>10.41</v>
      </c>
      <c r="Q154" t="s">
        <v>53</v>
      </c>
      <c r="R154" t="s">
        <v>53</v>
      </c>
      <c r="S154">
        <v>10.41</v>
      </c>
      <c r="T154" t="s">
        <v>53</v>
      </c>
      <c r="U154">
        <v>43.01</v>
      </c>
      <c r="V154" t="s">
        <v>53</v>
      </c>
      <c r="W154" t="s">
        <v>53</v>
      </c>
      <c r="X154">
        <v>43.01</v>
      </c>
      <c r="Y154" t="s">
        <v>53</v>
      </c>
      <c r="Z154">
        <v>2.68</v>
      </c>
      <c r="AA154" t="s">
        <v>53</v>
      </c>
      <c r="AB154" t="s">
        <v>53</v>
      </c>
      <c r="AC154">
        <v>2.68</v>
      </c>
      <c r="AD154" t="s">
        <v>53</v>
      </c>
      <c r="AE154" s="1">
        <v>9.15</v>
      </c>
      <c r="AF154" t="s">
        <v>53</v>
      </c>
      <c r="AG154" t="s">
        <v>53</v>
      </c>
      <c r="AH154">
        <f t="shared" si="6"/>
        <v>9.15</v>
      </c>
      <c r="AI154" t="s">
        <v>53</v>
      </c>
      <c r="AJ154">
        <v>3.83</v>
      </c>
      <c r="AK154" t="s">
        <v>53</v>
      </c>
      <c r="AL154" t="s">
        <v>53</v>
      </c>
      <c r="AM154">
        <f t="shared" si="7"/>
        <v>3.83</v>
      </c>
      <c r="AN154" t="s">
        <v>53</v>
      </c>
      <c r="AO154">
        <v>3.85</v>
      </c>
      <c r="AP154" t="s">
        <v>53</v>
      </c>
      <c r="AQ154" t="s">
        <v>53</v>
      </c>
      <c r="AR154">
        <f t="shared" si="8"/>
        <v>3.85</v>
      </c>
      <c r="AS154" t="s">
        <v>59</v>
      </c>
      <c r="AT154" t="s">
        <v>55</v>
      </c>
      <c r="AU154" t="s">
        <v>58</v>
      </c>
      <c r="AV154">
        <v>4</v>
      </c>
      <c r="AW154" t="s">
        <v>51</v>
      </c>
      <c r="AX154" t="s">
        <v>51</v>
      </c>
      <c r="AY154" t="s">
        <v>57</v>
      </c>
      <c r="AZ154" t="s">
        <v>51</v>
      </c>
    </row>
    <row r="155" spans="1:52" x14ac:dyDescent="0.3">
      <c r="A155">
        <v>154</v>
      </c>
      <c r="B155" t="s">
        <v>49</v>
      </c>
      <c r="C155" t="s">
        <v>50</v>
      </c>
      <c r="D155" t="s">
        <v>51</v>
      </c>
      <c r="E155" t="s">
        <v>55</v>
      </c>
      <c r="F155">
        <v>2</v>
      </c>
      <c r="G155">
        <v>4</v>
      </c>
      <c r="H155">
        <v>4</v>
      </c>
      <c r="I155">
        <v>2</v>
      </c>
      <c r="J155">
        <v>1</v>
      </c>
      <c r="K155">
        <v>4</v>
      </c>
      <c r="L155">
        <v>1</v>
      </c>
      <c r="M155">
        <v>3</v>
      </c>
      <c r="N155" t="s">
        <v>50</v>
      </c>
      <c r="O155" t="s">
        <v>53</v>
      </c>
      <c r="P155" t="s">
        <v>53</v>
      </c>
      <c r="Q155">
        <v>5.28</v>
      </c>
      <c r="R155" t="s">
        <v>53</v>
      </c>
      <c r="S155">
        <v>5.28</v>
      </c>
      <c r="T155" t="s">
        <v>53</v>
      </c>
      <c r="U155" t="s">
        <v>53</v>
      </c>
      <c r="V155">
        <v>37.79</v>
      </c>
      <c r="W155" t="s">
        <v>53</v>
      </c>
      <c r="X155">
        <v>37.79</v>
      </c>
      <c r="Y155" t="s">
        <v>53</v>
      </c>
      <c r="Z155" t="s">
        <v>53</v>
      </c>
      <c r="AA155">
        <v>2.4500000000000002</v>
      </c>
      <c r="AB155" t="s">
        <v>53</v>
      </c>
      <c r="AC155">
        <v>2.4500000000000002</v>
      </c>
      <c r="AD155" t="s">
        <v>53</v>
      </c>
      <c r="AE155" s="1" t="s">
        <v>53</v>
      </c>
      <c r="AF155">
        <v>9.16</v>
      </c>
      <c r="AG155" t="s">
        <v>53</v>
      </c>
      <c r="AH155">
        <f t="shared" si="6"/>
        <v>9.16</v>
      </c>
      <c r="AI155" t="s">
        <v>53</v>
      </c>
      <c r="AJ155" t="s">
        <v>53</v>
      </c>
      <c r="AK155">
        <v>3.7</v>
      </c>
      <c r="AL155" t="s">
        <v>53</v>
      </c>
      <c r="AM155">
        <f t="shared" si="7"/>
        <v>3.7</v>
      </c>
      <c r="AN155" t="s">
        <v>53</v>
      </c>
      <c r="AO155" t="s">
        <v>53</v>
      </c>
      <c r="AP155">
        <v>2.13</v>
      </c>
      <c r="AQ155" t="s">
        <v>53</v>
      </c>
      <c r="AR155">
        <f t="shared" si="8"/>
        <v>2.13</v>
      </c>
      <c r="AS155" t="s">
        <v>56</v>
      </c>
      <c r="AT155" t="s">
        <v>52</v>
      </c>
      <c r="AU155" t="s">
        <v>50</v>
      </c>
      <c r="AV155">
        <v>1</v>
      </c>
      <c r="AW155" t="s">
        <v>55</v>
      </c>
      <c r="AX155" t="s">
        <v>49</v>
      </c>
      <c r="AY155" t="s">
        <v>49</v>
      </c>
      <c r="AZ155" t="s">
        <v>49</v>
      </c>
    </row>
    <row r="156" spans="1:52" x14ac:dyDescent="0.3">
      <c r="A156">
        <v>155</v>
      </c>
      <c r="B156" t="s">
        <v>51</v>
      </c>
      <c r="C156" t="s">
        <v>52</v>
      </c>
      <c r="D156" t="s">
        <v>51</v>
      </c>
      <c r="E156" t="s">
        <v>49</v>
      </c>
      <c r="F156">
        <v>5</v>
      </c>
      <c r="G156">
        <v>6</v>
      </c>
      <c r="H156">
        <v>1</v>
      </c>
      <c r="I156">
        <v>2</v>
      </c>
      <c r="J156">
        <v>6</v>
      </c>
      <c r="K156">
        <v>1</v>
      </c>
      <c r="L156">
        <v>1</v>
      </c>
      <c r="M156">
        <v>4</v>
      </c>
      <c r="N156" t="s">
        <v>52</v>
      </c>
      <c r="O156" t="s">
        <v>53</v>
      </c>
      <c r="P156" t="s">
        <v>53</v>
      </c>
      <c r="Q156" t="s">
        <v>53</v>
      </c>
      <c r="R156">
        <v>14.99</v>
      </c>
      <c r="S156">
        <v>14.99</v>
      </c>
      <c r="T156" t="s">
        <v>53</v>
      </c>
      <c r="U156" t="s">
        <v>53</v>
      </c>
      <c r="V156" t="s">
        <v>53</v>
      </c>
      <c r="W156">
        <v>37.74</v>
      </c>
      <c r="X156">
        <v>37.74</v>
      </c>
      <c r="Y156" t="s">
        <v>53</v>
      </c>
      <c r="Z156" t="s">
        <v>53</v>
      </c>
      <c r="AA156" t="s">
        <v>53</v>
      </c>
      <c r="AB156">
        <v>3.74</v>
      </c>
      <c r="AC156">
        <v>3.74</v>
      </c>
      <c r="AD156" t="s">
        <v>53</v>
      </c>
      <c r="AE156" s="1" t="s">
        <v>53</v>
      </c>
      <c r="AF156" t="s">
        <v>53</v>
      </c>
      <c r="AG156">
        <v>4.12</v>
      </c>
      <c r="AH156">
        <f t="shared" si="6"/>
        <v>4.12</v>
      </c>
      <c r="AI156" t="s">
        <v>53</v>
      </c>
      <c r="AJ156" t="s">
        <v>53</v>
      </c>
      <c r="AK156" t="s">
        <v>53</v>
      </c>
      <c r="AL156">
        <v>1.05</v>
      </c>
      <c r="AM156">
        <f t="shared" si="7"/>
        <v>1.05</v>
      </c>
      <c r="AN156" t="s">
        <v>53</v>
      </c>
      <c r="AO156" t="s">
        <v>53</v>
      </c>
      <c r="AP156" t="s">
        <v>53</v>
      </c>
      <c r="AQ156">
        <v>2.52</v>
      </c>
      <c r="AR156">
        <f t="shared" si="8"/>
        <v>2.52</v>
      </c>
      <c r="AS156" t="s">
        <v>54</v>
      </c>
      <c r="AT156" t="s">
        <v>57</v>
      </c>
      <c r="AU156" t="s">
        <v>52</v>
      </c>
      <c r="AV156">
        <v>3</v>
      </c>
      <c r="AW156" t="s">
        <v>51</v>
      </c>
      <c r="AX156" t="s">
        <v>58</v>
      </c>
      <c r="AY156" t="s">
        <v>55</v>
      </c>
      <c r="AZ156" t="s">
        <v>51</v>
      </c>
    </row>
    <row r="157" spans="1:52" x14ac:dyDescent="0.3">
      <c r="A157">
        <v>156</v>
      </c>
      <c r="B157" t="s">
        <v>51</v>
      </c>
      <c r="C157" t="s">
        <v>51</v>
      </c>
      <c r="D157" t="s">
        <v>51</v>
      </c>
      <c r="E157" t="s">
        <v>50</v>
      </c>
      <c r="F157">
        <v>7</v>
      </c>
      <c r="G157">
        <v>1</v>
      </c>
      <c r="H157">
        <v>1</v>
      </c>
      <c r="I157">
        <v>6</v>
      </c>
      <c r="J157">
        <v>1</v>
      </c>
      <c r="K157">
        <v>5</v>
      </c>
      <c r="L157">
        <v>1</v>
      </c>
      <c r="M157">
        <v>3</v>
      </c>
      <c r="N157" t="s">
        <v>51</v>
      </c>
      <c r="O157" t="s">
        <v>53</v>
      </c>
      <c r="P157">
        <v>10.15</v>
      </c>
      <c r="Q157" t="s">
        <v>53</v>
      </c>
      <c r="R157" t="s">
        <v>53</v>
      </c>
      <c r="S157">
        <v>10.15</v>
      </c>
      <c r="T157" t="s">
        <v>53</v>
      </c>
      <c r="U157">
        <v>40.729999999999997</v>
      </c>
      <c r="V157" t="s">
        <v>53</v>
      </c>
      <c r="W157" t="s">
        <v>53</v>
      </c>
      <c r="X157">
        <v>40.729999999999997</v>
      </c>
      <c r="Y157" t="s">
        <v>53</v>
      </c>
      <c r="Z157">
        <v>3.17</v>
      </c>
      <c r="AA157" t="s">
        <v>53</v>
      </c>
      <c r="AB157" t="s">
        <v>53</v>
      </c>
      <c r="AC157">
        <v>3.17</v>
      </c>
      <c r="AD157" t="s">
        <v>53</v>
      </c>
      <c r="AE157" s="1">
        <v>6.76</v>
      </c>
      <c r="AF157" t="s">
        <v>53</v>
      </c>
      <c r="AG157" t="s">
        <v>53</v>
      </c>
      <c r="AH157">
        <f t="shared" si="6"/>
        <v>6.76</v>
      </c>
      <c r="AI157" t="s">
        <v>53</v>
      </c>
      <c r="AJ157">
        <v>3.64</v>
      </c>
      <c r="AK157" t="s">
        <v>53</v>
      </c>
      <c r="AL157" t="s">
        <v>53</v>
      </c>
      <c r="AM157">
        <f t="shared" si="7"/>
        <v>3.64</v>
      </c>
      <c r="AN157" t="s">
        <v>53</v>
      </c>
      <c r="AO157">
        <v>2.7</v>
      </c>
      <c r="AP157" t="s">
        <v>53</v>
      </c>
      <c r="AQ157" t="s">
        <v>53</v>
      </c>
      <c r="AR157">
        <f t="shared" si="8"/>
        <v>2.7</v>
      </c>
      <c r="AS157" t="s">
        <v>56</v>
      </c>
      <c r="AT157" t="s">
        <v>58</v>
      </c>
      <c r="AU157" t="s">
        <v>50</v>
      </c>
      <c r="AV157">
        <v>2</v>
      </c>
      <c r="AW157" t="s">
        <v>52</v>
      </c>
      <c r="AX157" t="s">
        <v>52</v>
      </c>
      <c r="AY157" t="s">
        <v>51</v>
      </c>
      <c r="AZ157" t="s">
        <v>51</v>
      </c>
    </row>
    <row r="158" spans="1:52" x14ac:dyDescent="0.3">
      <c r="A158">
        <v>157</v>
      </c>
      <c r="B158" t="s">
        <v>49</v>
      </c>
      <c r="C158" t="s">
        <v>50</v>
      </c>
      <c r="D158" t="s">
        <v>49</v>
      </c>
      <c r="E158" t="s">
        <v>55</v>
      </c>
      <c r="F158">
        <v>6</v>
      </c>
      <c r="G158">
        <v>6</v>
      </c>
      <c r="H158">
        <v>1</v>
      </c>
      <c r="I158">
        <v>3</v>
      </c>
      <c r="J158">
        <v>4</v>
      </c>
      <c r="K158">
        <v>6</v>
      </c>
      <c r="L158">
        <v>1</v>
      </c>
      <c r="M158">
        <v>5</v>
      </c>
      <c r="N158" t="s">
        <v>50</v>
      </c>
      <c r="O158" t="s">
        <v>53</v>
      </c>
      <c r="P158" t="s">
        <v>53</v>
      </c>
      <c r="Q158">
        <v>7.56</v>
      </c>
      <c r="R158" t="s">
        <v>53</v>
      </c>
      <c r="S158">
        <v>7.56</v>
      </c>
      <c r="T158" t="s">
        <v>53</v>
      </c>
      <c r="U158" t="s">
        <v>53</v>
      </c>
      <c r="V158">
        <v>17.059999999999999</v>
      </c>
      <c r="W158" t="s">
        <v>53</v>
      </c>
      <c r="X158">
        <v>17.059999999999999</v>
      </c>
      <c r="Y158" t="s">
        <v>53</v>
      </c>
      <c r="Z158" t="s">
        <v>53</v>
      </c>
      <c r="AA158">
        <v>3.57</v>
      </c>
      <c r="AB158" t="s">
        <v>53</v>
      </c>
      <c r="AC158">
        <v>3.57</v>
      </c>
      <c r="AD158" t="s">
        <v>53</v>
      </c>
      <c r="AE158" s="1" t="s">
        <v>53</v>
      </c>
      <c r="AF158">
        <v>7.02</v>
      </c>
      <c r="AG158" t="s">
        <v>53</v>
      </c>
      <c r="AH158">
        <f t="shared" si="6"/>
        <v>7.02</v>
      </c>
      <c r="AI158" t="s">
        <v>53</v>
      </c>
      <c r="AJ158" t="s">
        <v>53</v>
      </c>
      <c r="AK158">
        <v>4.38</v>
      </c>
      <c r="AL158" t="s">
        <v>53</v>
      </c>
      <c r="AM158">
        <f t="shared" si="7"/>
        <v>4.38</v>
      </c>
      <c r="AN158" t="s">
        <v>53</v>
      </c>
      <c r="AO158" t="s">
        <v>53</v>
      </c>
      <c r="AP158">
        <v>5.85</v>
      </c>
      <c r="AQ158" t="s">
        <v>53</v>
      </c>
      <c r="AR158">
        <f t="shared" si="8"/>
        <v>5.85</v>
      </c>
      <c r="AS158" t="s">
        <v>59</v>
      </c>
      <c r="AT158" t="s">
        <v>57</v>
      </c>
      <c r="AU158" t="s">
        <v>50</v>
      </c>
      <c r="AV158">
        <v>5</v>
      </c>
      <c r="AW158" t="s">
        <v>57</v>
      </c>
      <c r="AX158" t="s">
        <v>51</v>
      </c>
      <c r="AY158" t="s">
        <v>55</v>
      </c>
      <c r="AZ158" t="s">
        <v>51</v>
      </c>
    </row>
    <row r="159" spans="1:52" x14ac:dyDescent="0.3">
      <c r="A159">
        <v>158</v>
      </c>
      <c r="B159" t="s">
        <v>49</v>
      </c>
      <c r="C159" t="s">
        <v>50</v>
      </c>
      <c r="D159" t="s">
        <v>50</v>
      </c>
      <c r="E159" t="s">
        <v>49</v>
      </c>
      <c r="F159">
        <v>6</v>
      </c>
      <c r="G159">
        <v>5</v>
      </c>
      <c r="H159">
        <v>5</v>
      </c>
      <c r="I159">
        <v>4</v>
      </c>
      <c r="J159">
        <v>3</v>
      </c>
      <c r="K159">
        <v>1</v>
      </c>
      <c r="L159">
        <v>4</v>
      </c>
      <c r="M159">
        <v>4</v>
      </c>
      <c r="N159" t="s">
        <v>51</v>
      </c>
      <c r="O159" t="s">
        <v>53</v>
      </c>
      <c r="P159">
        <v>11.64</v>
      </c>
      <c r="Q159" t="s">
        <v>53</v>
      </c>
      <c r="R159" t="s">
        <v>53</v>
      </c>
      <c r="S159">
        <v>11.64</v>
      </c>
      <c r="T159" t="s">
        <v>53</v>
      </c>
      <c r="U159">
        <v>27.91</v>
      </c>
      <c r="V159" t="s">
        <v>53</v>
      </c>
      <c r="W159" t="s">
        <v>53</v>
      </c>
      <c r="X159">
        <v>27.91</v>
      </c>
      <c r="Y159" t="s">
        <v>53</v>
      </c>
      <c r="Z159">
        <v>5.28</v>
      </c>
      <c r="AA159" t="s">
        <v>53</v>
      </c>
      <c r="AB159" t="s">
        <v>53</v>
      </c>
      <c r="AC159">
        <v>5.28</v>
      </c>
      <c r="AD159" t="s">
        <v>53</v>
      </c>
      <c r="AE159" s="1">
        <v>7.85</v>
      </c>
      <c r="AF159" t="s">
        <v>53</v>
      </c>
      <c r="AG159" t="s">
        <v>53</v>
      </c>
      <c r="AH159">
        <f t="shared" si="6"/>
        <v>7.85</v>
      </c>
      <c r="AI159" t="s">
        <v>53</v>
      </c>
      <c r="AJ159">
        <v>2.98</v>
      </c>
      <c r="AK159" t="s">
        <v>53</v>
      </c>
      <c r="AL159" t="s">
        <v>53</v>
      </c>
      <c r="AM159">
        <f t="shared" si="7"/>
        <v>2.98</v>
      </c>
      <c r="AN159" t="s">
        <v>53</v>
      </c>
      <c r="AO159">
        <v>2.92</v>
      </c>
      <c r="AP159" t="s">
        <v>53</v>
      </c>
      <c r="AQ159" t="s">
        <v>53</v>
      </c>
      <c r="AR159">
        <f t="shared" si="8"/>
        <v>2.92</v>
      </c>
      <c r="AS159" t="s">
        <v>56</v>
      </c>
      <c r="AT159" t="s">
        <v>50</v>
      </c>
      <c r="AU159" t="s">
        <v>58</v>
      </c>
      <c r="AV159">
        <v>6</v>
      </c>
      <c r="AW159" t="s">
        <v>58</v>
      </c>
      <c r="AX159" t="s">
        <v>51</v>
      </c>
      <c r="AY159" t="s">
        <v>55</v>
      </c>
      <c r="AZ159" t="s">
        <v>51</v>
      </c>
    </row>
    <row r="160" spans="1:52" x14ac:dyDescent="0.3">
      <c r="A160">
        <v>159</v>
      </c>
      <c r="B160" t="s">
        <v>49</v>
      </c>
      <c r="C160" t="s">
        <v>50</v>
      </c>
      <c r="D160" t="s">
        <v>49</v>
      </c>
      <c r="E160" t="s">
        <v>49</v>
      </c>
      <c r="F160">
        <v>6</v>
      </c>
      <c r="G160">
        <v>6</v>
      </c>
      <c r="H160">
        <v>4</v>
      </c>
      <c r="I160">
        <v>6</v>
      </c>
      <c r="J160">
        <v>1</v>
      </c>
      <c r="K160">
        <v>2</v>
      </c>
      <c r="L160">
        <v>1</v>
      </c>
      <c r="M160">
        <v>5</v>
      </c>
      <c r="N160" t="s">
        <v>50</v>
      </c>
      <c r="O160" t="s">
        <v>53</v>
      </c>
      <c r="P160" t="s">
        <v>53</v>
      </c>
      <c r="Q160">
        <v>12.76</v>
      </c>
      <c r="R160" t="s">
        <v>53</v>
      </c>
      <c r="S160">
        <v>12.76</v>
      </c>
      <c r="T160" t="s">
        <v>53</v>
      </c>
      <c r="U160" t="s">
        <v>53</v>
      </c>
      <c r="V160">
        <v>41.69</v>
      </c>
      <c r="W160" t="s">
        <v>53</v>
      </c>
      <c r="X160">
        <v>41.69</v>
      </c>
      <c r="Y160" t="s">
        <v>53</v>
      </c>
      <c r="Z160" t="s">
        <v>53</v>
      </c>
      <c r="AA160">
        <v>6.05</v>
      </c>
      <c r="AB160" t="s">
        <v>53</v>
      </c>
      <c r="AC160">
        <v>6.05</v>
      </c>
      <c r="AD160" t="s">
        <v>53</v>
      </c>
      <c r="AE160" s="1" t="s">
        <v>53</v>
      </c>
      <c r="AF160">
        <v>6.75</v>
      </c>
      <c r="AG160" t="s">
        <v>53</v>
      </c>
      <c r="AH160">
        <f t="shared" si="6"/>
        <v>6.75</v>
      </c>
      <c r="AI160" t="s">
        <v>53</v>
      </c>
      <c r="AJ160" t="s">
        <v>53</v>
      </c>
      <c r="AK160">
        <v>2.16</v>
      </c>
      <c r="AL160" t="s">
        <v>53</v>
      </c>
      <c r="AM160">
        <f t="shared" si="7"/>
        <v>2.16</v>
      </c>
      <c r="AN160" t="s">
        <v>53</v>
      </c>
      <c r="AO160" t="s">
        <v>53</v>
      </c>
      <c r="AP160">
        <v>2.16</v>
      </c>
      <c r="AQ160" t="s">
        <v>53</v>
      </c>
      <c r="AR160">
        <f t="shared" si="8"/>
        <v>2.16</v>
      </c>
      <c r="AS160" t="s">
        <v>54</v>
      </c>
      <c r="AT160" t="s">
        <v>58</v>
      </c>
      <c r="AU160" t="s">
        <v>50</v>
      </c>
      <c r="AV160">
        <v>3</v>
      </c>
      <c r="AW160" t="s">
        <v>52</v>
      </c>
      <c r="AX160" t="s">
        <v>51</v>
      </c>
      <c r="AY160" t="s">
        <v>50</v>
      </c>
      <c r="AZ160" t="s">
        <v>49</v>
      </c>
    </row>
    <row r="161" spans="1:52" x14ac:dyDescent="0.3">
      <c r="A161">
        <v>160</v>
      </c>
      <c r="B161" t="s">
        <v>51</v>
      </c>
      <c r="C161" t="s">
        <v>50</v>
      </c>
      <c r="D161" t="s">
        <v>51</v>
      </c>
      <c r="E161" t="s">
        <v>50</v>
      </c>
      <c r="F161">
        <v>7</v>
      </c>
      <c r="G161">
        <v>6</v>
      </c>
      <c r="H161">
        <v>2</v>
      </c>
      <c r="I161">
        <v>1</v>
      </c>
      <c r="J161">
        <v>1</v>
      </c>
      <c r="K161">
        <v>1</v>
      </c>
      <c r="L161">
        <v>6</v>
      </c>
      <c r="M161">
        <v>7</v>
      </c>
      <c r="N161" t="s">
        <v>50</v>
      </c>
      <c r="O161" t="s">
        <v>53</v>
      </c>
      <c r="P161" t="s">
        <v>53</v>
      </c>
      <c r="Q161">
        <v>9.67</v>
      </c>
      <c r="R161" t="s">
        <v>53</v>
      </c>
      <c r="S161">
        <v>9.67</v>
      </c>
      <c r="T161" t="s">
        <v>53</v>
      </c>
      <c r="U161" t="s">
        <v>53</v>
      </c>
      <c r="V161">
        <v>28.66</v>
      </c>
      <c r="W161" t="s">
        <v>53</v>
      </c>
      <c r="X161">
        <v>28.66</v>
      </c>
      <c r="Y161" t="s">
        <v>53</v>
      </c>
      <c r="Z161" t="s">
        <v>53</v>
      </c>
      <c r="AA161">
        <v>4.72</v>
      </c>
      <c r="AB161" t="s">
        <v>53</v>
      </c>
      <c r="AC161">
        <v>4.72</v>
      </c>
      <c r="AD161" t="s">
        <v>53</v>
      </c>
      <c r="AE161" s="1" t="s">
        <v>53</v>
      </c>
      <c r="AF161">
        <v>5.37</v>
      </c>
      <c r="AG161" t="s">
        <v>53</v>
      </c>
      <c r="AH161">
        <f t="shared" si="6"/>
        <v>5.37</v>
      </c>
      <c r="AI161" t="s">
        <v>53</v>
      </c>
      <c r="AJ161" t="s">
        <v>53</v>
      </c>
      <c r="AK161">
        <v>3.92</v>
      </c>
      <c r="AL161" t="s">
        <v>53</v>
      </c>
      <c r="AM161">
        <f t="shared" si="7"/>
        <v>3.92</v>
      </c>
      <c r="AN161" t="s">
        <v>53</v>
      </c>
      <c r="AO161" t="s">
        <v>53</v>
      </c>
      <c r="AP161">
        <v>5.38</v>
      </c>
      <c r="AQ161" t="s">
        <v>53</v>
      </c>
      <c r="AR161">
        <f t="shared" si="8"/>
        <v>5.38</v>
      </c>
      <c r="AS161" t="s">
        <v>56</v>
      </c>
      <c r="AT161" t="s">
        <v>52</v>
      </c>
      <c r="AU161" t="s">
        <v>50</v>
      </c>
      <c r="AV161">
        <v>2</v>
      </c>
      <c r="AW161" t="s">
        <v>55</v>
      </c>
      <c r="AX161" t="s">
        <v>51</v>
      </c>
      <c r="AY161" t="s">
        <v>58</v>
      </c>
      <c r="AZ161" t="s">
        <v>51</v>
      </c>
    </row>
    <row r="162" spans="1:52" x14ac:dyDescent="0.3">
      <c r="A162">
        <v>161</v>
      </c>
      <c r="B162" t="s">
        <v>51</v>
      </c>
      <c r="C162" t="s">
        <v>51</v>
      </c>
      <c r="D162" t="s">
        <v>52</v>
      </c>
      <c r="E162" t="s">
        <v>52</v>
      </c>
      <c r="F162">
        <v>6</v>
      </c>
      <c r="G162">
        <v>6</v>
      </c>
      <c r="H162">
        <v>1</v>
      </c>
      <c r="I162">
        <v>1</v>
      </c>
      <c r="J162">
        <v>1</v>
      </c>
      <c r="K162">
        <v>6</v>
      </c>
      <c r="L162">
        <v>2</v>
      </c>
      <c r="M162">
        <v>4</v>
      </c>
      <c r="N162" t="s">
        <v>49</v>
      </c>
      <c r="O162">
        <v>5.04</v>
      </c>
      <c r="P162" t="s">
        <v>53</v>
      </c>
      <c r="Q162" t="s">
        <v>53</v>
      </c>
      <c r="R162" t="s">
        <v>53</v>
      </c>
      <c r="S162">
        <v>5.04</v>
      </c>
      <c r="T162">
        <v>34.04</v>
      </c>
      <c r="U162" t="s">
        <v>53</v>
      </c>
      <c r="V162" t="s">
        <v>53</v>
      </c>
      <c r="W162" t="s">
        <v>53</v>
      </c>
      <c r="X162">
        <v>34.04</v>
      </c>
      <c r="Y162">
        <v>3.23</v>
      </c>
      <c r="Z162" t="s">
        <v>53</v>
      </c>
      <c r="AA162" t="s">
        <v>53</v>
      </c>
      <c r="AB162" t="s">
        <v>53</v>
      </c>
      <c r="AC162">
        <v>3.23</v>
      </c>
      <c r="AD162">
        <v>8.57</v>
      </c>
      <c r="AE162" s="1" t="s">
        <v>53</v>
      </c>
      <c r="AF162" t="s">
        <v>53</v>
      </c>
      <c r="AG162" t="s">
        <v>53</v>
      </c>
      <c r="AH162">
        <f t="shared" si="6"/>
        <v>8.57</v>
      </c>
      <c r="AI162">
        <v>1.39</v>
      </c>
      <c r="AJ162" t="s">
        <v>53</v>
      </c>
      <c r="AK162" t="s">
        <v>53</v>
      </c>
      <c r="AL162" t="s">
        <v>53</v>
      </c>
      <c r="AM162">
        <f t="shared" si="7"/>
        <v>1.39</v>
      </c>
      <c r="AN162">
        <v>6.44</v>
      </c>
      <c r="AO162" t="s">
        <v>53</v>
      </c>
      <c r="AP162" t="s">
        <v>53</v>
      </c>
      <c r="AQ162" t="s">
        <v>53</v>
      </c>
      <c r="AR162">
        <f t="shared" si="8"/>
        <v>6.44</v>
      </c>
      <c r="AS162" t="s">
        <v>54</v>
      </c>
      <c r="AT162" t="s">
        <v>52</v>
      </c>
      <c r="AU162" t="s">
        <v>50</v>
      </c>
      <c r="AV162">
        <v>4</v>
      </c>
      <c r="AW162" t="s">
        <v>52</v>
      </c>
      <c r="AX162" t="s">
        <v>51</v>
      </c>
      <c r="AY162" t="s">
        <v>51</v>
      </c>
      <c r="AZ162" t="s">
        <v>51</v>
      </c>
    </row>
    <row r="163" spans="1:52" x14ac:dyDescent="0.3">
      <c r="A163">
        <v>162</v>
      </c>
      <c r="B163" t="s">
        <v>52</v>
      </c>
      <c r="C163" t="s">
        <v>55</v>
      </c>
      <c r="D163" t="s">
        <v>52</v>
      </c>
      <c r="E163" t="s">
        <v>49</v>
      </c>
      <c r="F163">
        <v>4</v>
      </c>
      <c r="G163">
        <v>5</v>
      </c>
      <c r="H163">
        <v>1</v>
      </c>
      <c r="I163">
        <v>1</v>
      </c>
      <c r="J163">
        <v>2</v>
      </c>
      <c r="K163">
        <v>2</v>
      </c>
      <c r="L163">
        <v>1</v>
      </c>
      <c r="M163">
        <v>4</v>
      </c>
      <c r="N163" t="s">
        <v>49</v>
      </c>
      <c r="O163">
        <v>14.82</v>
      </c>
      <c r="P163" t="s">
        <v>53</v>
      </c>
      <c r="Q163" t="s">
        <v>53</v>
      </c>
      <c r="R163" t="s">
        <v>53</v>
      </c>
      <c r="S163">
        <v>14.82</v>
      </c>
      <c r="T163">
        <v>26.86</v>
      </c>
      <c r="U163" t="s">
        <v>53</v>
      </c>
      <c r="V163" t="s">
        <v>53</v>
      </c>
      <c r="W163" t="s">
        <v>53</v>
      </c>
      <c r="X163">
        <v>26.86</v>
      </c>
      <c r="Y163">
        <v>3.46</v>
      </c>
      <c r="Z163" t="s">
        <v>53</v>
      </c>
      <c r="AA163" t="s">
        <v>53</v>
      </c>
      <c r="AB163" t="s">
        <v>53</v>
      </c>
      <c r="AC163">
        <v>3.46</v>
      </c>
      <c r="AD163">
        <v>7.1</v>
      </c>
      <c r="AE163" s="1" t="s">
        <v>53</v>
      </c>
      <c r="AF163" t="s">
        <v>53</v>
      </c>
      <c r="AG163" t="s">
        <v>53</v>
      </c>
      <c r="AH163">
        <f t="shared" si="6"/>
        <v>7.1</v>
      </c>
      <c r="AI163">
        <v>1.01</v>
      </c>
      <c r="AJ163" t="s">
        <v>53</v>
      </c>
      <c r="AK163" t="s">
        <v>53</v>
      </c>
      <c r="AL163" t="s">
        <v>53</v>
      </c>
      <c r="AM163">
        <f t="shared" si="7"/>
        <v>1.01</v>
      </c>
      <c r="AN163">
        <v>1.04</v>
      </c>
      <c r="AO163" t="s">
        <v>53</v>
      </c>
      <c r="AP163" t="s">
        <v>53</v>
      </c>
      <c r="AQ163" t="s">
        <v>53</v>
      </c>
      <c r="AR163">
        <f t="shared" si="8"/>
        <v>1.04</v>
      </c>
      <c r="AS163" t="s">
        <v>59</v>
      </c>
      <c r="AT163" t="s">
        <v>50</v>
      </c>
      <c r="AU163" t="s">
        <v>55</v>
      </c>
      <c r="AV163">
        <v>2</v>
      </c>
      <c r="AW163" t="s">
        <v>51</v>
      </c>
      <c r="AX163" t="s">
        <v>51</v>
      </c>
      <c r="AY163" t="s">
        <v>51</v>
      </c>
      <c r="AZ163" t="s">
        <v>51</v>
      </c>
    </row>
    <row r="164" spans="1:52" x14ac:dyDescent="0.3">
      <c r="A164">
        <v>163</v>
      </c>
      <c r="B164" t="s">
        <v>51</v>
      </c>
      <c r="C164" t="s">
        <v>50</v>
      </c>
      <c r="D164" t="s">
        <v>49</v>
      </c>
      <c r="E164" t="s">
        <v>52</v>
      </c>
      <c r="F164">
        <v>6</v>
      </c>
      <c r="G164">
        <v>2</v>
      </c>
      <c r="H164">
        <v>1</v>
      </c>
      <c r="I164">
        <v>2</v>
      </c>
      <c r="J164">
        <v>1</v>
      </c>
      <c r="K164">
        <v>5</v>
      </c>
      <c r="L164">
        <v>2</v>
      </c>
      <c r="M164">
        <v>5</v>
      </c>
      <c r="N164" t="s">
        <v>52</v>
      </c>
      <c r="O164" t="s">
        <v>53</v>
      </c>
      <c r="P164" t="s">
        <v>53</v>
      </c>
      <c r="Q164" t="s">
        <v>53</v>
      </c>
      <c r="R164">
        <v>9.43</v>
      </c>
      <c r="S164">
        <v>9.43</v>
      </c>
      <c r="T164" t="s">
        <v>53</v>
      </c>
      <c r="U164" t="s">
        <v>53</v>
      </c>
      <c r="V164" t="s">
        <v>53</v>
      </c>
      <c r="W164">
        <v>31.98</v>
      </c>
      <c r="X164">
        <v>31.98</v>
      </c>
      <c r="Y164" t="s">
        <v>53</v>
      </c>
      <c r="Z164" t="s">
        <v>53</v>
      </c>
      <c r="AA164" t="s">
        <v>53</v>
      </c>
      <c r="AB164">
        <v>2.89</v>
      </c>
      <c r="AC164">
        <v>2.89</v>
      </c>
      <c r="AD164" t="s">
        <v>53</v>
      </c>
      <c r="AE164" s="1" t="s">
        <v>53</v>
      </c>
      <c r="AF164" t="s">
        <v>53</v>
      </c>
      <c r="AG164">
        <v>6.5</v>
      </c>
      <c r="AH164">
        <f t="shared" si="6"/>
        <v>6.5</v>
      </c>
      <c r="AI164" t="s">
        <v>53</v>
      </c>
      <c r="AJ164" t="s">
        <v>53</v>
      </c>
      <c r="AK164" t="s">
        <v>53</v>
      </c>
      <c r="AL164">
        <v>4.92</v>
      </c>
      <c r="AM164">
        <f t="shared" si="7"/>
        <v>4.92</v>
      </c>
      <c r="AN164" t="s">
        <v>53</v>
      </c>
      <c r="AO164" t="s">
        <v>53</v>
      </c>
      <c r="AP164" t="s">
        <v>53</v>
      </c>
      <c r="AQ164">
        <v>2.34</v>
      </c>
      <c r="AR164">
        <f t="shared" si="8"/>
        <v>2.34</v>
      </c>
      <c r="AS164" t="s">
        <v>54</v>
      </c>
      <c r="AT164" t="s">
        <v>51</v>
      </c>
      <c r="AU164" t="s">
        <v>58</v>
      </c>
      <c r="AV164">
        <v>3</v>
      </c>
      <c r="AW164" t="s">
        <v>60</v>
      </c>
      <c r="AX164" t="s">
        <v>49</v>
      </c>
      <c r="AY164" t="s">
        <v>50</v>
      </c>
      <c r="AZ164" t="s">
        <v>51</v>
      </c>
    </row>
    <row r="165" spans="1:52" x14ac:dyDescent="0.3">
      <c r="A165">
        <v>164</v>
      </c>
      <c r="B165" t="s">
        <v>49</v>
      </c>
      <c r="C165" t="s">
        <v>50</v>
      </c>
      <c r="D165" t="s">
        <v>51</v>
      </c>
      <c r="E165" t="s">
        <v>55</v>
      </c>
      <c r="F165">
        <v>6</v>
      </c>
      <c r="G165">
        <v>3</v>
      </c>
      <c r="H165">
        <v>5</v>
      </c>
      <c r="I165">
        <v>5</v>
      </c>
      <c r="J165">
        <v>3</v>
      </c>
      <c r="K165">
        <v>5</v>
      </c>
      <c r="L165">
        <v>1</v>
      </c>
      <c r="M165">
        <v>2</v>
      </c>
      <c r="N165" t="s">
        <v>51</v>
      </c>
      <c r="O165" t="s">
        <v>53</v>
      </c>
      <c r="P165">
        <v>5.69</v>
      </c>
      <c r="Q165" t="s">
        <v>53</v>
      </c>
      <c r="R165" t="s">
        <v>53</v>
      </c>
      <c r="S165">
        <v>5.69</v>
      </c>
      <c r="T165" t="s">
        <v>53</v>
      </c>
      <c r="U165">
        <v>37.07</v>
      </c>
      <c r="V165" t="s">
        <v>53</v>
      </c>
      <c r="W165" t="s">
        <v>53</v>
      </c>
      <c r="X165">
        <v>37.07</v>
      </c>
      <c r="Y165" t="s">
        <v>53</v>
      </c>
      <c r="Z165">
        <v>4.21</v>
      </c>
      <c r="AA165" t="s">
        <v>53</v>
      </c>
      <c r="AB165" t="s">
        <v>53</v>
      </c>
      <c r="AC165">
        <v>4.21</v>
      </c>
      <c r="AD165" t="s">
        <v>53</v>
      </c>
      <c r="AE165" s="1">
        <v>5.7</v>
      </c>
      <c r="AF165" t="s">
        <v>53</v>
      </c>
      <c r="AG165" t="s">
        <v>53</v>
      </c>
      <c r="AH165">
        <f t="shared" si="6"/>
        <v>5.7</v>
      </c>
      <c r="AI165" t="s">
        <v>53</v>
      </c>
      <c r="AJ165">
        <v>3.99</v>
      </c>
      <c r="AK165" t="s">
        <v>53</v>
      </c>
      <c r="AL165" t="s">
        <v>53</v>
      </c>
      <c r="AM165">
        <f t="shared" si="7"/>
        <v>3.99</v>
      </c>
      <c r="AN165" t="s">
        <v>53</v>
      </c>
      <c r="AO165">
        <v>3.47</v>
      </c>
      <c r="AP165" t="s">
        <v>53</v>
      </c>
      <c r="AQ165" t="s">
        <v>53</v>
      </c>
      <c r="AR165">
        <f t="shared" si="8"/>
        <v>3.47</v>
      </c>
      <c r="AS165" t="s">
        <v>56</v>
      </c>
      <c r="AT165" t="s">
        <v>51</v>
      </c>
      <c r="AU165" t="s">
        <v>51</v>
      </c>
      <c r="AV165">
        <v>2</v>
      </c>
      <c r="AW165" t="s">
        <v>55</v>
      </c>
      <c r="AX165" t="s">
        <v>51</v>
      </c>
      <c r="AY165" t="s">
        <v>51</v>
      </c>
      <c r="AZ165" t="s">
        <v>50</v>
      </c>
    </row>
    <row r="166" spans="1:52" x14ac:dyDescent="0.3">
      <c r="A166">
        <v>165</v>
      </c>
      <c r="B166" t="s">
        <v>49</v>
      </c>
      <c r="C166" t="s">
        <v>50</v>
      </c>
      <c r="D166" t="s">
        <v>52</v>
      </c>
      <c r="E166" t="s">
        <v>49</v>
      </c>
      <c r="F166">
        <v>7</v>
      </c>
      <c r="G166">
        <v>6</v>
      </c>
      <c r="H166">
        <v>1</v>
      </c>
      <c r="I166">
        <v>3</v>
      </c>
      <c r="J166">
        <v>5</v>
      </c>
      <c r="K166">
        <v>1</v>
      </c>
      <c r="L166">
        <v>2</v>
      </c>
      <c r="M166">
        <v>5</v>
      </c>
      <c r="N166" t="s">
        <v>51</v>
      </c>
      <c r="O166" t="s">
        <v>53</v>
      </c>
      <c r="P166">
        <v>9.86</v>
      </c>
      <c r="Q166" t="s">
        <v>53</v>
      </c>
      <c r="R166" t="s">
        <v>53</v>
      </c>
      <c r="S166">
        <v>9.86</v>
      </c>
      <c r="T166" t="s">
        <v>53</v>
      </c>
      <c r="U166">
        <v>28.86</v>
      </c>
      <c r="V166" t="s">
        <v>53</v>
      </c>
      <c r="W166" t="s">
        <v>53</v>
      </c>
      <c r="X166">
        <v>28.86</v>
      </c>
      <c r="Y166" t="s">
        <v>53</v>
      </c>
      <c r="Z166">
        <v>5.27</v>
      </c>
      <c r="AA166" t="s">
        <v>53</v>
      </c>
      <c r="AB166" t="s">
        <v>53</v>
      </c>
      <c r="AC166">
        <v>5.27</v>
      </c>
      <c r="AD166" t="s">
        <v>53</v>
      </c>
      <c r="AE166" s="1">
        <v>8.92</v>
      </c>
      <c r="AF166" t="s">
        <v>53</v>
      </c>
      <c r="AG166" t="s">
        <v>53</v>
      </c>
      <c r="AH166">
        <f t="shared" si="6"/>
        <v>8.92</v>
      </c>
      <c r="AI166" t="s">
        <v>53</v>
      </c>
      <c r="AJ166">
        <v>4.51</v>
      </c>
      <c r="AK166" t="s">
        <v>53</v>
      </c>
      <c r="AL166" t="s">
        <v>53</v>
      </c>
      <c r="AM166">
        <f t="shared" si="7"/>
        <v>4.51</v>
      </c>
      <c r="AN166" t="s">
        <v>53</v>
      </c>
      <c r="AO166">
        <v>2.82</v>
      </c>
      <c r="AP166" t="s">
        <v>53</v>
      </c>
      <c r="AQ166" t="s">
        <v>53</v>
      </c>
      <c r="AR166">
        <f t="shared" si="8"/>
        <v>2.82</v>
      </c>
      <c r="AS166" t="s">
        <v>56</v>
      </c>
      <c r="AT166" t="s">
        <v>50</v>
      </c>
      <c r="AU166" t="s">
        <v>50</v>
      </c>
      <c r="AV166">
        <v>2</v>
      </c>
      <c r="AW166" t="s">
        <v>52</v>
      </c>
      <c r="AX166" t="s">
        <v>50</v>
      </c>
      <c r="AY166" t="s">
        <v>57</v>
      </c>
      <c r="AZ166" t="s">
        <v>49</v>
      </c>
    </row>
    <row r="167" spans="1:52" x14ac:dyDescent="0.3">
      <c r="A167">
        <v>166</v>
      </c>
      <c r="B167" t="s">
        <v>49</v>
      </c>
      <c r="C167" t="s">
        <v>52</v>
      </c>
      <c r="D167" t="s">
        <v>51</v>
      </c>
      <c r="E167" t="s">
        <v>50</v>
      </c>
      <c r="F167">
        <v>7</v>
      </c>
      <c r="G167">
        <v>4</v>
      </c>
      <c r="H167">
        <v>1</v>
      </c>
      <c r="I167">
        <v>4</v>
      </c>
      <c r="J167">
        <v>2</v>
      </c>
      <c r="K167">
        <v>1</v>
      </c>
      <c r="L167">
        <v>1</v>
      </c>
      <c r="M167">
        <v>4</v>
      </c>
      <c r="N167" t="s">
        <v>52</v>
      </c>
      <c r="O167" t="s">
        <v>53</v>
      </c>
      <c r="P167" t="s">
        <v>53</v>
      </c>
      <c r="Q167" t="s">
        <v>53</v>
      </c>
      <c r="R167">
        <v>8.49</v>
      </c>
      <c r="S167">
        <v>8.49</v>
      </c>
      <c r="T167" t="s">
        <v>53</v>
      </c>
      <c r="U167" t="s">
        <v>53</v>
      </c>
      <c r="V167" t="s">
        <v>53</v>
      </c>
      <c r="W167">
        <v>31.81</v>
      </c>
      <c r="X167">
        <v>31.81</v>
      </c>
      <c r="Y167" t="s">
        <v>53</v>
      </c>
      <c r="Z167" t="s">
        <v>53</v>
      </c>
      <c r="AA167" t="s">
        <v>53</v>
      </c>
      <c r="AB167">
        <v>3.16</v>
      </c>
      <c r="AC167">
        <v>3.16</v>
      </c>
      <c r="AD167" t="s">
        <v>53</v>
      </c>
      <c r="AE167" s="1" t="s">
        <v>53</v>
      </c>
      <c r="AF167" t="s">
        <v>53</v>
      </c>
      <c r="AG167">
        <v>5.61</v>
      </c>
      <c r="AH167">
        <f t="shared" si="6"/>
        <v>5.61</v>
      </c>
      <c r="AI167" t="s">
        <v>53</v>
      </c>
      <c r="AJ167" t="s">
        <v>53</v>
      </c>
      <c r="AK167" t="s">
        <v>53</v>
      </c>
      <c r="AL167">
        <v>4.9000000000000004</v>
      </c>
      <c r="AM167">
        <f t="shared" si="7"/>
        <v>4.9000000000000004</v>
      </c>
      <c r="AN167" t="s">
        <v>53</v>
      </c>
      <c r="AO167" t="s">
        <v>53</v>
      </c>
      <c r="AP167" t="s">
        <v>53</v>
      </c>
      <c r="AQ167">
        <v>3.52</v>
      </c>
      <c r="AR167">
        <f t="shared" si="8"/>
        <v>3.52</v>
      </c>
      <c r="AS167" t="s">
        <v>59</v>
      </c>
      <c r="AT167" t="s">
        <v>50</v>
      </c>
      <c r="AU167" t="s">
        <v>49</v>
      </c>
      <c r="AV167">
        <v>2</v>
      </c>
      <c r="AW167" t="s">
        <v>57</v>
      </c>
      <c r="AX167" t="s">
        <v>55</v>
      </c>
      <c r="AY167" t="s">
        <v>50</v>
      </c>
      <c r="AZ167" t="s">
        <v>51</v>
      </c>
    </row>
    <row r="168" spans="1:52" x14ac:dyDescent="0.3">
      <c r="A168">
        <v>167</v>
      </c>
      <c r="B168" t="s">
        <v>49</v>
      </c>
      <c r="C168" t="s">
        <v>52</v>
      </c>
      <c r="D168" t="s">
        <v>50</v>
      </c>
      <c r="E168" t="s">
        <v>52</v>
      </c>
      <c r="F168">
        <v>4</v>
      </c>
      <c r="G168">
        <v>1</v>
      </c>
      <c r="H168">
        <v>1</v>
      </c>
      <c r="I168">
        <v>5</v>
      </c>
      <c r="J168">
        <v>6</v>
      </c>
      <c r="K168">
        <v>5</v>
      </c>
      <c r="L168">
        <v>1</v>
      </c>
      <c r="M168">
        <v>4</v>
      </c>
      <c r="N168" t="s">
        <v>49</v>
      </c>
      <c r="O168">
        <v>14.58</v>
      </c>
      <c r="P168" t="s">
        <v>53</v>
      </c>
      <c r="Q168" t="s">
        <v>53</v>
      </c>
      <c r="R168" t="s">
        <v>53</v>
      </c>
      <c r="S168">
        <v>14.58</v>
      </c>
      <c r="T168">
        <v>47.61</v>
      </c>
      <c r="U168" t="s">
        <v>53</v>
      </c>
      <c r="V168" t="s">
        <v>53</v>
      </c>
      <c r="W168" t="s">
        <v>53</v>
      </c>
      <c r="X168">
        <v>47.61</v>
      </c>
      <c r="Y168">
        <v>3.14</v>
      </c>
      <c r="Z168" t="s">
        <v>53</v>
      </c>
      <c r="AA168" t="s">
        <v>53</v>
      </c>
      <c r="AB168" t="s">
        <v>53</v>
      </c>
      <c r="AC168">
        <v>3.14</v>
      </c>
      <c r="AD168">
        <v>6.28</v>
      </c>
      <c r="AE168" s="1" t="s">
        <v>53</v>
      </c>
      <c r="AF168" t="s">
        <v>53</v>
      </c>
      <c r="AG168" t="s">
        <v>53</v>
      </c>
      <c r="AH168">
        <f t="shared" si="6"/>
        <v>6.28</v>
      </c>
      <c r="AI168">
        <v>1.95</v>
      </c>
      <c r="AJ168" t="s">
        <v>53</v>
      </c>
      <c r="AK168" t="s">
        <v>53</v>
      </c>
      <c r="AL168" t="s">
        <v>53</v>
      </c>
      <c r="AM168">
        <f t="shared" si="7"/>
        <v>1.95</v>
      </c>
      <c r="AN168">
        <v>1.75</v>
      </c>
      <c r="AO168" t="s">
        <v>53</v>
      </c>
      <c r="AP168" t="s">
        <v>53</v>
      </c>
      <c r="AQ168" t="s">
        <v>53</v>
      </c>
      <c r="AR168">
        <f t="shared" si="8"/>
        <v>1.75</v>
      </c>
      <c r="AS168" t="s">
        <v>56</v>
      </c>
      <c r="AT168" t="s">
        <v>52</v>
      </c>
      <c r="AU168" t="s">
        <v>50</v>
      </c>
      <c r="AV168">
        <v>4</v>
      </c>
      <c r="AW168" t="s">
        <v>61</v>
      </c>
      <c r="AX168" t="s">
        <v>51</v>
      </c>
      <c r="AY168" t="s">
        <v>50</v>
      </c>
      <c r="AZ168" t="s">
        <v>51</v>
      </c>
    </row>
    <row r="169" spans="1:52" x14ac:dyDescent="0.3">
      <c r="A169">
        <v>168</v>
      </c>
      <c r="B169" t="s">
        <v>49</v>
      </c>
      <c r="C169" t="s">
        <v>52</v>
      </c>
      <c r="D169" t="s">
        <v>51</v>
      </c>
      <c r="E169" t="s">
        <v>55</v>
      </c>
      <c r="F169">
        <v>6</v>
      </c>
      <c r="G169">
        <v>6</v>
      </c>
      <c r="H169">
        <v>3</v>
      </c>
      <c r="I169">
        <v>1</v>
      </c>
      <c r="J169">
        <v>1</v>
      </c>
      <c r="K169">
        <v>1</v>
      </c>
      <c r="L169">
        <v>6</v>
      </c>
      <c r="M169">
        <v>2</v>
      </c>
      <c r="N169" t="s">
        <v>50</v>
      </c>
      <c r="O169" t="s">
        <v>53</v>
      </c>
      <c r="P169" t="s">
        <v>53</v>
      </c>
      <c r="Q169">
        <v>6.89</v>
      </c>
      <c r="R169" t="s">
        <v>53</v>
      </c>
      <c r="S169">
        <v>6.89</v>
      </c>
      <c r="T169" t="s">
        <v>53</v>
      </c>
      <c r="U169" t="s">
        <v>53</v>
      </c>
      <c r="V169">
        <v>46.86</v>
      </c>
      <c r="W169" t="s">
        <v>53</v>
      </c>
      <c r="X169">
        <v>46.86</v>
      </c>
      <c r="Y169" t="s">
        <v>53</v>
      </c>
      <c r="Z169" t="s">
        <v>53</v>
      </c>
      <c r="AA169">
        <v>4.25</v>
      </c>
      <c r="AB169" t="s">
        <v>53</v>
      </c>
      <c r="AC169">
        <v>4.25</v>
      </c>
      <c r="AD169" t="s">
        <v>53</v>
      </c>
      <c r="AE169" s="1" t="s">
        <v>53</v>
      </c>
      <c r="AF169">
        <v>4.1500000000000004</v>
      </c>
      <c r="AG169" t="s">
        <v>53</v>
      </c>
      <c r="AH169">
        <f t="shared" si="6"/>
        <v>4.1500000000000004</v>
      </c>
      <c r="AI169" t="s">
        <v>53</v>
      </c>
      <c r="AJ169" t="s">
        <v>53</v>
      </c>
      <c r="AK169">
        <v>3.38</v>
      </c>
      <c r="AL169" t="s">
        <v>53</v>
      </c>
      <c r="AM169">
        <f t="shared" si="7"/>
        <v>3.38</v>
      </c>
      <c r="AN169" t="s">
        <v>53</v>
      </c>
      <c r="AO169" t="s">
        <v>53</v>
      </c>
      <c r="AP169">
        <v>4.26</v>
      </c>
      <c r="AQ169" t="s">
        <v>53</v>
      </c>
      <c r="AR169">
        <f t="shared" si="8"/>
        <v>4.26</v>
      </c>
      <c r="AS169" t="s">
        <v>54</v>
      </c>
      <c r="AT169" t="s">
        <v>52</v>
      </c>
      <c r="AU169" t="s">
        <v>50</v>
      </c>
      <c r="AV169">
        <v>2</v>
      </c>
      <c r="AW169" t="s">
        <v>57</v>
      </c>
      <c r="AX169" t="s">
        <v>49</v>
      </c>
      <c r="AY169" t="s">
        <v>58</v>
      </c>
      <c r="AZ169" t="s">
        <v>51</v>
      </c>
    </row>
    <row r="170" spans="1:52" x14ac:dyDescent="0.3">
      <c r="A170">
        <v>169</v>
      </c>
      <c r="B170" t="s">
        <v>49</v>
      </c>
      <c r="C170" t="s">
        <v>50</v>
      </c>
      <c r="D170" t="s">
        <v>52</v>
      </c>
      <c r="E170" t="s">
        <v>49</v>
      </c>
      <c r="F170">
        <v>6</v>
      </c>
      <c r="G170">
        <v>3</v>
      </c>
      <c r="H170">
        <v>3</v>
      </c>
      <c r="I170">
        <v>4</v>
      </c>
      <c r="J170">
        <v>1</v>
      </c>
      <c r="K170">
        <v>1</v>
      </c>
      <c r="L170">
        <v>3</v>
      </c>
      <c r="M170">
        <v>5</v>
      </c>
      <c r="N170" t="s">
        <v>50</v>
      </c>
      <c r="O170" t="s">
        <v>53</v>
      </c>
      <c r="P170" t="s">
        <v>53</v>
      </c>
      <c r="Q170">
        <v>11.69</v>
      </c>
      <c r="R170" t="s">
        <v>53</v>
      </c>
      <c r="S170">
        <v>11.69</v>
      </c>
      <c r="T170" t="s">
        <v>53</v>
      </c>
      <c r="U170" t="s">
        <v>53</v>
      </c>
      <c r="V170">
        <v>33.979999999999997</v>
      </c>
      <c r="W170" t="s">
        <v>53</v>
      </c>
      <c r="X170">
        <v>33.979999999999997</v>
      </c>
      <c r="Y170" t="s">
        <v>53</v>
      </c>
      <c r="Z170" t="s">
        <v>53</v>
      </c>
      <c r="AA170">
        <v>2.12</v>
      </c>
      <c r="AB170" t="s">
        <v>53</v>
      </c>
      <c r="AC170">
        <v>2.12</v>
      </c>
      <c r="AD170" t="s">
        <v>53</v>
      </c>
      <c r="AE170" s="1" t="s">
        <v>53</v>
      </c>
      <c r="AF170">
        <v>6.63</v>
      </c>
      <c r="AG170" t="s">
        <v>53</v>
      </c>
      <c r="AH170">
        <f t="shared" si="6"/>
        <v>6.63</v>
      </c>
      <c r="AI170" t="s">
        <v>53</v>
      </c>
      <c r="AJ170" t="s">
        <v>53</v>
      </c>
      <c r="AK170">
        <v>4.24</v>
      </c>
      <c r="AL170" t="s">
        <v>53</v>
      </c>
      <c r="AM170">
        <f t="shared" si="7"/>
        <v>4.24</v>
      </c>
      <c r="AN170" t="s">
        <v>53</v>
      </c>
      <c r="AO170" t="s">
        <v>53</v>
      </c>
      <c r="AP170">
        <v>4.3499999999999996</v>
      </c>
      <c r="AQ170" t="s">
        <v>53</v>
      </c>
      <c r="AR170">
        <f t="shared" si="8"/>
        <v>4.3499999999999996</v>
      </c>
      <c r="AS170" t="s">
        <v>54</v>
      </c>
      <c r="AT170" t="s">
        <v>50</v>
      </c>
      <c r="AU170" t="s">
        <v>51</v>
      </c>
      <c r="AV170">
        <v>3</v>
      </c>
      <c r="AW170" t="s">
        <v>55</v>
      </c>
      <c r="AX170" t="s">
        <v>51</v>
      </c>
      <c r="AY170" t="s">
        <v>51</v>
      </c>
      <c r="AZ170" t="s">
        <v>49</v>
      </c>
    </row>
    <row r="171" spans="1:52" x14ac:dyDescent="0.3">
      <c r="A171">
        <v>170</v>
      </c>
      <c r="B171" t="s">
        <v>51</v>
      </c>
      <c r="C171" t="s">
        <v>55</v>
      </c>
      <c r="D171" t="s">
        <v>49</v>
      </c>
      <c r="E171" t="s">
        <v>52</v>
      </c>
      <c r="F171">
        <v>7</v>
      </c>
      <c r="G171">
        <v>6</v>
      </c>
      <c r="H171">
        <v>5</v>
      </c>
      <c r="I171">
        <v>3</v>
      </c>
      <c r="J171">
        <v>1</v>
      </c>
      <c r="K171">
        <v>1</v>
      </c>
      <c r="L171">
        <v>1</v>
      </c>
      <c r="M171">
        <v>6</v>
      </c>
      <c r="N171" t="s">
        <v>49</v>
      </c>
      <c r="O171">
        <v>14.09</v>
      </c>
      <c r="P171" t="s">
        <v>53</v>
      </c>
      <c r="Q171" t="s">
        <v>53</v>
      </c>
      <c r="R171" t="s">
        <v>53</v>
      </c>
      <c r="S171">
        <v>14.09</v>
      </c>
      <c r="T171">
        <v>43.86</v>
      </c>
      <c r="U171" t="s">
        <v>53</v>
      </c>
      <c r="V171" t="s">
        <v>53</v>
      </c>
      <c r="W171" t="s">
        <v>53</v>
      </c>
      <c r="X171">
        <v>43.86</v>
      </c>
      <c r="Y171">
        <v>3.81</v>
      </c>
      <c r="Z171" t="s">
        <v>53</v>
      </c>
      <c r="AA171" t="s">
        <v>53</v>
      </c>
      <c r="AB171" t="s">
        <v>53</v>
      </c>
      <c r="AC171">
        <v>3.81</v>
      </c>
      <c r="AD171">
        <v>9.23</v>
      </c>
      <c r="AE171" s="1" t="s">
        <v>53</v>
      </c>
      <c r="AF171" t="s">
        <v>53</v>
      </c>
      <c r="AG171" t="s">
        <v>53</v>
      </c>
      <c r="AH171">
        <f t="shared" si="6"/>
        <v>9.23</v>
      </c>
      <c r="AI171">
        <v>1.85</v>
      </c>
      <c r="AJ171" t="s">
        <v>53</v>
      </c>
      <c r="AK171" t="s">
        <v>53</v>
      </c>
      <c r="AL171" t="s">
        <v>53</v>
      </c>
      <c r="AM171">
        <f t="shared" si="7"/>
        <v>1.85</v>
      </c>
      <c r="AN171">
        <v>4.6100000000000003</v>
      </c>
      <c r="AO171" t="s">
        <v>53</v>
      </c>
      <c r="AP171" t="s">
        <v>53</v>
      </c>
      <c r="AQ171" t="s">
        <v>53</v>
      </c>
      <c r="AR171">
        <f t="shared" si="8"/>
        <v>4.6100000000000003</v>
      </c>
      <c r="AS171" t="s">
        <v>54</v>
      </c>
      <c r="AT171" t="s">
        <v>51</v>
      </c>
      <c r="AU171" t="s">
        <v>49</v>
      </c>
      <c r="AV171">
        <v>5</v>
      </c>
      <c r="AW171" t="s">
        <v>55</v>
      </c>
      <c r="AX171" t="s">
        <v>49</v>
      </c>
      <c r="AY171" t="s">
        <v>52</v>
      </c>
      <c r="AZ171" t="s">
        <v>51</v>
      </c>
    </row>
    <row r="172" spans="1:52" x14ac:dyDescent="0.3">
      <c r="A172">
        <v>171</v>
      </c>
      <c r="B172" t="s">
        <v>49</v>
      </c>
      <c r="C172" t="s">
        <v>49</v>
      </c>
      <c r="D172" t="s">
        <v>51</v>
      </c>
      <c r="E172" t="s">
        <v>49</v>
      </c>
      <c r="F172">
        <v>7</v>
      </c>
      <c r="G172">
        <v>6</v>
      </c>
      <c r="H172">
        <v>1</v>
      </c>
      <c r="I172">
        <v>1</v>
      </c>
      <c r="J172">
        <v>5</v>
      </c>
      <c r="K172">
        <v>4</v>
      </c>
      <c r="L172">
        <v>1</v>
      </c>
      <c r="M172">
        <v>5</v>
      </c>
      <c r="N172" t="s">
        <v>50</v>
      </c>
      <c r="O172" t="s">
        <v>53</v>
      </c>
      <c r="P172" t="s">
        <v>53</v>
      </c>
      <c r="Q172">
        <v>5.76</v>
      </c>
      <c r="R172" t="s">
        <v>53</v>
      </c>
      <c r="S172">
        <v>5.76</v>
      </c>
      <c r="T172" t="s">
        <v>53</v>
      </c>
      <c r="U172" t="s">
        <v>53</v>
      </c>
      <c r="V172">
        <v>36.01</v>
      </c>
      <c r="W172" t="s">
        <v>53</v>
      </c>
      <c r="X172">
        <v>36.01</v>
      </c>
      <c r="Y172" t="s">
        <v>53</v>
      </c>
      <c r="Z172" t="s">
        <v>53</v>
      </c>
      <c r="AA172">
        <v>5.59</v>
      </c>
      <c r="AB172" t="s">
        <v>53</v>
      </c>
      <c r="AC172">
        <v>5.59</v>
      </c>
      <c r="AD172" t="s">
        <v>53</v>
      </c>
      <c r="AE172" s="1" t="s">
        <v>53</v>
      </c>
      <c r="AF172">
        <v>4.1399999999999997</v>
      </c>
      <c r="AG172" t="s">
        <v>53</v>
      </c>
      <c r="AH172">
        <f t="shared" si="6"/>
        <v>4.1399999999999997</v>
      </c>
      <c r="AI172" t="s">
        <v>53</v>
      </c>
      <c r="AJ172" t="s">
        <v>53</v>
      </c>
      <c r="AK172">
        <v>2.54</v>
      </c>
      <c r="AL172" t="s">
        <v>53</v>
      </c>
      <c r="AM172">
        <f t="shared" si="7"/>
        <v>2.54</v>
      </c>
      <c r="AN172" t="s">
        <v>53</v>
      </c>
      <c r="AO172" t="s">
        <v>53</v>
      </c>
      <c r="AP172">
        <v>6.02</v>
      </c>
      <c r="AQ172" t="s">
        <v>53</v>
      </c>
      <c r="AR172">
        <f t="shared" si="8"/>
        <v>6.02</v>
      </c>
      <c r="AS172" t="s">
        <v>56</v>
      </c>
      <c r="AT172" t="s">
        <v>49</v>
      </c>
      <c r="AU172" t="s">
        <v>58</v>
      </c>
      <c r="AV172">
        <v>2</v>
      </c>
      <c r="AW172" t="s">
        <v>60</v>
      </c>
      <c r="AX172" t="s">
        <v>51</v>
      </c>
      <c r="AY172" t="s">
        <v>50</v>
      </c>
      <c r="AZ172" t="s">
        <v>51</v>
      </c>
    </row>
    <row r="173" spans="1:52" x14ac:dyDescent="0.3">
      <c r="A173">
        <v>172</v>
      </c>
      <c r="B173" t="s">
        <v>51</v>
      </c>
      <c r="C173" t="s">
        <v>50</v>
      </c>
      <c r="D173" t="s">
        <v>52</v>
      </c>
      <c r="E173" t="s">
        <v>55</v>
      </c>
      <c r="F173">
        <v>7</v>
      </c>
      <c r="G173">
        <v>3</v>
      </c>
      <c r="H173">
        <v>1</v>
      </c>
      <c r="I173">
        <v>2</v>
      </c>
      <c r="J173">
        <v>1</v>
      </c>
      <c r="K173">
        <v>1</v>
      </c>
      <c r="L173">
        <v>5</v>
      </c>
      <c r="M173">
        <v>4</v>
      </c>
      <c r="N173" t="s">
        <v>49</v>
      </c>
      <c r="O173">
        <v>6.92</v>
      </c>
      <c r="P173" t="s">
        <v>53</v>
      </c>
      <c r="Q173" t="s">
        <v>53</v>
      </c>
      <c r="R173" t="s">
        <v>53</v>
      </c>
      <c r="S173">
        <v>6.92</v>
      </c>
      <c r="T173">
        <v>43.64</v>
      </c>
      <c r="U173" t="s">
        <v>53</v>
      </c>
      <c r="V173" t="s">
        <v>53</v>
      </c>
      <c r="W173" t="s">
        <v>53</v>
      </c>
      <c r="X173">
        <v>43.64</v>
      </c>
      <c r="Y173">
        <v>3.52</v>
      </c>
      <c r="Z173" t="s">
        <v>53</v>
      </c>
      <c r="AA173" t="s">
        <v>53</v>
      </c>
      <c r="AB173" t="s">
        <v>53</v>
      </c>
      <c r="AC173">
        <v>3.52</v>
      </c>
      <c r="AD173">
        <v>7.94</v>
      </c>
      <c r="AE173" s="1" t="s">
        <v>53</v>
      </c>
      <c r="AF173" t="s">
        <v>53</v>
      </c>
      <c r="AG173" t="s">
        <v>53</v>
      </c>
      <c r="AH173">
        <f t="shared" si="6"/>
        <v>7.94</v>
      </c>
      <c r="AI173">
        <v>3.94</v>
      </c>
      <c r="AJ173" t="s">
        <v>53</v>
      </c>
      <c r="AK173" t="s">
        <v>53</v>
      </c>
      <c r="AL173" t="s">
        <v>53</v>
      </c>
      <c r="AM173">
        <f t="shared" si="7"/>
        <v>3.94</v>
      </c>
      <c r="AN173">
        <v>6.32</v>
      </c>
      <c r="AO173" t="s">
        <v>53</v>
      </c>
      <c r="AP173" t="s">
        <v>53</v>
      </c>
      <c r="AQ173" t="s">
        <v>53</v>
      </c>
      <c r="AR173">
        <f t="shared" si="8"/>
        <v>6.32</v>
      </c>
      <c r="AS173" t="s">
        <v>54</v>
      </c>
      <c r="AT173" t="s">
        <v>52</v>
      </c>
      <c r="AU173" t="s">
        <v>52</v>
      </c>
      <c r="AV173">
        <v>5</v>
      </c>
      <c r="AW173" t="s">
        <v>52</v>
      </c>
      <c r="AX173" t="s">
        <v>51</v>
      </c>
      <c r="AY173" t="s">
        <v>50</v>
      </c>
      <c r="AZ173" t="s">
        <v>51</v>
      </c>
    </row>
    <row r="174" spans="1:52" x14ac:dyDescent="0.3">
      <c r="A174">
        <v>173</v>
      </c>
      <c r="B174" t="s">
        <v>51</v>
      </c>
      <c r="C174" t="s">
        <v>50</v>
      </c>
      <c r="D174" t="s">
        <v>49</v>
      </c>
      <c r="E174" t="s">
        <v>50</v>
      </c>
      <c r="F174">
        <v>7</v>
      </c>
      <c r="G174">
        <v>6</v>
      </c>
      <c r="H174">
        <v>2</v>
      </c>
      <c r="I174">
        <v>6</v>
      </c>
      <c r="J174">
        <v>1</v>
      </c>
      <c r="K174">
        <v>1</v>
      </c>
      <c r="L174">
        <v>1</v>
      </c>
      <c r="M174">
        <v>4</v>
      </c>
      <c r="N174" t="s">
        <v>49</v>
      </c>
      <c r="O174">
        <v>14.45</v>
      </c>
      <c r="P174" t="s">
        <v>53</v>
      </c>
      <c r="Q174" t="s">
        <v>53</v>
      </c>
      <c r="R174" t="s">
        <v>53</v>
      </c>
      <c r="S174">
        <v>14.45</v>
      </c>
      <c r="T174">
        <v>23.58</v>
      </c>
      <c r="U174" t="s">
        <v>53</v>
      </c>
      <c r="V174" t="s">
        <v>53</v>
      </c>
      <c r="W174" t="s">
        <v>53</v>
      </c>
      <c r="X174">
        <v>23.58</v>
      </c>
      <c r="Y174">
        <v>3.93</v>
      </c>
      <c r="Z174" t="s">
        <v>53</v>
      </c>
      <c r="AA174" t="s">
        <v>53</v>
      </c>
      <c r="AB174" t="s">
        <v>53</v>
      </c>
      <c r="AC174">
        <v>3.93</v>
      </c>
      <c r="AD174">
        <v>8.0299999999999994</v>
      </c>
      <c r="AE174" s="1" t="s">
        <v>53</v>
      </c>
      <c r="AF174" t="s">
        <v>53</v>
      </c>
      <c r="AG174" t="s">
        <v>53</v>
      </c>
      <c r="AH174">
        <f t="shared" si="6"/>
        <v>8.0299999999999994</v>
      </c>
      <c r="AI174">
        <v>1.52</v>
      </c>
      <c r="AJ174" t="s">
        <v>53</v>
      </c>
      <c r="AK174" t="s">
        <v>53</v>
      </c>
      <c r="AL174" t="s">
        <v>53</v>
      </c>
      <c r="AM174">
        <f t="shared" si="7"/>
        <v>1.52</v>
      </c>
      <c r="AN174">
        <v>1.83</v>
      </c>
      <c r="AO174" t="s">
        <v>53</v>
      </c>
      <c r="AP174" t="s">
        <v>53</v>
      </c>
      <c r="AQ174" t="s">
        <v>53</v>
      </c>
      <c r="AR174">
        <f t="shared" si="8"/>
        <v>1.83</v>
      </c>
      <c r="AS174" t="s">
        <v>54</v>
      </c>
      <c r="AT174" t="s">
        <v>52</v>
      </c>
      <c r="AU174" t="s">
        <v>50</v>
      </c>
      <c r="AV174">
        <v>2</v>
      </c>
      <c r="AW174" t="s">
        <v>61</v>
      </c>
      <c r="AX174" t="s">
        <v>51</v>
      </c>
      <c r="AY174" t="s">
        <v>50</v>
      </c>
      <c r="AZ174" t="s">
        <v>51</v>
      </c>
    </row>
    <row r="175" spans="1:52" x14ac:dyDescent="0.3">
      <c r="A175">
        <v>174</v>
      </c>
      <c r="B175" t="s">
        <v>51</v>
      </c>
      <c r="C175" t="s">
        <v>51</v>
      </c>
      <c r="D175" t="s">
        <v>50</v>
      </c>
      <c r="E175" t="s">
        <v>52</v>
      </c>
      <c r="F175">
        <v>6</v>
      </c>
      <c r="G175">
        <v>5</v>
      </c>
      <c r="H175">
        <v>1</v>
      </c>
      <c r="I175">
        <v>2</v>
      </c>
      <c r="J175">
        <v>1</v>
      </c>
      <c r="K175">
        <v>1</v>
      </c>
      <c r="L175">
        <v>1</v>
      </c>
      <c r="M175">
        <v>5</v>
      </c>
      <c r="N175" t="s">
        <v>49</v>
      </c>
      <c r="O175">
        <v>5.77</v>
      </c>
      <c r="P175" t="s">
        <v>53</v>
      </c>
      <c r="Q175" t="s">
        <v>53</v>
      </c>
      <c r="R175" t="s">
        <v>53</v>
      </c>
      <c r="S175">
        <v>5.77</v>
      </c>
      <c r="T175">
        <v>34</v>
      </c>
      <c r="U175" t="s">
        <v>53</v>
      </c>
      <c r="V175" t="s">
        <v>53</v>
      </c>
      <c r="W175" t="s">
        <v>53</v>
      </c>
      <c r="X175">
        <v>34</v>
      </c>
      <c r="Y175">
        <v>2.11</v>
      </c>
      <c r="Z175" t="s">
        <v>53</v>
      </c>
      <c r="AA175" t="s">
        <v>53</v>
      </c>
      <c r="AB175" t="s">
        <v>53</v>
      </c>
      <c r="AC175">
        <v>2.11</v>
      </c>
      <c r="AD175">
        <v>8.1999999999999993</v>
      </c>
      <c r="AE175" s="1" t="s">
        <v>53</v>
      </c>
      <c r="AF175" t="s">
        <v>53</v>
      </c>
      <c r="AG175" t="s">
        <v>53</v>
      </c>
      <c r="AH175">
        <f t="shared" si="6"/>
        <v>8.1999999999999993</v>
      </c>
      <c r="AI175">
        <v>1.92</v>
      </c>
      <c r="AJ175" t="s">
        <v>53</v>
      </c>
      <c r="AK175" t="s">
        <v>53</v>
      </c>
      <c r="AL175" t="s">
        <v>53</v>
      </c>
      <c r="AM175">
        <f t="shared" si="7"/>
        <v>1.92</v>
      </c>
      <c r="AN175">
        <v>5.12</v>
      </c>
      <c r="AO175" t="s">
        <v>53</v>
      </c>
      <c r="AP175" t="s">
        <v>53</v>
      </c>
      <c r="AQ175" t="s">
        <v>53</v>
      </c>
      <c r="AR175">
        <f t="shared" si="8"/>
        <v>5.12</v>
      </c>
      <c r="AS175" t="s">
        <v>56</v>
      </c>
      <c r="AT175" t="s">
        <v>52</v>
      </c>
      <c r="AU175" t="s">
        <v>49</v>
      </c>
      <c r="AV175">
        <v>7</v>
      </c>
      <c r="AW175" t="s">
        <v>61</v>
      </c>
      <c r="AX175" t="s">
        <v>58</v>
      </c>
      <c r="AY175" t="s">
        <v>50</v>
      </c>
      <c r="AZ175" t="s">
        <v>49</v>
      </c>
    </row>
    <row r="176" spans="1:52" x14ac:dyDescent="0.3">
      <c r="A176">
        <v>175</v>
      </c>
      <c r="B176" t="s">
        <v>49</v>
      </c>
      <c r="C176" t="s">
        <v>49</v>
      </c>
      <c r="D176" t="s">
        <v>49</v>
      </c>
      <c r="E176" t="s">
        <v>49</v>
      </c>
      <c r="F176">
        <v>7</v>
      </c>
      <c r="G176">
        <v>2</v>
      </c>
      <c r="H176">
        <v>2</v>
      </c>
      <c r="I176">
        <v>4</v>
      </c>
      <c r="J176">
        <v>1</v>
      </c>
      <c r="K176">
        <v>5</v>
      </c>
      <c r="L176">
        <v>5</v>
      </c>
      <c r="M176">
        <v>6</v>
      </c>
      <c r="N176" t="s">
        <v>49</v>
      </c>
      <c r="O176">
        <v>5.12</v>
      </c>
      <c r="P176" t="s">
        <v>53</v>
      </c>
      <c r="Q176" t="s">
        <v>53</v>
      </c>
      <c r="R176" t="s">
        <v>53</v>
      </c>
      <c r="S176">
        <v>5.12</v>
      </c>
      <c r="T176">
        <v>40.729999999999997</v>
      </c>
      <c r="U176" t="s">
        <v>53</v>
      </c>
      <c r="V176" t="s">
        <v>53</v>
      </c>
      <c r="W176" t="s">
        <v>53</v>
      </c>
      <c r="X176">
        <v>40.729999999999997</v>
      </c>
      <c r="Y176">
        <v>1.62</v>
      </c>
      <c r="Z176" t="s">
        <v>53</v>
      </c>
      <c r="AA176" t="s">
        <v>53</v>
      </c>
      <c r="AB176" t="s">
        <v>53</v>
      </c>
      <c r="AC176">
        <v>1.62</v>
      </c>
      <c r="AD176">
        <v>8.09</v>
      </c>
      <c r="AE176" s="1" t="s">
        <v>53</v>
      </c>
      <c r="AF176" t="s">
        <v>53</v>
      </c>
      <c r="AG176" t="s">
        <v>53</v>
      </c>
      <c r="AH176">
        <f t="shared" si="6"/>
        <v>8.09</v>
      </c>
      <c r="AI176">
        <v>2.96</v>
      </c>
      <c r="AJ176" t="s">
        <v>53</v>
      </c>
      <c r="AK176" t="s">
        <v>53</v>
      </c>
      <c r="AL176" t="s">
        <v>53</v>
      </c>
      <c r="AM176">
        <f t="shared" si="7"/>
        <v>2.96</v>
      </c>
      <c r="AN176">
        <v>2.2400000000000002</v>
      </c>
      <c r="AO176" t="s">
        <v>53</v>
      </c>
      <c r="AP176" t="s">
        <v>53</v>
      </c>
      <c r="AQ176" t="s">
        <v>53</v>
      </c>
      <c r="AR176">
        <f t="shared" si="8"/>
        <v>2.2400000000000002</v>
      </c>
      <c r="AS176" t="s">
        <v>56</v>
      </c>
      <c r="AT176" t="s">
        <v>50</v>
      </c>
      <c r="AU176" t="s">
        <v>50</v>
      </c>
      <c r="AV176">
        <v>2</v>
      </c>
      <c r="AW176" t="s">
        <v>57</v>
      </c>
      <c r="AX176" t="s">
        <v>49</v>
      </c>
      <c r="AY176" t="s">
        <v>58</v>
      </c>
      <c r="AZ176" t="s">
        <v>49</v>
      </c>
    </row>
    <row r="177" spans="1:52" x14ac:dyDescent="0.3">
      <c r="A177">
        <v>176</v>
      </c>
      <c r="B177" t="s">
        <v>49</v>
      </c>
      <c r="C177" t="s">
        <v>51</v>
      </c>
      <c r="D177" t="s">
        <v>49</v>
      </c>
      <c r="E177" t="s">
        <v>55</v>
      </c>
      <c r="F177">
        <v>6</v>
      </c>
      <c r="G177">
        <v>2</v>
      </c>
      <c r="H177">
        <v>1</v>
      </c>
      <c r="I177">
        <v>2</v>
      </c>
      <c r="J177">
        <v>2</v>
      </c>
      <c r="K177">
        <v>1</v>
      </c>
      <c r="L177">
        <v>1</v>
      </c>
      <c r="M177">
        <v>4</v>
      </c>
      <c r="N177" t="s">
        <v>50</v>
      </c>
      <c r="O177" t="s">
        <v>53</v>
      </c>
      <c r="P177" t="s">
        <v>53</v>
      </c>
      <c r="Q177">
        <v>7.06</v>
      </c>
      <c r="R177" t="s">
        <v>53</v>
      </c>
      <c r="S177">
        <v>7.06</v>
      </c>
      <c r="T177" t="s">
        <v>53</v>
      </c>
      <c r="U177" t="s">
        <v>53</v>
      </c>
      <c r="V177">
        <v>25.89</v>
      </c>
      <c r="W177" t="s">
        <v>53</v>
      </c>
      <c r="X177">
        <v>25.89</v>
      </c>
      <c r="Y177" t="s">
        <v>53</v>
      </c>
      <c r="Z177" t="s">
        <v>53</v>
      </c>
      <c r="AA177">
        <v>3.25</v>
      </c>
      <c r="AB177" t="s">
        <v>53</v>
      </c>
      <c r="AC177">
        <v>3.25</v>
      </c>
      <c r="AD177" t="s">
        <v>53</v>
      </c>
      <c r="AE177" s="1" t="s">
        <v>53</v>
      </c>
      <c r="AF177">
        <v>9.76</v>
      </c>
      <c r="AG177" t="s">
        <v>53</v>
      </c>
      <c r="AH177">
        <f t="shared" si="6"/>
        <v>9.76</v>
      </c>
      <c r="AI177" t="s">
        <v>53</v>
      </c>
      <c r="AJ177" t="s">
        <v>53</v>
      </c>
      <c r="AK177">
        <v>2.56</v>
      </c>
      <c r="AL177" t="s">
        <v>53</v>
      </c>
      <c r="AM177">
        <f t="shared" si="7"/>
        <v>2.56</v>
      </c>
      <c r="AN177" t="s">
        <v>53</v>
      </c>
      <c r="AO177" t="s">
        <v>53</v>
      </c>
      <c r="AP177">
        <v>3.67</v>
      </c>
      <c r="AQ177" t="s">
        <v>53</v>
      </c>
      <c r="AR177">
        <f t="shared" si="8"/>
        <v>3.67</v>
      </c>
      <c r="AS177" t="s">
        <v>56</v>
      </c>
      <c r="AT177" t="s">
        <v>55</v>
      </c>
      <c r="AU177" t="s">
        <v>58</v>
      </c>
      <c r="AV177">
        <v>1</v>
      </c>
      <c r="AW177" t="s">
        <v>58</v>
      </c>
      <c r="AX177" t="s">
        <v>58</v>
      </c>
      <c r="AY177" t="s">
        <v>51</v>
      </c>
      <c r="AZ177" t="s">
        <v>51</v>
      </c>
    </row>
    <row r="178" spans="1:52" x14ac:dyDescent="0.3">
      <c r="A178">
        <v>177</v>
      </c>
      <c r="B178" t="s">
        <v>49</v>
      </c>
      <c r="C178" t="s">
        <v>50</v>
      </c>
      <c r="D178" t="s">
        <v>50</v>
      </c>
      <c r="E178" t="s">
        <v>49</v>
      </c>
      <c r="F178">
        <v>6</v>
      </c>
      <c r="G178">
        <v>4</v>
      </c>
      <c r="H178">
        <v>4</v>
      </c>
      <c r="I178">
        <v>7</v>
      </c>
      <c r="J178">
        <v>1</v>
      </c>
      <c r="K178">
        <v>1</v>
      </c>
      <c r="L178">
        <v>1</v>
      </c>
      <c r="M178">
        <v>5</v>
      </c>
      <c r="N178" t="s">
        <v>50</v>
      </c>
      <c r="O178" t="s">
        <v>53</v>
      </c>
      <c r="P178" t="s">
        <v>53</v>
      </c>
      <c r="Q178">
        <v>5.04</v>
      </c>
      <c r="R178" t="s">
        <v>53</v>
      </c>
      <c r="S178">
        <v>5.04</v>
      </c>
      <c r="T178" t="s">
        <v>53</v>
      </c>
      <c r="U178" t="s">
        <v>53</v>
      </c>
      <c r="V178">
        <v>34.22</v>
      </c>
      <c r="W178" t="s">
        <v>53</v>
      </c>
      <c r="X178">
        <v>34.22</v>
      </c>
      <c r="Y178" t="s">
        <v>53</v>
      </c>
      <c r="Z178" t="s">
        <v>53</v>
      </c>
      <c r="AA178">
        <v>3.6</v>
      </c>
      <c r="AB178" t="s">
        <v>53</v>
      </c>
      <c r="AC178">
        <v>3.6</v>
      </c>
      <c r="AD178" t="s">
        <v>53</v>
      </c>
      <c r="AE178" s="1" t="s">
        <v>53</v>
      </c>
      <c r="AF178">
        <v>7.99</v>
      </c>
      <c r="AG178" t="s">
        <v>53</v>
      </c>
      <c r="AH178">
        <f t="shared" si="6"/>
        <v>7.99</v>
      </c>
      <c r="AI178" t="s">
        <v>53</v>
      </c>
      <c r="AJ178" t="s">
        <v>53</v>
      </c>
      <c r="AK178">
        <v>3.56</v>
      </c>
      <c r="AL178" t="s">
        <v>53</v>
      </c>
      <c r="AM178">
        <f t="shared" si="7"/>
        <v>3.56</v>
      </c>
      <c r="AN178" t="s">
        <v>53</v>
      </c>
      <c r="AO178" t="s">
        <v>53</v>
      </c>
      <c r="AP178">
        <v>4.05</v>
      </c>
      <c r="AQ178" t="s">
        <v>53</v>
      </c>
      <c r="AR178">
        <f t="shared" si="8"/>
        <v>4.05</v>
      </c>
      <c r="AS178" t="s">
        <v>59</v>
      </c>
      <c r="AT178" t="s">
        <v>49</v>
      </c>
      <c r="AU178" t="s">
        <v>50</v>
      </c>
      <c r="AV178">
        <v>1</v>
      </c>
      <c r="AW178" t="s">
        <v>60</v>
      </c>
      <c r="AX178" t="s">
        <v>52</v>
      </c>
      <c r="AY178" t="s">
        <v>58</v>
      </c>
      <c r="AZ178" t="s">
        <v>50</v>
      </c>
    </row>
    <row r="179" spans="1:52" x14ac:dyDescent="0.3">
      <c r="A179">
        <v>178</v>
      </c>
      <c r="B179" t="s">
        <v>49</v>
      </c>
      <c r="C179" t="s">
        <v>49</v>
      </c>
      <c r="D179" t="s">
        <v>49</v>
      </c>
      <c r="E179" t="s">
        <v>49</v>
      </c>
      <c r="F179">
        <v>7</v>
      </c>
      <c r="G179">
        <v>2</v>
      </c>
      <c r="H179">
        <v>4</v>
      </c>
      <c r="I179">
        <v>2</v>
      </c>
      <c r="J179">
        <v>2</v>
      </c>
      <c r="K179">
        <v>4</v>
      </c>
      <c r="L179">
        <v>1</v>
      </c>
      <c r="M179">
        <v>4</v>
      </c>
      <c r="N179" t="s">
        <v>51</v>
      </c>
      <c r="O179" t="s">
        <v>53</v>
      </c>
      <c r="P179">
        <v>14.43</v>
      </c>
      <c r="Q179" t="s">
        <v>53</v>
      </c>
      <c r="R179" t="s">
        <v>53</v>
      </c>
      <c r="S179">
        <v>14.43</v>
      </c>
      <c r="T179" t="s">
        <v>53</v>
      </c>
      <c r="U179">
        <v>43.81</v>
      </c>
      <c r="V179" t="s">
        <v>53</v>
      </c>
      <c r="W179" t="s">
        <v>53</v>
      </c>
      <c r="X179">
        <v>43.81</v>
      </c>
      <c r="Y179" t="s">
        <v>53</v>
      </c>
      <c r="Z179">
        <v>5.85</v>
      </c>
      <c r="AA179" t="s">
        <v>53</v>
      </c>
      <c r="AB179" t="s">
        <v>53</v>
      </c>
      <c r="AC179">
        <v>5.85</v>
      </c>
      <c r="AD179" t="s">
        <v>53</v>
      </c>
      <c r="AE179" s="1">
        <v>4.82</v>
      </c>
      <c r="AF179" t="s">
        <v>53</v>
      </c>
      <c r="AG179" t="s">
        <v>53</v>
      </c>
      <c r="AH179">
        <f t="shared" si="6"/>
        <v>4.82</v>
      </c>
      <c r="AI179" t="s">
        <v>53</v>
      </c>
      <c r="AJ179">
        <v>4.2</v>
      </c>
      <c r="AK179" t="s">
        <v>53</v>
      </c>
      <c r="AL179" t="s">
        <v>53</v>
      </c>
      <c r="AM179">
        <f t="shared" si="7"/>
        <v>4.2</v>
      </c>
      <c r="AN179" t="s">
        <v>53</v>
      </c>
      <c r="AO179">
        <v>3.03</v>
      </c>
      <c r="AP179" t="s">
        <v>53</v>
      </c>
      <c r="AQ179" t="s">
        <v>53</v>
      </c>
      <c r="AR179">
        <f t="shared" si="8"/>
        <v>3.03</v>
      </c>
      <c r="AS179" t="s">
        <v>59</v>
      </c>
      <c r="AT179" t="s">
        <v>52</v>
      </c>
      <c r="AU179" t="s">
        <v>50</v>
      </c>
      <c r="AV179">
        <v>1</v>
      </c>
      <c r="AW179" t="s">
        <v>61</v>
      </c>
      <c r="AX179" t="s">
        <v>50</v>
      </c>
      <c r="AY179" t="s">
        <v>51</v>
      </c>
      <c r="AZ179" t="s">
        <v>51</v>
      </c>
    </row>
    <row r="180" spans="1:52" x14ac:dyDescent="0.3">
      <c r="A180">
        <v>179</v>
      </c>
      <c r="B180" t="s">
        <v>49</v>
      </c>
      <c r="C180" t="s">
        <v>50</v>
      </c>
      <c r="D180" t="s">
        <v>49</v>
      </c>
      <c r="E180" t="s">
        <v>57</v>
      </c>
      <c r="F180">
        <v>7</v>
      </c>
      <c r="G180">
        <v>3</v>
      </c>
      <c r="H180">
        <v>3</v>
      </c>
      <c r="I180">
        <v>2</v>
      </c>
      <c r="J180">
        <v>1</v>
      </c>
      <c r="K180">
        <v>2</v>
      </c>
      <c r="L180">
        <v>3</v>
      </c>
      <c r="M180">
        <v>4</v>
      </c>
      <c r="N180" t="s">
        <v>49</v>
      </c>
      <c r="O180">
        <v>11.11</v>
      </c>
      <c r="P180" t="s">
        <v>53</v>
      </c>
      <c r="Q180" t="s">
        <v>53</v>
      </c>
      <c r="R180" t="s">
        <v>53</v>
      </c>
      <c r="S180">
        <v>11.11</v>
      </c>
      <c r="T180">
        <v>34.31</v>
      </c>
      <c r="U180" t="s">
        <v>53</v>
      </c>
      <c r="V180" t="s">
        <v>53</v>
      </c>
      <c r="W180" t="s">
        <v>53</v>
      </c>
      <c r="X180">
        <v>34.31</v>
      </c>
      <c r="Y180">
        <v>2.09</v>
      </c>
      <c r="Z180" t="s">
        <v>53</v>
      </c>
      <c r="AA180" t="s">
        <v>53</v>
      </c>
      <c r="AB180" t="s">
        <v>53</v>
      </c>
      <c r="AC180">
        <v>2.09</v>
      </c>
      <c r="AD180">
        <v>8.67</v>
      </c>
      <c r="AE180" s="1" t="s">
        <v>53</v>
      </c>
      <c r="AF180" t="s">
        <v>53</v>
      </c>
      <c r="AG180" t="s">
        <v>53</v>
      </c>
      <c r="AH180">
        <f t="shared" si="6"/>
        <v>8.67</v>
      </c>
      <c r="AI180">
        <v>2.76</v>
      </c>
      <c r="AJ180" t="s">
        <v>53</v>
      </c>
      <c r="AK180" t="s">
        <v>53</v>
      </c>
      <c r="AL180" t="s">
        <v>53</v>
      </c>
      <c r="AM180">
        <f t="shared" si="7"/>
        <v>2.76</v>
      </c>
      <c r="AN180">
        <v>1.01</v>
      </c>
      <c r="AO180" t="s">
        <v>53</v>
      </c>
      <c r="AP180" t="s">
        <v>53</v>
      </c>
      <c r="AQ180" t="s">
        <v>53</v>
      </c>
      <c r="AR180">
        <f t="shared" si="8"/>
        <v>1.01</v>
      </c>
      <c r="AS180" t="s">
        <v>54</v>
      </c>
      <c r="AT180" t="s">
        <v>51</v>
      </c>
      <c r="AU180" t="s">
        <v>58</v>
      </c>
      <c r="AV180">
        <v>6</v>
      </c>
      <c r="AW180" t="s">
        <v>60</v>
      </c>
      <c r="AX180" t="s">
        <v>52</v>
      </c>
      <c r="AY180" t="s">
        <v>58</v>
      </c>
      <c r="AZ180" t="s">
        <v>51</v>
      </c>
    </row>
    <row r="181" spans="1:52" x14ac:dyDescent="0.3">
      <c r="A181">
        <v>180</v>
      </c>
      <c r="B181" t="s">
        <v>49</v>
      </c>
      <c r="C181" t="s">
        <v>50</v>
      </c>
      <c r="D181" t="s">
        <v>51</v>
      </c>
      <c r="E181" t="s">
        <v>57</v>
      </c>
      <c r="F181">
        <v>6</v>
      </c>
      <c r="G181">
        <v>3</v>
      </c>
      <c r="H181">
        <v>4</v>
      </c>
      <c r="I181">
        <v>2</v>
      </c>
      <c r="J181">
        <v>1</v>
      </c>
      <c r="K181">
        <v>1</v>
      </c>
      <c r="L181">
        <v>1</v>
      </c>
      <c r="M181">
        <v>5</v>
      </c>
      <c r="N181" t="s">
        <v>52</v>
      </c>
      <c r="O181" t="s">
        <v>53</v>
      </c>
      <c r="P181" t="s">
        <v>53</v>
      </c>
      <c r="Q181" t="s">
        <v>53</v>
      </c>
      <c r="R181">
        <v>13.46</v>
      </c>
      <c r="S181">
        <v>13.46</v>
      </c>
      <c r="T181" t="s">
        <v>53</v>
      </c>
      <c r="U181" t="s">
        <v>53</v>
      </c>
      <c r="V181" t="s">
        <v>53</v>
      </c>
      <c r="W181">
        <v>42.78</v>
      </c>
      <c r="X181">
        <v>42.78</v>
      </c>
      <c r="Y181" t="s">
        <v>53</v>
      </c>
      <c r="Z181" t="s">
        <v>53</v>
      </c>
      <c r="AA181" t="s">
        <v>53</v>
      </c>
      <c r="AB181">
        <v>6.17</v>
      </c>
      <c r="AC181">
        <v>6.17</v>
      </c>
      <c r="AD181" t="s">
        <v>53</v>
      </c>
      <c r="AE181" s="1" t="s">
        <v>53</v>
      </c>
      <c r="AF181" t="s">
        <v>53</v>
      </c>
      <c r="AG181">
        <v>5.45</v>
      </c>
      <c r="AH181">
        <f t="shared" si="6"/>
        <v>5.45</v>
      </c>
      <c r="AI181" t="s">
        <v>53</v>
      </c>
      <c r="AJ181" t="s">
        <v>53</v>
      </c>
      <c r="AK181" t="s">
        <v>53</v>
      </c>
      <c r="AL181">
        <v>1.1399999999999999</v>
      </c>
      <c r="AM181">
        <f t="shared" si="7"/>
        <v>1.1399999999999999</v>
      </c>
      <c r="AN181" t="s">
        <v>53</v>
      </c>
      <c r="AO181" t="s">
        <v>53</v>
      </c>
      <c r="AP181" t="s">
        <v>53</v>
      </c>
      <c r="AQ181">
        <v>4.7</v>
      </c>
      <c r="AR181">
        <f t="shared" si="8"/>
        <v>4.7</v>
      </c>
      <c r="AS181" t="s">
        <v>56</v>
      </c>
      <c r="AT181" t="s">
        <v>50</v>
      </c>
      <c r="AU181" t="s">
        <v>50</v>
      </c>
      <c r="AV181">
        <v>1</v>
      </c>
      <c r="AW181" t="s">
        <v>55</v>
      </c>
      <c r="AX181" t="s">
        <v>55</v>
      </c>
      <c r="AY181" t="s">
        <v>57</v>
      </c>
      <c r="AZ181" t="s">
        <v>49</v>
      </c>
    </row>
    <row r="182" spans="1:52" x14ac:dyDescent="0.3">
      <c r="A182">
        <v>181</v>
      </c>
      <c r="B182" t="s">
        <v>49</v>
      </c>
      <c r="C182" t="s">
        <v>52</v>
      </c>
      <c r="D182" t="s">
        <v>51</v>
      </c>
      <c r="E182" t="s">
        <v>57</v>
      </c>
      <c r="F182">
        <v>7</v>
      </c>
      <c r="G182">
        <v>6</v>
      </c>
      <c r="H182">
        <v>1</v>
      </c>
      <c r="I182">
        <v>4</v>
      </c>
      <c r="J182">
        <v>4</v>
      </c>
      <c r="K182">
        <v>5</v>
      </c>
      <c r="L182">
        <v>1</v>
      </c>
      <c r="M182">
        <v>4</v>
      </c>
      <c r="N182" t="s">
        <v>50</v>
      </c>
      <c r="O182" t="s">
        <v>53</v>
      </c>
      <c r="P182" t="s">
        <v>53</v>
      </c>
      <c r="Q182">
        <v>9.2899999999999991</v>
      </c>
      <c r="R182" t="s">
        <v>53</v>
      </c>
      <c r="S182">
        <v>9.2899999999999991</v>
      </c>
      <c r="T182" t="s">
        <v>53</v>
      </c>
      <c r="U182" t="s">
        <v>53</v>
      </c>
      <c r="V182">
        <v>36.56</v>
      </c>
      <c r="W182" t="s">
        <v>53</v>
      </c>
      <c r="X182">
        <v>36.56</v>
      </c>
      <c r="Y182" t="s">
        <v>53</v>
      </c>
      <c r="Z182" t="s">
        <v>53</v>
      </c>
      <c r="AA182">
        <v>5.71</v>
      </c>
      <c r="AB182" t="s">
        <v>53</v>
      </c>
      <c r="AC182">
        <v>5.71</v>
      </c>
      <c r="AD182" t="s">
        <v>53</v>
      </c>
      <c r="AE182" s="1" t="s">
        <v>53</v>
      </c>
      <c r="AF182">
        <v>9.19</v>
      </c>
      <c r="AG182" t="s">
        <v>53</v>
      </c>
      <c r="AH182">
        <f t="shared" si="6"/>
        <v>9.19</v>
      </c>
      <c r="AI182" t="s">
        <v>53</v>
      </c>
      <c r="AJ182" t="s">
        <v>53</v>
      </c>
      <c r="AK182">
        <v>2.94</v>
      </c>
      <c r="AL182" t="s">
        <v>53</v>
      </c>
      <c r="AM182">
        <f t="shared" si="7"/>
        <v>2.94</v>
      </c>
      <c r="AN182" t="s">
        <v>53</v>
      </c>
      <c r="AO182" t="s">
        <v>53</v>
      </c>
      <c r="AP182">
        <v>3.51</v>
      </c>
      <c r="AQ182" t="s">
        <v>53</v>
      </c>
      <c r="AR182">
        <f t="shared" si="8"/>
        <v>3.51</v>
      </c>
      <c r="AS182" t="s">
        <v>59</v>
      </c>
      <c r="AT182" t="s">
        <v>52</v>
      </c>
      <c r="AU182" t="s">
        <v>50</v>
      </c>
      <c r="AV182">
        <v>2</v>
      </c>
      <c r="AW182" t="s">
        <v>57</v>
      </c>
      <c r="AX182" t="s">
        <v>49</v>
      </c>
      <c r="AY182" t="s">
        <v>55</v>
      </c>
      <c r="AZ182" t="s">
        <v>51</v>
      </c>
    </row>
    <row r="183" spans="1:52" x14ac:dyDescent="0.3">
      <c r="A183">
        <v>182</v>
      </c>
      <c r="B183" t="s">
        <v>49</v>
      </c>
      <c r="C183" t="s">
        <v>50</v>
      </c>
      <c r="D183" t="s">
        <v>50</v>
      </c>
      <c r="E183" t="s">
        <v>55</v>
      </c>
      <c r="F183">
        <v>7</v>
      </c>
      <c r="G183">
        <v>6</v>
      </c>
      <c r="H183">
        <v>4</v>
      </c>
      <c r="I183">
        <v>6</v>
      </c>
      <c r="J183">
        <v>1</v>
      </c>
      <c r="K183">
        <v>4</v>
      </c>
      <c r="L183">
        <v>1</v>
      </c>
      <c r="M183">
        <v>5</v>
      </c>
      <c r="N183" t="s">
        <v>49</v>
      </c>
      <c r="O183">
        <v>5.33</v>
      </c>
      <c r="P183" t="s">
        <v>53</v>
      </c>
      <c r="Q183" t="s">
        <v>53</v>
      </c>
      <c r="R183" t="s">
        <v>53</v>
      </c>
      <c r="S183">
        <v>5.33</v>
      </c>
      <c r="T183">
        <v>18.38</v>
      </c>
      <c r="U183" t="s">
        <v>53</v>
      </c>
      <c r="V183" t="s">
        <v>53</v>
      </c>
      <c r="W183" t="s">
        <v>53</v>
      </c>
      <c r="X183">
        <v>18.38</v>
      </c>
      <c r="Y183">
        <v>2.65</v>
      </c>
      <c r="Z183" t="s">
        <v>53</v>
      </c>
      <c r="AA183" t="s">
        <v>53</v>
      </c>
      <c r="AB183" t="s">
        <v>53</v>
      </c>
      <c r="AC183">
        <v>2.65</v>
      </c>
      <c r="AD183">
        <v>8.5</v>
      </c>
      <c r="AE183" s="1" t="s">
        <v>53</v>
      </c>
      <c r="AF183" t="s">
        <v>53</v>
      </c>
      <c r="AG183" t="s">
        <v>53</v>
      </c>
      <c r="AH183">
        <f t="shared" si="6"/>
        <v>8.5</v>
      </c>
      <c r="AI183">
        <v>1.72</v>
      </c>
      <c r="AJ183" t="s">
        <v>53</v>
      </c>
      <c r="AK183" t="s">
        <v>53</v>
      </c>
      <c r="AL183" t="s">
        <v>53</v>
      </c>
      <c r="AM183">
        <f t="shared" si="7"/>
        <v>1.72</v>
      </c>
      <c r="AN183">
        <v>3.41</v>
      </c>
      <c r="AO183" t="s">
        <v>53</v>
      </c>
      <c r="AP183" t="s">
        <v>53</v>
      </c>
      <c r="AQ183" t="s">
        <v>53</v>
      </c>
      <c r="AR183">
        <f t="shared" si="8"/>
        <v>3.41</v>
      </c>
      <c r="AS183" t="s">
        <v>54</v>
      </c>
      <c r="AT183" t="s">
        <v>50</v>
      </c>
      <c r="AU183" t="s">
        <v>50</v>
      </c>
      <c r="AV183">
        <v>3</v>
      </c>
      <c r="AW183" t="s">
        <v>57</v>
      </c>
      <c r="AX183" t="s">
        <v>51</v>
      </c>
      <c r="AY183" t="s">
        <v>50</v>
      </c>
      <c r="AZ183" t="s">
        <v>51</v>
      </c>
    </row>
    <row r="184" spans="1:52" x14ac:dyDescent="0.3">
      <c r="A184">
        <v>183</v>
      </c>
      <c r="B184" t="s">
        <v>49</v>
      </c>
      <c r="C184" t="s">
        <v>51</v>
      </c>
      <c r="D184" t="s">
        <v>49</v>
      </c>
      <c r="E184" t="s">
        <v>50</v>
      </c>
      <c r="F184">
        <v>7</v>
      </c>
      <c r="G184">
        <v>6</v>
      </c>
      <c r="H184">
        <v>1</v>
      </c>
      <c r="I184">
        <v>7</v>
      </c>
      <c r="J184">
        <v>6</v>
      </c>
      <c r="K184">
        <v>5</v>
      </c>
      <c r="L184">
        <v>1</v>
      </c>
      <c r="M184">
        <v>5</v>
      </c>
      <c r="N184" t="s">
        <v>49</v>
      </c>
      <c r="O184">
        <v>13.62</v>
      </c>
      <c r="P184" t="s">
        <v>53</v>
      </c>
      <c r="Q184" t="s">
        <v>53</v>
      </c>
      <c r="R184" t="s">
        <v>53</v>
      </c>
      <c r="S184">
        <v>13.62</v>
      </c>
      <c r="T184">
        <v>24.96</v>
      </c>
      <c r="U184" t="s">
        <v>53</v>
      </c>
      <c r="V184" t="s">
        <v>53</v>
      </c>
      <c r="W184" t="s">
        <v>53</v>
      </c>
      <c r="X184">
        <v>24.96</v>
      </c>
      <c r="Y184">
        <v>4.9800000000000004</v>
      </c>
      <c r="Z184" t="s">
        <v>53</v>
      </c>
      <c r="AA184" t="s">
        <v>53</v>
      </c>
      <c r="AB184" t="s">
        <v>53</v>
      </c>
      <c r="AC184">
        <v>4.9800000000000004</v>
      </c>
      <c r="AD184">
        <v>8.8800000000000008</v>
      </c>
      <c r="AE184" s="1" t="s">
        <v>53</v>
      </c>
      <c r="AF184" t="s">
        <v>53</v>
      </c>
      <c r="AG184" t="s">
        <v>53</v>
      </c>
      <c r="AH184">
        <f t="shared" si="6"/>
        <v>8.8800000000000008</v>
      </c>
      <c r="AI184">
        <v>2.11</v>
      </c>
      <c r="AJ184" t="s">
        <v>53</v>
      </c>
      <c r="AK184" t="s">
        <v>53</v>
      </c>
      <c r="AL184" t="s">
        <v>53</v>
      </c>
      <c r="AM184">
        <f t="shared" si="7"/>
        <v>2.11</v>
      </c>
      <c r="AN184">
        <v>5.0199999999999996</v>
      </c>
      <c r="AO184" t="s">
        <v>53</v>
      </c>
      <c r="AP184" t="s">
        <v>53</v>
      </c>
      <c r="AQ184" t="s">
        <v>53</v>
      </c>
      <c r="AR184">
        <f t="shared" si="8"/>
        <v>5.0199999999999996</v>
      </c>
      <c r="AS184" t="s">
        <v>56</v>
      </c>
      <c r="AT184" t="s">
        <v>51</v>
      </c>
      <c r="AU184" t="s">
        <v>52</v>
      </c>
      <c r="AV184">
        <v>1</v>
      </c>
      <c r="AW184" t="s">
        <v>55</v>
      </c>
      <c r="AX184" t="s">
        <v>51</v>
      </c>
      <c r="AY184" t="s">
        <v>50</v>
      </c>
      <c r="AZ184" t="s">
        <v>51</v>
      </c>
    </row>
    <row r="185" spans="1:52" x14ac:dyDescent="0.3">
      <c r="A185">
        <v>184</v>
      </c>
      <c r="B185" t="s">
        <v>51</v>
      </c>
      <c r="C185" t="s">
        <v>50</v>
      </c>
      <c r="D185" t="s">
        <v>51</v>
      </c>
      <c r="E185" t="s">
        <v>50</v>
      </c>
      <c r="F185">
        <v>6</v>
      </c>
      <c r="G185">
        <v>5</v>
      </c>
      <c r="H185">
        <v>1</v>
      </c>
      <c r="I185">
        <v>2</v>
      </c>
      <c r="J185">
        <v>3</v>
      </c>
      <c r="K185">
        <v>1</v>
      </c>
      <c r="L185">
        <v>2</v>
      </c>
      <c r="M185">
        <v>4</v>
      </c>
      <c r="N185" t="s">
        <v>51</v>
      </c>
      <c r="O185" t="s">
        <v>53</v>
      </c>
      <c r="P185">
        <v>5.63</v>
      </c>
      <c r="Q185" t="s">
        <v>53</v>
      </c>
      <c r="R185" t="s">
        <v>53</v>
      </c>
      <c r="S185">
        <v>5.63</v>
      </c>
      <c r="T185" t="s">
        <v>53</v>
      </c>
      <c r="U185">
        <v>21.81</v>
      </c>
      <c r="V185" t="s">
        <v>53</v>
      </c>
      <c r="W185" t="s">
        <v>53</v>
      </c>
      <c r="X185">
        <v>21.81</v>
      </c>
      <c r="Y185" t="s">
        <v>53</v>
      </c>
      <c r="Z185">
        <v>2.73</v>
      </c>
      <c r="AA185" t="s">
        <v>53</v>
      </c>
      <c r="AB185" t="s">
        <v>53</v>
      </c>
      <c r="AC185">
        <v>2.73</v>
      </c>
      <c r="AD185" t="s">
        <v>53</v>
      </c>
      <c r="AE185" s="1">
        <v>7.02</v>
      </c>
      <c r="AF185" t="s">
        <v>53</v>
      </c>
      <c r="AG185" t="s">
        <v>53</v>
      </c>
      <c r="AH185">
        <f t="shared" si="6"/>
        <v>7.02</v>
      </c>
      <c r="AI185" t="s">
        <v>53</v>
      </c>
      <c r="AJ185">
        <v>3.44</v>
      </c>
      <c r="AK185" t="s">
        <v>53</v>
      </c>
      <c r="AL185" t="s">
        <v>53</v>
      </c>
      <c r="AM185">
        <f t="shared" si="7"/>
        <v>3.44</v>
      </c>
      <c r="AN185" t="s">
        <v>53</v>
      </c>
      <c r="AO185">
        <v>3.91</v>
      </c>
      <c r="AP185" t="s">
        <v>53</v>
      </c>
      <c r="AQ185" t="s">
        <v>53</v>
      </c>
      <c r="AR185">
        <f t="shared" si="8"/>
        <v>3.91</v>
      </c>
      <c r="AS185" t="s">
        <v>54</v>
      </c>
      <c r="AT185" t="s">
        <v>52</v>
      </c>
      <c r="AU185" t="s">
        <v>50</v>
      </c>
      <c r="AV185">
        <v>3</v>
      </c>
      <c r="AW185" t="s">
        <v>60</v>
      </c>
      <c r="AX185" t="s">
        <v>49</v>
      </c>
      <c r="AY185" t="s">
        <v>49</v>
      </c>
      <c r="AZ185" t="s">
        <v>51</v>
      </c>
    </row>
    <row r="186" spans="1:52" x14ac:dyDescent="0.3">
      <c r="A186">
        <v>185</v>
      </c>
      <c r="B186" t="s">
        <v>49</v>
      </c>
      <c r="C186" t="s">
        <v>55</v>
      </c>
      <c r="D186" t="s">
        <v>49</v>
      </c>
      <c r="E186" t="s">
        <v>49</v>
      </c>
      <c r="F186">
        <v>6</v>
      </c>
      <c r="G186">
        <v>6</v>
      </c>
      <c r="H186">
        <v>7</v>
      </c>
      <c r="I186">
        <v>5</v>
      </c>
      <c r="J186">
        <v>2</v>
      </c>
      <c r="K186">
        <v>3</v>
      </c>
      <c r="L186">
        <v>1</v>
      </c>
      <c r="M186">
        <v>5</v>
      </c>
      <c r="N186" t="s">
        <v>51</v>
      </c>
      <c r="O186" t="s">
        <v>53</v>
      </c>
      <c r="P186">
        <v>5.58</v>
      </c>
      <c r="Q186" t="s">
        <v>53</v>
      </c>
      <c r="R186" t="s">
        <v>53</v>
      </c>
      <c r="S186">
        <v>5.58</v>
      </c>
      <c r="T186" t="s">
        <v>53</v>
      </c>
      <c r="U186">
        <v>35.17</v>
      </c>
      <c r="V186" t="s">
        <v>53</v>
      </c>
      <c r="W186" t="s">
        <v>53</v>
      </c>
      <c r="X186">
        <v>35.17</v>
      </c>
      <c r="Y186" t="s">
        <v>53</v>
      </c>
      <c r="Z186">
        <v>7.66</v>
      </c>
      <c r="AA186" t="s">
        <v>53</v>
      </c>
      <c r="AB186" t="s">
        <v>53</v>
      </c>
      <c r="AC186">
        <v>7.66</v>
      </c>
      <c r="AD186" t="s">
        <v>53</v>
      </c>
      <c r="AE186" s="1">
        <v>6.03</v>
      </c>
      <c r="AF186" t="s">
        <v>53</v>
      </c>
      <c r="AG186" t="s">
        <v>53</v>
      </c>
      <c r="AH186">
        <f t="shared" si="6"/>
        <v>6.03</v>
      </c>
      <c r="AI186" t="s">
        <v>53</v>
      </c>
      <c r="AJ186">
        <v>3.89</v>
      </c>
      <c r="AK186" t="s">
        <v>53</v>
      </c>
      <c r="AL186" t="s">
        <v>53</v>
      </c>
      <c r="AM186">
        <f t="shared" si="7"/>
        <v>3.89</v>
      </c>
      <c r="AN186" t="s">
        <v>53</v>
      </c>
      <c r="AO186">
        <v>1.64</v>
      </c>
      <c r="AP186" t="s">
        <v>53</v>
      </c>
      <c r="AQ186" t="s">
        <v>53</v>
      </c>
      <c r="AR186">
        <f t="shared" si="8"/>
        <v>1.64</v>
      </c>
      <c r="AS186" t="s">
        <v>56</v>
      </c>
      <c r="AT186" t="s">
        <v>52</v>
      </c>
      <c r="AU186" t="s">
        <v>50</v>
      </c>
      <c r="AV186">
        <v>3</v>
      </c>
      <c r="AW186" t="s">
        <v>57</v>
      </c>
      <c r="AX186" t="s">
        <v>49</v>
      </c>
      <c r="AY186" t="s">
        <v>51</v>
      </c>
      <c r="AZ186" t="s">
        <v>51</v>
      </c>
    </row>
    <row r="187" spans="1:52" x14ac:dyDescent="0.3">
      <c r="A187">
        <v>186</v>
      </c>
      <c r="B187" t="s">
        <v>49</v>
      </c>
      <c r="C187" t="s">
        <v>51</v>
      </c>
      <c r="D187" t="s">
        <v>51</v>
      </c>
      <c r="E187" t="s">
        <v>50</v>
      </c>
      <c r="F187">
        <v>6</v>
      </c>
      <c r="G187">
        <v>6</v>
      </c>
      <c r="H187">
        <v>1</v>
      </c>
      <c r="I187">
        <v>2</v>
      </c>
      <c r="J187">
        <v>1</v>
      </c>
      <c r="K187">
        <v>1</v>
      </c>
      <c r="L187">
        <v>2</v>
      </c>
      <c r="M187">
        <v>4</v>
      </c>
      <c r="N187" t="s">
        <v>49</v>
      </c>
      <c r="O187">
        <v>5.13</v>
      </c>
      <c r="P187" t="s">
        <v>53</v>
      </c>
      <c r="Q187" t="s">
        <v>53</v>
      </c>
      <c r="R187" t="s">
        <v>53</v>
      </c>
      <c r="S187">
        <v>5.13</v>
      </c>
      <c r="T187">
        <v>43.52</v>
      </c>
      <c r="U187" t="s">
        <v>53</v>
      </c>
      <c r="V187" t="s">
        <v>53</v>
      </c>
      <c r="W187" t="s">
        <v>53</v>
      </c>
      <c r="X187">
        <v>43.52</v>
      </c>
      <c r="Y187">
        <v>3.06</v>
      </c>
      <c r="Z187" t="s">
        <v>53</v>
      </c>
      <c r="AA187" t="s">
        <v>53</v>
      </c>
      <c r="AB187" t="s">
        <v>53</v>
      </c>
      <c r="AC187">
        <v>3.06</v>
      </c>
      <c r="AD187">
        <v>9.82</v>
      </c>
      <c r="AE187" s="1" t="s">
        <v>53</v>
      </c>
      <c r="AF187" t="s">
        <v>53</v>
      </c>
      <c r="AG187" t="s">
        <v>53</v>
      </c>
      <c r="AH187">
        <f t="shared" si="6"/>
        <v>9.82</v>
      </c>
      <c r="AI187">
        <v>2.17</v>
      </c>
      <c r="AJ187" t="s">
        <v>53</v>
      </c>
      <c r="AK187" t="s">
        <v>53</v>
      </c>
      <c r="AL187" t="s">
        <v>53</v>
      </c>
      <c r="AM187">
        <f t="shared" si="7"/>
        <v>2.17</v>
      </c>
      <c r="AN187">
        <v>1.85</v>
      </c>
      <c r="AO187" t="s">
        <v>53</v>
      </c>
      <c r="AP187" t="s">
        <v>53</v>
      </c>
      <c r="AQ187" t="s">
        <v>53</v>
      </c>
      <c r="AR187">
        <f t="shared" si="8"/>
        <v>1.85</v>
      </c>
      <c r="AS187" t="s">
        <v>56</v>
      </c>
      <c r="AT187" t="s">
        <v>52</v>
      </c>
      <c r="AU187" t="s">
        <v>50</v>
      </c>
      <c r="AV187">
        <v>2</v>
      </c>
      <c r="AW187" t="s">
        <v>55</v>
      </c>
      <c r="AX187" t="s">
        <v>55</v>
      </c>
      <c r="AY187" t="s">
        <v>51</v>
      </c>
      <c r="AZ187" t="s">
        <v>51</v>
      </c>
    </row>
    <row r="188" spans="1:52" x14ac:dyDescent="0.3">
      <c r="A188">
        <v>187</v>
      </c>
      <c r="B188" t="s">
        <v>49</v>
      </c>
      <c r="C188" t="s">
        <v>50</v>
      </c>
      <c r="D188" t="s">
        <v>51</v>
      </c>
      <c r="E188" t="s">
        <v>50</v>
      </c>
      <c r="F188">
        <v>4</v>
      </c>
      <c r="G188">
        <v>1</v>
      </c>
      <c r="H188">
        <v>2</v>
      </c>
      <c r="I188">
        <v>5</v>
      </c>
      <c r="J188">
        <v>6</v>
      </c>
      <c r="K188">
        <v>6</v>
      </c>
      <c r="L188">
        <v>3</v>
      </c>
      <c r="M188">
        <v>6</v>
      </c>
      <c r="N188" t="s">
        <v>51</v>
      </c>
      <c r="O188" t="s">
        <v>53</v>
      </c>
      <c r="P188">
        <v>14.29</v>
      </c>
      <c r="Q188" t="s">
        <v>53</v>
      </c>
      <c r="R188" t="s">
        <v>53</v>
      </c>
      <c r="S188">
        <v>14.29</v>
      </c>
      <c r="T188" t="s">
        <v>53</v>
      </c>
      <c r="U188">
        <v>28.88</v>
      </c>
      <c r="V188" t="s">
        <v>53</v>
      </c>
      <c r="W188" t="s">
        <v>53</v>
      </c>
      <c r="X188">
        <v>28.88</v>
      </c>
      <c r="Y188" t="s">
        <v>53</v>
      </c>
      <c r="Z188">
        <v>6.44</v>
      </c>
      <c r="AA188" t="s">
        <v>53</v>
      </c>
      <c r="AB188" t="s">
        <v>53</v>
      </c>
      <c r="AC188">
        <v>6.44</v>
      </c>
      <c r="AD188" t="s">
        <v>53</v>
      </c>
      <c r="AE188" s="1">
        <v>5.87</v>
      </c>
      <c r="AF188" t="s">
        <v>53</v>
      </c>
      <c r="AG188" t="s">
        <v>53</v>
      </c>
      <c r="AH188">
        <f t="shared" si="6"/>
        <v>5.87</v>
      </c>
      <c r="AI188" t="s">
        <v>53</v>
      </c>
      <c r="AJ188">
        <v>3.95</v>
      </c>
      <c r="AK188" t="s">
        <v>53</v>
      </c>
      <c r="AL188" t="s">
        <v>53</v>
      </c>
      <c r="AM188">
        <f t="shared" si="7"/>
        <v>3.95</v>
      </c>
      <c r="AN188" t="s">
        <v>53</v>
      </c>
      <c r="AO188">
        <v>2.87</v>
      </c>
      <c r="AP188" t="s">
        <v>53</v>
      </c>
      <c r="AQ188" t="s">
        <v>53</v>
      </c>
      <c r="AR188">
        <f t="shared" si="8"/>
        <v>2.87</v>
      </c>
      <c r="AS188" t="s">
        <v>54</v>
      </c>
      <c r="AT188" t="s">
        <v>55</v>
      </c>
      <c r="AU188" t="s">
        <v>51</v>
      </c>
      <c r="AV188">
        <v>1</v>
      </c>
      <c r="AW188" t="s">
        <v>57</v>
      </c>
      <c r="AX188" t="s">
        <v>51</v>
      </c>
      <c r="AY188" t="s">
        <v>58</v>
      </c>
      <c r="AZ188" t="s">
        <v>51</v>
      </c>
    </row>
    <row r="189" spans="1:52" x14ac:dyDescent="0.3">
      <c r="A189">
        <v>188</v>
      </c>
      <c r="B189" t="s">
        <v>51</v>
      </c>
      <c r="C189" t="s">
        <v>50</v>
      </c>
      <c r="D189" t="s">
        <v>51</v>
      </c>
      <c r="E189" t="s">
        <v>49</v>
      </c>
      <c r="F189">
        <v>6</v>
      </c>
      <c r="G189">
        <v>6</v>
      </c>
      <c r="H189">
        <v>5</v>
      </c>
      <c r="I189">
        <v>1</v>
      </c>
      <c r="J189">
        <v>1</v>
      </c>
      <c r="K189">
        <v>4</v>
      </c>
      <c r="L189">
        <v>2</v>
      </c>
      <c r="M189">
        <v>6</v>
      </c>
      <c r="N189" t="s">
        <v>52</v>
      </c>
      <c r="O189" t="s">
        <v>53</v>
      </c>
      <c r="P189" t="s">
        <v>53</v>
      </c>
      <c r="Q189" t="s">
        <v>53</v>
      </c>
      <c r="R189">
        <v>14.75</v>
      </c>
      <c r="S189">
        <v>14.75</v>
      </c>
      <c r="T189" t="s">
        <v>53</v>
      </c>
      <c r="U189" t="s">
        <v>53</v>
      </c>
      <c r="V189" t="s">
        <v>53</v>
      </c>
      <c r="W189">
        <v>40.54</v>
      </c>
      <c r="X189">
        <v>40.54</v>
      </c>
      <c r="Y189" t="s">
        <v>53</v>
      </c>
      <c r="Z189" t="s">
        <v>53</v>
      </c>
      <c r="AA189" t="s">
        <v>53</v>
      </c>
      <c r="AB189">
        <v>1.63</v>
      </c>
      <c r="AC189">
        <v>1.63</v>
      </c>
      <c r="AD189" t="s">
        <v>53</v>
      </c>
      <c r="AE189" s="1" t="s">
        <v>53</v>
      </c>
      <c r="AF189" t="s">
        <v>53</v>
      </c>
      <c r="AG189">
        <v>4.0999999999999996</v>
      </c>
      <c r="AH189">
        <f t="shared" si="6"/>
        <v>4.0999999999999996</v>
      </c>
      <c r="AI189" t="s">
        <v>53</v>
      </c>
      <c r="AJ189" t="s">
        <v>53</v>
      </c>
      <c r="AK189" t="s">
        <v>53</v>
      </c>
      <c r="AL189">
        <v>3.93</v>
      </c>
      <c r="AM189">
        <f t="shared" si="7"/>
        <v>3.93</v>
      </c>
      <c r="AN189" t="s">
        <v>53</v>
      </c>
      <c r="AO189" t="s">
        <v>53</v>
      </c>
      <c r="AP189" t="s">
        <v>53</v>
      </c>
      <c r="AQ189">
        <v>3.57</v>
      </c>
      <c r="AR189">
        <f t="shared" si="8"/>
        <v>3.57</v>
      </c>
      <c r="AS189" t="s">
        <v>54</v>
      </c>
      <c r="AT189" t="s">
        <v>49</v>
      </c>
      <c r="AU189" t="s">
        <v>52</v>
      </c>
      <c r="AV189">
        <v>2</v>
      </c>
      <c r="AW189" t="s">
        <v>61</v>
      </c>
      <c r="AX189" t="s">
        <v>51</v>
      </c>
      <c r="AY189" t="s">
        <v>58</v>
      </c>
      <c r="AZ189" t="s">
        <v>49</v>
      </c>
    </row>
    <row r="190" spans="1:52" x14ac:dyDescent="0.3">
      <c r="A190">
        <v>189</v>
      </c>
      <c r="B190" t="s">
        <v>51</v>
      </c>
      <c r="C190" t="s">
        <v>50</v>
      </c>
      <c r="D190" t="s">
        <v>51</v>
      </c>
      <c r="E190" t="s">
        <v>57</v>
      </c>
      <c r="F190">
        <v>7</v>
      </c>
      <c r="G190">
        <v>6</v>
      </c>
      <c r="H190">
        <v>1</v>
      </c>
      <c r="I190">
        <v>7</v>
      </c>
      <c r="J190">
        <v>5</v>
      </c>
      <c r="K190">
        <v>4</v>
      </c>
      <c r="L190">
        <v>1</v>
      </c>
      <c r="M190">
        <v>5</v>
      </c>
      <c r="N190" t="s">
        <v>49</v>
      </c>
      <c r="O190">
        <v>8.5500000000000007</v>
      </c>
      <c r="P190" t="s">
        <v>53</v>
      </c>
      <c r="Q190" t="s">
        <v>53</v>
      </c>
      <c r="R190" t="s">
        <v>53</v>
      </c>
      <c r="S190">
        <v>8.5500000000000007</v>
      </c>
      <c r="T190">
        <v>38.22</v>
      </c>
      <c r="U190" t="s">
        <v>53</v>
      </c>
      <c r="V190" t="s">
        <v>53</v>
      </c>
      <c r="W190" t="s">
        <v>53</v>
      </c>
      <c r="X190">
        <v>38.22</v>
      </c>
      <c r="Y190">
        <v>4.3099999999999996</v>
      </c>
      <c r="Z190" t="s">
        <v>53</v>
      </c>
      <c r="AA190" t="s">
        <v>53</v>
      </c>
      <c r="AB190" t="s">
        <v>53</v>
      </c>
      <c r="AC190">
        <v>4.3099999999999996</v>
      </c>
      <c r="AD190">
        <v>7.32</v>
      </c>
      <c r="AE190" s="1" t="s">
        <v>53</v>
      </c>
      <c r="AF190" t="s">
        <v>53</v>
      </c>
      <c r="AG190" t="s">
        <v>53</v>
      </c>
      <c r="AH190">
        <f t="shared" si="6"/>
        <v>7.32</v>
      </c>
      <c r="AI190">
        <v>1.5</v>
      </c>
      <c r="AJ190" t="s">
        <v>53</v>
      </c>
      <c r="AK190" t="s">
        <v>53</v>
      </c>
      <c r="AL190" t="s">
        <v>53</v>
      </c>
      <c r="AM190">
        <f t="shared" si="7"/>
        <v>1.5</v>
      </c>
      <c r="AN190">
        <v>3.4</v>
      </c>
      <c r="AO190" t="s">
        <v>53</v>
      </c>
      <c r="AP190" t="s">
        <v>53</v>
      </c>
      <c r="AQ190" t="s">
        <v>53</v>
      </c>
      <c r="AR190">
        <f t="shared" si="8"/>
        <v>3.4</v>
      </c>
      <c r="AS190" t="s">
        <v>54</v>
      </c>
      <c r="AT190" t="s">
        <v>49</v>
      </c>
      <c r="AU190" t="s">
        <v>52</v>
      </c>
      <c r="AV190">
        <v>2</v>
      </c>
      <c r="AW190" t="s">
        <v>60</v>
      </c>
      <c r="AX190" t="s">
        <v>55</v>
      </c>
      <c r="AY190" t="s">
        <v>58</v>
      </c>
      <c r="AZ190" t="s">
        <v>51</v>
      </c>
    </row>
    <row r="191" spans="1:52" x14ac:dyDescent="0.3">
      <c r="A191">
        <v>190</v>
      </c>
      <c r="B191" t="s">
        <v>49</v>
      </c>
      <c r="C191" t="s">
        <v>50</v>
      </c>
      <c r="D191" t="s">
        <v>51</v>
      </c>
      <c r="E191" t="s">
        <v>57</v>
      </c>
      <c r="F191">
        <v>7</v>
      </c>
      <c r="G191">
        <v>3</v>
      </c>
      <c r="H191">
        <v>4</v>
      </c>
      <c r="I191">
        <v>4</v>
      </c>
      <c r="J191">
        <v>2</v>
      </c>
      <c r="K191">
        <v>1</v>
      </c>
      <c r="L191">
        <v>5</v>
      </c>
      <c r="M191">
        <v>3</v>
      </c>
      <c r="N191" t="s">
        <v>52</v>
      </c>
      <c r="O191" t="s">
        <v>53</v>
      </c>
      <c r="P191" t="s">
        <v>53</v>
      </c>
      <c r="Q191" t="s">
        <v>53</v>
      </c>
      <c r="R191">
        <v>14.91</v>
      </c>
      <c r="S191">
        <v>14.91</v>
      </c>
      <c r="T191" t="s">
        <v>53</v>
      </c>
      <c r="U191" t="s">
        <v>53</v>
      </c>
      <c r="V191" t="s">
        <v>53</v>
      </c>
      <c r="W191">
        <v>39.07</v>
      </c>
      <c r="X191">
        <v>39.07</v>
      </c>
      <c r="Y191" t="s">
        <v>53</v>
      </c>
      <c r="Z191" t="s">
        <v>53</v>
      </c>
      <c r="AA191" t="s">
        <v>53</v>
      </c>
      <c r="AB191">
        <v>2.77</v>
      </c>
      <c r="AC191">
        <v>2.77</v>
      </c>
      <c r="AD191" t="s">
        <v>53</v>
      </c>
      <c r="AE191" s="1" t="s">
        <v>53</v>
      </c>
      <c r="AF191" t="s">
        <v>53</v>
      </c>
      <c r="AG191">
        <v>4.66</v>
      </c>
      <c r="AH191">
        <f t="shared" si="6"/>
        <v>4.66</v>
      </c>
      <c r="AI191" t="s">
        <v>53</v>
      </c>
      <c r="AJ191" t="s">
        <v>53</v>
      </c>
      <c r="AK191" t="s">
        <v>53</v>
      </c>
      <c r="AL191">
        <v>2.8</v>
      </c>
      <c r="AM191">
        <f t="shared" si="7"/>
        <v>2.8</v>
      </c>
      <c r="AN191" t="s">
        <v>53</v>
      </c>
      <c r="AO191" t="s">
        <v>53</v>
      </c>
      <c r="AP191" t="s">
        <v>53</v>
      </c>
      <c r="AQ191">
        <v>4</v>
      </c>
      <c r="AR191">
        <f t="shared" si="8"/>
        <v>4</v>
      </c>
      <c r="AS191" t="s">
        <v>59</v>
      </c>
      <c r="AT191" t="s">
        <v>49</v>
      </c>
      <c r="AU191" t="s">
        <v>50</v>
      </c>
      <c r="AV191">
        <v>2</v>
      </c>
      <c r="AW191" t="s">
        <v>61</v>
      </c>
      <c r="AX191" t="s">
        <v>51</v>
      </c>
      <c r="AY191" t="s">
        <v>52</v>
      </c>
      <c r="AZ191" t="s">
        <v>49</v>
      </c>
    </row>
    <row r="192" spans="1:52" x14ac:dyDescent="0.3">
      <c r="A192">
        <v>191</v>
      </c>
      <c r="B192" t="s">
        <v>49</v>
      </c>
      <c r="C192" t="s">
        <v>51</v>
      </c>
      <c r="D192" t="s">
        <v>51</v>
      </c>
      <c r="E192" t="s">
        <v>50</v>
      </c>
      <c r="F192">
        <v>4</v>
      </c>
      <c r="G192">
        <v>5</v>
      </c>
      <c r="H192">
        <v>4</v>
      </c>
      <c r="I192">
        <v>5</v>
      </c>
      <c r="J192">
        <v>5</v>
      </c>
      <c r="K192">
        <v>4</v>
      </c>
      <c r="L192">
        <v>1</v>
      </c>
      <c r="M192">
        <v>4</v>
      </c>
      <c r="N192" t="s">
        <v>50</v>
      </c>
      <c r="O192" t="s">
        <v>53</v>
      </c>
      <c r="P192" t="s">
        <v>53</v>
      </c>
      <c r="Q192">
        <v>5.54</v>
      </c>
      <c r="R192" t="s">
        <v>53</v>
      </c>
      <c r="S192">
        <v>5.54</v>
      </c>
      <c r="T192" t="s">
        <v>53</v>
      </c>
      <c r="U192" t="s">
        <v>53</v>
      </c>
      <c r="V192">
        <v>20.329999999999998</v>
      </c>
      <c r="W192" t="s">
        <v>53</v>
      </c>
      <c r="X192">
        <v>20.329999999999998</v>
      </c>
      <c r="Y192" t="s">
        <v>53</v>
      </c>
      <c r="Z192" t="s">
        <v>53</v>
      </c>
      <c r="AA192">
        <v>3.59</v>
      </c>
      <c r="AB192" t="s">
        <v>53</v>
      </c>
      <c r="AC192">
        <v>3.59</v>
      </c>
      <c r="AD192" t="s">
        <v>53</v>
      </c>
      <c r="AE192" s="1" t="s">
        <v>53</v>
      </c>
      <c r="AF192">
        <v>9.9600000000000009</v>
      </c>
      <c r="AG192" t="s">
        <v>53</v>
      </c>
      <c r="AH192">
        <f t="shared" si="6"/>
        <v>9.9600000000000009</v>
      </c>
      <c r="AI192" t="s">
        <v>53</v>
      </c>
      <c r="AJ192" t="s">
        <v>53</v>
      </c>
      <c r="AK192">
        <v>3.6</v>
      </c>
      <c r="AL192" t="s">
        <v>53</v>
      </c>
      <c r="AM192">
        <f t="shared" si="7"/>
        <v>3.6</v>
      </c>
      <c r="AN192" t="s">
        <v>53</v>
      </c>
      <c r="AO192" t="s">
        <v>53</v>
      </c>
      <c r="AP192">
        <v>5.25</v>
      </c>
      <c r="AQ192" t="s">
        <v>53</v>
      </c>
      <c r="AR192">
        <f t="shared" si="8"/>
        <v>5.25</v>
      </c>
      <c r="AS192" t="s">
        <v>56</v>
      </c>
      <c r="AT192" t="s">
        <v>57</v>
      </c>
      <c r="AU192" t="s">
        <v>49</v>
      </c>
      <c r="AV192">
        <v>2</v>
      </c>
      <c r="AW192" t="s">
        <v>57</v>
      </c>
      <c r="AX192" t="s">
        <v>51</v>
      </c>
      <c r="AY192" t="s">
        <v>55</v>
      </c>
      <c r="AZ192" t="s">
        <v>51</v>
      </c>
    </row>
    <row r="193" spans="1:52" x14ac:dyDescent="0.3">
      <c r="A193">
        <v>192</v>
      </c>
      <c r="B193" t="s">
        <v>49</v>
      </c>
      <c r="C193" t="s">
        <v>51</v>
      </c>
      <c r="D193" t="s">
        <v>51</v>
      </c>
      <c r="E193" t="s">
        <v>57</v>
      </c>
      <c r="F193">
        <v>6</v>
      </c>
      <c r="G193">
        <v>6</v>
      </c>
      <c r="H193">
        <v>1</v>
      </c>
      <c r="I193">
        <v>7</v>
      </c>
      <c r="J193">
        <v>1</v>
      </c>
      <c r="K193">
        <v>3</v>
      </c>
      <c r="L193">
        <v>1</v>
      </c>
      <c r="M193">
        <v>5</v>
      </c>
      <c r="N193" t="s">
        <v>50</v>
      </c>
      <c r="O193" t="s">
        <v>53</v>
      </c>
      <c r="P193" t="s">
        <v>53</v>
      </c>
      <c r="Q193">
        <v>13.29</v>
      </c>
      <c r="R193" t="s">
        <v>53</v>
      </c>
      <c r="S193">
        <v>13.29</v>
      </c>
      <c r="T193" t="s">
        <v>53</v>
      </c>
      <c r="U193" t="s">
        <v>53</v>
      </c>
      <c r="V193">
        <v>33.92</v>
      </c>
      <c r="W193" t="s">
        <v>53</v>
      </c>
      <c r="X193">
        <v>33.92</v>
      </c>
      <c r="Y193" t="s">
        <v>53</v>
      </c>
      <c r="Z193" t="s">
        <v>53</v>
      </c>
      <c r="AA193">
        <v>3.46</v>
      </c>
      <c r="AB193" t="s">
        <v>53</v>
      </c>
      <c r="AC193">
        <v>3.46</v>
      </c>
      <c r="AD193" t="s">
        <v>53</v>
      </c>
      <c r="AE193" s="1" t="s">
        <v>53</v>
      </c>
      <c r="AF193">
        <v>9.4700000000000006</v>
      </c>
      <c r="AG193" t="s">
        <v>53</v>
      </c>
      <c r="AH193">
        <f t="shared" si="6"/>
        <v>9.4700000000000006</v>
      </c>
      <c r="AI193" t="s">
        <v>53</v>
      </c>
      <c r="AJ193" t="s">
        <v>53</v>
      </c>
      <c r="AK193">
        <v>3.86</v>
      </c>
      <c r="AL193" t="s">
        <v>53</v>
      </c>
      <c r="AM193">
        <f t="shared" si="7"/>
        <v>3.86</v>
      </c>
      <c r="AN193" t="s">
        <v>53</v>
      </c>
      <c r="AO193" t="s">
        <v>53</v>
      </c>
      <c r="AP193">
        <v>5.55</v>
      </c>
      <c r="AQ193" t="s">
        <v>53</v>
      </c>
      <c r="AR193">
        <f t="shared" si="8"/>
        <v>5.55</v>
      </c>
      <c r="AS193" t="s">
        <v>54</v>
      </c>
      <c r="AT193" t="s">
        <v>55</v>
      </c>
      <c r="AU193" t="s">
        <v>49</v>
      </c>
      <c r="AV193">
        <v>3</v>
      </c>
      <c r="AW193" t="s">
        <v>55</v>
      </c>
      <c r="AX193" t="s">
        <v>49</v>
      </c>
      <c r="AY193" t="s">
        <v>50</v>
      </c>
      <c r="AZ193" t="s">
        <v>49</v>
      </c>
    </row>
    <row r="194" spans="1:52" x14ac:dyDescent="0.3">
      <c r="A194">
        <v>193</v>
      </c>
      <c r="B194" t="s">
        <v>49</v>
      </c>
      <c r="C194" t="s">
        <v>51</v>
      </c>
      <c r="D194" t="s">
        <v>51</v>
      </c>
      <c r="E194" t="s">
        <v>50</v>
      </c>
      <c r="F194">
        <v>5</v>
      </c>
      <c r="G194">
        <v>6</v>
      </c>
      <c r="H194">
        <v>1</v>
      </c>
      <c r="I194">
        <v>1</v>
      </c>
      <c r="J194">
        <v>6</v>
      </c>
      <c r="K194">
        <v>2</v>
      </c>
      <c r="L194">
        <v>3</v>
      </c>
      <c r="M194">
        <v>4</v>
      </c>
      <c r="N194" t="s">
        <v>51</v>
      </c>
      <c r="O194" t="s">
        <v>53</v>
      </c>
      <c r="P194">
        <v>9.91</v>
      </c>
      <c r="Q194" t="s">
        <v>53</v>
      </c>
      <c r="R194" t="s">
        <v>53</v>
      </c>
      <c r="S194">
        <v>9.91</v>
      </c>
      <c r="T194" t="s">
        <v>53</v>
      </c>
      <c r="U194">
        <v>33.36</v>
      </c>
      <c r="V194" t="s">
        <v>53</v>
      </c>
      <c r="W194" t="s">
        <v>53</v>
      </c>
      <c r="X194">
        <v>33.36</v>
      </c>
      <c r="Y194" t="s">
        <v>53</v>
      </c>
      <c r="Z194">
        <v>4.28</v>
      </c>
      <c r="AA194" t="s">
        <v>53</v>
      </c>
      <c r="AB194" t="s">
        <v>53</v>
      </c>
      <c r="AC194">
        <v>4.28</v>
      </c>
      <c r="AD194" t="s">
        <v>53</v>
      </c>
      <c r="AE194" s="1">
        <v>6.09</v>
      </c>
      <c r="AF194" t="s">
        <v>53</v>
      </c>
      <c r="AG194" t="s">
        <v>53</v>
      </c>
      <c r="AH194">
        <f t="shared" si="6"/>
        <v>6.09</v>
      </c>
      <c r="AI194" t="s">
        <v>53</v>
      </c>
      <c r="AJ194">
        <v>4.4800000000000004</v>
      </c>
      <c r="AK194" t="s">
        <v>53</v>
      </c>
      <c r="AL194" t="s">
        <v>53</v>
      </c>
      <c r="AM194">
        <f t="shared" si="7"/>
        <v>4.4800000000000004</v>
      </c>
      <c r="AN194" t="s">
        <v>53</v>
      </c>
      <c r="AO194">
        <v>1.88</v>
      </c>
      <c r="AP194" t="s">
        <v>53</v>
      </c>
      <c r="AQ194" t="s">
        <v>53</v>
      </c>
      <c r="AR194">
        <f t="shared" si="8"/>
        <v>1.88</v>
      </c>
      <c r="AS194" t="s">
        <v>56</v>
      </c>
      <c r="AT194" t="s">
        <v>50</v>
      </c>
      <c r="AU194" t="s">
        <v>49</v>
      </c>
      <c r="AV194">
        <v>4</v>
      </c>
      <c r="AW194" t="s">
        <v>52</v>
      </c>
      <c r="AX194" t="s">
        <v>51</v>
      </c>
      <c r="AY194" t="s">
        <v>55</v>
      </c>
      <c r="AZ194" t="s">
        <v>49</v>
      </c>
    </row>
    <row r="195" spans="1:52" x14ac:dyDescent="0.3">
      <c r="A195">
        <v>194</v>
      </c>
      <c r="B195" t="s">
        <v>51</v>
      </c>
      <c r="C195" t="s">
        <v>50</v>
      </c>
      <c r="D195" t="s">
        <v>51</v>
      </c>
      <c r="E195" t="s">
        <v>49</v>
      </c>
      <c r="F195">
        <v>1</v>
      </c>
      <c r="G195">
        <v>3</v>
      </c>
      <c r="H195">
        <v>1</v>
      </c>
      <c r="I195">
        <v>1</v>
      </c>
      <c r="J195">
        <v>6</v>
      </c>
      <c r="K195">
        <v>5</v>
      </c>
      <c r="L195">
        <v>2</v>
      </c>
      <c r="M195">
        <v>5</v>
      </c>
      <c r="N195" t="s">
        <v>52</v>
      </c>
      <c r="O195" t="s">
        <v>53</v>
      </c>
      <c r="P195" t="s">
        <v>53</v>
      </c>
      <c r="Q195" t="s">
        <v>53</v>
      </c>
      <c r="R195">
        <v>9.2899999999999991</v>
      </c>
      <c r="S195">
        <v>9.2899999999999991</v>
      </c>
      <c r="T195" t="s">
        <v>53</v>
      </c>
      <c r="U195" t="s">
        <v>53</v>
      </c>
      <c r="V195" t="s">
        <v>53</v>
      </c>
      <c r="W195">
        <v>33.19</v>
      </c>
      <c r="X195">
        <v>33.19</v>
      </c>
      <c r="Y195" t="s">
        <v>53</v>
      </c>
      <c r="Z195" t="s">
        <v>53</v>
      </c>
      <c r="AA195" t="s">
        <v>53</v>
      </c>
      <c r="AB195">
        <v>3.81</v>
      </c>
      <c r="AC195">
        <v>3.81</v>
      </c>
      <c r="AD195" t="s">
        <v>53</v>
      </c>
      <c r="AE195" s="1" t="s">
        <v>53</v>
      </c>
      <c r="AF195" t="s">
        <v>53</v>
      </c>
      <c r="AG195">
        <v>7.67</v>
      </c>
      <c r="AH195">
        <f t="shared" ref="AH195:AH201" si="9">SUM(AD195:AG195)</f>
        <v>7.67</v>
      </c>
      <c r="AI195" t="s">
        <v>53</v>
      </c>
      <c r="AJ195" t="s">
        <v>53</v>
      </c>
      <c r="AK195" t="s">
        <v>53</v>
      </c>
      <c r="AL195">
        <v>3.38</v>
      </c>
      <c r="AM195">
        <f t="shared" ref="AM195:AM201" si="10">SUM(AI195:AL195)</f>
        <v>3.38</v>
      </c>
      <c r="AN195" t="s">
        <v>53</v>
      </c>
      <c r="AO195" t="s">
        <v>53</v>
      </c>
      <c r="AP195" t="s">
        <v>53</v>
      </c>
      <c r="AQ195">
        <v>3.97</v>
      </c>
      <c r="AR195">
        <f t="shared" ref="AR195:AR201" si="11">SUM(AN195:AQ195)</f>
        <v>3.97</v>
      </c>
      <c r="AS195" t="s">
        <v>54</v>
      </c>
      <c r="AT195" t="s">
        <v>52</v>
      </c>
      <c r="AU195" t="s">
        <v>58</v>
      </c>
      <c r="AV195">
        <v>7</v>
      </c>
      <c r="AW195" t="s">
        <v>60</v>
      </c>
      <c r="AX195" t="s">
        <v>51</v>
      </c>
      <c r="AY195" t="s">
        <v>50</v>
      </c>
      <c r="AZ195" t="s">
        <v>49</v>
      </c>
    </row>
    <row r="196" spans="1:52" x14ac:dyDescent="0.3">
      <c r="A196">
        <v>195</v>
      </c>
      <c r="B196" t="s">
        <v>52</v>
      </c>
      <c r="C196" t="s">
        <v>50</v>
      </c>
      <c r="D196" t="s">
        <v>49</v>
      </c>
      <c r="E196" t="s">
        <v>49</v>
      </c>
      <c r="F196">
        <v>4</v>
      </c>
      <c r="G196">
        <v>6</v>
      </c>
      <c r="H196">
        <v>4</v>
      </c>
      <c r="I196">
        <v>6</v>
      </c>
      <c r="J196">
        <v>5</v>
      </c>
      <c r="K196">
        <v>6</v>
      </c>
      <c r="L196">
        <v>1</v>
      </c>
      <c r="M196">
        <v>5</v>
      </c>
      <c r="N196" t="s">
        <v>49</v>
      </c>
      <c r="O196">
        <v>11.43</v>
      </c>
      <c r="P196" t="s">
        <v>53</v>
      </c>
      <c r="Q196" t="s">
        <v>53</v>
      </c>
      <c r="R196" t="s">
        <v>53</v>
      </c>
      <c r="S196">
        <v>11.43</v>
      </c>
      <c r="T196">
        <v>44.07</v>
      </c>
      <c r="U196" t="s">
        <v>53</v>
      </c>
      <c r="V196" t="s">
        <v>53</v>
      </c>
      <c r="W196" t="s">
        <v>53</v>
      </c>
      <c r="X196">
        <v>44.07</v>
      </c>
      <c r="Y196">
        <v>2.35</v>
      </c>
      <c r="Z196" t="s">
        <v>53</v>
      </c>
      <c r="AA196" t="s">
        <v>53</v>
      </c>
      <c r="AB196" t="s">
        <v>53</v>
      </c>
      <c r="AC196">
        <v>2.35</v>
      </c>
      <c r="AD196">
        <v>9.5399999999999991</v>
      </c>
      <c r="AE196" s="1" t="s">
        <v>53</v>
      </c>
      <c r="AF196" t="s">
        <v>53</v>
      </c>
      <c r="AG196" t="s">
        <v>53</v>
      </c>
      <c r="AH196">
        <f t="shared" si="9"/>
        <v>9.5399999999999991</v>
      </c>
      <c r="AI196">
        <v>2.1800000000000002</v>
      </c>
      <c r="AJ196" t="s">
        <v>53</v>
      </c>
      <c r="AK196" t="s">
        <v>53</v>
      </c>
      <c r="AL196" t="s">
        <v>53</v>
      </c>
      <c r="AM196">
        <f t="shared" si="10"/>
        <v>2.1800000000000002</v>
      </c>
      <c r="AN196">
        <v>2.08</v>
      </c>
      <c r="AO196" t="s">
        <v>53</v>
      </c>
      <c r="AP196" t="s">
        <v>53</v>
      </c>
      <c r="AQ196" t="s">
        <v>53</v>
      </c>
      <c r="AR196">
        <f t="shared" si="11"/>
        <v>2.08</v>
      </c>
      <c r="AS196" t="s">
        <v>54</v>
      </c>
      <c r="AT196" t="s">
        <v>52</v>
      </c>
      <c r="AU196" t="s">
        <v>51</v>
      </c>
      <c r="AV196">
        <v>1</v>
      </c>
      <c r="AW196" t="s">
        <v>51</v>
      </c>
      <c r="AX196" t="s">
        <v>55</v>
      </c>
      <c r="AY196" t="s">
        <v>50</v>
      </c>
      <c r="AZ196" t="s">
        <v>51</v>
      </c>
    </row>
    <row r="197" spans="1:52" x14ac:dyDescent="0.3">
      <c r="A197">
        <v>196</v>
      </c>
      <c r="B197" t="s">
        <v>52</v>
      </c>
      <c r="C197" t="s">
        <v>49</v>
      </c>
      <c r="D197" t="s">
        <v>49</v>
      </c>
      <c r="E197" t="s">
        <v>55</v>
      </c>
      <c r="F197">
        <v>4</v>
      </c>
      <c r="G197">
        <v>4</v>
      </c>
      <c r="H197">
        <v>4</v>
      </c>
      <c r="I197">
        <v>1</v>
      </c>
      <c r="J197">
        <v>5</v>
      </c>
      <c r="K197">
        <v>6</v>
      </c>
      <c r="L197">
        <v>2</v>
      </c>
      <c r="M197">
        <v>2</v>
      </c>
      <c r="N197" t="s">
        <v>50</v>
      </c>
      <c r="O197" t="s">
        <v>53</v>
      </c>
      <c r="P197" t="s">
        <v>53</v>
      </c>
      <c r="Q197">
        <v>14.21</v>
      </c>
      <c r="R197" t="s">
        <v>53</v>
      </c>
      <c r="S197">
        <v>14.21</v>
      </c>
      <c r="T197" t="s">
        <v>53</v>
      </c>
      <c r="U197" t="s">
        <v>53</v>
      </c>
      <c r="V197">
        <v>27.96</v>
      </c>
      <c r="W197" t="s">
        <v>53</v>
      </c>
      <c r="X197">
        <v>27.96</v>
      </c>
      <c r="Y197" t="s">
        <v>53</v>
      </c>
      <c r="Z197" t="s">
        <v>53</v>
      </c>
      <c r="AA197">
        <v>3.67</v>
      </c>
      <c r="AB197" t="s">
        <v>53</v>
      </c>
      <c r="AC197">
        <v>3.67</v>
      </c>
      <c r="AD197" t="s">
        <v>53</v>
      </c>
      <c r="AE197" s="1" t="s">
        <v>53</v>
      </c>
      <c r="AF197">
        <v>7.04</v>
      </c>
      <c r="AG197" t="s">
        <v>53</v>
      </c>
      <c r="AH197">
        <f t="shared" si="9"/>
        <v>7.04</v>
      </c>
      <c r="AI197" t="s">
        <v>53</v>
      </c>
      <c r="AJ197" t="s">
        <v>53</v>
      </c>
      <c r="AK197">
        <v>4.62</v>
      </c>
      <c r="AL197" t="s">
        <v>53</v>
      </c>
      <c r="AM197">
        <f t="shared" si="10"/>
        <v>4.62</v>
      </c>
      <c r="AN197" t="s">
        <v>53</v>
      </c>
      <c r="AO197" t="s">
        <v>53</v>
      </c>
      <c r="AP197">
        <v>4.84</v>
      </c>
      <c r="AQ197" t="s">
        <v>53</v>
      </c>
      <c r="AR197">
        <f t="shared" si="11"/>
        <v>4.84</v>
      </c>
      <c r="AS197" t="s">
        <v>56</v>
      </c>
      <c r="AT197" t="s">
        <v>49</v>
      </c>
      <c r="AU197" t="s">
        <v>49</v>
      </c>
      <c r="AV197">
        <v>3</v>
      </c>
      <c r="AW197" t="s">
        <v>55</v>
      </c>
      <c r="AX197" t="s">
        <v>51</v>
      </c>
      <c r="AY197" t="s">
        <v>51</v>
      </c>
      <c r="AZ197" t="s">
        <v>49</v>
      </c>
    </row>
    <row r="198" spans="1:52" x14ac:dyDescent="0.3">
      <c r="A198">
        <v>197</v>
      </c>
      <c r="B198" t="s">
        <v>49</v>
      </c>
      <c r="C198" t="s">
        <v>50</v>
      </c>
      <c r="D198" t="s">
        <v>51</v>
      </c>
      <c r="E198" t="s">
        <v>52</v>
      </c>
      <c r="F198">
        <v>6</v>
      </c>
      <c r="G198">
        <v>6</v>
      </c>
      <c r="H198">
        <v>5</v>
      </c>
      <c r="I198">
        <v>2</v>
      </c>
      <c r="J198">
        <v>3</v>
      </c>
      <c r="K198">
        <v>4</v>
      </c>
      <c r="L198">
        <v>2</v>
      </c>
      <c r="M198">
        <v>6</v>
      </c>
      <c r="N198" t="s">
        <v>52</v>
      </c>
      <c r="O198" t="s">
        <v>53</v>
      </c>
      <c r="P198" t="s">
        <v>53</v>
      </c>
      <c r="Q198" t="s">
        <v>53</v>
      </c>
      <c r="R198">
        <v>7.41</v>
      </c>
      <c r="S198">
        <v>7.41</v>
      </c>
      <c r="T198" t="s">
        <v>53</v>
      </c>
      <c r="U198" t="s">
        <v>53</v>
      </c>
      <c r="V198" t="s">
        <v>53</v>
      </c>
      <c r="W198">
        <v>16.45</v>
      </c>
      <c r="X198">
        <v>16.45</v>
      </c>
      <c r="Y198" t="s">
        <v>53</v>
      </c>
      <c r="Z198" t="s">
        <v>53</v>
      </c>
      <c r="AA198" t="s">
        <v>53</v>
      </c>
      <c r="AB198">
        <v>6.51</v>
      </c>
      <c r="AC198">
        <v>6.51</v>
      </c>
      <c r="AD198" t="s">
        <v>53</v>
      </c>
      <c r="AE198" s="1" t="s">
        <v>53</v>
      </c>
      <c r="AF198" t="s">
        <v>53</v>
      </c>
      <c r="AG198">
        <v>4.25</v>
      </c>
      <c r="AH198">
        <f t="shared" si="9"/>
        <v>4.25</v>
      </c>
      <c r="AI198" t="s">
        <v>53</v>
      </c>
      <c r="AJ198" t="s">
        <v>53</v>
      </c>
      <c r="AK198" t="s">
        <v>53</v>
      </c>
      <c r="AL198">
        <v>4.2300000000000004</v>
      </c>
      <c r="AM198">
        <f t="shared" si="10"/>
        <v>4.2300000000000004</v>
      </c>
      <c r="AN198" t="s">
        <v>53</v>
      </c>
      <c r="AO198" t="s">
        <v>53</v>
      </c>
      <c r="AP198" t="s">
        <v>53</v>
      </c>
      <c r="AQ198">
        <v>6.15</v>
      </c>
      <c r="AR198">
        <f t="shared" si="11"/>
        <v>6.15</v>
      </c>
      <c r="AS198" t="s">
        <v>54</v>
      </c>
      <c r="AT198" t="s">
        <v>51</v>
      </c>
      <c r="AU198" t="s">
        <v>50</v>
      </c>
      <c r="AV198">
        <v>2</v>
      </c>
      <c r="AW198" t="s">
        <v>51</v>
      </c>
      <c r="AX198" t="s">
        <v>51</v>
      </c>
      <c r="AY198" t="s">
        <v>50</v>
      </c>
      <c r="AZ198" t="s">
        <v>50</v>
      </c>
    </row>
    <row r="199" spans="1:52" x14ac:dyDescent="0.3">
      <c r="A199">
        <v>198</v>
      </c>
      <c r="B199" t="s">
        <v>51</v>
      </c>
      <c r="C199" t="s">
        <v>52</v>
      </c>
      <c r="D199" t="s">
        <v>51</v>
      </c>
      <c r="E199" t="s">
        <v>55</v>
      </c>
      <c r="F199">
        <v>3</v>
      </c>
      <c r="G199">
        <v>3</v>
      </c>
      <c r="H199">
        <v>1</v>
      </c>
      <c r="I199">
        <v>7</v>
      </c>
      <c r="J199">
        <v>1</v>
      </c>
      <c r="K199">
        <v>5</v>
      </c>
      <c r="L199">
        <v>4</v>
      </c>
      <c r="M199">
        <v>5</v>
      </c>
      <c r="N199" t="s">
        <v>50</v>
      </c>
      <c r="O199" t="s">
        <v>53</v>
      </c>
      <c r="P199" t="s">
        <v>53</v>
      </c>
      <c r="Q199">
        <v>5</v>
      </c>
      <c r="R199" t="s">
        <v>53</v>
      </c>
      <c r="S199">
        <v>5</v>
      </c>
      <c r="T199" t="s">
        <v>53</v>
      </c>
      <c r="U199" t="s">
        <v>53</v>
      </c>
      <c r="V199">
        <v>25.14</v>
      </c>
      <c r="W199" t="s">
        <v>53</v>
      </c>
      <c r="X199">
        <v>25.14</v>
      </c>
      <c r="Y199" t="s">
        <v>53</v>
      </c>
      <c r="Z199" t="s">
        <v>53</v>
      </c>
      <c r="AA199">
        <v>2.46</v>
      </c>
      <c r="AB199" t="s">
        <v>53</v>
      </c>
      <c r="AC199">
        <v>2.46</v>
      </c>
      <c r="AD199" t="s">
        <v>53</v>
      </c>
      <c r="AE199" s="1" t="s">
        <v>53</v>
      </c>
      <c r="AF199">
        <v>6.41</v>
      </c>
      <c r="AG199" t="s">
        <v>53</v>
      </c>
      <c r="AH199">
        <f t="shared" si="9"/>
        <v>6.41</v>
      </c>
      <c r="AI199" t="s">
        <v>53</v>
      </c>
      <c r="AJ199" t="s">
        <v>53</v>
      </c>
      <c r="AK199">
        <v>2.37</v>
      </c>
      <c r="AL199" t="s">
        <v>53</v>
      </c>
      <c r="AM199">
        <f t="shared" si="10"/>
        <v>2.37</v>
      </c>
      <c r="AN199" t="s">
        <v>53</v>
      </c>
      <c r="AO199" t="s">
        <v>53</v>
      </c>
      <c r="AP199">
        <v>3.38</v>
      </c>
      <c r="AQ199" t="s">
        <v>53</v>
      </c>
      <c r="AR199">
        <f t="shared" si="11"/>
        <v>3.38</v>
      </c>
      <c r="AS199" t="s">
        <v>54</v>
      </c>
      <c r="AT199" t="s">
        <v>50</v>
      </c>
      <c r="AU199" t="s">
        <v>50</v>
      </c>
      <c r="AV199">
        <v>2</v>
      </c>
      <c r="AW199" t="s">
        <v>61</v>
      </c>
      <c r="AX199" t="s">
        <v>58</v>
      </c>
      <c r="AY199" t="s">
        <v>58</v>
      </c>
      <c r="AZ199" t="s">
        <v>51</v>
      </c>
    </row>
    <row r="200" spans="1:52" x14ac:dyDescent="0.3">
      <c r="A200">
        <v>199</v>
      </c>
      <c r="B200" t="s">
        <v>51</v>
      </c>
      <c r="C200" t="s">
        <v>55</v>
      </c>
      <c r="D200" t="s">
        <v>49</v>
      </c>
      <c r="E200" t="s">
        <v>55</v>
      </c>
      <c r="F200">
        <v>6</v>
      </c>
      <c r="G200">
        <v>2</v>
      </c>
      <c r="H200">
        <v>1</v>
      </c>
      <c r="I200">
        <v>5</v>
      </c>
      <c r="J200">
        <v>3</v>
      </c>
      <c r="K200">
        <v>1</v>
      </c>
      <c r="L200">
        <v>1</v>
      </c>
      <c r="M200">
        <v>5</v>
      </c>
      <c r="N200" t="s">
        <v>50</v>
      </c>
      <c r="O200" t="s">
        <v>53</v>
      </c>
      <c r="P200" t="s">
        <v>53</v>
      </c>
      <c r="Q200">
        <v>13.33</v>
      </c>
      <c r="R200" t="s">
        <v>53</v>
      </c>
      <c r="S200">
        <v>13.33</v>
      </c>
      <c r="T200" t="s">
        <v>53</v>
      </c>
      <c r="U200" t="s">
        <v>53</v>
      </c>
      <c r="V200">
        <v>32.82</v>
      </c>
      <c r="W200" t="s">
        <v>53</v>
      </c>
      <c r="X200">
        <v>32.82</v>
      </c>
      <c r="Y200" t="s">
        <v>53</v>
      </c>
      <c r="Z200" t="s">
        <v>53</v>
      </c>
      <c r="AA200">
        <v>2.5299999999999998</v>
      </c>
      <c r="AB200" t="s">
        <v>53</v>
      </c>
      <c r="AC200">
        <v>2.5299999999999998</v>
      </c>
      <c r="AD200" t="s">
        <v>53</v>
      </c>
      <c r="AE200" s="1" t="s">
        <v>53</v>
      </c>
      <c r="AF200">
        <v>4.0999999999999996</v>
      </c>
      <c r="AG200" t="s">
        <v>53</v>
      </c>
      <c r="AH200">
        <f t="shared" si="9"/>
        <v>4.0999999999999996</v>
      </c>
      <c r="AI200" t="s">
        <v>53</v>
      </c>
      <c r="AJ200" t="s">
        <v>53</v>
      </c>
      <c r="AK200">
        <v>2.72</v>
      </c>
      <c r="AL200" t="s">
        <v>53</v>
      </c>
      <c r="AM200">
        <f t="shared" si="10"/>
        <v>2.72</v>
      </c>
      <c r="AN200" t="s">
        <v>53</v>
      </c>
      <c r="AO200" t="s">
        <v>53</v>
      </c>
      <c r="AP200">
        <v>6.74</v>
      </c>
      <c r="AQ200" t="s">
        <v>53</v>
      </c>
      <c r="AR200">
        <f t="shared" si="11"/>
        <v>6.74</v>
      </c>
      <c r="AS200" t="s">
        <v>54</v>
      </c>
      <c r="AT200" t="s">
        <v>55</v>
      </c>
      <c r="AU200" t="s">
        <v>50</v>
      </c>
      <c r="AV200">
        <v>5</v>
      </c>
      <c r="AW200" t="s">
        <v>52</v>
      </c>
      <c r="AX200" t="s">
        <v>50</v>
      </c>
      <c r="AY200" t="s">
        <v>52</v>
      </c>
      <c r="AZ200" t="s">
        <v>51</v>
      </c>
    </row>
    <row r="201" spans="1:52" x14ac:dyDescent="0.3">
      <c r="A201">
        <v>200</v>
      </c>
      <c r="B201" t="s">
        <v>49</v>
      </c>
      <c r="C201" t="s">
        <v>52</v>
      </c>
      <c r="D201" t="s">
        <v>51</v>
      </c>
      <c r="E201" t="s">
        <v>55</v>
      </c>
      <c r="F201">
        <v>6</v>
      </c>
      <c r="G201">
        <v>7</v>
      </c>
      <c r="H201">
        <v>2</v>
      </c>
      <c r="I201">
        <v>3</v>
      </c>
      <c r="J201">
        <v>1</v>
      </c>
      <c r="K201">
        <v>1</v>
      </c>
      <c r="L201">
        <v>1</v>
      </c>
      <c r="M201">
        <v>7</v>
      </c>
      <c r="N201" t="s">
        <v>50</v>
      </c>
      <c r="O201" t="s">
        <v>53</v>
      </c>
      <c r="P201" t="s">
        <v>53</v>
      </c>
      <c r="Q201">
        <v>14.08</v>
      </c>
      <c r="R201" t="s">
        <v>53</v>
      </c>
      <c r="S201">
        <v>14.08</v>
      </c>
      <c r="T201" t="s">
        <v>53</v>
      </c>
      <c r="U201" t="s">
        <v>53</v>
      </c>
      <c r="V201">
        <v>34.28</v>
      </c>
      <c r="W201" t="s">
        <v>53</v>
      </c>
      <c r="X201">
        <v>34.28</v>
      </c>
      <c r="Y201" t="s">
        <v>53</v>
      </c>
      <c r="Z201" t="s">
        <v>53</v>
      </c>
      <c r="AA201">
        <v>2.76</v>
      </c>
      <c r="AB201" t="s">
        <v>53</v>
      </c>
      <c r="AC201">
        <v>2.76</v>
      </c>
      <c r="AD201" t="s">
        <v>53</v>
      </c>
      <c r="AE201" s="1" t="s">
        <v>53</v>
      </c>
      <c r="AF201">
        <v>4.1500000000000004</v>
      </c>
      <c r="AG201" t="s">
        <v>53</v>
      </c>
      <c r="AH201">
        <f t="shared" si="9"/>
        <v>4.1500000000000004</v>
      </c>
      <c r="AI201" t="s">
        <v>53</v>
      </c>
      <c r="AJ201" t="s">
        <v>53</v>
      </c>
      <c r="AK201">
        <v>3.57</v>
      </c>
      <c r="AL201" t="s">
        <v>53</v>
      </c>
      <c r="AM201">
        <f t="shared" si="10"/>
        <v>3.57</v>
      </c>
      <c r="AN201" t="s">
        <v>53</v>
      </c>
      <c r="AO201" t="s">
        <v>53</v>
      </c>
      <c r="AP201">
        <v>6.08</v>
      </c>
      <c r="AQ201" t="s">
        <v>53</v>
      </c>
      <c r="AR201">
        <f t="shared" si="11"/>
        <v>6.08</v>
      </c>
      <c r="AS201" t="s">
        <v>56</v>
      </c>
      <c r="AT201" t="s">
        <v>52</v>
      </c>
      <c r="AU201" t="s">
        <v>58</v>
      </c>
      <c r="AV201">
        <v>3</v>
      </c>
      <c r="AW201" t="s">
        <v>50</v>
      </c>
      <c r="AX201" t="s">
        <v>49</v>
      </c>
      <c r="AY201" t="s">
        <v>52</v>
      </c>
      <c r="AZ201"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83EC-DC95-6749-AFFC-89310E8AA2E8}">
  <dimension ref="C4:R43"/>
  <sheetViews>
    <sheetView topLeftCell="A24" workbookViewId="0">
      <selection activeCell="C32" sqref="C32"/>
    </sheetView>
  </sheetViews>
  <sheetFormatPr defaultColWidth="11.5546875" defaultRowHeight="23.4" x14ac:dyDescent="0.45"/>
  <cols>
    <col min="3" max="8" width="10.77734375" style="4"/>
  </cols>
  <sheetData>
    <row r="4" spans="3:17" ht="24" customHeight="1" x14ac:dyDescent="0.3">
      <c r="C4" s="17" t="s">
        <v>76</v>
      </c>
      <c r="D4" s="17"/>
      <c r="E4" s="17"/>
      <c r="F4" s="17"/>
      <c r="G4" s="17"/>
      <c r="H4" s="17"/>
      <c r="I4" s="17"/>
      <c r="J4" s="17"/>
      <c r="K4" s="17"/>
      <c r="L4" s="17"/>
      <c r="M4" s="17"/>
      <c r="N4" s="17"/>
      <c r="O4" s="17"/>
      <c r="P4" s="17"/>
      <c r="Q4" s="17"/>
    </row>
    <row r="5" spans="3:17" ht="24" customHeight="1" x14ac:dyDescent="0.3">
      <c r="C5" s="17"/>
      <c r="D5" s="17"/>
      <c r="E5" s="17"/>
      <c r="F5" s="17"/>
      <c r="G5" s="17"/>
      <c r="H5" s="17"/>
      <c r="I5" s="17"/>
      <c r="J5" s="17"/>
      <c r="K5" s="17"/>
      <c r="L5" s="17"/>
      <c r="M5" s="17"/>
      <c r="N5" s="17"/>
      <c r="O5" s="17"/>
      <c r="P5" s="17"/>
      <c r="Q5" s="17"/>
    </row>
    <row r="6" spans="3:17" ht="24" customHeight="1" x14ac:dyDescent="0.3">
      <c r="C6" s="17"/>
      <c r="D6" s="17"/>
      <c r="E6" s="17"/>
      <c r="F6" s="17"/>
      <c r="G6" s="17"/>
      <c r="H6" s="17"/>
      <c r="I6" s="17"/>
      <c r="J6" s="17"/>
      <c r="K6" s="17"/>
      <c r="L6" s="17"/>
      <c r="M6" s="17"/>
      <c r="N6" s="17"/>
      <c r="O6" s="17"/>
      <c r="P6" s="17"/>
      <c r="Q6" s="17"/>
    </row>
    <row r="7" spans="3:17" ht="24" customHeight="1" x14ac:dyDescent="0.3">
      <c r="C7" s="17"/>
      <c r="D7" s="17"/>
      <c r="E7" s="17"/>
      <c r="F7" s="17"/>
      <c r="G7" s="17"/>
      <c r="H7" s="17"/>
      <c r="I7" s="17"/>
      <c r="J7" s="17"/>
      <c r="K7" s="17"/>
      <c r="L7" s="17"/>
      <c r="M7" s="17"/>
      <c r="N7" s="17"/>
      <c r="O7" s="17"/>
      <c r="P7" s="17"/>
      <c r="Q7" s="17"/>
    </row>
    <row r="8" spans="3:17" ht="15" customHeight="1" x14ac:dyDescent="0.3">
      <c r="C8" s="17"/>
      <c r="D8" s="17"/>
      <c r="E8" s="17"/>
      <c r="F8" s="17"/>
      <c r="G8" s="17"/>
      <c r="H8" s="17"/>
      <c r="I8" s="17"/>
      <c r="J8" s="17"/>
      <c r="K8" s="17"/>
      <c r="L8" s="17"/>
      <c r="M8" s="17"/>
      <c r="N8" s="17"/>
      <c r="O8" s="17"/>
      <c r="P8" s="17"/>
      <c r="Q8" s="17"/>
    </row>
    <row r="9" spans="3:17" ht="24" customHeight="1" x14ac:dyDescent="0.45">
      <c r="C9" s="4" t="s">
        <v>73</v>
      </c>
      <c r="D9" s="5"/>
      <c r="E9" s="5"/>
      <c r="F9" s="5"/>
      <c r="G9" s="5"/>
      <c r="H9" s="5"/>
      <c r="I9" s="5"/>
      <c r="J9" s="5"/>
      <c r="K9" s="5"/>
      <c r="L9" s="5"/>
      <c r="M9" s="5"/>
      <c r="N9" s="5"/>
      <c r="O9" s="5"/>
      <c r="P9" s="5"/>
    </row>
    <row r="10" spans="3:17" ht="24" customHeight="1" x14ac:dyDescent="0.3">
      <c r="C10" s="5" t="s">
        <v>74</v>
      </c>
      <c r="D10" s="5"/>
      <c r="E10" s="5"/>
      <c r="F10" s="5"/>
      <c r="G10" s="5"/>
      <c r="H10" s="5"/>
      <c r="I10" s="5"/>
      <c r="J10" s="5"/>
      <c r="K10" s="5"/>
      <c r="L10" s="5"/>
      <c r="M10" s="5"/>
      <c r="N10" s="5"/>
      <c r="O10" s="5"/>
      <c r="P10" s="5"/>
    </row>
    <row r="11" spans="3:17" ht="24" customHeight="1" x14ac:dyDescent="0.45">
      <c r="C11" s="4" t="s">
        <v>86</v>
      </c>
      <c r="D11" s="5"/>
      <c r="E11" s="5"/>
      <c r="F11" s="5"/>
      <c r="G11" s="5"/>
      <c r="H11" s="5"/>
      <c r="I11" s="5"/>
      <c r="J11" s="5"/>
      <c r="K11" s="5"/>
      <c r="L11" s="5"/>
      <c r="M11" s="5"/>
      <c r="N11" s="5"/>
      <c r="O11" s="5"/>
      <c r="P11" s="5"/>
    </row>
    <row r="12" spans="3:17" x14ac:dyDescent="0.45">
      <c r="C12" s="4" t="s">
        <v>83</v>
      </c>
    </row>
    <row r="13" spans="3:17" x14ac:dyDescent="0.45">
      <c r="C13" s="16" t="s">
        <v>95</v>
      </c>
    </row>
    <row r="15" spans="3:17" ht="25.8" x14ac:dyDescent="0.5">
      <c r="C15" s="7" t="s">
        <v>75</v>
      </c>
    </row>
    <row r="16" spans="3:17" x14ac:dyDescent="0.45">
      <c r="C16" s="10" t="s">
        <v>268</v>
      </c>
    </row>
    <row r="17" spans="3:18" x14ac:dyDescent="0.45">
      <c r="C17" s="4" t="s">
        <v>79</v>
      </c>
    </row>
    <row r="18" spans="3:18" x14ac:dyDescent="0.45">
      <c r="C18" s="4" t="s">
        <v>77</v>
      </c>
    </row>
    <row r="19" spans="3:18" x14ac:dyDescent="0.45">
      <c r="C19" s="4" t="s">
        <v>78</v>
      </c>
    </row>
    <row r="20" spans="3:18" x14ac:dyDescent="0.45">
      <c r="C20" s="4" t="s">
        <v>89</v>
      </c>
    </row>
    <row r="22" spans="3:18" x14ac:dyDescent="0.45">
      <c r="C22" s="4" t="s">
        <v>80</v>
      </c>
    </row>
    <row r="24" spans="3:18" x14ac:dyDescent="0.45">
      <c r="C24" s="4" t="s">
        <v>85</v>
      </c>
    </row>
    <row r="26" spans="3:18" ht="24" customHeight="1" x14ac:dyDescent="0.3">
      <c r="C26" s="17" t="s">
        <v>87</v>
      </c>
      <c r="D26" s="17"/>
      <c r="E26" s="17"/>
      <c r="F26" s="17"/>
      <c r="G26" s="17"/>
      <c r="H26" s="17"/>
      <c r="I26" s="17"/>
      <c r="J26" s="17"/>
      <c r="K26" s="17"/>
      <c r="L26" s="17"/>
      <c r="M26" s="17"/>
      <c r="N26" s="17"/>
      <c r="O26" s="17"/>
      <c r="P26" s="17"/>
      <c r="Q26" s="17"/>
      <c r="R26" s="17"/>
    </row>
    <row r="27" spans="3:18" ht="45" customHeight="1" x14ac:dyDescent="0.3">
      <c r="C27" s="17"/>
      <c r="D27" s="17"/>
      <c r="E27" s="17"/>
      <c r="F27" s="17"/>
      <c r="G27" s="17"/>
      <c r="H27" s="17"/>
      <c r="I27" s="17"/>
      <c r="J27" s="17"/>
      <c r="K27" s="17"/>
      <c r="L27" s="17"/>
      <c r="M27" s="17"/>
      <c r="N27" s="17"/>
      <c r="O27" s="17"/>
      <c r="P27" s="17"/>
      <c r="Q27" s="17"/>
      <c r="R27" s="17"/>
    </row>
    <row r="28" spans="3:18" s="11" customFormat="1" ht="24" customHeight="1" x14ac:dyDescent="0.3">
      <c r="C28" s="17"/>
      <c r="D28" s="17"/>
      <c r="E28" s="17"/>
      <c r="F28" s="17"/>
      <c r="G28" s="17"/>
      <c r="H28" s="17"/>
      <c r="I28" s="17"/>
      <c r="J28" s="17"/>
      <c r="K28" s="17"/>
      <c r="L28" s="17"/>
      <c r="M28" s="17"/>
      <c r="N28" s="17"/>
      <c r="O28" s="17"/>
      <c r="P28" s="17"/>
      <c r="Q28" s="17"/>
      <c r="R28" s="17"/>
    </row>
    <row r="29" spans="3:18" s="11" customFormat="1" x14ac:dyDescent="0.45">
      <c r="C29" s="12"/>
      <c r="D29" s="12"/>
      <c r="E29" s="12"/>
      <c r="F29" s="12"/>
      <c r="G29" s="12"/>
      <c r="H29" s="12"/>
    </row>
    <row r="31" spans="3:18" x14ac:dyDescent="0.45">
      <c r="C31" s="6" t="s">
        <v>269</v>
      </c>
    </row>
    <row r="32" spans="3:18" x14ac:dyDescent="0.45">
      <c r="C32" s="4" t="s">
        <v>81</v>
      </c>
    </row>
    <row r="33" spans="3:11" x14ac:dyDescent="0.45">
      <c r="C33" s="6" t="s">
        <v>82</v>
      </c>
    </row>
    <row r="34" spans="3:11" x14ac:dyDescent="0.45">
      <c r="C34" s="15" t="s">
        <v>92</v>
      </c>
    </row>
    <row r="35" spans="3:11" x14ac:dyDescent="0.45">
      <c r="C35" s="15" t="s">
        <v>91</v>
      </c>
    </row>
    <row r="36" spans="3:11" x14ac:dyDescent="0.45">
      <c r="C36" s="15" t="s">
        <v>90</v>
      </c>
    </row>
    <row r="37" spans="3:11" x14ac:dyDescent="0.45">
      <c r="C37" s="15" t="s">
        <v>93</v>
      </c>
    </row>
    <row r="38" spans="3:11" ht="24" customHeight="1" x14ac:dyDescent="0.45">
      <c r="C38" s="15" t="s">
        <v>94</v>
      </c>
    </row>
    <row r="39" spans="3:11" ht="24" customHeight="1" x14ac:dyDescent="0.45"/>
    <row r="40" spans="3:11" ht="24" customHeight="1" x14ac:dyDescent="0.45"/>
    <row r="41" spans="3:11" ht="28.95" customHeight="1" x14ac:dyDescent="0.3">
      <c r="C41" s="17" t="s">
        <v>88</v>
      </c>
      <c r="D41" s="17"/>
      <c r="E41" s="17"/>
      <c r="F41" s="17"/>
      <c r="G41" s="17"/>
      <c r="H41" s="17"/>
      <c r="I41" s="17"/>
      <c r="J41" s="17"/>
      <c r="K41" s="17"/>
    </row>
    <row r="42" spans="3:11" ht="28.95" customHeight="1" x14ac:dyDescent="0.3">
      <c r="C42" s="17"/>
      <c r="D42" s="17"/>
      <c r="E42" s="17"/>
      <c r="F42" s="17"/>
      <c r="G42" s="17"/>
      <c r="H42" s="17"/>
      <c r="I42" s="17"/>
      <c r="J42" s="17"/>
      <c r="K42" s="17"/>
    </row>
    <row r="43" spans="3:11" ht="28.95" customHeight="1" x14ac:dyDescent="0.3">
      <c r="C43" s="17"/>
      <c r="D43" s="17"/>
      <c r="E43" s="17"/>
      <c r="F43" s="17"/>
      <c r="G43" s="17"/>
      <c r="H43" s="17"/>
      <c r="I43" s="17"/>
      <c r="J43" s="17"/>
      <c r="K43" s="17"/>
    </row>
  </sheetData>
  <mergeCells count="3">
    <mergeCell ref="C4:Q8"/>
    <mergeCell ref="C26:R28"/>
    <mergeCell ref="C41:K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CAC1-8F4F-4BF6-85B6-07978C56B0AA}">
  <dimension ref="A1:Q35"/>
  <sheetViews>
    <sheetView topLeftCell="A7" workbookViewId="0">
      <selection activeCell="A30" sqref="A30"/>
    </sheetView>
  </sheetViews>
  <sheetFormatPr defaultRowHeight="13.8" x14ac:dyDescent="0.3"/>
  <cols>
    <col min="1" max="16384" width="8.88671875" style="84"/>
  </cols>
  <sheetData>
    <row r="1" spans="1:2" x14ac:dyDescent="0.3">
      <c r="A1" s="83" t="s">
        <v>96</v>
      </c>
    </row>
    <row r="3" spans="1:2" x14ac:dyDescent="0.3">
      <c r="A3" s="85">
        <v>1</v>
      </c>
      <c r="B3" s="84" t="s">
        <v>73</v>
      </c>
    </row>
    <row r="4" spans="1:2" x14ac:dyDescent="0.3">
      <c r="A4" s="84" t="s">
        <v>163</v>
      </c>
      <c r="B4" s="86" t="s">
        <v>74</v>
      </c>
    </row>
    <row r="5" spans="1:2" x14ac:dyDescent="0.3">
      <c r="A5" s="84" t="s">
        <v>164</v>
      </c>
      <c r="B5" s="84" t="s">
        <v>86</v>
      </c>
    </row>
    <row r="6" spans="1:2" x14ac:dyDescent="0.3">
      <c r="A6" s="84">
        <v>2</v>
      </c>
      <c r="B6" s="84" t="s">
        <v>191</v>
      </c>
    </row>
    <row r="7" spans="1:2" x14ac:dyDescent="0.3">
      <c r="A7" s="84" t="s">
        <v>192</v>
      </c>
      <c r="B7" s="84" t="s">
        <v>83</v>
      </c>
    </row>
    <row r="8" spans="1:2" x14ac:dyDescent="0.3">
      <c r="A8" s="84" t="s">
        <v>193</v>
      </c>
      <c r="B8" s="84" t="s">
        <v>95</v>
      </c>
    </row>
    <row r="10" spans="1:2" x14ac:dyDescent="0.3">
      <c r="A10" s="83" t="s">
        <v>207</v>
      </c>
      <c r="B10" s="84" t="s">
        <v>98</v>
      </c>
    </row>
    <row r="11" spans="1:2" x14ac:dyDescent="0.3">
      <c r="B11" s="87"/>
    </row>
    <row r="12" spans="1:2" x14ac:dyDescent="0.3">
      <c r="A12" s="84" t="s">
        <v>203</v>
      </c>
      <c r="B12" s="84" t="s">
        <v>97</v>
      </c>
    </row>
    <row r="13" spans="1:2" x14ac:dyDescent="0.3">
      <c r="B13" s="84" t="s">
        <v>79</v>
      </c>
    </row>
    <row r="14" spans="1:2" x14ac:dyDescent="0.3">
      <c r="B14" s="84" t="s">
        <v>210</v>
      </c>
    </row>
    <row r="15" spans="1:2" x14ac:dyDescent="0.3">
      <c r="B15" s="84" t="s">
        <v>78</v>
      </c>
    </row>
    <row r="16" spans="1:2" x14ac:dyDescent="0.3">
      <c r="B16" s="84" t="s">
        <v>89</v>
      </c>
    </row>
    <row r="18" spans="1:17" x14ac:dyDescent="0.3">
      <c r="A18" s="84" t="s">
        <v>204</v>
      </c>
      <c r="B18" s="84" t="s">
        <v>211</v>
      </c>
    </row>
    <row r="20" spans="1:17" x14ac:dyDescent="0.3">
      <c r="A20" s="84" t="s">
        <v>205</v>
      </c>
      <c r="B20" s="84" t="s">
        <v>212</v>
      </c>
    </row>
    <row r="22" spans="1:17" ht="14.4" customHeight="1" x14ac:dyDescent="0.3">
      <c r="A22" s="84" t="s">
        <v>206</v>
      </c>
      <c r="B22" s="88" t="s">
        <v>213</v>
      </c>
      <c r="C22" s="88"/>
      <c r="D22" s="88"/>
      <c r="E22" s="88"/>
      <c r="F22" s="88"/>
      <c r="G22" s="88"/>
      <c r="H22" s="88"/>
      <c r="I22" s="88"/>
      <c r="J22" s="88"/>
      <c r="K22" s="88"/>
      <c r="L22" s="88"/>
      <c r="M22" s="88"/>
      <c r="N22" s="88"/>
      <c r="O22" s="88"/>
      <c r="P22" s="88"/>
      <c r="Q22" s="88"/>
    </row>
    <row r="23" spans="1:17" ht="14.4" customHeight="1" x14ac:dyDescent="0.3">
      <c r="B23" s="88"/>
      <c r="C23" s="88"/>
      <c r="D23" s="88"/>
      <c r="E23" s="88"/>
      <c r="F23" s="88"/>
      <c r="G23" s="88"/>
      <c r="H23" s="88"/>
      <c r="I23" s="88"/>
      <c r="J23" s="88"/>
      <c r="K23" s="88"/>
      <c r="L23" s="88"/>
      <c r="M23" s="88"/>
      <c r="N23" s="88"/>
      <c r="O23" s="88"/>
      <c r="P23" s="88"/>
      <c r="Q23" s="88"/>
    </row>
    <row r="24" spans="1:17" ht="14.4" customHeight="1" x14ac:dyDescent="0.3">
      <c r="B24" s="88"/>
      <c r="C24" s="88"/>
      <c r="D24" s="88"/>
      <c r="E24" s="88"/>
      <c r="F24" s="88"/>
      <c r="G24" s="88"/>
      <c r="H24" s="88"/>
      <c r="I24" s="88"/>
      <c r="J24" s="88"/>
      <c r="K24" s="88"/>
      <c r="L24" s="88"/>
      <c r="M24" s="88"/>
      <c r="N24" s="88"/>
      <c r="O24" s="88"/>
      <c r="P24" s="88"/>
      <c r="Q24" s="88"/>
    </row>
    <row r="27" spans="1:17" x14ac:dyDescent="0.3">
      <c r="A27" s="83" t="s">
        <v>99</v>
      </c>
    </row>
    <row r="29" spans="1:17" x14ac:dyDescent="0.3">
      <c r="A29" s="84">
        <v>4</v>
      </c>
      <c r="B29" s="84" t="s">
        <v>81</v>
      </c>
    </row>
    <row r="30" spans="1:17" x14ac:dyDescent="0.3">
      <c r="B30" s="89" t="s">
        <v>82</v>
      </c>
    </row>
    <row r="31" spans="1:17" x14ac:dyDescent="0.3">
      <c r="B31" s="90" t="s">
        <v>92</v>
      </c>
    </row>
    <row r="32" spans="1:17" x14ac:dyDescent="0.3">
      <c r="B32" s="90" t="s">
        <v>91</v>
      </c>
    </row>
    <row r="33" spans="2:2" x14ac:dyDescent="0.3">
      <c r="B33" s="90" t="s">
        <v>90</v>
      </c>
    </row>
    <row r="34" spans="2:2" x14ac:dyDescent="0.3">
      <c r="B34" s="90" t="s">
        <v>93</v>
      </c>
    </row>
    <row r="35" spans="2:2" x14ac:dyDescent="0.3">
      <c r="B35" s="90" t="s">
        <v>94</v>
      </c>
    </row>
  </sheetData>
  <mergeCells count="1">
    <mergeCell ref="B22:Q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47E7-06BC-4C6A-8798-F9010607BBCA}">
  <dimension ref="A1:BG201"/>
  <sheetViews>
    <sheetView topLeftCell="AL1" workbookViewId="0">
      <selection activeCell="AU9" sqref="AU9"/>
    </sheetView>
  </sheetViews>
  <sheetFormatPr defaultColWidth="8.77734375" defaultRowHeight="14.4" x14ac:dyDescent="0.3"/>
  <cols>
    <col min="1" max="1" width="8.77734375" style="9"/>
    <col min="20" max="24" width="11.33203125" customWidth="1"/>
    <col min="29" max="29" width="14.77734375" customWidth="1"/>
    <col min="30" max="30" width="10.33203125" customWidth="1"/>
    <col min="31" max="31" width="10.33203125" style="1" customWidth="1"/>
    <col min="32" max="33" width="10.33203125" customWidth="1"/>
    <col min="34" max="34" width="14.33203125" customWidth="1"/>
    <col min="35" max="43" width="10.33203125" customWidth="1"/>
    <col min="44" max="44" width="11.33203125" customWidth="1"/>
    <col min="53" max="53" width="19.33203125" style="28" customWidth="1"/>
    <col min="54" max="54" width="19.44140625" style="27" bestFit="1" customWidth="1"/>
    <col min="55" max="82" width="10.44140625" customWidth="1"/>
  </cols>
  <sheetData>
    <row r="1" spans="1:59" s="33" customFormat="1" x14ac:dyDescent="0.3">
      <c r="A1" s="33"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21</v>
      </c>
      <c r="W1" s="29" t="s">
        <v>22</v>
      </c>
      <c r="X1" s="29" t="s">
        <v>23</v>
      </c>
      <c r="Y1" s="29" t="s">
        <v>24</v>
      </c>
      <c r="Z1" s="29" t="s">
        <v>25</v>
      </c>
      <c r="AA1" s="29" t="s">
        <v>26</v>
      </c>
      <c r="AB1" s="29" t="s">
        <v>27</v>
      </c>
      <c r="AC1" s="29" t="s">
        <v>28</v>
      </c>
      <c r="AD1" s="29" t="s">
        <v>29</v>
      </c>
      <c r="AE1" s="30" t="s">
        <v>30</v>
      </c>
      <c r="AF1" s="29" t="s">
        <v>31</v>
      </c>
      <c r="AG1" s="29" t="s">
        <v>32</v>
      </c>
      <c r="AH1" s="29" t="s">
        <v>70</v>
      </c>
      <c r="AI1" s="29" t="s">
        <v>33</v>
      </c>
      <c r="AJ1" s="29" t="s">
        <v>34</v>
      </c>
      <c r="AK1" s="29" t="s">
        <v>35</v>
      </c>
      <c r="AL1" s="29" t="s">
        <v>36</v>
      </c>
      <c r="AM1" s="29" t="s">
        <v>71</v>
      </c>
      <c r="AN1" s="29" t="s">
        <v>37</v>
      </c>
      <c r="AO1" s="29" t="s">
        <v>38</v>
      </c>
      <c r="AP1" s="29" t="s">
        <v>39</v>
      </c>
      <c r="AQ1" s="29" t="s">
        <v>40</v>
      </c>
      <c r="AR1" s="29" t="s">
        <v>72</v>
      </c>
      <c r="AS1" s="29" t="s">
        <v>41</v>
      </c>
      <c r="AT1" s="29" t="s">
        <v>42</v>
      </c>
      <c r="AU1" s="29" t="s">
        <v>43</v>
      </c>
      <c r="AV1" s="29" t="s">
        <v>44</v>
      </c>
      <c r="AW1" s="29" t="s">
        <v>45</v>
      </c>
      <c r="AX1" s="29" t="s">
        <v>46</v>
      </c>
      <c r="AY1" s="29" t="s">
        <v>47</v>
      </c>
      <c r="AZ1" s="29" t="s">
        <v>48</v>
      </c>
      <c r="BA1" s="31" t="s">
        <v>148</v>
      </c>
      <c r="BB1" s="32" t="s">
        <v>147</v>
      </c>
      <c r="BC1" s="29"/>
      <c r="BD1" s="29"/>
      <c r="BE1" s="29"/>
      <c r="BF1" s="29"/>
      <c r="BG1" s="29"/>
    </row>
    <row r="2" spans="1:59" x14ac:dyDescent="0.3">
      <c r="A2" s="9">
        <v>1</v>
      </c>
      <c r="B2" t="s">
        <v>51</v>
      </c>
      <c r="C2" t="s">
        <v>50</v>
      </c>
      <c r="D2" t="s">
        <v>50</v>
      </c>
      <c r="E2" t="s">
        <v>52</v>
      </c>
      <c r="F2">
        <v>6</v>
      </c>
      <c r="G2">
        <v>6</v>
      </c>
      <c r="H2">
        <v>4</v>
      </c>
      <c r="I2">
        <v>2</v>
      </c>
      <c r="J2">
        <v>3</v>
      </c>
      <c r="K2">
        <v>1</v>
      </c>
      <c r="L2">
        <v>1</v>
      </c>
      <c r="M2">
        <v>2</v>
      </c>
      <c r="N2" t="s">
        <v>51</v>
      </c>
      <c r="P2">
        <v>11.97</v>
      </c>
      <c r="Q2" t="s">
        <v>53</v>
      </c>
      <c r="R2" t="s">
        <v>53</v>
      </c>
      <c r="S2">
        <v>11.97</v>
      </c>
      <c r="T2" t="s">
        <v>53</v>
      </c>
      <c r="U2">
        <v>41.04</v>
      </c>
      <c r="V2" t="s">
        <v>53</v>
      </c>
      <c r="W2" t="s">
        <v>53</v>
      </c>
      <c r="X2">
        <v>41.04</v>
      </c>
      <c r="Y2" t="s">
        <v>53</v>
      </c>
      <c r="Z2">
        <v>1.73</v>
      </c>
      <c r="AA2" t="s">
        <v>53</v>
      </c>
      <c r="AB2" t="s">
        <v>53</v>
      </c>
      <c r="AC2">
        <v>1.73</v>
      </c>
      <c r="AD2" t="s">
        <v>53</v>
      </c>
      <c r="AE2" s="1">
        <v>8.14</v>
      </c>
      <c r="AF2" t="s">
        <v>53</v>
      </c>
      <c r="AG2" t="s">
        <v>53</v>
      </c>
      <c r="AH2">
        <f>SUM(AD2:AG2)</f>
        <v>8.14</v>
      </c>
      <c r="AI2" t="s">
        <v>53</v>
      </c>
      <c r="AK2">
        <f>SUM(AD2:AG2)</f>
        <v>8.14</v>
      </c>
      <c r="AL2" t="s">
        <v>53</v>
      </c>
      <c r="AM2">
        <f>SUM(AI2:AL2)</f>
        <v>8.14</v>
      </c>
      <c r="AN2" t="s">
        <v>53</v>
      </c>
      <c r="AO2">
        <v>3.93</v>
      </c>
      <c r="AP2" t="s">
        <v>53</v>
      </c>
      <c r="AQ2" t="s">
        <v>53</v>
      </c>
      <c r="AR2">
        <f>SUM(AN2:AQ2)</f>
        <v>3.93</v>
      </c>
      <c r="AS2" t="s">
        <v>56</v>
      </c>
      <c r="AT2" t="s">
        <v>52</v>
      </c>
      <c r="AU2" t="s">
        <v>50</v>
      </c>
      <c r="AV2">
        <v>4</v>
      </c>
      <c r="AW2" t="s">
        <v>52</v>
      </c>
      <c r="AX2" t="s">
        <v>51</v>
      </c>
      <c r="AY2" t="s">
        <v>55</v>
      </c>
      <c r="AZ2" t="s">
        <v>51</v>
      </c>
      <c r="BA2" s="28">
        <f>COUNT(B2:N2,O2:R2,S2,T2:W2,X2,Y2:AB2,AC2,AD2:AG2,AH2,AI2:AL2,AM2,AN2:AQ2,AR2,AS2:AZ2)</f>
        <v>21</v>
      </c>
      <c r="BB2" s="27" t="b">
        <f>IF(BA2=21,TRUE,FALSE)</f>
        <v>1</v>
      </c>
    </row>
    <row r="3" spans="1:59" x14ac:dyDescent="0.3">
      <c r="A3" s="9">
        <v>2</v>
      </c>
      <c r="B3" t="s">
        <v>49</v>
      </c>
      <c r="C3" t="s">
        <v>50</v>
      </c>
      <c r="D3" t="s">
        <v>52</v>
      </c>
      <c r="E3" t="s">
        <v>50</v>
      </c>
      <c r="F3">
        <v>6</v>
      </c>
      <c r="G3">
        <v>2</v>
      </c>
      <c r="H3">
        <v>1</v>
      </c>
      <c r="I3">
        <v>7</v>
      </c>
      <c r="J3">
        <v>5</v>
      </c>
      <c r="K3">
        <v>6</v>
      </c>
      <c r="L3">
        <v>7</v>
      </c>
      <c r="M3">
        <v>7</v>
      </c>
      <c r="N3" t="s">
        <v>52</v>
      </c>
      <c r="P3" t="s">
        <v>53</v>
      </c>
      <c r="Q3" t="s">
        <v>53</v>
      </c>
      <c r="R3">
        <v>10.61</v>
      </c>
      <c r="S3">
        <v>10.61</v>
      </c>
      <c r="T3" t="s">
        <v>53</v>
      </c>
      <c r="U3" t="s">
        <v>53</v>
      </c>
      <c r="V3" t="s">
        <v>53</v>
      </c>
      <c r="W3">
        <v>38.56</v>
      </c>
      <c r="X3">
        <v>38.56</v>
      </c>
      <c r="Y3" t="s">
        <v>53</v>
      </c>
      <c r="Z3" t="s">
        <v>53</v>
      </c>
      <c r="AA3" t="s">
        <v>53</v>
      </c>
      <c r="AB3">
        <v>1.73</v>
      </c>
      <c r="AC3">
        <v>1.73</v>
      </c>
      <c r="AD3" t="s">
        <v>53</v>
      </c>
      <c r="AE3" s="1" t="s">
        <v>53</v>
      </c>
      <c r="AF3" t="s">
        <v>53</v>
      </c>
      <c r="AG3">
        <v>4.2</v>
      </c>
      <c r="AH3">
        <f t="shared" ref="AH3:AH66" si="0">SUM(AD3:AG3)</f>
        <v>4.2</v>
      </c>
      <c r="AI3" t="s">
        <v>53</v>
      </c>
      <c r="AJ3" t="s">
        <v>53</v>
      </c>
      <c r="AK3" t="s">
        <v>53</v>
      </c>
      <c r="AL3">
        <v>4.66</v>
      </c>
      <c r="AM3">
        <f t="shared" ref="AM3:AM66" si="1">SUM(AI3:AL3)</f>
        <v>4.66</v>
      </c>
      <c r="AN3" t="s">
        <v>53</v>
      </c>
      <c r="AO3" t="s">
        <v>53</v>
      </c>
      <c r="AP3" t="s">
        <v>53</v>
      </c>
      <c r="AQ3">
        <v>3.45</v>
      </c>
      <c r="AR3">
        <f t="shared" ref="AR3:AR66" si="2">SUM(AN3:AQ3)</f>
        <v>3.45</v>
      </c>
      <c r="AS3" t="s">
        <v>56</v>
      </c>
      <c r="AT3" t="s">
        <v>50</v>
      </c>
      <c r="AU3" t="s">
        <v>49</v>
      </c>
      <c r="AV3">
        <v>1</v>
      </c>
      <c r="AW3" t="s">
        <v>55</v>
      </c>
      <c r="AX3" t="s">
        <v>51</v>
      </c>
      <c r="AY3" t="s">
        <v>51</v>
      </c>
      <c r="AZ3" t="s">
        <v>51</v>
      </c>
      <c r="BA3" s="28">
        <f t="shared" ref="BA3:BA66" si="3">COUNT(B3:N3,O3:R3,S3,T3:W3,X3,Y3:AB3,AC3,AD3:AG3,AH3,AI3:AL3,AM3,AN3:AQ3,AR3,AS3:AZ3)</f>
        <v>21</v>
      </c>
      <c r="BB3" s="27" t="b">
        <f t="shared" ref="BB3:BB66" si="4">IF(BA3=21,TRUE,FALSE)</f>
        <v>1</v>
      </c>
    </row>
    <row r="4" spans="1:59" x14ac:dyDescent="0.3">
      <c r="A4" s="9">
        <v>3</v>
      </c>
      <c r="B4" t="s">
        <v>51</v>
      </c>
      <c r="C4" t="s">
        <v>51</v>
      </c>
      <c r="D4" t="s">
        <v>51</v>
      </c>
      <c r="E4" t="s">
        <v>50</v>
      </c>
      <c r="F4">
        <v>7</v>
      </c>
      <c r="G4">
        <v>2</v>
      </c>
      <c r="H4">
        <v>1</v>
      </c>
      <c r="I4">
        <v>1</v>
      </c>
      <c r="J4">
        <v>3</v>
      </c>
      <c r="K4">
        <v>5</v>
      </c>
      <c r="L4">
        <v>1</v>
      </c>
      <c r="M4">
        <v>5</v>
      </c>
      <c r="N4" t="s">
        <v>50</v>
      </c>
      <c r="P4" t="s">
        <v>53</v>
      </c>
      <c r="Q4">
        <v>5.14</v>
      </c>
      <c r="R4" t="s">
        <v>53</v>
      </c>
      <c r="S4">
        <v>5.14</v>
      </c>
      <c r="T4" t="s">
        <v>53</v>
      </c>
      <c r="U4" t="s">
        <v>53</v>
      </c>
      <c r="V4">
        <v>42.28</v>
      </c>
      <c r="W4" t="s">
        <v>53</v>
      </c>
      <c r="X4">
        <v>42.28</v>
      </c>
      <c r="Y4" t="s">
        <v>53</v>
      </c>
      <c r="Z4" t="s">
        <v>53</v>
      </c>
      <c r="AA4">
        <v>1.51</v>
      </c>
      <c r="AB4" t="s">
        <v>53</v>
      </c>
      <c r="AC4">
        <v>1.51</v>
      </c>
      <c r="AD4" t="s">
        <v>53</v>
      </c>
      <c r="AE4" s="1" t="s">
        <v>53</v>
      </c>
      <c r="AF4">
        <v>4</v>
      </c>
      <c r="AG4" t="s">
        <v>53</v>
      </c>
      <c r="AH4">
        <f t="shared" si="0"/>
        <v>4</v>
      </c>
      <c r="AI4" t="s">
        <v>53</v>
      </c>
      <c r="AJ4" t="s">
        <v>53</v>
      </c>
      <c r="AK4">
        <v>2.82</v>
      </c>
      <c r="AL4" t="s">
        <v>53</v>
      </c>
      <c r="AM4">
        <f t="shared" si="1"/>
        <v>2.82</v>
      </c>
      <c r="AN4" t="s">
        <v>53</v>
      </c>
      <c r="AO4" t="s">
        <v>53</v>
      </c>
      <c r="AP4">
        <v>5.51</v>
      </c>
      <c r="AQ4" t="s">
        <v>53</v>
      </c>
      <c r="AR4">
        <f t="shared" si="2"/>
        <v>5.51</v>
      </c>
      <c r="AS4" t="s">
        <v>56</v>
      </c>
      <c r="AT4" t="s">
        <v>51</v>
      </c>
      <c r="AU4" t="s">
        <v>52</v>
      </c>
      <c r="AV4">
        <v>2</v>
      </c>
      <c r="AW4" t="s">
        <v>57</v>
      </c>
      <c r="AX4" t="s">
        <v>51</v>
      </c>
      <c r="AY4" t="s">
        <v>51</v>
      </c>
      <c r="AZ4" t="s">
        <v>52</v>
      </c>
      <c r="BA4" s="28">
        <f t="shared" si="3"/>
        <v>21</v>
      </c>
      <c r="BB4" s="27" t="b">
        <f t="shared" si="4"/>
        <v>1</v>
      </c>
    </row>
    <row r="5" spans="1:59" x14ac:dyDescent="0.3">
      <c r="A5" s="9">
        <v>4</v>
      </c>
      <c r="B5" t="s">
        <v>51</v>
      </c>
      <c r="C5" t="s">
        <v>50</v>
      </c>
      <c r="D5" t="s">
        <v>51</v>
      </c>
      <c r="E5" t="s">
        <v>52</v>
      </c>
      <c r="F5">
        <v>6</v>
      </c>
      <c r="G5">
        <v>3</v>
      </c>
      <c r="H5">
        <v>4</v>
      </c>
      <c r="I5">
        <v>6</v>
      </c>
      <c r="J5">
        <v>5</v>
      </c>
      <c r="K5">
        <v>1</v>
      </c>
      <c r="L5">
        <v>5</v>
      </c>
      <c r="M5">
        <v>4</v>
      </c>
      <c r="N5" t="s">
        <v>51</v>
      </c>
      <c r="P5">
        <v>14.69</v>
      </c>
      <c r="Q5" t="s">
        <v>53</v>
      </c>
      <c r="R5" t="s">
        <v>53</v>
      </c>
      <c r="S5">
        <v>14.69</v>
      </c>
      <c r="T5" t="s">
        <v>53</v>
      </c>
      <c r="U5">
        <v>45.66</v>
      </c>
      <c r="V5" t="s">
        <v>53</v>
      </c>
      <c r="W5" t="s">
        <v>53</v>
      </c>
      <c r="X5">
        <v>45.66</v>
      </c>
      <c r="Y5" t="s">
        <v>53</v>
      </c>
      <c r="Z5">
        <v>5.67</v>
      </c>
      <c r="AA5" t="s">
        <v>53</v>
      </c>
      <c r="AB5" t="s">
        <v>53</v>
      </c>
      <c r="AC5">
        <v>5.67</v>
      </c>
      <c r="AD5" t="s">
        <v>53</v>
      </c>
      <c r="AE5" s="1">
        <v>6.42</v>
      </c>
      <c r="AF5" t="s">
        <v>53</v>
      </c>
      <c r="AG5" t="s">
        <v>53</v>
      </c>
      <c r="AH5">
        <f t="shared" si="0"/>
        <v>6.42</v>
      </c>
      <c r="AI5" t="s">
        <v>53</v>
      </c>
      <c r="AJ5">
        <v>3.58</v>
      </c>
      <c r="AK5" t="s">
        <v>53</v>
      </c>
      <c r="AL5" t="s">
        <v>53</v>
      </c>
      <c r="AM5">
        <f t="shared" si="1"/>
        <v>3.58</v>
      </c>
      <c r="AN5" t="s">
        <v>53</v>
      </c>
      <c r="AO5">
        <v>2.54</v>
      </c>
      <c r="AP5" t="s">
        <v>53</v>
      </c>
      <c r="AQ5" t="s">
        <v>53</v>
      </c>
      <c r="AR5">
        <f t="shared" si="2"/>
        <v>2.54</v>
      </c>
      <c r="AS5" t="s">
        <v>54</v>
      </c>
      <c r="AT5" t="s">
        <v>57</v>
      </c>
      <c r="AU5" t="s">
        <v>50</v>
      </c>
      <c r="AV5">
        <v>4</v>
      </c>
      <c r="AW5" t="s">
        <v>52</v>
      </c>
      <c r="AX5" t="s">
        <v>49</v>
      </c>
      <c r="AY5" t="s">
        <v>57</v>
      </c>
      <c r="AZ5" t="s">
        <v>49</v>
      </c>
      <c r="BA5" s="28">
        <f t="shared" si="3"/>
        <v>21</v>
      </c>
      <c r="BB5" s="27" t="b">
        <f t="shared" si="4"/>
        <v>1</v>
      </c>
    </row>
    <row r="6" spans="1:59" x14ac:dyDescent="0.3">
      <c r="A6" s="9">
        <v>5</v>
      </c>
      <c r="B6" t="s">
        <v>49</v>
      </c>
      <c r="C6" t="s">
        <v>50</v>
      </c>
      <c r="D6" t="s">
        <v>49</v>
      </c>
      <c r="E6" t="s">
        <v>50</v>
      </c>
      <c r="F6">
        <v>6</v>
      </c>
      <c r="G6">
        <v>2</v>
      </c>
      <c r="H6">
        <v>1</v>
      </c>
      <c r="I6">
        <v>2</v>
      </c>
      <c r="J6">
        <v>2</v>
      </c>
      <c r="K6">
        <v>2</v>
      </c>
      <c r="L6">
        <v>1</v>
      </c>
      <c r="M6">
        <v>4</v>
      </c>
      <c r="N6" t="s">
        <v>49</v>
      </c>
      <c r="O6">
        <v>5.74</v>
      </c>
      <c r="P6" t="s">
        <v>53</v>
      </c>
      <c r="Q6" t="s">
        <v>53</v>
      </c>
      <c r="R6" t="s">
        <v>53</v>
      </c>
      <c r="S6">
        <v>5.74</v>
      </c>
      <c r="T6">
        <v>26.9</v>
      </c>
      <c r="U6" t="s">
        <v>53</v>
      </c>
      <c r="V6" t="s">
        <v>53</v>
      </c>
      <c r="W6" t="s">
        <v>53</v>
      </c>
      <c r="X6">
        <v>26.9</v>
      </c>
      <c r="Y6">
        <v>1.57</v>
      </c>
      <c r="Z6" t="s">
        <v>53</v>
      </c>
      <c r="AA6" t="s">
        <v>53</v>
      </c>
      <c r="AB6" t="s">
        <v>53</v>
      </c>
      <c r="AC6">
        <v>1.57</v>
      </c>
      <c r="AD6">
        <v>7.7</v>
      </c>
      <c r="AE6" s="1" t="s">
        <v>53</v>
      </c>
      <c r="AF6" t="s">
        <v>53</v>
      </c>
      <c r="AG6" t="s">
        <v>53</v>
      </c>
      <c r="AH6">
        <f t="shared" si="0"/>
        <v>7.7</v>
      </c>
      <c r="AI6">
        <v>1.27</v>
      </c>
      <c r="AJ6" t="s">
        <v>53</v>
      </c>
      <c r="AK6" t="s">
        <v>53</v>
      </c>
      <c r="AL6" t="s">
        <v>53</v>
      </c>
      <c r="AM6">
        <f t="shared" si="1"/>
        <v>1.27</v>
      </c>
      <c r="AN6">
        <v>1.64</v>
      </c>
      <c r="AO6" t="s">
        <v>53</v>
      </c>
      <c r="AP6" t="s">
        <v>53</v>
      </c>
      <c r="AQ6" t="s">
        <v>53</v>
      </c>
      <c r="AR6">
        <f t="shared" si="2"/>
        <v>1.64</v>
      </c>
      <c r="AS6" t="s">
        <v>54</v>
      </c>
      <c r="AT6" t="s">
        <v>51</v>
      </c>
      <c r="AU6" t="s">
        <v>50</v>
      </c>
      <c r="AV6">
        <v>2</v>
      </c>
      <c r="AW6" t="s">
        <v>58</v>
      </c>
      <c r="AX6" t="s">
        <v>51</v>
      </c>
      <c r="AY6" t="s">
        <v>51</v>
      </c>
      <c r="AZ6" t="s">
        <v>49</v>
      </c>
      <c r="BA6" s="28">
        <f t="shared" si="3"/>
        <v>21</v>
      </c>
      <c r="BB6" s="27" t="b">
        <f t="shared" si="4"/>
        <v>1</v>
      </c>
    </row>
    <row r="7" spans="1:59" x14ac:dyDescent="0.3">
      <c r="A7" s="9">
        <v>6</v>
      </c>
      <c r="B7" t="s">
        <v>51</v>
      </c>
      <c r="C7" t="s">
        <v>50</v>
      </c>
      <c r="D7" t="s">
        <v>52</v>
      </c>
      <c r="E7" t="s">
        <v>49</v>
      </c>
      <c r="F7">
        <v>6</v>
      </c>
      <c r="G7">
        <v>6</v>
      </c>
      <c r="H7">
        <v>4</v>
      </c>
      <c r="I7">
        <v>1</v>
      </c>
      <c r="J7">
        <v>1</v>
      </c>
      <c r="K7">
        <v>4</v>
      </c>
      <c r="L7">
        <v>2</v>
      </c>
      <c r="M7">
        <v>4</v>
      </c>
      <c r="N7" t="s">
        <v>49</v>
      </c>
      <c r="O7">
        <v>14.55</v>
      </c>
      <c r="P7" t="s">
        <v>53</v>
      </c>
      <c r="Q7" t="s">
        <v>53</v>
      </c>
      <c r="R7" t="s">
        <v>53</v>
      </c>
      <c r="S7">
        <v>14.55</v>
      </c>
      <c r="T7">
        <v>18.8</v>
      </c>
      <c r="U7" t="s">
        <v>53</v>
      </c>
      <c r="V7" t="s">
        <v>53</v>
      </c>
      <c r="W7" t="s">
        <v>53</v>
      </c>
      <c r="X7">
        <v>18.8</v>
      </c>
      <c r="Y7">
        <v>2.13</v>
      </c>
      <c r="Z7" t="s">
        <v>53</v>
      </c>
      <c r="AA7" t="s">
        <v>53</v>
      </c>
      <c r="AB7" t="s">
        <v>53</v>
      </c>
      <c r="AC7">
        <v>2.13</v>
      </c>
      <c r="AD7">
        <v>6.75</v>
      </c>
      <c r="AE7" s="1" t="s">
        <v>53</v>
      </c>
      <c r="AF7" t="s">
        <v>53</v>
      </c>
      <c r="AG7" t="s">
        <v>53</v>
      </c>
      <c r="AH7">
        <f t="shared" si="0"/>
        <v>6.75</v>
      </c>
      <c r="AI7">
        <v>1.38</v>
      </c>
      <c r="AJ7" t="s">
        <v>53</v>
      </c>
      <c r="AK7" t="s">
        <v>53</v>
      </c>
      <c r="AL7" t="s">
        <v>53</v>
      </c>
      <c r="AM7">
        <f t="shared" si="1"/>
        <v>1.38</v>
      </c>
      <c r="AN7">
        <v>4.28</v>
      </c>
      <c r="AO7" t="s">
        <v>53</v>
      </c>
      <c r="AP7" t="s">
        <v>53</v>
      </c>
      <c r="AQ7" t="s">
        <v>53</v>
      </c>
      <c r="AR7">
        <f t="shared" si="2"/>
        <v>4.28</v>
      </c>
      <c r="AS7" t="s">
        <v>59</v>
      </c>
      <c r="AT7" t="s">
        <v>52</v>
      </c>
      <c r="AU7" t="s">
        <v>50</v>
      </c>
      <c r="AV7">
        <v>2</v>
      </c>
      <c r="AW7" t="s">
        <v>57</v>
      </c>
      <c r="AX7" t="s">
        <v>58</v>
      </c>
      <c r="AY7" t="s">
        <v>57</v>
      </c>
      <c r="AZ7" t="s">
        <v>51</v>
      </c>
      <c r="BA7" s="28">
        <f t="shared" si="3"/>
        <v>21</v>
      </c>
      <c r="BB7" s="27" t="b">
        <f t="shared" si="4"/>
        <v>1</v>
      </c>
    </row>
    <row r="8" spans="1:59" x14ac:dyDescent="0.3">
      <c r="A8" s="9">
        <v>7</v>
      </c>
      <c r="B8" t="s">
        <v>49</v>
      </c>
      <c r="C8" t="s">
        <v>52</v>
      </c>
      <c r="D8" t="s">
        <v>51</v>
      </c>
      <c r="E8" t="s">
        <v>49</v>
      </c>
      <c r="F8">
        <v>7</v>
      </c>
      <c r="G8">
        <v>6</v>
      </c>
      <c r="H8">
        <v>1</v>
      </c>
      <c r="I8">
        <v>1</v>
      </c>
      <c r="J8">
        <v>1</v>
      </c>
      <c r="K8">
        <v>1</v>
      </c>
      <c r="L8">
        <v>1</v>
      </c>
      <c r="M8">
        <v>4</v>
      </c>
      <c r="N8" t="s">
        <v>51</v>
      </c>
      <c r="P8">
        <v>8.8800000000000008</v>
      </c>
      <c r="Q8" t="s">
        <v>53</v>
      </c>
      <c r="R8" t="s">
        <v>53</v>
      </c>
      <c r="S8">
        <v>8.8800000000000008</v>
      </c>
      <c r="T8" t="s">
        <v>53</v>
      </c>
      <c r="U8">
        <v>22.43</v>
      </c>
      <c r="V8" t="s">
        <v>53</v>
      </c>
      <c r="W8" t="s">
        <v>53</v>
      </c>
      <c r="X8">
        <v>22.43</v>
      </c>
      <c r="Y8" t="s">
        <v>53</v>
      </c>
      <c r="Z8">
        <v>2.4300000000000002</v>
      </c>
      <c r="AA8" t="s">
        <v>53</v>
      </c>
      <c r="AB8" t="s">
        <v>53</v>
      </c>
      <c r="AC8">
        <v>2.4300000000000002</v>
      </c>
      <c r="AD8" t="s">
        <v>53</v>
      </c>
      <c r="AE8" s="1">
        <v>7.91</v>
      </c>
      <c r="AF8" t="s">
        <v>53</v>
      </c>
      <c r="AG8" t="s">
        <v>53</v>
      </c>
      <c r="AH8">
        <f t="shared" si="0"/>
        <v>7.91</v>
      </c>
      <c r="AI8" t="s">
        <v>53</v>
      </c>
      <c r="AJ8">
        <v>3.54</v>
      </c>
      <c r="AK8" t="s">
        <v>53</v>
      </c>
      <c r="AL8" t="s">
        <v>53</v>
      </c>
      <c r="AM8">
        <f t="shared" si="1"/>
        <v>3.54</v>
      </c>
      <c r="AN8" t="s">
        <v>53</v>
      </c>
      <c r="AO8">
        <v>2.5</v>
      </c>
      <c r="AP8" t="s">
        <v>53</v>
      </c>
      <c r="AQ8" t="s">
        <v>53</v>
      </c>
      <c r="AR8">
        <f t="shared" si="2"/>
        <v>2.5</v>
      </c>
      <c r="AS8" t="s">
        <v>59</v>
      </c>
      <c r="AT8" t="s">
        <v>55</v>
      </c>
      <c r="AU8" t="s">
        <v>58</v>
      </c>
      <c r="AV8">
        <v>2</v>
      </c>
      <c r="AW8" t="s">
        <v>49</v>
      </c>
      <c r="AX8" t="s">
        <v>49</v>
      </c>
      <c r="AY8" t="s">
        <v>52</v>
      </c>
      <c r="AZ8" t="s">
        <v>49</v>
      </c>
      <c r="BA8" s="28">
        <f t="shared" si="3"/>
        <v>21</v>
      </c>
      <c r="BB8" s="27" t="b">
        <f t="shared" si="4"/>
        <v>1</v>
      </c>
    </row>
    <row r="9" spans="1:59" x14ac:dyDescent="0.3">
      <c r="A9" s="9">
        <v>8</v>
      </c>
      <c r="B9" t="s">
        <v>49</v>
      </c>
      <c r="C9" t="s">
        <v>52</v>
      </c>
      <c r="D9" t="s">
        <v>51</v>
      </c>
      <c r="E9" t="s">
        <v>50</v>
      </c>
      <c r="F9">
        <v>7</v>
      </c>
      <c r="G9">
        <v>1</v>
      </c>
      <c r="H9">
        <v>4</v>
      </c>
      <c r="I9">
        <v>6</v>
      </c>
      <c r="J9">
        <v>5</v>
      </c>
      <c r="K9">
        <v>1</v>
      </c>
      <c r="L9">
        <v>1</v>
      </c>
      <c r="M9">
        <v>3</v>
      </c>
      <c r="N9" t="s">
        <v>51</v>
      </c>
      <c r="P9">
        <v>5.17</v>
      </c>
      <c r="Q9" t="s">
        <v>53</v>
      </c>
      <c r="R9" t="s">
        <v>53</v>
      </c>
      <c r="S9">
        <v>5.17</v>
      </c>
      <c r="T9" t="s">
        <v>53</v>
      </c>
      <c r="U9">
        <v>20.89</v>
      </c>
      <c r="V9" t="s">
        <v>53</v>
      </c>
      <c r="W9" t="s">
        <v>53</v>
      </c>
      <c r="X9">
        <v>20.89</v>
      </c>
      <c r="Y9" t="s">
        <v>53</v>
      </c>
      <c r="Z9">
        <v>1.39</v>
      </c>
      <c r="AA9" t="s">
        <v>53</v>
      </c>
      <c r="AB9" t="s">
        <v>53</v>
      </c>
      <c r="AC9">
        <v>1.39</v>
      </c>
      <c r="AD9" t="s">
        <v>53</v>
      </c>
      <c r="AE9" s="1">
        <v>6.04</v>
      </c>
      <c r="AF9" t="s">
        <v>53</v>
      </c>
      <c r="AG9" t="s">
        <v>53</v>
      </c>
      <c r="AH9">
        <f t="shared" si="0"/>
        <v>6.04</v>
      </c>
      <c r="AI9" t="s">
        <v>53</v>
      </c>
      <c r="AJ9">
        <v>4.3899999999999997</v>
      </c>
      <c r="AK9" t="s">
        <v>53</v>
      </c>
      <c r="AL9" t="s">
        <v>53</v>
      </c>
      <c r="AM9">
        <f t="shared" si="1"/>
        <v>4.3899999999999997</v>
      </c>
      <c r="AN9" t="s">
        <v>53</v>
      </c>
      <c r="AO9">
        <v>2.64</v>
      </c>
      <c r="AP9" t="s">
        <v>53</v>
      </c>
      <c r="AQ9" t="s">
        <v>53</v>
      </c>
      <c r="AR9">
        <f t="shared" si="2"/>
        <v>2.64</v>
      </c>
      <c r="AS9" t="s">
        <v>56</v>
      </c>
      <c r="AT9" t="s">
        <v>50</v>
      </c>
      <c r="AU9" t="s">
        <v>50</v>
      </c>
      <c r="AV9">
        <v>3</v>
      </c>
      <c r="AW9" t="s">
        <v>55</v>
      </c>
      <c r="AX9" t="s">
        <v>51</v>
      </c>
      <c r="AY9" t="s">
        <v>51</v>
      </c>
      <c r="AZ9" t="s">
        <v>51</v>
      </c>
      <c r="BA9" s="28">
        <f t="shared" si="3"/>
        <v>21</v>
      </c>
      <c r="BB9" s="27" t="b">
        <f t="shared" si="4"/>
        <v>1</v>
      </c>
    </row>
    <row r="10" spans="1:59" x14ac:dyDescent="0.3">
      <c r="A10" s="9">
        <v>9</v>
      </c>
      <c r="B10" t="s">
        <v>51</v>
      </c>
      <c r="C10" t="s">
        <v>50</v>
      </c>
      <c r="D10" t="s">
        <v>50</v>
      </c>
      <c r="E10" t="s">
        <v>52</v>
      </c>
      <c r="F10">
        <v>5</v>
      </c>
      <c r="G10">
        <v>3</v>
      </c>
      <c r="H10">
        <v>1</v>
      </c>
      <c r="I10">
        <v>7</v>
      </c>
      <c r="J10">
        <v>1</v>
      </c>
      <c r="K10">
        <v>1</v>
      </c>
      <c r="L10">
        <v>5</v>
      </c>
      <c r="M10">
        <v>5</v>
      </c>
      <c r="N10" t="s">
        <v>51</v>
      </c>
      <c r="P10">
        <v>10.199999999999999</v>
      </c>
      <c r="Q10" t="s">
        <v>53</v>
      </c>
      <c r="R10" t="s">
        <v>53</v>
      </c>
      <c r="S10">
        <v>10.199999999999999</v>
      </c>
      <c r="T10" t="s">
        <v>53</v>
      </c>
      <c r="U10">
        <v>21.13</v>
      </c>
      <c r="V10" t="s">
        <v>53</v>
      </c>
      <c r="W10" t="s">
        <v>53</v>
      </c>
      <c r="X10">
        <v>21.13</v>
      </c>
      <c r="Y10" t="s">
        <v>53</v>
      </c>
      <c r="Z10">
        <v>4.0199999999999996</v>
      </c>
      <c r="AA10" t="s">
        <v>53</v>
      </c>
      <c r="AB10" t="s">
        <v>53</v>
      </c>
      <c r="AC10">
        <v>4.0199999999999996</v>
      </c>
      <c r="AD10" t="s">
        <v>53</v>
      </c>
      <c r="AE10" s="1">
        <v>8.6199999999999992</v>
      </c>
      <c r="AF10" t="s">
        <v>53</v>
      </c>
      <c r="AG10" t="s">
        <v>53</v>
      </c>
      <c r="AH10">
        <f t="shared" si="0"/>
        <v>8.6199999999999992</v>
      </c>
      <c r="AI10" t="s">
        <v>53</v>
      </c>
      <c r="AJ10">
        <v>4.0199999999999996</v>
      </c>
      <c r="AK10" t="s">
        <v>53</v>
      </c>
      <c r="AL10" t="s">
        <v>53</v>
      </c>
      <c r="AM10">
        <f t="shared" si="1"/>
        <v>4.0199999999999996</v>
      </c>
      <c r="AN10" t="s">
        <v>53</v>
      </c>
      <c r="AO10">
        <v>4.08</v>
      </c>
      <c r="AP10" t="s">
        <v>53</v>
      </c>
      <c r="AQ10" t="s">
        <v>53</v>
      </c>
      <c r="AR10">
        <f t="shared" si="2"/>
        <v>4.08</v>
      </c>
      <c r="AS10" t="s">
        <v>56</v>
      </c>
      <c r="AT10" t="s">
        <v>52</v>
      </c>
      <c r="AU10" t="s">
        <v>50</v>
      </c>
      <c r="AV10">
        <v>4</v>
      </c>
      <c r="AW10" t="s">
        <v>58</v>
      </c>
      <c r="AX10" t="s">
        <v>51</v>
      </c>
      <c r="AY10" t="s">
        <v>50</v>
      </c>
      <c r="AZ10" t="s">
        <v>49</v>
      </c>
      <c r="BA10" s="28">
        <f t="shared" si="3"/>
        <v>21</v>
      </c>
      <c r="BB10" s="27" t="b">
        <f t="shared" si="4"/>
        <v>1</v>
      </c>
    </row>
    <row r="11" spans="1:59" x14ac:dyDescent="0.3">
      <c r="A11" s="9">
        <v>10</v>
      </c>
      <c r="B11" t="s">
        <v>51</v>
      </c>
      <c r="C11" t="s">
        <v>50</v>
      </c>
      <c r="D11" t="s">
        <v>51</v>
      </c>
      <c r="E11" t="s">
        <v>50</v>
      </c>
      <c r="F11">
        <v>6</v>
      </c>
      <c r="G11">
        <v>5</v>
      </c>
      <c r="H11">
        <v>5</v>
      </c>
      <c r="I11">
        <v>7</v>
      </c>
      <c r="J11">
        <v>1</v>
      </c>
      <c r="K11">
        <v>1</v>
      </c>
      <c r="L11">
        <v>1</v>
      </c>
      <c r="M11">
        <v>2</v>
      </c>
      <c r="N11" t="s">
        <v>50</v>
      </c>
      <c r="P11" t="s">
        <v>53</v>
      </c>
      <c r="Q11">
        <v>5.04</v>
      </c>
      <c r="R11" t="s">
        <v>53</v>
      </c>
      <c r="S11">
        <v>5.04</v>
      </c>
      <c r="T11" t="s">
        <v>53</v>
      </c>
      <c r="U11" t="s">
        <v>53</v>
      </c>
      <c r="V11">
        <v>19.329999999999998</v>
      </c>
      <c r="W11" t="s">
        <v>53</v>
      </c>
      <c r="X11">
        <v>19.329999999999998</v>
      </c>
      <c r="Y11" t="s">
        <v>53</v>
      </c>
      <c r="Z11" t="s">
        <v>53</v>
      </c>
      <c r="AA11">
        <v>3.9</v>
      </c>
      <c r="AB11" t="s">
        <v>53</v>
      </c>
      <c r="AC11">
        <v>3.9</v>
      </c>
      <c r="AD11" t="s">
        <v>53</v>
      </c>
      <c r="AE11" s="1" t="s">
        <v>53</v>
      </c>
      <c r="AF11">
        <v>4.49</v>
      </c>
      <c r="AG11" t="s">
        <v>53</v>
      </c>
      <c r="AH11">
        <f t="shared" si="0"/>
        <v>4.49</v>
      </c>
      <c r="AI11" t="s">
        <v>53</v>
      </c>
      <c r="AJ11" t="s">
        <v>53</v>
      </c>
      <c r="AK11">
        <v>3.05</v>
      </c>
      <c r="AL11" t="s">
        <v>53</v>
      </c>
      <c r="AM11">
        <f t="shared" si="1"/>
        <v>3.05</v>
      </c>
      <c r="AN11" t="s">
        <v>53</v>
      </c>
      <c r="AO11" t="s">
        <v>53</v>
      </c>
      <c r="AP11">
        <v>5.89</v>
      </c>
      <c r="AQ11" t="s">
        <v>53</v>
      </c>
      <c r="AR11">
        <f t="shared" si="2"/>
        <v>5.89</v>
      </c>
      <c r="AS11" t="s">
        <v>56</v>
      </c>
      <c r="AT11" t="s">
        <v>52</v>
      </c>
      <c r="AU11" t="s">
        <v>50</v>
      </c>
      <c r="AV11">
        <v>2</v>
      </c>
      <c r="AW11" t="s">
        <v>55</v>
      </c>
      <c r="AX11" t="s">
        <v>51</v>
      </c>
      <c r="AY11" t="s">
        <v>50</v>
      </c>
      <c r="AZ11" t="s">
        <v>51</v>
      </c>
      <c r="BA11" s="28">
        <f t="shared" si="3"/>
        <v>21</v>
      </c>
      <c r="BB11" s="27" t="b">
        <f t="shared" si="4"/>
        <v>1</v>
      </c>
    </row>
    <row r="12" spans="1:59" x14ac:dyDescent="0.3">
      <c r="A12" s="9">
        <v>11</v>
      </c>
      <c r="B12" t="s">
        <v>51</v>
      </c>
      <c r="C12" t="s">
        <v>50</v>
      </c>
      <c r="D12" t="s">
        <v>49</v>
      </c>
      <c r="E12" t="s">
        <v>55</v>
      </c>
      <c r="F12">
        <v>6</v>
      </c>
      <c r="G12">
        <v>1</v>
      </c>
      <c r="H12">
        <v>4</v>
      </c>
      <c r="I12">
        <v>5</v>
      </c>
      <c r="J12">
        <v>1</v>
      </c>
      <c r="K12">
        <v>1</v>
      </c>
      <c r="L12">
        <v>6</v>
      </c>
      <c r="M12">
        <v>1</v>
      </c>
      <c r="N12" t="s">
        <v>52</v>
      </c>
      <c r="P12" t="s">
        <v>53</v>
      </c>
      <c r="Q12" t="s">
        <v>53</v>
      </c>
      <c r="R12">
        <v>5.5</v>
      </c>
      <c r="S12">
        <v>5.5</v>
      </c>
      <c r="T12" t="s">
        <v>53</v>
      </c>
      <c r="U12" t="s">
        <v>53</v>
      </c>
      <c r="V12" t="s">
        <v>53</v>
      </c>
      <c r="W12">
        <v>38.65</v>
      </c>
      <c r="X12">
        <v>38.65</v>
      </c>
      <c r="Y12" t="s">
        <v>53</v>
      </c>
      <c r="Z12" t="s">
        <v>53</v>
      </c>
      <c r="AA12" t="s">
        <v>53</v>
      </c>
      <c r="AB12">
        <v>3.86</v>
      </c>
      <c r="AC12">
        <v>3.86</v>
      </c>
      <c r="AD12" t="s">
        <v>53</v>
      </c>
      <c r="AE12" s="1" t="s">
        <v>53</v>
      </c>
      <c r="AF12" t="s">
        <v>53</v>
      </c>
      <c r="AG12">
        <v>5.34</v>
      </c>
      <c r="AH12">
        <f t="shared" si="0"/>
        <v>5.34</v>
      </c>
      <c r="AI12" t="s">
        <v>53</v>
      </c>
      <c r="AJ12" t="s">
        <v>53</v>
      </c>
      <c r="AK12" t="s">
        <v>53</v>
      </c>
      <c r="AL12">
        <v>4.32</v>
      </c>
      <c r="AM12">
        <f t="shared" si="1"/>
        <v>4.32</v>
      </c>
      <c r="AN12" t="s">
        <v>53</v>
      </c>
      <c r="AO12" t="s">
        <v>53</v>
      </c>
      <c r="AP12" t="s">
        <v>53</v>
      </c>
      <c r="AQ12">
        <v>3.53</v>
      </c>
      <c r="AR12">
        <f t="shared" si="2"/>
        <v>3.53</v>
      </c>
      <c r="AS12" t="s">
        <v>56</v>
      </c>
      <c r="AT12" t="s">
        <v>52</v>
      </c>
      <c r="AU12" t="s">
        <v>49</v>
      </c>
      <c r="AV12">
        <v>3</v>
      </c>
      <c r="AW12" t="s">
        <v>60</v>
      </c>
      <c r="AX12" t="s">
        <v>58</v>
      </c>
      <c r="AY12" t="s">
        <v>51</v>
      </c>
      <c r="AZ12" t="s">
        <v>49</v>
      </c>
      <c r="BA12" s="28">
        <f t="shared" si="3"/>
        <v>21</v>
      </c>
      <c r="BB12" s="27" t="b">
        <f t="shared" si="4"/>
        <v>1</v>
      </c>
    </row>
    <row r="13" spans="1:59" x14ac:dyDescent="0.3">
      <c r="A13" s="9">
        <v>12</v>
      </c>
      <c r="B13" t="s">
        <v>49</v>
      </c>
      <c r="C13" t="s">
        <v>51</v>
      </c>
      <c r="D13" t="s">
        <v>51</v>
      </c>
      <c r="E13" t="s">
        <v>49</v>
      </c>
      <c r="F13">
        <v>7</v>
      </c>
      <c r="G13">
        <v>6</v>
      </c>
      <c r="H13">
        <v>1</v>
      </c>
      <c r="I13">
        <v>4</v>
      </c>
      <c r="J13">
        <v>3</v>
      </c>
      <c r="K13">
        <v>4</v>
      </c>
      <c r="L13">
        <v>1</v>
      </c>
      <c r="M13">
        <v>5</v>
      </c>
      <c r="N13" t="s">
        <v>50</v>
      </c>
      <c r="P13" t="s">
        <v>53</v>
      </c>
      <c r="Q13">
        <v>5.94</v>
      </c>
      <c r="R13" t="s">
        <v>53</v>
      </c>
      <c r="S13">
        <v>5.94</v>
      </c>
      <c r="T13" t="s">
        <v>53</v>
      </c>
      <c r="U13" t="s">
        <v>53</v>
      </c>
      <c r="V13">
        <v>39.92</v>
      </c>
      <c r="W13" t="s">
        <v>53</v>
      </c>
      <c r="X13">
        <v>39.92</v>
      </c>
      <c r="Y13" t="s">
        <v>53</v>
      </c>
      <c r="Z13" t="s">
        <v>53</v>
      </c>
      <c r="AA13">
        <v>2.25</v>
      </c>
      <c r="AB13" t="s">
        <v>53</v>
      </c>
      <c r="AC13">
        <v>2.25</v>
      </c>
      <c r="AD13" t="s">
        <v>53</v>
      </c>
      <c r="AE13" s="1" t="s">
        <v>53</v>
      </c>
      <c r="AF13">
        <v>4</v>
      </c>
      <c r="AG13" t="s">
        <v>53</v>
      </c>
      <c r="AH13">
        <f t="shared" si="0"/>
        <v>4</v>
      </c>
      <c r="AI13" t="s">
        <v>53</v>
      </c>
      <c r="AJ13" t="s">
        <v>53</v>
      </c>
      <c r="AK13">
        <v>1.1399999999999999</v>
      </c>
      <c r="AL13" t="s">
        <v>53</v>
      </c>
      <c r="AM13">
        <f t="shared" si="1"/>
        <v>1.1399999999999999</v>
      </c>
      <c r="AN13" t="s">
        <v>53</v>
      </c>
      <c r="AO13" t="s">
        <v>53</v>
      </c>
      <c r="AP13">
        <v>5.54</v>
      </c>
      <c r="AQ13" t="s">
        <v>53</v>
      </c>
      <c r="AR13">
        <f t="shared" si="2"/>
        <v>5.54</v>
      </c>
      <c r="AS13" t="s">
        <v>56</v>
      </c>
      <c r="AT13" t="s">
        <v>50</v>
      </c>
      <c r="AU13" t="s">
        <v>50</v>
      </c>
      <c r="AV13">
        <v>2</v>
      </c>
      <c r="AW13" t="s">
        <v>55</v>
      </c>
      <c r="AX13" t="s">
        <v>55</v>
      </c>
      <c r="AY13" t="s">
        <v>50</v>
      </c>
      <c r="AZ13" t="s">
        <v>51</v>
      </c>
      <c r="BA13" s="28">
        <f t="shared" si="3"/>
        <v>21</v>
      </c>
      <c r="BB13" s="27" t="b">
        <f t="shared" si="4"/>
        <v>1</v>
      </c>
    </row>
    <row r="14" spans="1:59" x14ac:dyDescent="0.3">
      <c r="A14" s="9">
        <v>13</v>
      </c>
      <c r="B14" t="s">
        <v>52</v>
      </c>
      <c r="C14" t="s">
        <v>49</v>
      </c>
      <c r="D14" t="s">
        <v>52</v>
      </c>
      <c r="E14" t="s">
        <v>49</v>
      </c>
      <c r="F14">
        <v>4</v>
      </c>
      <c r="G14">
        <v>2</v>
      </c>
      <c r="H14">
        <v>1</v>
      </c>
      <c r="I14">
        <v>1</v>
      </c>
      <c r="J14">
        <v>3</v>
      </c>
      <c r="K14">
        <v>4</v>
      </c>
      <c r="L14">
        <v>1</v>
      </c>
      <c r="M14">
        <v>5</v>
      </c>
      <c r="N14" t="s">
        <v>51</v>
      </c>
      <c r="P14">
        <v>11.99</v>
      </c>
      <c r="Q14" t="s">
        <v>53</v>
      </c>
      <c r="R14" t="s">
        <v>53</v>
      </c>
      <c r="S14">
        <v>11.99</v>
      </c>
      <c r="T14" t="s">
        <v>53</v>
      </c>
      <c r="U14">
        <v>46.48</v>
      </c>
      <c r="V14" t="s">
        <v>53</v>
      </c>
      <c r="W14" t="s">
        <v>53</v>
      </c>
      <c r="X14">
        <v>46.48</v>
      </c>
      <c r="Y14" t="s">
        <v>53</v>
      </c>
      <c r="Z14">
        <v>4.2300000000000004</v>
      </c>
      <c r="AA14" t="s">
        <v>53</v>
      </c>
      <c r="AB14" t="s">
        <v>53</v>
      </c>
      <c r="AC14">
        <v>4.2300000000000004</v>
      </c>
      <c r="AD14" t="s">
        <v>53</v>
      </c>
      <c r="AE14" s="1">
        <v>8.51</v>
      </c>
      <c r="AF14" t="s">
        <v>53</v>
      </c>
      <c r="AG14" t="s">
        <v>53</v>
      </c>
      <c r="AH14">
        <f t="shared" si="0"/>
        <v>8.51</v>
      </c>
      <c r="AI14" t="s">
        <v>53</v>
      </c>
      <c r="AJ14">
        <v>4.25</v>
      </c>
      <c r="AK14" t="s">
        <v>53</v>
      </c>
      <c r="AL14" t="s">
        <v>53</v>
      </c>
      <c r="AM14">
        <f t="shared" si="1"/>
        <v>4.25</v>
      </c>
      <c r="AN14" t="s">
        <v>53</v>
      </c>
      <c r="AO14">
        <v>1.36</v>
      </c>
      <c r="AP14" t="s">
        <v>53</v>
      </c>
      <c r="AQ14" t="s">
        <v>53</v>
      </c>
      <c r="AR14">
        <f t="shared" si="2"/>
        <v>1.36</v>
      </c>
      <c r="AS14" t="s">
        <v>56</v>
      </c>
      <c r="AT14" t="s">
        <v>51</v>
      </c>
      <c r="AU14" t="s">
        <v>52</v>
      </c>
      <c r="AV14">
        <v>2</v>
      </c>
      <c r="AW14" t="s">
        <v>51</v>
      </c>
      <c r="AX14" t="s">
        <v>49</v>
      </c>
      <c r="AY14" t="s">
        <v>51</v>
      </c>
      <c r="AZ14" t="s">
        <v>51</v>
      </c>
      <c r="BA14" s="28">
        <f t="shared" si="3"/>
        <v>21</v>
      </c>
      <c r="BB14" s="27" t="b">
        <f t="shared" si="4"/>
        <v>1</v>
      </c>
    </row>
    <row r="15" spans="1:59" x14ac:dyDescent="0.3">
      <c r="A15" s="9">
        <v>14</v>
      </c>
      <c r="B15" t="s">
        <v>50</v>
      </c>
      <c r="C15" t="s">
        <v>51</v>
      </c>
      <c r="D15" t="s">
        <v>52</v>
      </c>
      <c r="E15" t="s">
        <v>52</v>
      </c>
      <c r="F15">
        <v>7</v>
      </c>
      <c r="G15">
        <v>2</v>
      </c>
      <c r="H15">
        <v>1</v>
      </c>
      <c r="I15">
        <v>5</v>
      </c>
      <c r="J15">
        <v>2</v>
      </c>
      <c r="K15">
        <v>1</v>
      </c>
      <c r="L15">
        <v>6</v>
      </c>
      <c r="M15">
        <v>2</v>
      </c>
      <c r="N15" t="s">
        <v>50</v>
      </c>
      <c r="P15" t="s">
        <v>53</v>
      </c>
      <c r="Q15">
        <v>6.18</v>
      </c>
      <c r="R15" t="s">
        <v>53</v>
      </c>
      <c r="S15">
        <v>6.18</v>
      </c>
      <c r="T15" t="s">
        <v>53</v>
      </c>
      <c r="U15" t="s">
        <v>53</v>
      </c>
      <c r="V15">
        <v>30.73</v>
      </c>
      <c r="W15" t="s">
        <v>53</v>
      </c>
      <c r="X15">
        <v>30.73</v>
      </c>
      <c r="Y15" t="s">
        <v>53</v>
      </c>
      <c r="Z15" t="s">
        <v>53</v>
      </c>
      <c r="AA15">
        <v>4</v>
      </c>
      <c r="AB15" t="s">
        <v>53</v>
      </c>
      <c r="AC15">
        <v>4</v>
      </c>
      <c r="AD15" t="s">
        <v>53</v>
      </c>
      <c r="AE15" s="1" t="s">
        <v>53</v>
      </c>
      <c r="AF15">
        <v>4.0199999999999996</v>
      </c>
      <c r="AG15" t="s">
        <v>53</v>
      </c>
      <c r="AH15">
        <f t="shared" si="0"/>
        <v>4.0199999999999996</v>
      </c>
      <c r="AI15" t="s">
        <v>53</v>
      </c>
      <c r="AJ15" t="s">
        <v>53</v>
      </c>
      <c r="AK15">
        <v>2.4</v>
      </c>
      <c r="AL15" t="s">
        <v>53</v>
      </c>
      <c r="AM15">
        <f t="shared" si="1"/>
        <v>2.4</v>
      </c>
      <c r="AN15" t="s">
        <v>53</v>
      </c>
      <c r="AO15" t="s">
        <v>53</v>
      </c>
      <c r="AP15">
        <v>3.43</v>
      </c>
      <c r="AQ15" t="s">
        <v>53</v>
      </c>
      <c r="AR15">
        <f t="shared" si="2"/>
        <v>3.43</v>
      </c>
      <c r="AS15" t="s">
        <v>54</v>
      </c>
      <c r="AT15" t="s">
        <v>51</v>
      </c>
      <c r="AU15" t="s">
        <v>52</v>
      </c>
      <c r="AV15">
        <v>4</v>
      </c>
      <c r="AW15" t="s">
        <v>50</v>
      </c>
      <c r="AX15" t="s">
        <v>51</v>
      </c>
      <c r="AY15" t="s">
        <v>51</v>
      </c>
      <c r="AZ15" t="s">
        <v>51</v>
      </c>
      <c r="BA15" s="28">
        <f t="shared" si="3"/>
        <v>21</v>
      </c>
      <c r="BB15" s="27" t="b">
        <f t="shared" si="4"/>
        <v>1</v>
      </c>
    </row>
    <row r="16" spans="1:59" x14ac:dyDescent="0.3">
      <c r="A16" s="9">
        <v>15</v>
      </c>
      <c r="B16" t="s">
        <v>49</v>
      </c>
      <c r="C16" t="s">
        <v>49</v>
      </c>
      <c r="D16" t="s">
        <v>49</v>
      </c>
      <c r="E16" t="s">
        <v>52</v>
      </c>
      <c r="F16">
        <v>6</v>
      </c>
      <c r="G16">
        <v>6</v>
      </c>
      <c r="H16">
        <v>1</v>
      </c>
      <c r="I16">
        <v>5</v>
      </c>
      <c r="J16">
        <v>1</v>
      </c>
      <c r="K16">
        <v>1</v>
      </c>
      <c r="L16">
        <v>1</v>
      </c>
      <c r="M16">
        <v>5</v>
      </c>
      <c r="N16" t="s">
        <v>52</v>
      </c>
      <c r="P16" t="s">
        <v>53</v>
      </c>
      <c r="Q16" t="s">
        <v>53</v>
      </c>
      <c r="R16">
        <v>14.08</v>
      </c>
      <c r="S16">
        <v>14.08</v>
      </c>
      <c r="T16" t="s">
        <v>53</v>
      </c>
      <c r="U16" t="s">
        <v>53</v>
      </c>
      <c r="V16" t="s">
        <v>53</v>
      </c>
      <c r="W16">
        <v>17.34</v>
      </c>
      <c r="X16">
        <v>17.34</v>
      </c>
      <c r="Y16" t="s">
        <v>53</v>
      </c>
      <c r="Z16" t="s">
        <v>53</v>
      </c>
      <c r="AA16" t="s">
        <v>53</v>
      </c>
      <c r="AB16">
        <v>5.37</v>
      </c>
      <c r="AC16">
        <v>5.37</v>
      </c>
      <c r="AD16" t="s">
        <v>53</v>
      </c>
      <c r="AE16" s="1" t="s">
        <v>53</v>
      </c>
      <c r="AF16" t="s">
        <v>53</v>
      </c>
      <c r="AG16">
        <v>7.12</v>
      </c>
      <c r="AH16">
        <f t="shared" si="0"/>
        <v>7.12</v>
      </c>
      <c r="AI16" t="s">
        <v>53</v>
      </c>
      <c r="AJ16" t="s">
        <v>53</v>
      </c>
      <c r="AK16" t="s">
        <v>53</v>
      </c>
      <c r="AL16">
        <v>4.1900000000000004</v>
      </c>
      <c r="AM16">
        <f t="shared" si="1"/>
        <v>4.1900000000000004</v>
      </c>
      <c r="AN16" t="s">
        <v>53</v>
      </c>
      <c r="AO16" t="s">
        <v>53</v>
      </c>
      <c r="AP16" t="s">
        <v>53</v>
      </c>
      <c r="AQ16">
        <v>5.52</v>
      </c>
      <c r="AR16">
        <f t="shared" si="2"/>
        <v>5.52</v>
      </c>
      <c r="AS16" t="s">
        <v>54</v>
      </c>
      <c r="AT16" t="s">
        <v>51</v>
      </c>
      <c r="AU16" t="s">
        <v>51</v>
      </c>
      <c r="AV16">
        <v>3</v>
      </c>
      <c r="AW16" t="s">
        <v>58</v>
      </c>
      <c r="AX16" t="s">
        <v>49</v>
      </c>
      <c r="AY16" t="s">
        <v>50</v>
      </c>
      <c r="AZ16" t="s">
        <v>49</v>
      </c>
      <c r="BA16" s="28">
        <f t="shared" si="3"/>
        <v>21</v>
      </c>
      <c r="BB16" s="27" t="b">
        <f t="shared" si="4"/>
        <v>1</v>
      </c>
    </row>
    <row r="17" spans="1:54" x14ac:dyDescent="0.3">
      <c r="A17" s="9">
        <v>16</v>
      </c>
      <c r="B17" t="s">
        <v>51</v>
      </c>
      <c r="C17" t="s">
        <v>51</v>
      </c>
      <c r="D17" t="s">
        <v>52</v>
      </c>
      <c r="E17" t="s">
        <v>50</v>
      </c>
      <c r="F17">
        <v>7</v>
      </c>
      <c r="G17">
        <v>6</v>
      </c>
      <c r="H17">
        <v>4</v>
      </c>
      <c r="I17">
        <v>6</v>
      </c>
      <c r="J17">
        <v>5</v>
      </c>
      <c r="K17">
        <v>1</v>
      </c>
      <c r="L17">
        <v>1</v>
      </c>
      <c r="M17">
        <v>4</v>
      </c>
      <c r="N17" t="s">
        <v>49</v>
      </c>
      <c r="O17">
        <v>15</v>
      </c>
      <c r="P17" t="s">
        <v>53</v>
      </c>
      <c r="Q17" t="s">
        <v>53</v>
      </c>
      <c r="R17" t="s">
        <v>53</v>
      </c>
      <c r="S17">
        <v>15</v>
      </c>
      <c r="T17">
        <v>28.83</v>
      </c>
      <c r="U17" t="s">
        <v>53</v>
      </c>
      <c r="V17" t="s">
        <v>53</v>
      </c>
      <c r="W17" t="s">
        <v>53</v>
      </c>
      <c r="X17">
        <v>28.83</v>
      </c>
      <c r="Y17">
        <v>1.69</v>
      </c>
      <c r="Z17" t="s">
        <v>53</v>
      </c>
      <c r="AA17" t="s">
        <v>53</v>
      </c>
      <c r="AB17" t="s">
        <v>53</v>
      </c>
      <c r="AC17">
        <v>1.69</v>
      </c>
      <c r="AD17">
        <v>9.17</v>
      </c>
      <c r="AE17" s="1" t="s">
        <v>53</v>
      </c>
      <c r="AF17" t="s">
        <v>53</v>
      </c>
      <c r="AG17" t="s">
        <v>53</v>
      </c>
      <c r="AH17">
        <f t="shared" si="0"/>
        <v>9.17</v>
      </c>
      <c r="AI17">
        <v>1.42</v>
      </c>
      <c r="AJ17" t="s">
        <v>53</v>
      </c>
      <c r="AK17" t="s">
        <v>53</v>
      </c>
      <c r="AL17" t="s">
        <v>53</v>
      </c>
      <c r="AM17">
        <f t="shared" si="1"/>
        <v>1.42</v>
      </c>
      <c r="AN17">
        <v>6.82</v>
      </c>
      <c r="AO17" t="s">
        <v>53</v>
      </c>
      <c r="AP17" t="s">
        <v>53</v>
      </c>
      <c r="AQ17" t="s">
        <v>53</v>
      </c>
      <c r="AR17">
        <f t="shared" si="2"/>
        <v>6.82</v>
      </c>
      <c r="AS17" t="s">
        <v>54</v>
      </c>
      <c r="AT17" t="s">
        <v>52</v>
      </c>
      <c r="AU17" t="s">
        <v>58</v>
      </c>
      <c r="AV17">
        <v>3</v>
      </c>
      <c r="AW17" t="s">
        <v>49</v>
      </c>
      <c r="AX17" t="s">
        <v>58</v>
      </c>
      <c r="AY17" t="s">
        <v>52</v>
      </c>
      <c r="AZ17" t="s">
        <v>51</v>
      </c>
      <c r="BA17" s="28">
        <f t="shared" si="3"/>
        <v>21</v>
      </c>
      <c r="BB17" s="27" t="b">
        <f t="shared" si="4"/>
        <v>1</v>
      </c>
    </row>
    <row r="18" spans="1:54" x14ac:dyDescent="0.3">
      <c r="A18" s="9">
        <v>17</v>
      </c>
      <c r="B18" t="s">
        <v>49</v>
      </c>
      <c r="C18" t="s">
        <v>55</v>
      </c>
      <c r="D18" t="s">
        <v>51</v>
      </c>
      <c r="E18" t="s">
        <v>55</v>
      </c>
      <c r="F18">
        <v>7</v>
      </c>
      <c r="G18">
        <v>1</v>
      </c>
      <c r="H18">
        <v>2</v>
      </c>
      <c r="I18">
        <v>1</v>
      </c>
      <c r="J18">
        <v>1</v>
      </c>
      <c r="K18">
        <v>4</v>
      </c>
      <c r="L18">
        <v>2</v>
      </c>
      <c r="M18">
        <v>5</v>
      </c>
      <c r="N18" t="s">
        <v>51</v>
      </c>
      <c r="O18" t="s">
        <v>53</v>
      </c>
      <c r="P18">
        <v>5.01</v>
      </c>
      <c r="Q18" t="s">
        <v>53</v>
      </c>
      <c r="R18" t="s">
        <v>53</v>
      </c>
      <c r="S18">
        <v>5.01</v>
      </c>
      <c r="T18" t="s">
        <v>53</v>
      </c>
      <c r="U18">
        <v>30.52</v>
      </c>
      <c r="V18" t="s">
        <v>53</v>
      </c>
      <c r="W18" t="s">
        <v>53</v>
      </c>
      <c r="X18">
        <v>30.52</v>
      </c>
      <c r="Y18" t="s">
        <v>53</v>
      </c>
      <c r="Z18">
        <v>2.71</v>
      </c>
      <c r="AA18" t="s">
        <v>53</v>
      </c>
      <c r="AB18" t="s">
        <v>53</v>
      </c>
      <c r="AC18">
        <v>2.71</v>
      </c>
      <c r="AD18" t="s">
        <v>53</v>
      </c>
      <c r="AE18" s="1">
        <v>5.51</v>
      </c>
      <c r="AF18" t="s">
        <v>53</v>
      </c>
      <c r="AG18" t="s">
        <v>53</v>
      </c>
      <c r="AH18">
        <f t="shared" si="0"/>
        <v>5.51</v>
      </c>
      <c r="AI18" t="s">
        <v>53</v>
      </c>
      <c r="AJ18">
        <v>4.6900000000000004</v>
      </c>
      <c r="AK18" t="s">
        <v>53</v>
      </c>
      <c r="AL18" t="s">
        <v>53</v>
      </c>
      <c r="AM18">
        <f t="shared" si="1"/>
        <v>4.6900000000000004</v>
      </c>
      <c r="AN18" t="s">
        <v>53</v>
      </c>
      <c r="AO18">
        <v>1.27</v>
      </c>
      <c r="AP18" t="s">
        <v>53</v>
      </c>
      <c r="AQ18" t="s">
        <v>53</v>
      </c>
      <c r="AR18">
        <f t="shared" si="2"/>
        <v>1.27</v>
      </c>
      <c r="AS18" t="s">
        <v>54</v>
      </c>
      <c r="AT18" t="s">
        <v>50</v>
      </c>
      <c r="AU18" t="s">
        <v>49</v>
      </c>
      <c r="AV18">
        <v>3</v>
      </c>
      <c r="AW18" t="s">
        <v>60</v>
      </c>
      <c r="AX18" t="s">
        <v>51</v>
      </c>
      <c r="AY18" t="s">
        <v>50</v>
      </c>
      <c r="AZ18" t="s">
        <v>51</v>
      </c>
      <c r="BA18" s="28">
        <f t="shared" si="3"/>
        <v>21</v>
      </c>
      <c r="BB18" s="27" t="b">
        <f t="shared" si="4"/>
        <v>1</v>
      </c>
    </row>
    <row r="19" spans="1:54" x14ac:dyDescent="0.3">
      <c r="A19" s="9">
        <v>18</v>
      </c>
      <c r="B19" t="s">
        <v>49</v>
      </c>
      <c r="C19" t="s">
        <v>50</v>
      </c>
      <c r="D19" t="s">
        <v>49</v>
      </c>
      <c r="E19" t="s">
        <v>50</v>
      </c>
      <c r="F19">
        <v>6</v>
      </c>
      <c r="G19">
        <v>1</v>
      </c>
      <c r="H19">
        <v>1</v>
      </c>
      <c r="I19">
        <v>3</v>
      </c>
      <c r="J19">
        <v>3</v>
      </c>
      <c r="K19">
        <v>1</v>
      </c>
      <c r="L19">
        <v>1</v>
      </c>
      <c r="M19">
        <v>5</v>
      </c>
      <c r="N19" t="s">
        <v>52</v>
      </c>
      <c r="O19" t="s">
        <v>53</v>
      </c>
      <c r="P19" t="s">
        <v>53</v>
      </c>
      <c r="Q19" t="s">
        <v>53</v>
      </c>
      <c r="R19">
        <v>5.05</v>
      </c>
      <c r="S19">
        <v>5.05</v>
      </c>
      <c r="T19" t="s">
        <v>53</v>
      </c>
      <c r="U19" t="s">
        <v>53</v>
      </c>
      <c r="V19" t="s">
        <v>53</v>
      </c>
      <c r="W19">
        <v>22.42</v>
      </c>
      <c r="X19">
        <v>22.42</v>
      </c>
      <c r="Y19" t="s">
        <v>53</v>
      </c>
      <c r="Z19" t="s">
        <v>53</v>
      </c>
      <c r="AA19" t="s">
        <v>53</v>
      </c>
      <c r="AB19">
        <v>3.51</v>
      </c>
      <c r="AC19">
        <v>3.51</v>
      </c>
      <c r="AD19" t="s">
        <v>53</v>
      </c>
      <c r="AE19" s="1" t="s">
        <v>53</v>
      </c>
      <c r="AF19" t="s">
        <v>53</v>
      </c>
      <c r="AG19">
        <v>6.17</v>
      </c>
      <c r="AH19">
        <f t="shared" si="0"/>
        <v>6.17</v>
      </c>
      <c r="AI19" t="s">
        <v>53</v>
      </c>
      <c r="AJ19" t="s">
        <v>53</v>
      </c>
      <c r="AK19" t="s">
        <v>53</v>
      </c>
      <c r="AL19">
        <v>3.27</v>
      </c>
      <c r="AM19">
        <f t="shared" si="1"/>
        <v>3.27</v>
      </c>
      <c r="AN19" t="s">
        <v>53</v>
      </c>
      <c r="AO19" t="s">
        <v>53</v>
      </c>
      <c r="AP19" t="s">
        <v>53</v>
      </c>
      <c r="AQ19">
        <v>3.5</v>
      </c>
      <c r="AR19">
        <f t="shared" si="2"/>
        <v>3.5</v>
      </c>
      <c r="AS19" t="s">
        <v>56</v>
      </c>
      <c r="AT19" t="s">
        <v>57</v>
      </c>
      <c r="AU19" t="s">
        <v>51</v>
      </c>
      <c r="AV19">
        <v>7</v>
      </c>
      <c r="AW19" t="s">
        <v>55</v>
      </c>
      <c r="AX19" t="s">
        <v>51</v>
      </c>
      <c r="AY19" t="s">
        <v>57</v>
      </c>
      <c r="AZ19" t="s">
        <v>51</v>
      </c>
      <c r="BA19" s="28">
        <f t="shared" si="3"/>
        <v>21</v>
      </c>
      <c r="BB19" s="27" t="b">
        <f t="shared" si="4"/>
        <v>1</v>
      </c>
    </row>
    <row r="20" spans="1:54" x14ac:dyDescent="0.3">
      <c r="A20" s="9">
        <v>19</v>
      </c>
      <c r="B20" t="s">
        <v>49</v>
      </c>
      <c r="C20" t="s">
        <v>50</v>
      </c>
      <c r="D20" t="s">
        <v>51</v>
      </c>
      <c r="E20" t="s">
        <v>50</v>
      </c>
      <c r="F20">
        <v>6</v>
      </c>
      <c r="G20">
        <v>2</v>
      </c>
      <c r="H20">
        <v>4</v>
      </c>
      <c r="I20">
        <v>2</v>
      </c>
      <c r="J20">
        <v>1</v>
      </c>
      <c r="K20">
        <v>7</v>
      </c>
      <c r="L20">
        <v>5</v>
      </c>
      <c r="M20">
        <v>2</v>
      </c>
      <c r="N20" t="s">
        <v>52</v>
      </c>
      <c r="O20" t="s">
        <v>53</v>
      </c>
      <c r="P20" t="s">
        <v>53</v>
      </c>
      <c r="Q20" t="s">
        <v>53</v>
      </c>
      <c r="R20">
        <v>14.66</v>
      </c>
      <c r="S20">
        <v>14.66</v>
      </c>
      <c r="T20" t="s">
        <v>53</v>
      </c>
      <c r="U20" t="s">
        <v>53</v>
      </c>
      <c r="V20" t="s">
        <v>53</v>
      </c>
      <c r="W20">
        <v>20.329999999999998</v>
      </c>
      <c r="X20">
        <v>20.329999999999998</v>
      </c>
      <c r="Y20" t="s">
        <v>53</v>
      </c>
      <c r="Z20" t="s">
        <v>53</v>
      </c>
      <c r="AA20" t="s">
        <v>53</v>
      </c>
      <c r="AB20">
        <v>2.2799999999999998</v>
      </c>
      <c r="AC20">
        <v>2.2799999999999998</v>
      </c>
      <c r="AD20" t="s">
        <v>53</v>
      </c>
      <c r="AE20" s="1" t="s">
        <v>53</v>
      </c>
      <c r="AF20" t="s">
        <v>53</v>
      </c>
      <c r="AG20">
        <v>4.55</v>
      </c>
      <c r="AH20">
        <f t="shared" si="0"/>
        <v>4.55</v>
      </c>
      <c r="AI20" t="s">
        <v>53</v>
      </c>
      <c r="AJ20" t="s">
        <v>53</v>
      </c>
      <c r="AK20" t="s">
        <v>53</v>
      </c>
      <c r="AL20">
        <v>2.35</v>
      </c>
      <c r="AM20">
        <f t="shared" si="1"/>
        <v>2.35</v>
      </c>
      <c r="AN20" t="s">
        <v>53</v>
      </c>
      <c r="AO20" t="s">
        <v>53</v>
      </c>
      <c r="AP20" t="s">
        <v>53</v>
      </c>
      <c r="AQ20">
        <v>3.21</v>
      </c>
      <c r="AR20">
        <f t="shared" si="2"/>
        <v>3.21</v>
      </c>
      <c r="AS20" t="s">
        <v>59</v>
      </c>
      <c r="AT20" t="s">
        <v>50</v>
      </c>
      <c r="AU20" t="s">
        <v>50</v>
      </c>
      <c r="AV20">
        <v>2</v>
      </c>
      <c r="AW20" t="s">
        <v>52</v>
      </c>
      <c r="AX20" t="s">
        <v>51</v>
      </c>
      <c r="AY20" t="s">
        <v>49</v>
      </c>
      <c r="AZ20" t="s">
        <v>49</v>
      </c>
      <c r="BA20" s="28">
        <f t="shared" si="3"/>
        <v>21</v>
      </c>
      <c r="BB20" s="27" t="b">
        <f t="shared" si="4"/>
        <v>1</v>
      </c>
    </row>
    <row r="21" spans="1:54" x14ac:dyDescent="0.3">
      <c r="A21" s="9">
        <v>20</v>
      </c>
      <c r="B21" t="s">
        <v>52</v>
      </c>
      <c r="C21" t="s">
        <v>50</v>
      </c>
      <c r="D21" t="s">
        <v>49</v>
      </c>
      <c r="E21" t="s">
        <v>57</v>
      </c>
      <c r="F21">
        <v>7</v>
      </c>
      <c r="G21">
        <v>6</v>
      </c>
      <c r="H21">
        <v>5</v>
      </c>
      <c r="I21">
        <v>4</v>
      </c>
      <c r="J21">
        <v>7</v>
      </c>
      <c r="K21">
        <v>1</v>
      </c>
      <c r="L21">
        <v>3</v>
      </c>
      <c r="M21">
        <v>5</v>
      </c>
      <c r="N21" t="s">
        <v>51</v>
      </c>
      <c r="O21" t="s">
        <v>53</v>
      </c>
      <c r="P21">
        <v>10.73</v>
      </c>
      <c r="Q21" t="s">
        <v>53</v>
      </c>
      <c r="R21" t="s">
        <v>53</v>
      </c>
      <c r="S21">
        <v>10.73</v>
      </c>
      <c r="T21" t="s">
        <v>53</v>
      </c>
      <c r="U21">
        <v>28.62</v>
      </c>
      <c r="V21" t="s">
        <v>53</v>
      </c>
      <c r="W21" t="s">
        <v>53</v>
      </c>
      <c r="X21">
        <v>28.62</v>
      </c>
      <c r="Y21" t="s">
        <v>53</v>
      </c>
      <c r="Z21">
        <v>3.93</v>
      </c>
      <c r="AA21" t="s">
        <v>53</v>
      </c>
      <c r="AB21" t="s">
        <v>53</v>
      </c>
      <c r="AC21">
        <v>3.93</v>
      </c>
      <c r="AD21" t="s">
        <v>53</v>
      </c>
      <c r="AE21" s="1">
        <v>4.78</v>
      </c>
      <c r="AF21" t="s">
        <v>53</v>
      </c>
      <c r="AG21" t="s">
        <v>53</v>
      </c>
      <c r="AH21">
        <f t="shared" si="0"/>
        <v>4.78</v>
      </c>
      <c r="AI21" t="s">
        <v>53</v>
      </c>
      <c r="AJ21">
        <v>2.2599999999999998</v>
      </c>
      <c r="AK21" t="s">
        <v>53</v>
      </c>
      <c r="AL21" t="s">
        <v>53</v>
      </c>
      <c r="AM21">
        <f t="shared" si="1"/>
        <v>2.2599999999999998</v>
      </c>
      <c r="AN21" t="s">
        <v>53</v>
      </c>
      <c r="AO21">
        <v>2.14</v>
      </c>
      <c r="AP21" t="s">
        <v>53</v>
      </c>
      <c r="AQ21" t="s">
        <v>53</v>
      </c>
      <c r="AR21">
        <f t="shared" si="2"/>
        <v>2.14</v>
      </c>
      <c r="AS21" t="s">
        <v>54</v>
      </c>
      <c r="AT21" t="s">
        <v>57</v>
      </c>
      <c r="AU21" t="s">
        <v>49</v>
      </c>
      <c r="AV21">
        <v>1</v>
      </c>
      <c r="AW21" t="s">
        <v>57</v>
      </c>
      <c r="AX21" t="s">
        <v>51</v>
      </c>
      <c r="AY21" t="s">
        <v>58</v>
      </c>
      <c r="AZ21" t="s">
        <v>50</v>
      </c>
      <c r="BA21" s="28">
        <f t="shared" si="3"/>
        <v>21</v>
      </c>
      <c r="BB21" s="27" t="b">
        <f t="shared" si="4"/>
        <v>1</v>
      </c>
    </row>
    <row r="22" spans="1:54" x14ac:dyDescent="0.3">
      <c r="A22" s="9">
        <v>21</v>
      </c>
      <c r="B22" t="s">
        <v>51</v>
      </c>
      <c r="C22" t="s">
        <v>51</v>
      </c>
      <c r="D22" t="s">
        <v>51</v>
      </c>
      <c r="E22" t="s">
        <v>52</v>
      </c>
      <c r="F22">
        <v>7</v>
      </c>
      <c r="G22">
        <v>1</v>
      </c>
      <c r="H22">
        <v>1</v>
      </c>
      <c r="I22">
        <v>2</v>
      </c>
      <c r="J22">
        <v>3</v>
      </c>
      <c r="K22">
        <v>4</v>
      </c>
      <c r="L22">
        <v>1</v>
      </c>
      <c r="M22">
        <v>6</v>
      </c>
      <c r="N22" t="s">
        <v>49</v>
      </c>
      <c r="O22">
        <v>14.82</v>
      </c>
      <c r="P22" t="s">
        <v>53</v>
      </c>
      <c r="Q22" t="s">
        <v>53</v>
      </c>
      <c r="R22" t="s">
        <v>53</v>
      </c>
      <c r="S22">
        <v>14.82</v>
      </c>
      <c r="T22">
        <v>44.78</v>
      </c>
      <c r="U22" t="s">
        <v>53</v>
      </c>
      <c r="V22" t="s">
        <v>53</v>
      </c>
      <c r="W22" t="s">
        <v>53</v>
      </c>
      <c r="X22">
        <v>44.78</v>
      </c>
      <c r="Y22">
        <v>4</v>
      </c>
      <c r="Z22" t="s">
        <v>53</v>
      </c>
      <c r="AA22" t="s">
        <v>53</v>
      </c>
      <c r="AB22" t="s">
        <v>53</v>
      </c>
      <c r="AC22">
        <v>4</v>
      </c>
      <c r="AD22">
        <v>7.81</v>
      </c>
      <c r="AE22" s="1" t="s">
        <v>53</v>
      </c>
      <c r="AF22" t="s">
        <v>53</v>
      </c>
      <c r="AG22" t="s">
        <v>53</v>
      </c>
      <c r="AH22">
        <f t="shared" si="0"/>
        <v>7.81</v>
      </c>
      <c r="AI22">
        <v>1.05</v>
      </c>
      <c r="AJ22" t="s">
        <v>53</v>
      </c>
      <c r="AK22" t="s">
        <v>53</v>
      </c>
      <c r="AL22" t="s">
        <v>53</v>
      </c>
      <c r="AM22">
        <f t="shared" si="1"/>
        <v>1.05</v>
      </c>
      <c r="AN22">
        <v>3.41</v>
      </c>
      <c r="AO22" t="s">
        <v>53</v>
      </c>
      <c r="AP22" t="s">
        <v>53</v>
      </c>
      <c r="AQ22" t="s">
        <v>53</v>
      </c>
      <c r="AR22">
        <f t="shared" si="2"/>
        <v>3.41</v>
      </c>
      <c r="AS22" t="s">
        <v>56</v>
      </c>
      <c r="AT22" t="s">
        <v>55</v>
      </c>
      <c r="AU22" t="s">
        <v>55</v>
      </c>
      <c r="AV22">
        <v>1</v>
      </c>
      <c r="AW22" t="s">
        <v>52</v>
      </c>
      <c r="AX22" t="s">
        <v>51</v>
      </c>
      <c r="AY22" t="s">
        <v>52</v>
      </c>
      <c r="AZ22" t="s">
        <v>50</v>
      </c>
      <c r="BA22" s="28">
        <f t="shared" si="3"/>
        <v>21</v>
      </c>
      <c r="BB22" s="27" t="b">
        <f t="shared" si="4"/>
        <v>1</v>
      </c>
    </row>
    <row r="23" spans="1:54" x14ac:dyDescent="0.3">
      <c r="A23" s="9">
        <v>22</v>
      </c>
      <c r="B23" t="s">
        <v>51</v>
      </c>
      <c r="C23" t="s">
        <v>52</v>
      </c>
      <c r="D23" t="s">
        <v>51</v>
      </c>
      <c r="E23" t="s">
        <v>49</v>
      </c>
      <c r="F23">
        <v>6</v>
      </c>
      <c r="G23">
        <v>2</v>
      </c>
      <c r="H23">
        <v>1</v>
      </c>
      <c r="I23">
        <v>2</v>
      </c>
      <c r="J23">
        <v>2</v>
      </c>
      <c r="K23">
        <v>1</v>
      </c>
      <c r="L23">
        <v>1</v>
      </c>
      <c r="M23">
        <v>4</v>
      </c>
      <c r="N23" t="s">
        <v>50</v>
      </c>
      <c r="O23" t="s">
        <v>53</v>
      </c>
      <c r="P23" t="s">
        <v>53</v>
      </c>
      <c r="Q23">
        <v>5.88</v>
      </c>
      <c r="R23" t="s">
        <v>53</v>
      </c>
      <c r="S23">
        <v>5.88</v>
      </c>
      <c r="T23" t="s">
        <v>53</v>
      </c>
      <c r="U23" t="s">
        <v>53</v>
      </c>
      <c r="V23">
        <v>30.95</v>
      </c>
      <c r="W23" t="s">
        <v>53</v>
      </c>
      <c r="X23">
        <v>30.95</v>
      </c>
      <c r="Y23" t="s">
        <v>53</v>
      </c>
      <c r="Z23" t="s">
        <v>53</v>
      </c>
      <c r="AA23">
        <v>1.8</v>
      </c>
      <c r="AB23" t="s">
        <v>53</v>
      </c>
      <c r="AC23">
        <v>1.8</v>
      </c>
      <c r="AD23" t="s">
        <v>53</v>
      </c>
      <c r="AE23" s="1" t="s">
        <v>53</v>
      </c>
      <c r="AF23">
        <v>9.91</v>
      </c>
      <c r="AG23" t="s">
        <v>53</v>
      </c>
      <c r="AH23">
        <f t="shared" si="0"/>
        <v>9.91</v>
      </c>
      <c r="AI23" t="s">
        <v>53</v>
      </c>
      <c r="AJ23" t="s">
        <v>53</v>
      </c>
      <c r="AK23">
        <v>3.81</v>
      </c>
      <c r="AL23" t="s">
        <v>53</v>
      </c>
      <c r="AM23">
        <f t="shared" si="1"/>
        <v>3.81</v>
      </c>
      <c r="AN23" t="s">
        <v>53</v>
      </c>
      <c r="AO23" t="s">
        <v>53</v>
      </c>
      <c r="AP23">
        <v>6.31</v>
      </c>
      <c r="AQ23" t="s">
        <v>53</v>
      </c>
      <c r="AR23">
        <f t="shared" si="2"/>
        <v>6.31</v>
      </c>
      <c r="AS23" t="s">
        <v>56</v>
      </c>
      <c r="AT23" t="s">
        <v>52</v>
      </c>
      <c r="AU23" t="s">
        <v>50</v>
      </c>
      <c r="AV23">
        <v>2</v>
      </c>
      <c r="AW23" t="s">
        <v>52</v>
      </c>
      <c r="AX23" t="s">
        <v>55</v>
      </c>
      <c r="AY23" t="s">
        <v>51</v>
      </c>
      <c r="AZ23" t="s">
        <v>51</v>
      </c>
      <c r="BA23" s="28">
        <f t="shared" si="3"/>
        <v>21</v>
      </c>
      <c r="BB23" s="27" t="b">
        <f t="shared" si="4"/>
        <v>1</v>
      </c>
    </row>
    <row r="24" spans="1:54" x14ac:dyDescent="0.3">
      <c r="A24" s="9">
        <v>23</v>
      </c>
      <c r="B24" t="s">
        <v>49</v>
      </c>
      <c r="C24" t="s">
        <v>50</v>
      </c>
      <c r="D24" t="s">
        <v>52</v>
      </c>
      <c r="E24" t="s">
        <v>49</v>
      </c>
      <c r="F24">
        <v>7</v>
      </c>
      <c r="G24">
        <v>5</v>
      </c>
      <c r="H24">
        <v>1</v>
      </c>
      <c r="I24">
        <v>5</v>
      </c>
      <c r="J24">
        <v>5</v>
      </c>
      <c r="K24">
        <v>4</v>
      </c>
      <c r="L24">
        <v>1</v>
      </c>
      <c r="M24">
        <v>1</v>
      </c>
      <c r="N24" t="s">
        <v>51</v>
      </c>
      <c r="O24" t="s">
        <v>53</v>
      </c>
      <c r="P24">
        <v>6.71</v>
      </c>
      <c r="Q24" t="s">
        <v>53</v>
      </c>
      <c r="R24" t="s">
        <v>53</v>
      </c>
      <c r="S24">
        <v>6.71</v>
      </c>
      <c r="T24" t="s">
        <v>53</v>
      </c>
      <c r="U24">
        <v>43.97</v>
      </c>
      <c r="V24" t="s">
        <v>53</v>
      </c>
      <c r="W24" t="s">
        <v>53</v>
      </c>
      <c r="X24">
        <v>43.97</v>
      </c>
      <c r="Y24" t="s">
        <v>53</v>
      </c>
      <c r="Z24">
        <v>2.98</v>
      </c>
      <c r="AA24" t="s">
        <v>53</v>
      </c>
      <c r="AB24" t="s">
        <v>53</v>
      </c>
      <c r="AC24">
        <v>2.98</v>
      </c>
      <c r="AD24" t="s">
        <v>53</v>
      </c>
      <c r="AE24" s="1">
        <v>6</v>
      </c>
      <c r="AF24" t="s">
        <v>53</v>
      </c>
      <c r="AG24" t="s">
        <v>53</v>
      </c>
      <c r="AH24">
        <f t="shared" si="0"/>
        <v>6</v>
      </c>
      <c r="AI24" t="s">
        <v>53</v>
      </c>
      <c r="AJ24">
        <v>3.87</v>
      </c>
      <c r="AK24" t="s">
        <v>53</v>
      </c>
      <c r="AL24" t="s">
        <v>53</v>
      </c>
      <c r="AM24">
        <f t="shared" si="1"/>
        <v>3.87</v>
      </c>
      <c r="AN24" t="s">
        <v>53</v>
      </c>
      <c r="AO24">
        <v>3.34</v>
      </c>
      <c r="AP24" t="s">
        <v>53</v>
      </c>
      <c r="AQ24" t="s">
        <v>53</v>
      </c>
      <c r="AR24">
        <f t="shared" si="2"/>
        <v>3.34</v>
      </c>
      <c r="AS24" t="s">
        <v>59</v>
      </c>
      <c r="AT24" t="s">
        <v>55</v>
      </c>
      <c r="AU24" t="s">
        <v>49</v>
      </c>
      <c r="AV24">
        <v>2</v>
      </c>
      <c r="AW24" t="s">
        <v>50</v>
      </c>
      <c r="AX24" t="s">
        <v>58</v>
      </c>
      <c r="AY24" t="s">
        <v>51</v>
      </c>
      <c r="AZ24" t="s">
        <v>49</v>
      </c>
      <c r="BA24" s="28">
        <f t="shared" si="3"/>
        <v>21</v>
      </c>
      <c r="BB24" s="27" t="b">
        <f t="shared" si="4"/>
        <v>1</v>
      </c>
    </row>
    <row r="25" spans="1:54" x14ac:dyDescent="0.3">
      <c r="A25" s="9">
        <v>24</v>
      </c>
      <c r="B25" t="s">
        <v>49</v>
      </c>
      <c r="C25" t="s">
        <v>50</v>
      </c>
      <c r="D25" t="s">
        <v>51</v>
      </c>
      <c r="E25" t="s">
        <v>50</v>
      </c>
      <c r="F25">
        <v>7</v>
      </c>
      <c r="G25">
        <v>6</v>
      </c>
      <c r="H25">
        <v>1</v>
      </c>
      <c r="I25">
        <v>5</v>
      </c>
      <c r="J25">
        <v>1</v>
      </c>
      <c r="K25">
        <v>2</v>
      </c>
      <c r="L25">
        <v>1</v>
      </c>
      <c r="M25">
        <v>4</v>
      </c>
      <c r="N25" t="s">
        <v>51</v>
      </c>
      <c r="O25" t="s">
        <v>53</v>
      </c>
      <c r="P25">
        <v>5.09</v>
      </c>
      <c r="Q25" t="s">
        <v>53</v>
      </c>
      <c r="R25" t="s">
        <v>53</v>
      </c>
      <c r="S25">
        <v>5.09</v>
      </c>
      <c r="T25" t="s">
        <v>53</v>
      </c>
      <c r="U25">
        <v>25.65</v>
      </c>
      <c r="V25" t="s">
        <v>53</v>
      </c>
      <c r="W25" t="s">
        <v>53</v>
      </c>
      <c r="X25">
        <v>25.65</v>
      </c>
      <c r="Y25" t="s">
        <v>53</v>
      </c>
      <c r="Z25">
        <v>5.1100000000000003</v>
      </c>
      <c r="AA25" t="s">
        <v>53</v>
      </c>
      <c r="AB25" t="s">
        <v>53</v>
      </c>
      <c r="AC25">
        <v>5.1100000000000003</v>
      </c>
      <c r="AD25" t="s">
        <v>53</v>
      </c>
      <c r="AE25" s="1">
        <v>8.9700000000000006</v>
      </c>
      <c r="AF25" t="s">
        <v>53</v>
      </c>
      <c r="AG25" t="s">
        <v>53</v>
      </c>
      <c r="AH25">
        <f t="shared" si="0"/>
        <v>8.9700000000000006</v>
      </c>
      <c r="AI25" t="s">
        <v>53</v>
      </c>
      <c r="AJ25">
        <v>3.23</v>
      </c>
      <c r="AK25" t="s">
        <v>53</v>
      </c>
      <c r="AL25" t="s">
        <v>53</v>
      </c>
      <c r="AM25">
        <f t="shared" si="1"/>
        <v>3.23</v>
      </c>
      <c r="AN25" t="s">
        <v>53</v>
      </c>
      <c r="AO25">
        <v>2</v>
      </c>
      <c r="AP25" t="s">
        <v>53</v>
      </c>
      <c r="AQ25" t="s">
        <v>53</v>
      </c>
      <c r="AR25">
        <f t="shared" si="2"/>
        <v>2</v>
      </c>
      <c r="AS25" t="s">
        <v>54</v>
      </c>
      <c r="AT25" t="s">
        <v>51</v>
      </c>
      <c r="AU25" t="s">
        <v>50</v>
      </c>
      <c r="AV25">
        <v>1</v>
      </c>
      <c r="AW25" t="s">
        <v>57</v>
      </c>
      <c r="AX25" t="s">
        <v>55</v>
      </c>
      <c r="AY25" t="s">
        <v>50</v>
      </c>
      <c r="AZ25" t="s">
        <v>51</v>
      </c>
      <c r="BA25" s="28">
        <f t="shared" si="3"/>
        <v>21</v>
      </c>
      <c r="BB25" s="27" t="b">
        <f t="shared" si="4"/>
        <v>1</v>
      </c>
    </row>
    <row r="26" spans="1:54" x14ac:dyDescent="0.3">
      <c r="A26" s="9">
        <v>25</v>
      </c>
      <c r="B26" t="s">
        <v>49</v>
      </c>
      <c r="C26" t="s">
        <v>51</v>
      </c>
      <c r="D26" t="s">
        <v>51</v>
      </c>
      <c r="E26" t="s">
        <v>49</v>
      </c>
      <c r="F26">
        <v>6</v>
      </c>
      <c r="G26">
        <v>3</v>
      </c>
      <c r="H26">
        <v>1</v>
      </c>
      <c r="I26">
        <v>4</v>
      </c>
      <c r="J26">
        <v>6</v>
      </c>
      <c r="K26">
        <v>1</v>
      </c>
      <c r="L26">
        <v>1</v>
      </c>
      <c r="M26">
        <v>5</v>
      </c>
      <c r="N26" t="s">
        <v>50</v>
      </c>
      <c r="O26" t="s">
        <v>53</v>
      </c>
      <c r="P26" t="s">
        <v>53</v>
      </c>
      <c r="Q26">
        <v>8.7899999999999991</v>
      </c>
      <c r="R26" t="s">
        <v>53</v>
      </c>
      <c r="S26">
        <v>8.7899999999999991</v>
      </c>
      <c r="T26" t="s">
        <v>53</v>
      </c>
      <c r="U26" t="s">
        <v>53</v>
      </c>
      <c r="V26">
        <v>19.53</v>
      </c>
      <c r="W26" t="s">
        <v>53</v>
      </c>
      <c r="X26">
        <v>19.53</v>
      </c>
      <c r="Y26" t="s">
        <v>53</v>
      </c>
      <c r="Z26" t="s">
        <v>53</v>
      </c>
      <c r="AA26">
        <v>4.28</v>
      </c>
      <c r="AB26" t="s">
        <v>53</v>
      </c>
      <c r="AC26">
        <v>4.28</v>
      </c>
      <c r="AD26" t="s">
        <v>53</v>
      </c>
      <c r="AE26" s="1" t="s">
        <v>53</v>
      </c>
      <c r="AF26">
        <v>9.89</v>
      </c>
      <c r="AG26" t="s">
        <v>53</v>
      </c>
      <c r="AH26">
        <f t="shared" si="0"/>
        <v>9.89</v>
      </c>
      <c r="AI26" t="s">
        <v>53</v>
      </c>
      <c r="AJ26" t="s">
        <v>53</v>
      </c>
      <c r="AK26">
        <v>2.42</v>
      </c>
      <c r="AL26" t="s">
        <v>53</v>
      </c>
      <c r="AM26">
        <f t="shared" si="1"/>
        <v>2.42</v>
      </c>
      <c r="AN26" t="s">
        <v>53</v>
      </c>
      <c r="AO26" t="s">
        <v>53</v>
      </c>
      <c r="AP26">
        <v>5.28</v>
      </c>
      <c r="AQ26" t="s">
        <v>53</v>
      </c>
      <c r="AR26">
        <f t="shared" si="2"/>
        <v>5.28</v>
      </c>
      <c r="AS26" t="s">
        <v>56</v>
      </c>
      <c r="AT26" t="s">
        <v>50</v>
      </c>
      <c r="AU26" t="s">
        <v>50</v>
      </c>
      <c r="AV26">
        <v>3</v>
      </c>
      <c r="AW26" t="s">
        <v>52</v>
      </c>
      <c r="AX26" t="s">
        <v>50</v>
      </c>
      <c r="AY26" t="s">
        <v>52</v>
      </c>
      <c r="AZ26" t="s">
        <v>51</v>
      </c>
      <c r="BA26" s="28">
        <f t="shared" si="3"/>
        <v>21</v>
      </c>
      <c r="BB26" s="27" t="b">
        <f t="shared" si="4"/>
        <v>1</v>
      </c>
    </row>
    <row r="27" spans="1:54" x14ac:dyDescent="0.3">
      <c r="A27" s="9">
        <v>26</v>
      </c>
      <c r="B27" t="s">
        <v>51</v>
      </c>
      <c r="C27" t="s">
        <v>50</v>
      </c>
      <c r="D27" t="s">
        <v>50</v>
      </c>
      <c r="E27" t="s">
        <v>52</v>
      </c>
      <c r="F27">
        <v>7</v>
      </c>
      <c r="G27">
        <v>6</v>
      </c>
      <c r="H27">
        <v>2</v>
      </c>
      <c r="I27">
        <v>1</v>
      </c>
      <c r="J27">
        <v>1</v>
      </c>
      <c r="K27">
        <v>4</v>
      </c>
      <c r="L27">
        <v>1</v>
      </c>
      <c r="M27">
        <v>4</v>
      </c>
      <c r="N27" t="s">
        <v>52</v>
      </c>
      <c r="O27" t="s">
        <v>53</v>
      </c>
      <c r="P27" t="s">
        <v>53</v>
      </c>
      <c r="Q27" t="s">
        <v>53</v>
      </c>
      <c r="R27">
        <v>13.36</v>
      </c>
      <c r="S27">
        <v>13.36</v>
      </c>
      <c r="T27" t="s">
        <v>53</v>
      </c>
      <c r="U27" t="s">
        <v>53</v>
      </c>
      <c r="V27" t="s">
        <v>53</v>
      </c>
      <c r="W27">
        <v>46.4</v>
      </c>
      <c r="X27">
        <v>46.4</v>
      </c>
      <c r="Y27" t="s">
        <v>53</v>
      </c>
      <c r="Z27" t="s">
        <v>53</v>
      </c>
      <c r="AA27" t="s">
        <v>53</v>
      </c>
      <c r="AB27">
        <v>1.43</v>
      </c>
      <c r="AC27">
        <v>1.43</v>
      </c>
      <c r="AD27" t="s">
        <v>53</v>
      </c>
      <c r="AE27" s="1" t="s">
        <v>53</v>
      </c>
      <c r="AF27" t="s">
        <v>53</v>
      </c>
      <c r="AG27">
        <v>7.54</v>
      </c>
      <c r="AH27">
        <f t="shared" si="0"/>
        <v>7.54</v>
      </c>
      <c r="AI27" t="s">
        <v>53</v>
      </c>
      <c r="AJ27" t="s">
        <v>53</v>
      </c>
      <c r="AK27" t="s">
        <v>53</v>
      </c>
      <c r="AL27">
        <v>1.1100000000000001</v>
      </c>
      <c r="AM27">
        <f t="shared" si="1"/>
        <v>1.1100000000000001</v>
      </c>
      <c r="AN27" t="s">
        <v>53</v>
      </c>
      <c r="AO27" t="s">
        <v>53</v>
      </c>
      <c r="AP27" t="s">
        <v>53</v>
      </c>
      <c r="AQ27">
        <v>5.84</v>
      </c>
      <c r="AR27">
        <f t="shared" si="2"/>
        <v>5.84</v>
      </c>
      <c r="AS27" t="s">
        <v>56</v>
      </c>
      <c r="AT27" t="s">
        <v>55</v>
      </c>
      <c r="AU27" t="s">
        <v>52</v>
      </c>
      <c r="AV27">
        <v>3</v>
      </c>
      <c r="AW27" t="s">
        <v>61</v>
      </c>
      <c r="AX27" t="s">
        <v>49</v>
      </c>
      <c r="AY27" t="s">
        <v>51</v>
      </c>
      <c r="AZ27" t="s">
        <v>51</v>
      </c>
      <c r="BA27" s="28">
        <f t="shared" si="3"/>
        <v>21</v>
      </c>
      <c r="BB27" s="27" t="b">
        <f t="shared" si="4"/>
        <v>1</v>
      </c>
    </row>
    <row r="28" spans="1:54" x14ac:dyDescent="0.3">
      <c r="A28" s="9">
        <v>27</v>
      </c>
      <c r="B28" t="s">
        <v>49</v>
      </c>
      <c r="C28" t="s">
        <v>49</v>
      </c>
      <c r="D28" t="s">
        <v>51</v>
      </c>
      <c r="E28" t="s">
        <v>57</v>
      </c>
      <c r="F28">
        <v>6</v>
      </c>
      <c r="G28">
        <v>5</v>
      </c>
      <c r="H28">
        <v>1</v>
      </c>
      <c r="I28">
        <v>6</v>
      </c>
      <c r="J28">
        <v>1</v>
      </c>
      <c r="K28">
        <v>1</v>
      </c>
      <c r="L28">
        <v>1</v>
      </c>
      <c r="M28">
        <v>5</v>
      </c>
      <c r="N28" t="s">
        <v>51</v>
      </c>
      <c r="O28" t="s">
        <v>53</v>
      </c>
      <c r="P28">
        <v>13.15</v>
      </c>
      <c r="Q28" t="s">
        <v>53</v>
      </c>
      <c r="R28" t="s">
        <v>53</v>
      </c>
      <c r="S28">
        <v>13.15</v>
      </c>
      <c r="T28" t="s">
        <v>53</v>
      </c>
      <c r="U28">
        <v>30.66</v>
      </c>
      <c r="V28" t="s">
        <v>53</v>
      </c>
      <c r="W28" t="s">
        <v>53</v>
      </c>
      <c r="X28">
        <v>30.66</v>
      </c>
      <c r="Y28" t="s">
        <v>53</v>
      </c>
      <c r="Z28">
        <v>4.7699999999999996</v>
      </c>
      <c r="AA28" t="s">
        <v>53</v>
      </c>
      <c r="AB28" t="s">
        <v>53</v>
      </c>
      <c r="AC28">
        <v>4.7699999999999996</v>
      </c>
      <c r="AD28" t="s">
        <v>53</v>
      </c>
      <c r="AE28" s="1">
        <v>7.5</v>
      </c>
      <c r="AF28" t="s">
        <v>53</v>
      </c>
      <c r="AG28" t="s">
        <v>53</v>
      </c>
      <c r="AH28">
        <f t="shared" si="0"/>
        <v>7.5</v>
      </c>
      <c r="AI28" t="s">
        <v>53</v>
      </c>
      <c r="AJ28">
        <v>3.14</v>
      </c>
      <c r="AK28" t="s">
        <v>53</v>
      </c>
      <c r="AL28" t="s">
        <v>53</v>
      </c>
      <c r="AM28">
        <f t="shared" si="1"/>
        <v>3.14</v>
      </c>
      <c r="AN28" t="s">
        <v>53</v>
      </c>
      <c r="AO28">
        <v>1.19</v>
      </c>
      <c r="AP28" t="s">
        <v>53</v>
      </c>
      <c r="AQ28" t="s">
        <v>53</v>
      </c>
      <c r="AR28">
        <f t="shared" si="2"/>
        <v>1.19</v>
      </c>
      <c r="AS28" t="s">
        <v>56</v>
      </c>
      <c r="AT28" t="s">
        <v>49</v>
      </c>
      <c r="AU28" t="s">
        <v>55</v>
      </c>
      <c r="AV28">
        <v>5</v>
      </c>
      <c r="AW28" t="s">
        <v>52</v>
      </c>
      <c r="AX28" t="s">
        <v>51</v>
      </c>
      <c r="AY28" t="s">
        <v>55</v>
      </c>
      <c r="AZ28" t="s">
        <v>49</v>
      </c>
      <c r="BA28" s="28">
        <f t="shared" si="3"/>
        <v>21</v>
      </c>
      <c r="BB28" s="27" t="b">
        <f t="shared" si="4"/>
        <v>1</v>
      </c>
    </row>
    <row r="29" spans="1:54" x14ac:dyDescent="0.3">
      <c r="A29" s="9">
        <v>28</v>
      </c>
      <c r="B29" t="s">
        <v>51</v>
      </c>
      <c r="C29" t="s">
        <v>50</v>
      </c>
      <c r="D29" t="s">
        <v>51</v>
      </c>
      <c r="E29" t="s">
        <v>50</v>
      </c>
      <c r="F29">
        <v>7</v>
      </c>
      <c r="G29">
        <v>6</v>
      </c>
      <c r="H29">
        <v>5</v>
      </c>
      <c r="I29">
        <v>5</v>
      </c>
      <c r="J29">
        <v>1</v>
      </c>
      <c r="K29">
        <v>4</v>
      </c>
      <c r="L29">
        <v>1</v>
      </c>
      <c r="M29">
        <v>4</v>
      </c>
      <c r="N29" t="s">
        <v>51</v>
      </c>
      <c r="O29" t="s">
        <v>53</v>
      </c>
      <c r="P29">
        <v>14.92</v>
      </c>
      <c r="Q29" t="s">
        <v>53</v>
      </c>
      <c r="R29" t="s">
        <v>53</v>
      </c>
      <c r="S29">
        <v>14.92</v>
      </c>
      <c r="T29" t="s">
        <v>53</v>
      </c>
      <c r="U29">
        <v>33.69</v>
      </c>
      <c r="V29" t="s">
        <v>53</v>
      </c>
      <c r="W29" t="s">
        <v>53</v>
      </c>
      <c r="X29">
        <v>33.69</v>
      </c>
      <c r="Y29" t="s">
        <v>53</v>
      </c>
      <c r="Z29">
        <v>3.51</v>
      </c>
      <c r="AA29" t="s">
        <v>53</v>
      </c>
      <c r="AB29" t="s">
        <v>53</v>
      </c>
      <c r="AC29">
        <v>3.51</v>
      </c>
      <c r="AD29" t="s">
        <v>53</v>
      </c>
      <c r="AE29" s="1">
        <v>8.2899999999999991</v>
      </c>
      <c r="AF29" t="s">
        <v>53</v>
      </c>
      <c r="AG29" t="s">
        <v>53</v>
      </c>
      <c r="AH29">
        <f t="shared" si="0"/>
        <v>8.2899999999999991</v>
      </c>
      <c r="AI29" t="s">
        <v>53</v>
      </c>
      <c r="AJ29">
        <v>3.8</v>
      </c>
      <c r="AK29" t="s">
        <v>53</v>
      </c>
      <c r="AL29" t="s">
        <v>53</v>
      </c>
      <c r="AM29">
        <f t="shared" si="1"/>
        <v>3.8</v>
      </c>
      <c r="AN29" t="s">
        <v>53</v>
      </c>
      <c r="AO29">
        <v>1.06</v>
      </c>
      <c r="AP29" t="s">
        <v>53</v>
      </c>
      <c r="AQ29" t="s">
        <v>53</v>
      </c>
      <c r="AR29">
        <f t="shared" si="2"/>
        <v>1.06</v>
      </c>
      <c r="AS29" t="s">
        <v>56</v>
      </c>
      <c r="AT29" t="s">
        <v>50</v>
      </c>
      <c r="AU29" t="s">
        <v>50</v>
      </c>
      <c r="AV29">
        <v>2</v>
      </c>
      <c r="AW29" t="s">
        <v>52</v>
      </c>
      <c r="AX29" t="s">
        <v>51</v>
      </c>
      <c r="AY29" t="s">
        <v>58</v>
      </c>
      <c r="AZ29" t="s">
        <v>51</v>
      </c>
      <c r="BA29" s="28">
        <f t="shared" si="3"/>
        <v>21</v>
      </c>
      <c r="BB29" s="27" t="b">
        <f t="shared" si="4"/>
        <v>1</v>
      </c>
    </row>
    <row r="30" spans="1:54" x14ac:dyDescent="0.3">
      <c r="A30" s="9">
        <v>29</v>
      </c>
      <c r="B30" t="s">
        <v>52</v>
      </c>
      <c r="C30" t="s">
        <v>50</v>
      </c>
      <c r="D30" t="s">
        <v>52</v>
      </c>
      <c r="E30" t="s">
        <v>55</v>
      </c>
      <c r="F30">
        <v>7</v>
      </c>
      <c r="G30">
        <v>4</v>
      </c>
      <c r="H30">
        <v>4</v>
      </c>
      <c r="I30">
        <v>6</v>
      </c>
      <c r="J30">
        <v>6</v>
      </c>
      <c r="K30">
        <v>1</v>
      </c>
      <c r="L30">
        <v>1</v>
      </c>
      <c r="M30">
        <v>5</v>
      </c>
      <c r="N30" t="s">
        <v>52</v>
      </c>
      <c r="O30" t="s">
        <v>53</v>
      </c>
      <c r="P30" t="s">
        <v>53</v>
      </c>
      <c r="Q30" t="s">
        <v>53</v>
      </c>
      <c r="R30">
        <v>10.37</v>
      </c>
      <c r="S30">
        <v>10.37</v>
      </c>
      <c r="T30" t="s">
        <v>53</v>
      </c>
      <c r="U30" t="s">
        <v>53</v>
      </c>
      <c r="V30" t="s">
        <v>53</v>
      </c>
      <c r="W30">
        <v>45.13</v>
      </c>
      <c r="X30">
        <v>45.13</v>
      </c>
      <c r="Y30" t="s">
        <v>53</v>
      </c>
      <c r="Z30" t="s">
        <v>53</v>
      </c>
      <c r="AA30" t="s">
        <v>53</v>
      </c>
      <c r="AB30">
        <v>4.12</v>
      </c>
      <c r="AC30">
        <v>4.12</v>
      </c>
      <c r="AD30" t="s">
        <v>53</v>
      </c>
      <c r="AE30" s="1" t="s">
        <v>53</v>
      </c>
      <c r="AF30" t="s">
        <v>53</v>
      </c>
      <c r="AG30">
        <v>4.97</v>
      </c>
      <c r="AH30">
        <f t="shared" si="0"/>
        <v>4.97</v>
      </c>
      <c r="AI30" t="s">
        <v>53</v>
      </c>
      <c r="AJ30" t="s">
        <v>53</v>
      </c>
      <c r="AK30" t="s">
        <v>53</v>
      </c>
      <c r="AL30">
        <v>1.98</v>
      </c>
      <c r="AM30">
        <f t="shared" si="1"/>
        <v>1.98</v>
      </c>
      <c r="AN30" t="s">
        <v>53</v>
      </c>
      <c r="AO30" t="s">
        <v>53</v>
      </c>
      <c r="AP30" t="s">
        <v>53</v>
      </c>
      <c r="AQ30">
        <v>5.94</v>
      </c>
      <c r="AR30">
        <f t="shared" si="2"/>
        <v>5.94</v>
      </c>
      <c r="AS30" t="s">
        <v>56</v>
      </c>
      <c r="AT30" t="s">
        <v>51</v>
      </c>
      <c r="AU30" t="s">
        <v>55</v>
      </c>
      <c r="AV30">
        <v>3</v>
      </c>
      <c r="AW30" t="s">
        <v>61</v>
      </c>
      <c r="AX30" t="s">
        <v>50</v>
      </c>
      <c r="AY30" t="s">
        <v>50</v>
      </c>
      <c r="AZ30" t="s">
        <v>49</v>
      </c>
      <c r="BA30" s="28">
        <f t="shared" si="3"/>
        <v>21</v>
      </c>
      <c r="BB30" s="27" t="b">
        <f t="shared" si="4"/>
        <v>1</v>
      </c>
    </row>
    <row r="31" spans="1:54" x14ac:dyDescent="0.3">
      <c r="A31" s="9">
        <v>30</v>
      </c>
      <c r="B31" t="s">
        <v>52</v>
      </c>
      <c r="C31" t="s">
        <v>49</v>
      </c>
      <c r="D31" t="s">
        <v>51</v>
      </c>
      <c r="E31" t="s">
        <v>49</v>
      </c>
      <c r="F31">
        <v>7</v>
      </c>
      <c r="G31">
        <v>6</v>
      </c>
      <c r="H31">
        <v>1</v>
      </c>
      <c r="I31">
        <v>5</v>
      </c>
      <c r="J31">
        <v>5</v>
      </c>
      <c r="K31">
        <v>5</v>
      </c>
      <c r="L31">
        <v>7</v>
      </c>
      <c r="M31">
        <v>2</v>
      </c>
      <c r="N31" t="s">
        <v>52</v>
      </c>
      <c r="O31" t="s">
        <v>53</v>
      </c>
      <c r="P31" t="s">
        <v>53</v>
      </c>
      <c r="Q31" t="s">
        <v>53</v>
      </c>
      <c r="R31">
        <v>12.28</v>
      </c>
      <c r="S31">
        <v>12.28</v>
      </c>
      <c r="T31" t="s">
        <v>53</v>
      </c>
      <c r="U31" t="s">
        <v>53</v>
      </c>
      <c r="V31" t="s">
        <v>53</v>
      </c>
      <c r="W31">
        <v>42.53</v>
      </c>
      <c r="X31">
        <v>42.53</v>
      </c>
      <c r="Y31" t="s">
        <v>53</v>
      </c>
      <c r="Z31" t="s">
        <v>53</v>
      </c>
      <c r="AA31" t="s">
        <v>53</v>
      </c>
      <c r="AB31">
        <v>2.1</v>
      </c>
      <c r="AC31">
        <v>2.1</v>
      </c>
      <c r="AD31" t="s">
        <v>53</v>
      </c>
      <c r="AE31" s="1" t="s">
        <v>53</v>
      </c>
      <c r="AF31" t="s">
        <v>53</v>
      </c>
      <c r="AG31">
        <v>4.99</v>
      </c>
      <c r="AH31">
        <f t="shared" si="0"/>
        <v>4.99</v>
      </c>
      <c r="AI31" t="s">
        <v>53</v>
      </c>
      <c r="AJ31" t="s">
        <v>53</v>
      </c>
      <c r="AK31" t="s">
        <v>53</v>
      </c>
      <c r="AL31">
        <v>1.97</v>
      </c>
      <c r="AM31">
        <f t="shared" si="1"/>
        <v>1.97</v>
      </c>
      <c r="AN31" t="s">
        <v>53</v>
      </c>
      <c r="AO31" t="s">
        <v>53</v>
      </c>
      <c r="AP31" t="s">
        <v>53</v>
      </c>
      <c r="AQ31">
        <v>3.31</v>
      </c>
      <c r="AR31">
        <f t="shared" si="2"/>
        <v>3.31</v>
      </c>
      <c r="AS31" t="s">
        <v>54</v>
      </c>
      <c r="AT31" t="s">
        <v>50</v>
      </c>
      <c r="AU31" t="s">
        <v>50</v>
      </c>
      <c r="AV31">
        <v>6</v>
      </c>
      <c r="AW31" t="s">
        <v>57</v>
      </c>
      <c r="AX31" t="s">
        <v>58</v>
      </c>
      <c r="AY31" t="s">
        <v>55</v>
      </c>
      <c r="AZ31" t="s">
        <v>49</v>
      </c>
      <c r="BA31" s="28">
        <f t="shared" si="3"/>
        <v>21</v>
      </c>
      <c r="BB31" s="27" t="b">
        <f t="shared" si="4"/>
        <v>1</v>
      </c>
    </row>
    <row r="32" spans="1:54" x14ac:dyDescent="0.3">
      <c r="A32" s="9">
        <v>31</v>
      </c>
      <c r="B32" t="s">
        <v>51</v>
      </c>
      <c r="C32" t="s">
        <v>50</v>
      </c>
      <c r="D32" t="s">
        <v>51</v>
      </c>
      <c r="E32" t="s">
        <v>57</v>
      </c>
      <c r="F32">
        <v>6</v>
      </c>
      <c r="G32">
        <v>1</v>
      </c>
      <c r="H32">
        <v>5</v>
      </c>
      <c r="I32">
        <v>1</v>
      </c>
      <c r="J32">
        <v>1</v>
      </c>
      <c r="K32">
        <v>5</v>
      </c>
      <c r="L32">
        <v>1</v>
      </c>
      <c r="M32">
        <v>5</v>
      </c>
      <c r="N32" t="s">
        <v>49</v>
      </c>
      <c r="O32">
        <v>10.39</v>
      </c>
      <c r="P32" t="s">
        <v>53</v>
      </c>
      <c r="Q32" t="s">
        <v>53</v>
      </c>
      <c r="R32" t="s">
        <v>53</v>
      </c>
      <c r="S32">
        <v>10.39</v>
      </c>
      <c r="T32">
        <v>43.52</v>
      </c>
      <c r="U32" t="s">
        <v>53</v>
      </c>
      <c r="V32" t="s">
        <v>53</v>
      </c>
      <c r="W32" t="s">
        <v>53</v>
      </c>
      <c r="X32">
        <v>43.52</v>
      </c>
      <c r="Y32">
        <v>3.97</v>
      </c>
      <c r="Z32" t="s">
        <v>53</v>
      </c>
      <c r="AA32" t="s">
        <v>53</v>
      </c>
      <c r="AB32" t="s">
        <v>53</v>
      </c>
      <c r="AC32">
        <v>3.97</v>
      </c>
      <c r="AD32">
        <v>9.0399999999999991</v>
      </c>
      <c r="AE32" s="1" t="s">
        <v>53</v>
      </c>
      <c r="AF32" t="s">
        <v>53</v>
      </c>
      <c r="AG32" t="s">
        <v>53</v>
      </c>
      <c r="AH32">
        <f t="shared" si="0"/>
        <v>9.0399999999999991</v>
      </c>
      <c r="AI32">
        <v>2.8</v>
      </c>
      <c r="AJ32" t="s">
        <v>53</v>
      </c>
      <c r="AK32" t="s">
        <v>53</v>
      </c>
      <c r="AL32" t="s">
        <v>53</v>
      </c>
      <c r="AM32">
        <f t="shared" si="1"/>
        <v>2.8</v>
      </c>
      <c r="AN32">
        <v>2.48</v>
      </c>
      <c r="AO32" t="s">
        <v>53</v>
      </c>
      <c r="AP32" t="s">
        <v>53</v>
      </c>
      <c r="AQ32" t="s">
        <v>53</v>
      </c>
      <c r="AR32">
        <f t="shared" si="2"/>
        <v>2.48</v>
      </c>
      <c r="AS32" t="s">
        <v>56</v>
      </c>
      <c r="AT32" t="s">
        <v>49</v>
      </c>
      <c r="AU32" t="s">
        <v>58</v>
      </c>
      <c r="AV32">
        <v>7</v>
      </c>
      <c r="AW32" t="s">
        <v>61</v>
      </c>
      <c r="AX32" t="s">
        <v>58</v>
      </c>
      <c r="AY32" t="s">
        <v>50</v>
      </c>
      <c r="AZ32" t="s">
        <v>49</v>
      </c>
      <c r="BA32" s="28">
        <f t="shared" si="3"/>
        <v>21</v>
      </c>
      <c r="BB32" s="27" t="b">
        <f t="shared" si="4"/>
        <v>1</v>
      </c>
    </row>
    <row r="33" spans="1:54" x14ac:dyDescent="0.3">
      <c r="A33" s="9">
        <v>32</v>
      </c>
      <c r="B33" t="s">
        <v>51</v>
      </c>
      <c r="C33" t="s">
        <v>50</v>
      </c>
      <c r="D33" t="s">
        <v>52</v>
      </c>
      <c r="E33" t="s">
        <v>49</v>
      </c>
      <c r="F33">
        <v>7</v>
      </c>
      <c r="G33">
        <v>2</v>
      </c>
      <c r="H33">
        <v>2</v>
      </c>
      <c r="I33">
        <v>2</v>
      </c>
      <c r="J33">
        <v>1</v>
      </c>
      <c r="K33">
        <v>1</v>
      </c>
      <c r="L33">
        <v>1</v>
      </c>
      <c r="M33">
        <v>6</v>
      </c>
      <c r="N33" t="s">
        <v>52</v>
      </c>
      <c r="O33" t="s">
        <v>53</v>
      </c>
      <c r="P33" t="s">
        <v>53</v>
      </c>
      <c r="Q33" t="s">
        <v>53</v>
      </c>
      <c r="R33">
        <v>9.49</v>
      </c>
      <c r="S33">
        <v>9.49</v>
      </c>
      <c r="T33" t="s">
        <v>53</v>
      </c>
      <c r="U33" t="s">
        <v>53</v>
      </c>
      <c r="V33" t="s">
        <v>53</v>
      </c>
      <c r="W33">
        <v>18.440000000000001</v>
      </c>
      <c r="X33">
        <v>18.440000000000001</v>
      </c>
      <c r="Y33" t="s">
        <v>53</v>
      </c>
      <c r="Z33" t="s">
        <v>53</v>
      </c>
      <c r="AA33" t="s">
        <v>53</v>
      </c>
      <c r="AB33">
        <v>1.1599999999999999</v>
      </c>
      <c r="AC33">
        <v>1.1599999999999999</v>
      </c>
      <c r="AD33" t="s">
        <v>53</v>
      </c>
      <c r="AE33" s="1" t="s">
        <v>53</v>
      </c>
      <c r="AF33" t="s">
        <v>53</v>
      </c>
      <c r="AG33">
        <v>6.03</v>
      </c>
      <c r="AH33">
        <f t="shared" si="0"/>
        <v>6.03</v>
      </c>
      <c r="AI33" t="s">
        <v>53</v>
      </c>
      <c r="AJ33" t="s">
        <v>53</v>
      </c>
      <c r="AK33" t="s">
        <v>53</v>
      </c>
      <c r="AL33">
        <v>1.44</v>
      </c>
      <c r="AM33">
        <f t="shared" si="1"/>
        <v>1.44</v>
      </c>
      <c r="AN33" t="s">
        <v>53</v>
      </c>
      <c r="AO33" t="s">
        <v>53</v>
      </c>
      <c r="AP33" t="s">
        <v>53</v>
      </c>
      <c r="AQ33">
        <v>6.36</v>
      </c>
      <c r="AR33">
        <f t="shared" si="2"/>
        <v>6.36</v>
      </c>
      <c r="AS33" t="s">
        <v>56</v>
      </c>
      <c r="AT33" t="s">
        <v>51</v>
      </c>
      <c r="AU33" t="s">
        <v>50</v>
      </c>
      <c r="AV33">
        <v>3</v>
      </c>
      <c r="AW33" t="s">
        <v>61</v>
      </c>
      <c r="AX33" t="s">
        <v>51</v>
      </c>
      <c r="AY33" t="s">
        <v>50</v>
      </c>
      <c r="AZ33" t="s">
        <v>51</v>
      </c>
      <c r="BA33" s="28">
        <f t="shared" si="3"/>
        <v>21</v>
      </c>
      <c r="BB33" s="27" t="b">
        <f t="shared" si="4"/>
        <v>1</v>
      </c>
    </row>
    <row r="34" spans="1:54" x14ac:dyDescent="0.3">
      <c r="A34" s="9">
        <v>33</v>
      </c>
      <c r="B34" t="s">
        <v>49</v>
      </c>
      <c r="C34" t="s">
        <v>51</v>
      </c>
      <c r="D34" t="s">
        <v>49</v>
      </c>
      <c r="E34" t="s">
        <v>57</v>
      </c>
      <c r="F34">
        <v>6</v>
      </c>
      <c r="G34">
        <v>3</v>
      </c>
      <c r="H34">
        <v>1</v>
      </c>
      <c r="I34">
        <v>1</v>
      </c>
      <c r="J34">
        <v>1</v>
      </c>
      <c r="K34">
        <v>1</v>
      </c>
      <c r="L34">
        <v>4</v>
      </c>
      <c r="M34">
        <v>5</v>
      </c>
      <c r="N34" t="s">
        <v>49</v>
      </c>
      <c r="O34">
        <v>7.62</v>
      </c>
      <c r="P34" t="s">
        <v>53</v>
      </c>
      <c r="Q34" t="s">
        <v>53</v>
      </c>
      <c r="R34" t="s">
        <v>53</v>
      </c>
      <c r="S34">
        <v>7.62</v>
      </c>
      <c r="T34">
        <v>42.12</v>
      </c>
      <c r="U34" t="s">
        <v>53</v>
      </c>
      <c r="V34" t="s">
        <v>53</v>
      </c>
      <c r="W34" t="s">
        <v>53</v>
      </c>
      <c r="X34">
        <v>42.12</v>
      </c>
      <c r="Y34">
        <v>2.78</v>
      </c>
      <c r="Z34" t="s">
        <v>53</v>
      </c>
      <c r="AA34" t="s">
        <v>53</v>
      </c>
      <c r="AB34" t="s">
        <v>53</v>
      </c>
      <c r="AC34">
        <v>2.78</v>
      </c>
      <c r="AD34">
        <v>8.2799999999999994</v>
      </c>
      <c r="AE34" s="1" t="s">
        <v>53</v>
      </c>
      <c r="AF34" t="s">
        <v>53</v>
      </c>
      <c r="AG34" t="s">
        <v>53</v>
      </c>
      <c r="AH34">
        <f t="shared" si="0"/>
        <v>8.2799999999999994</v>
      </c>
      <c r="AI34">
        <v>1.49</v>
      </c>
      <c r="AJ34" t="s">
        <v>53</v>
      </c>
      <c r="AK34" t="s">
        <v>53</v>
      </c>
      <c r="AL34" t="s">
        <v>53</v>
      </c>
      <c r="AM34">
        <f t="shared" si="1"/>
        <v>1.49</v>
      </c>
      <c r="AN34">
        <v>1.07</v>
      </c>
      <c r="AO34" t="s">
        <v>53</v>
      </c>
      <c r="AP34" t="s">
        <v>53</v>
      </c>
      <c r="AQ34" t="s">
        <v>53</v>
      </c>
      <c r="AR34">
        <f t="shared" si="2"/>
        <v>1.07</v>
      </c>
      <c r="AS34" t="s">
        <v>54</v>
      </c>
      <c r="AT34" t="s">
        <v>52</v>
      </c>
      <c r="AU34" t="s">
        <v>50</v>
      </c>
      <c r="AV34">
        <v>4</v>
      </c>
      <c r="AW34" t="s">
        <v>55</v>
      </c>
      <c r="AX34" t="s">
        <v>55</v>
      </c>
      <c r="AY34" t="s">
        <v>55</v>
      </c>
      <c r="AZ34" t="s">
        <v>51</v>
      </c>
      <c r="BA34" s="28">
        <f t="shared" si="3"/>
        <v>21</v>
      </c>
      <c r="BB34" s="27" t="b">
        <f t="shared" si="4"/>
        <v>1</v>
      </c>
    </row>
    <row r="35" spans="1:54" x14ac:dyDescent="0.3">
      <c r="A35" s="9">
        <v>34</v>
      </c>
      <c r="B35" t="s">
        <v>51</v>
      </c>
      <c r="C35" t="s">
        <v>51</v>
      </c>
      <c r="D35" t="s">
        <v>49</v>
      </c>
      <c r="E35" t="s">
        <v>49</v>
      </c>
      <c r="F35">
        <v>3</v>
      </c>
      <c r="G35">
        <v>6</v>
      </c>
      <c r="H35">
        <v>1</v>
      </c>
      <c r="I35">
        <v>6</v>
      </c>
      <c r="J35">
        <v>1</v>
      </c>
      <c r="K35">
        <v>1</v>
      </c>
      <c r="L35">
        <v>2</v>
      </c>
      <c r="M35">
        <v>3</v>
      </c>
      <c r="N35" t="s">
        <v>50</v>
      </c>
      <c r="O35" t="s">
        <v>53</v>
      </c>
      <c r="P35" t="s">
        <v>53</v>
      </c>
      <c r="Q35">
        <v>9.51</v>
      </c>
      <c r="R35" t="s">
        <v>53</v>
      </c>
      <c r="S35">
        <v>9.51</v>
      </c>
      <c r="T35" t="s">
        <v>53</v>
      </c>
      <c r="U35" t="s">
        <v>53</v>
      </c>
      <c r="V35">
        <v>23.74</v>
      </c>
      <c r="W35" t="s">
        <v>53</v>
      </c>
      <c r="X35">
        <v>23.74</v>
      </c>
      <c r="Y35" t="s">
        <v>53</v>
      </c>
      <c r="Z35" t="s">
        <v>53</v>
      </c>
      <c r="AA35">
        <v>4.07</v>
      </c>
      <c r="AB35" t="s">
        <v>53</v>
      </c>
      <c r="AC35">
        <v>4.07</v>
      </c>
      <c r="AD35" t="s">
        <v>53</v>
      </c>
      <c r="AE35" s="1" t="s">
        <v>53</v>
      </c>
      <c r="AF35">
        <v>4.2300000000000004</v>
      </c>
      <c r="AG35" t="s">
        <v>53</v>
      </c>
      <c r="AH35">
        <f t="shared" si="0"/>
        <v>4.2300000000000004</v>
      </c>
      <c r="AI35" t="s">
        <v>53</v>
      </c>
      <c r="AJ35" t="s">
        <v>53</v>
      </c>
      <c r="AK35">
        <v>4.43</v>
      </c>
      <c r="AL35" t="s">
        <v>53</v>
      </c>
      <c r="AM35">
        <f t="shared" si="1"/>
        <v>4.43</v>
      </c>
      <c r="AN35" t="s">
        <v>53</v>
      </c>
      <c r="AO35" t="s">
        <v>53</v>
      </c>
      <c r="AP35">
        <v>4.59</v>
      </c>
      <c r="AQ35" t="s">
        <v>53</v>
      </c>
      <c r="AR35">
        <f t="shared" si="2"/>
        <v>4.59</v>
      </c>
      <c r="AS35" t="s">
        <v>56</v>
      </c>
      <c r="AT35" t="s">
        <v>50</v>
      </c>
      <c r="AU35" t="s">
        <v>50</v>
      </c>
      <c r="AV35">
        <v>4</v>
      </c>
      <c r="AW35" t="s">
        <v>55</v>
      </c>
      <c r="AX35" t="s">
        <v>51</v>
      </c>
      <c r="AY35" t="s">
        <v>57</v>
      </c>
      <c r="AZ35" t="s">
        <v>51</v>
      </c>
      <c r="BA35" s="28">
        <f t="shared" si="3"/>
        <v>21</v>
      </c>
      <c r="BB35" s="27" t="b">
        <f t="shared" si="4"/>
        <v>1</v>
      </c>
    </row>
    <row r="36" spans="1:54" x14ac:dyDescent="0.3">
      <c r="A36" s="9">
        <v>35</v>
      </c>
      <c r="B36" t="s">
        <v>49</v>
      </c>
      <c r="C36" t="s">
        <v>50</v>
      </c>
      <c r="D36" t="s">
        <v>51</v>
      </c>
      <c r="E36" t="s">
        <v>49</v>
      </c>
      <c r="F36">
        <v>6</v>
      </c>
      <c r="G36">
        <v>6</v>
      </c>
      <c r="H36">
        <v>5</v>
      </c>
      <c r="I36">
        <v>6</v>
      </c>
      <c r="J36">
        <v>1</v>
      </c>
      <c r="K36">
        <v>7</v>
      </c>
      <c r="L36">
        <v>1</v>
      </c>
      <c r="M36">
        <v>3</v>
      </c>
      <c r="N36" t="s">
        <v>51</v>
      </c>
      <c r="O36" t="s">
        <v>53</v>
      </c>
      <c r="P36">
        <v>9.1</v>
      </c>
      <c r="Q36" t="s">
        <v>53</v>
      </c>
      <c r="R36" t="s">
        <v>53</v>
      </c>
      <c r="S36">
        <v>9.1</v>
      </c>
      <c r="T36" t="s">
        <v>53</v>
      </c>
      <c r="U36">
        <v>27.57</v>
      </c>
      <c r="V36" t="s">
        <v>53</v>
      </c>
      <c r="W36" t="s">
        <v>53</v>
      </c>
      <c r="X36">
        <v>27.57</v>
      </c>
      <c r="Y36" t="s">
        <v>53</v>
      </c>
      <c r="Z36">
        <v>3.96</v>
      </c>
      <c r="AA36" t="s">
        <v>53</v>
      </c>
      <c r="AB36" t="s">
        <v>53</v>
      </c>
      <c r="AC36">
        <v>3.96</v>
      </c>
      <c r="AD36" t="s">
        <v>53</v>
      </c>
      <c r="AE36" s="1">
        <v>8.11</v>
      </c>
      <c r="AF36" t="s">
        <v>53</v>
      </c>
      <c r="AG36" t="s">
        <v>53</v>
      </c>
      <c r="AH36">
        <f t="shared" si="0"/>
        <v>8.11</v>
      </c>
      <c r="AI36" t="s">
        <v>53</v>
      </c>
      <c r="AJ36">
        <v>4.03</v>
      </c>
      <c r="AK36" t="s">
        <v>53</v>
      </c>
      <c r="AL36" t="s">
        <v>53</v>
      </c>
      <c r="AM36">
        <f t="shared" si="1"/>
        <v>4.03</v>
      </c>
      <c r="AN36" t="s">
        <v>53</v>
      </c>
      <c r="AO36">
        <v>1.42</v>
      </c>
      <c r="AP36" t="s">
        <v>53</v>
      </c>
      <c r="AQ36" t="s">
        <v>53</v>
      </c>
      <c r="AR36">
        <f t="shared" si="2"/>
        <v>1.42</v>
      </c>
      <c r="AS36" t="s">
        <v>54</v>
      </c>
      <c r="AT36" t="s">
        <v>51</v>
      </c>
      <c r="AU36" t="s">
        <v>58</v>
      </c>
      <c r="AV36">
        <v>2</v>
      </c>
      <c r="AW36" t="s">
        <v>61</v>
      </c>
      <c r="AX36" t="s">
        <v>55</v>
      </c>
      <c r="AY36" t="s">
        <v>50</v>
      </c>
      <c r="AZ36" t="s">
        <v>51</v>
      </c>
      <c r="BA36" s="28">
        <f t="shared" si="3"/>
        <v>21</v>
      </c>
      <c r="BB36" s="27" t="b">
        <f t="shared" si="4"/>
        <v>1</v>
      </c>
    </row>
    <row r="37" spans="1:54" x14ac:dyDescent="0.3">
      <c r="A37" s="9">
        <v>36</v>
      </c>
      <c r="B37" t="s">
        <v>51</v>
      </c>
      <c r="C37" t="s">
        <v>52</v>
      </c>
      <c r="D37" t="s">
        <v>51</v>
      </c>
      <c r="E37" t="s">
        <v>52</v>
      </c>
      <c r="F37">
        <v>7</v>
      </c>
      <c r="G37">
        <v>5</v>
      </c>
      <c r="H37">
        <v>4</v>
      </c>
      <c r="I37">
        <v>1</v>
      </c>
      <c r="J37">
        <v>3</v>
      </c>
      <c r="K37">
        <v>1</v>
      </c>
      <c r="L37">
        <v>1</v>
      </c>
      <c r="M37">
        <v>4</v>
      </c>
      <c r="N37" t="s">
        <v>50</v>
      </c>
      <c r="O37" t="s">
        <v>53</v>
      </c>
      <c r="P37" t="s">
        <v>53</v>
      </c>
      <c r="Q37">
        <v>6.8</v>
      </c>
      <c r="R37" t="s">
        <v>53</v>
      </c>
      <c r="S37">
        <v>6.8</v>
      </c>
      <c r="T37" t="s">
        <v>53</v>
      </c>
      <c r="U37" t="s">
        <v>53</v>
      </c>
      <c r="V37">
        <v>26.25</v>
      </c>
      <c r="W37" t="s">
        <v>53</v>
      </c>
      <c r="X37">
        <v>26.25</v>
      </c>
      <c r="Y37" t="s">
        <v>53</v>
      </c>
      <c r="Z37" t="s">
        <v>53</v>
      </c>
      <c r="AA37">
        <v>2.68</v>
      </c>
      <c r="AB37" t="s">
        <v>53</v>
      </c>
      <c r="AC37">
        <v>2.68</v>
      </c>
      <c r="AD37" t="s">
        <v>53</v>
      </c>
      <c r="AE37" s="1" t="s">
        <v>53</v>
      </c>
      <c r="AF37">
        <v>5.91</v>
      </c>
      <c r="AG37" t="s">
        <v>53</v>
      </c>
      <c r="AH37">
        <f t="shared" si="0"/>
        <v>5.91</v>
      </c>
      <c r="AI37" t="s">
        <v>53</v>
      </c>
      <c r="AJ37" t="s">
        <v>53</v>
      </c>
      <c r="AK37">
        <v>1.4</v>
      </c>
      <c r="AL37" t="s">
        <v>53</v>
      </c>
      <c r="AM37">
        <f t="shared" si="1"/>
        <v>1.4</v>
      </c>
      <c r="AN37" t="s">
        <v>53</v>
      </c>
      <c r="AO37" t="s">
        <v>53</v>
      </c>
      <c r="AP37">
        <v>5.79</v>
      </c>
      <c r="AQ37" t="s">
        <v>53</v>
      </c>
      <c r="AR37">
        <f t="shared" si="2"/>
        <v>5.79</v>
      </c>
      <c r="AS37" t="s">
        <v>59</v>
      </c>
      <c r="AT37" t="s">
        <v>52</v>
      </c>
      <c r="AU37" t="s">
        <v>50</v>
      </c>
      <c r="AV37">
        <v>3</v>
      </c>
      <c r="AW37" t="s">
        <v>57</v>
      </c>
      <c r="AX37" t="s">
        <v>50</v>
      </c>
      <c r="AY37" t="s">
        <v>50</v>
      </c>
      <c r="AZ37" t="s">
        <v>51</v>
      </c>
      <c r="BA37" s="28">
        <f t="shared" si="3"/>
        <v>21</v>
      </c>
      <c r="BB37" s="27" t="b">
        <f t="shared" si="4"/>
        <v>1</v>
      </c>
    </row>
    <row r="38" spans="1:54" x14ac:dyDescent="0.3">
      <c r="A38" s="9">
        <v>37</v>
      </c>
      <c r="B38" t="s">
        <v>51</v>
      </c>
      <c r="C38" t="s">
        <v>51</v>
      </c>
      <c r="D38" t="s">
        <v>49</v>
      </c>
      <c r="E38" t="s">
        <v>49</v>
      </c>
      <c r="F38">
        <v>6</v>
      </c>
      <c r="G38">
        <v>6</v>
      </c>
      <c r="H38">
        <v>4</v>
      </c>
      <c r="I38">
        <v>6</v>
      </c>
      <c r="J38">
        <v>1</v>
      </c>
      <c r="K38">
        <v>1</v>
      </c>
      <c r="L38">
        <v>6</v>
      </c>
      <c r="M38">
        <v>5</v>
      </c>
      <c r="N38" t="s">
        <v>51</v>
      </c>
      <c r="O38" t="s">
        <v>53</v>
      </c>
      <c r="P38">
        <v>5.86</v>
      </c>
      <c r="Q38" t="s">
        <v>53</v>
      </c>
      <c r="R38" t="s">
        <v>53</v>
      </c>
      <c r="S38">
        <v>5.86</v>
      </c>
      <c r="T38" t="s">
        <v>53</v>
      </c>
      <c r="U38">
        <v>32.22</v>
      </c>
      <c r="V38" t="s">
        <v>53</v>
      </c>
      <c r="W38" t="s">
        <v>53</v>
      </c>
      <c r="X38">
        <v>32.22</v>
      </c>
      <c r="Y38" t="s">
        <v>53</v>
      </c>
      <c r="Z38">
        <v>4.92</v>
      </c>
      <c r="AA38" t="s">
        <v>53</v>
      </c>
      <c r="AB38" t="s">
        <v>53</v>
      </c>
      <c r="AC38">
        <v>4.92</v>
      </c>
      <c r="AD38" t="s">
        <v>53</v>
      </c>
      <c r="AE38" s="1">
        <v>8.7100000000000009</v>
      </c>
      <c r="AF38" t="s">
        <v>53</v>
      </c>
      <c r="AG38" t="s">
        <v>53</v>
      </c>
      <c r="AH38">
        <f t="shared" si="0"/>
        <v>8.7100000000000009</v>
      </c>
      <c r="AI38" t="s">
        <v>53</v>
      </c>
      <c r="AJ38">
        <v>4.28</v>
      </c>
      <c r="AK38" t="s">
        <v>53</v>
      </c>
      <c r="AL38" t="s">
        <v>53</v>
      </c>
      <c r="AM38">
        <f t="shared" si="1"/>
        <v>4.28</v>
      </c>
      <c r="AN38" t="s">
        <v>53</v>
      </c>
      <c r="AO38">
        <v>2.42</v>
      </c>
      <c r="AP38" t="s">
        <v>53</v>
      </c>
      <c r="AQ38" t="s">
        <v>53</v>
      </c>
      <c r="AR38">
        <f t="shared" si="2"/>
        <v>2.42</v>
      </c>
      <c r="AS38" t="s">
        <v>56</v>
      </c>
      <c r="AT38" t="s">
        <v>52</v>
      </c>
      <c r="AU38" t="s">
        <v>49</v>
      </c>
      <c r="AV38">
        <v>3</v>
      </c>
      <c r="AW38" t="s">
        <v>55</v>
      </c>
      <c r="AX38" t="s">
        <v>58</v>
      </c>
      <c r="AY38" t="s">
        <v>50</v>
      </c>
      <c r="AZ38" t="s">
        <v>49</v>
      </c>
      <c r="BA38" s="28">
        <f t="shared" si="3"/>
        <v>21</v>
      </c>
      <c r="BB38" s="27" t="b">
        <f t="shared" si="4"/>
        <v>1</v>
      </c>
    </row>
    <row r="39" spans="1:54" x14ac:dyDescent="0.3">
      <c r="A39" s="9">
        <v>38</v>
      </c>
      <c r="B39" t="s">
        <v>52</v>
      </c>
      <c r="C39" t="s">
        <v>50</v>
      </c>
      <c r="D39" t="s">
        <v>49</v>
      </c>
      <c r="E39" t="s">
        <v>52</v>
      </c>
      <c r="F39">
        <v>7</v>
      </c>
      <c r="G39">
        <v>6</v>
      </c>
      <c r="H39">
        <v>4</v>
      </c>
      <c r="I39">
        <v>6</v>
      </c>
      <c r="J39">
        <v>1</v>
      </c>
      <c r="K39">
        <v>1</v>
      </c>
      <c r="L39">
        <v>1</v>
      </c>
      <c r="M39">
        <v>4</v>
      </c>
      <c r="N39" t="s">
        <v>49</v>
      </c>
      <c r="O39">
        <v>13.79</v>
      </c>
      <c r="P39" t="s">
        <v>53</v>
      </c>
      <c r="Q39" t="s">
        <v>53</v>
      </c>
      <c r="R39" t="s">
        <v>53</v>
      </c>
      <c r="S39">
        <v>13.79</v>
      </c>
      <c r="T39">
        <v>31.96</v>
      </c>
      <c r="U39" t="s">
        <v>53</v>
      </c>
      <c r="V39" t="s">
        <v>53</v>
      </c>
      <c r="W39" t="s">
        <v>53</v>
      </c>
      <c r="X39">
        <v>31.96</v>
      </c>
      <c r="Y39">
        <v>4.1399999999999997</v>
      </c>
      <c r="Z39" t="s">
        <v>53</v>
      </c>
      <c r="AA39" t="s">
        <v>53</v>
      </c>
      <c r="AB39" t="s">
        <v>53</v>
      </c>
      <c r="AC39">
        <v>4.1399999999999997</v>
      </c>
      <c r="AD39">
        <v>8.0299999999999994</v>
      </c>
      <c r="AE39" s="1" t="s">
        <v>53</v>
      </c>
      <c r="AF39" t="s">
        <v>53</v>
      </c>
      <c r="AG39" t="s">
        <v>53</v>
      </c>
      <c r="AH39">
        <f t="shared" si="0"/>
        <v>8.0299999999999994</v>
      </c>
      <c r="AI39">
        <v>3.14</v>
      </c>
      <c r="AJ39" t="s">
        <v>53</v>
      </c>
      <c r="AK39" t="s">
        <v>53</v>
      </c>
      <c r="AL39" t="s">
        <v>53</v>
      </c>
      <c r="AM39">
        <f t="shared" si="1"/>
        <v>3.14</v>
      </c>
      <c r="AN39">
        <v>5.5</v>
      </c>
      <c r="AO39" t="s">
        <v>53</v>
      </c>
      <c r="AP39" t="s">
        <v>53</v>
      </c>
      <c r="AQ39" t="s">
        <v>53</v>
      </c>
      <c r="AR39">
        <f t="shared" si="2"/>
        <v>5.5</v>
      </c>
      <c r="AS39" t="s">
        <v>54</v>
      </c>
      <c r="AT39" t="s">
        <v>49</v>
      </c>
      <c r="AU39" t="s">
        <v>50</v>
      </c>
      <c r="AV39">
        <v>2</v>
      </c>
      <c r="AW39" t="s">
        <v>61</v>
      </c>
      <c r="AX39" t="s">
        <v>51</v>
      </c>
      <c r="AY39" t="s">
        <v>51</v>
      </c>
      <c r="AZ39" t="s">
        <v>49</v>
      </c>
      <c r="BA39" s="28">
        <f t="shared" si="3"/>
        <v>21</v>
      </c>
      <c r="BB39" s="27" t="b">
        <f t="shared" si="4"/>
        <v>1</v>
      </c>
    </row>
    <row r="40" spans="1:54" x14ac:dyDescent="0.3">
      <c r="A40" s="9">
        <v>39</v>
      </c>
      <c r="B40" t="s">
        <v>51</v>
      </c>
      <c r="C40" t="s">
        <v>50</v>
      </c>
      <c r="D40" t="s">
        <v>51</v>
      </c>
      <c r="E40" t="s">
        <v>49</v>
      </c>
      <c r="F40">
        <v>6</v>
      </c>
      <c r="G40">
        <v>6</v>
      </c>
      <c r="H40">
        <v>2</v>
      </c>
      <c r="I40">
        <v>4</v>
      </c>
      <c r="J40">
        <v>1</v>
      </c>
      <c r="K40">
        <v>2</v>
      </c>
      <c r="L40">
        <v>1</v>
      </c>
      <c r="M40">
        <v>2</v>
      </c>
      <c r="N40" t="s">
        <v>52</v>
      </c>
      <c r="O40" t="s">
        <v>53</v>
      </c>
      <c r="P40" t="s">
        <v>53</v>
      </c>
      <c r="Q40" t="s">
        <v>53</v>
      </c>
      <c r="R40">
        <v>8.15</v>
      </c>
      <c r="S40">
        <v>8.15</v>
      </c>
      <c r="T40" t="s">
        <v>53</v>
      </c>
      <c r="U40" t="s">
        <v>53</v>
      </c>
      <c r="V40" t="s">
        <v>53</v>
      </c>
      <c r="W40">
        <v>24.35</v>
      </c>
      <c r="X40">
        <v>24.35</v>
      </c>
      <c r="Y40" t="s">
        <v>53</v>
      </c>
      <c r="Z40" t="s">
        <v>53</v>
      </c>
      <c r="AA40" t="s">
        <v>53</v>
      </c>
      <c r="AB40">
        <v>2.09</v>
      </c>
      <c r="AC40">
        <v>2.09</v>
      </c>
      <c r="AD40" t="s">
        <v>53</v>
      </c>
      <c r="AE40" s="1" t="s">
        <v>53</v>
      </c>
      <c r="AF40" t="s">
        <v>53</v>
      </c>
      <c r="AG40">
        <v>7.23</v>
      </c>
      <c r="AH40">
        <f t="shared" si="0"/>
        <v>7.23</v>
      </c>
      <c r="AI40" t="s">
        <v>53</v>
      </c>
      <c r="AJ40" t="s">
        <v>53</v>
      </c>
      <c r="AK40" t="s">
        <v>53</v>
      </c>
      <c r="AL40">
        <v>1.67</v>
      </c>
      <c r="AM40">
        <f t="shared" si="1"/>
        <v>1.67</v>
      </c>
      <c r="AN40" t="s">
        <v>53</v>
      </c>
      <c r="AO40" t="s">
        <v>53</v>
      </c>
      <c r="AP40" t="s">
        <v>53</v>
      </c>
      <c r="AQ40">
        <v>2.93</v>
      </c>
      <c r="AR40">
        <f t="shared" si="2"/>
        <v>2.93</v>
      </c>
      <c r="AS40" t="s">
        <v>54</v>
      </c>
      <c r="AT40" t="s">
        <v>50</v>
      </c>
      <c r="AU40" t="s">
        <v>52</v>
      </c>
      <c r="AV40">
        <v>1</v>
      </c>
      <c r="AW40" t="s">
        <v>60</v>
      </c>
      <c r="AX40" t="s">
        <v>52</v>
      </c>
      <c r="AY40" t="s">
        <v>52</v>
      </c>
      <c r="AZ40" t="s">
        <v>51</v>
      </c>
      <c r="BA40" s="28">
        <f t="shared" si="3"/>
        <v>21</v>
      </c>
      <c r="BB40" s="27" t="b">
        <f t="shared" si="4"/>
        <v>1</v>
      </c>
    </row>
    <row r="41" spans="1:54" x14ac:dyDescent="0.3">
      <c r="A41" s="9">
        <v>40</v>
      </c>
      <c r="B41" t="s">
        <v>49</v>
      </c>
      <c r="C41" t="s">
        <v>51</v>
      </c>
      <c r="D41" t="s">
        <v>52</v>
      </c>
      <c r="E41" t="s">
        <v>49</v>
      </c>
      <c r="F41">
        <v>6</v>
      </c>
      <c r="G41">
        <v>1</v>
      </c>
      <c r="H41">
        <v>4</v>
      </c>
      <c r="I41">
        <v>6</v>
      </c>
      <c r="J41">
        <v>1</v>
      </c>
      <c r="K41">
        <v>5</v>
      </c>
      <c r="L41">
        <v>2</v>
      </c>
      <c r="M41">
        <v>4</v>
      </c>
      <c r="N41" t="s">
        <v>50</v>
      </c>
      <c r="O41" t="s">
        <v>53</v>
      </c>
      <c r="P41" t="s">
        <v>53</v>
      </c>
      <c r="Q41">
        <v>5.9</v>
      </c>
      <c r="R41" t="s">
        <v>53</v>
      </c>
      <c r="S41">
        <v>5.9</v>
      </c>
      <c r="T41" t="s">
        <v>53</v>
      </c>
      <c r="U41" t="s">
        <v>53</v>
      </c>
      <c r="V41">
        <v>30.74</v>
      </c>
      <c r="W41" t="s">
        <v>53</v>
      </c>
      <c r="X41">
        <v>30.74</v>
      </c>
      <c r="Y41" t="s">
        <v>53</v>
      </c>
      <c r="Z41" t="s">
        <v>53</v>
      </c>
      <c r="AA41">
        <v>3.58</v>
      </c>
      <c r="AB41" t="s">
        <v>53</v>
      </c>
      <c r="AC41">
        <v>3.58</v>
      </c>
      <c r="AD41" t="s">
        <v>53</v>
      </c>
      <c r="AE41" s="1" t="s">
        <v>53</v>
      </c>
      <c r="AF41">
        <v>8.36</v>
      </c>
      <c r="AG41" t="s">
        <v>53</v>
      </c>
      <c r="AH41">
        <f t="shared" si="0"/>
        <v>8.36</v>
      </c>
      <c r="AI41" t="s">
        <v>53</v>
      </c>
      <c r="AJ41" t="s">
        <v>53</v>
      </c>
      <c r="AK41">
        <v>3.74</v>
      </c>
      <c r="AL41" t="s">
        <v>53</v>
      </c>
      <c r="AM41">
        <f t="shared" si="1"/>
        <v>3.74</v>
      </c>
      <c r="AN41" t="s">
        <v>53</v>
      </c>
      <c r="AO41" t="s">
        <v>53</v>
      </c>
      <c r="AP41">
        <v>3.58</v>
      </c>
      <c r="AQ41" t="s">
        <v>53</v>
      </c>
      <c r="AR41">
        <f t="shared" si="2"/>
        <v>3.58</v>
      </c>
      <c r="AS41" t="s">
        <v>56</v>
      </c>
      <c r="AT41" t="s">
        <v>57</v>
      </c>
      <c r="AU41" t="s">
        <v>50</v>
      </c>
      <c r="AV41">
        <v>5</v>
      </c>
      <c r="AW41" t="s">
        <v>55</v>
      </c>
      <c r="AX41" t="s">
        <v>49</v>
      </c>
      <c r="AY41" t="s">
        <v>58</v>
      </c>
      <c r="AZ41" t="s">
        <v>50</v>
      </c>
      <c r="BA41" s="28">
        <f t="shared" si="3"/>
        <v>21</v>
      </c>
      <c r="BB41" s="27" t="b">
        <f t="shared" si="4"/>
        <v>1</v>
      </c>
    </row>
    <row r="42" spans="1:54" x14ac:dyDescent="0.3">
      <c r="A42" s="9">
        <v>41</v>
      </c>
      <c r="B42" t="s">
        <v>51</v>
      </c>
      <c r="C42" t="s">
        <v>50</v>
      </c>
      <c r="D42" t="s">
        <v>51</v>
      </c>
      <c r="E42" t="s">
        <v>50</v>
      </c>
      <c r="F42">
        <v>7</v>
      </c>
      <c r="G42">
        <v>6</v>
      </c>
      <c r="H42">
        <v>1</v>
      </c>
      <c r="I42">
        <v>3</v>
      </c>
      <c r="J42">
        <v>6</v>
      </c>
      <c r="K42">
        <v>1</v>
      </c>
      <c r="L42">
        <v>1</v>
      </c>
      <c r="M42">
        <v>4</v>
      </c>
      <c r="N42" t="s">
        <v>49</v>
      </c>
      <c r="O42">
        <v>5.0999999999999996</v>
      </c>
      <c r="P42" t="s">
        <v>53</v>
      </c>
      <c r="Q42" t="s">
        <v>53</v>
      </c>
      <c r="R42" t="s">
        <v>53</v>
      </c>
      <c r="S42">
        <v>5.0999999999999996</v>
      </c>
      <c r="T42">
        <v>31.79</v>
      </c>
      <c r="U42" t="s">
        <v>53</v>
      </c>
      <c r="V42" t="s">
        <v>53</v>
      </c>
      <c r="W42" t="s">
        <v>53</v>
      </c>
      <c r="X42">
        <v>31.79</v>
      </c>
      <c r="Y42">
        <v>4.16</v>
      </c>
      <c r="Z42" t="s">
        <v>53</v>
      </c>
      <c r="AA42" t="s">
        <v>53</v>
      </c>
      <c r="AB42" t="s">
        <v>53</v>
      </c>
      <c r="AC42">
        <v>4.16</v>
      </c>
      <c r="AD42">
        <v>8.25</v>
      </c>
      <c r="AE42" s="1" t="s">
        <v>53</v>
      </c>
      <c r="AF42" t="s">
        <v>53</v>
      </c>
      <c r="AG42" t="s">
        <v>53</v>
      </c>
      <c r="AH42">
        <f t="shared" si="0"/>
        <v>8.25</v>
      </c>
      <c r="AI42">
        <v>1.5</v>
      </c>
      <c r="AJ42" t="s">
        <v>53</v>
      </c>
      <c r="AK42" t="s">
        <v>53</v>
      </c>
      <c r="AL42" t="s">
        <v>53</v>
      </c>
      <c r="AM42">
        <f t="shared" si="1"/>
        <v>1.5</v>
      </c>
      <c r="AN42">
        <v>5.39</v>
      </c>
      <c r="AO42" t="s">
        <v>53</v>
      </c>
      <c r="AP42" t="s">
        <v>53</v>
      </c>
      <c r="AQ42" t="s">
        <v>53</v>
      </c>
      <c r="AR42">
        <f t="shared" si="2"/>
        <v>5.39</v>
      </c>
      <c r="AS42" t="s">
        <v>59</v>
      </c>
      <c r="AT42" t="s">
        <v>50</v>
      </c>
      <c r="AU42" t="s">
        <v>49</v>
      </c>
      <c r="AV42">
        <v>4</v>
      </c>
      <c r="AW42" t="s">
        <v>55</v>
      </c>
      <c r="AX42" t="s">
        <v>51</v>
      </c>
      <c r="AY42" t="s">
        <v>55</v>
      </c>
      <c r="AZ42" t="s">
        <v>51</v>
      </c>
      <c r="BA42" s="28">
        <f t="shared" si="3"/>
        <v>21</v>
      </c>
      <c r="BB42" s="27" t="b">
        <f t="shared" si="4"/>
        <v>1</v>
      </c>
    </row>
    <row r="43" spans="1:54" x14ac:dyDescent="0.3">
      <c r="A43" s="9">
        <v>42</v>
      </c>
      <c r="B43" t="s">
        <v>51</v>
      </c>
      <c r="C43" t="s">
        <v>50</v>
      </c>
      <c r="D43" t="s">
        <v>51</v>
      </c>
      <c r="E43" t="s">
        <v>52</v>
      </c>
      <c r="F43">
        <v>4</v>
      </c>
      <c r="G43">
        <v>2</v>
      </c>
      <c r="H43">
        <v>5</v>
      </c>
      <c r="I43">
        <v>6</v>
      </c>
      <c r="J43">
        <v>2</v>
      </c>
      <c r="K43">
        <v>5</v>
      </c>
      <c r="L43">
        <v>1</v>
      </c>
      <c r="M43">
        <v>6</v>
      </c>
      <c r="N43" t="s">
        <v>51</v>
      </c>
      <c r="O43" t="s">
        <v>53</v>
      </c>
      <c r="P43">
        <v>5.72</v>
      </c>
      <c r="Q43" t="s">
        <v>53</v>
      </c>
      <c r="R43" t="s">
        <v>53</v>
      </c>
      <c r="S43">
        <v>5.72</v>
      </c>
      <c r="T43" t="s">
        <v>53</v>
      </c>
      <c r="U43">
        <v>47.61</v>
      </c>
      <c r="V43" t="s">
        <v>53</v>
      </c>
      <c r="W43" t="s">
        <v>53</v>
      </c>
      <c r="X43">
        <v>47.61</v>
      </c>
      <c r="Y43" t="s">
        <v>53</v>
      </c>
      <c r="Z43">
        <v>3.69</v>
      </c>
      <c r="AA43" t="s">
        <v>53</v>
      </c>
      <c r="AB43" t="s">
        <v>53</v>
      </c>
      <c r="AC43">
        <v>3.69</v>
      </c>
      <c r="AD43" t="s">
        <v>53</v>
      </c>
      <c r="AE43" s="1">
        <v>7.75</v>
      </c>
      <c r="AF43" t="s">
        <v>53</v>
      </c>
      <c r="AG43" t="s">
        <v>53</v>
      </c>
      <c r="AH43">
        <f t="shared" si="0"/>
        <v>7.75</v>
      </c>
      <c r="AI43" t="s">
        <v>53</v>
      </c>
      <c r="AJ43">
        <v>4.0599999999999996</v>
      </c>
      <c r="AK43" t="s">
        <v>53</v>
      </c>
      <c r="AL43" t="s">
        <v>53</v>
      </c>
      <c r="AM43">
        <f t="shared" si="1"/>
        <v>4.0599999999999996</v>
      </c>
      <c r="AN43" t="s">
        <v>53</v>
      </c>
      <c r="AO43">
        <v>1.28</v>
      </c>
      <c r="AP43" t="s">
        <v>53</v>
      </c>
      <c r="AQ43" t="s">
        <v>53</v>
      </c>
      <c r="AR43">
        <f t="shared" si="2"/>
        <v>1.28</v>
      </c>
      <c r="AS43" t="s">
        <v>56</v>
      </c>
      <c r="AT43" t="s">
        <v>58</v>
      </c>
      <c r="AU43" t="s">
        <v>50</v>
      </c>
      <c r="AV43">
        <v>2</v>
      </c>
      <c r="AW43" t="s">
        <v>52</v>
      </c>
      <c r="AX43" t="s">
        <v>50</v>
      </c>
      <c r="AY43" t="s">
        <v>51</v>
      </c>
      <c r="AZ43" t="s">
        <v>49</v>
      </c>
      <c r="BA43" s="28">
        <f t="shared" si="3"/>
        <v>21</v>
      </c>
      <c r="BB43" s="27" t="b">
        <f t="shared" si="4"/>
        <v>1</v>
      </c>
    </row>
    <row r="44" spans="1:54" x14ac:dyDescent="0.3">
      <c r="A44" s="9">
        <v>43</v>
      </c>
      <c r="B44" t="s">
        <v>49</v>
      </c>
      <c r="C44" t="s">
        <v>49</v>
      </c>
      <c r="D44" t="s">
        <v>51</v>
      </c>
      <c r="E44" t="s">
        <v>57</v>
      </c>
      <c r="F44">
        <v>7</v>
      </c>
      <c r="G44">
        <v>6</v>
      </c>
      <c r="H44">
        <v>1</v>
      </c>
      <c r="I44">
        <v>6</v>
      </c>
      <c r="J44">
        <v>1</v>
      </c>
      <c r="K44">
        <v>2</v>
      </c>
      <c r="L44">
        <v>1</v>
      </c>
      <c r="M44">
        <v>4</v>
      </c>
      <c r="N44" t="s">
        <v>51</v>
      </c>
      <c r="O44" t="s">
        <v>53</v>
      </c>
      <c r="P44">
        <v>14.87</v>
      </c>
      <c r="Q44" t="s">
        <v>53</v>
      </c>
      <c r="R44" t="s">
        <v>53</v>
      </c>
      <c r="S44">
        <v>14.87</v>
      </c>
      <c r="T44" t="s">
        <v>53</v>
      </c>
      <c r="U44">
        <v>25.36</v>
      </c>
      <c r="V44" t="s">
        <v>53</v>
      </c>
      <c r="W44" t="s">
        <v>53</v>
      </c>
      <c r="X44">
        <v>25.36</v>
      </c>
      <c r="Y44" t="s">
        <v>53</v>
      </c>
      <c r="Z44">
        <v>3.01</v>
      </c>
      <c r="AA44" t="s">
        <v>53</v>
      </c>
      <c r="AB44" t="s">
        <v>53</v>
      </c>
      <c r="AC44">
        <v>3.01</v>
      </c>
      <c r="AD44" t="s">
        <v>53</v>
      </c>
      <c r="AE44" s="1">
        <v>6.74</v>
      </c>
      <c r="AF44" t="s">
        <v>53</v>
      </c>
      <c r="AG44" t="s">
        <v>53</v>
      </c>
      <c r="AH44">
        <f t="shared" si="0"/>
        <v>6.74</v>
      </c>
      <c r="AI44" t="s">
        <v>53</v>
      </c>
      <c r="AJ44">
        <v>4.3600000000000003</v>
      </c>
      <c r="AK44" t="s">
        <v>53</v>
      </c>
      <c r="AL44" t="s">
        <v>53</v>
      </c>
      <c r="AM44">
        <f t="shared" si="1"/>
        <v>4.3600000000000003</v>
      </c>
      <c r="AN44" t="s">
        <v>53</v>
      </c>
      <c r="AO44">
        <v>1.83</v>
      </c>
      <c r="AP44" t="s">
        <v>53</v>
      </c>
      <c r="AQ44" t="s">
        <v>53</v>
      </c>
      <c r="AR44">
        <f t="shared" si="2"/>
        <v>1.83</v>
      </c>
      <c r="AS44" t="s">
        <v>54</v>
      </c>
      <c r="AT44" t="s">
        <v>52</v>
      </c>
      <c r="AU44" t="s">
        <v>49</v>
      </c>
      <c r="AV44">
        <v>5</v>
      </c>
      <c r="AW44" t="s">
        <v>58</v>
      </c>
      <c r="AX44" t="s">
        <v>50</v>
      </c>
      <c r="AY44" t="s">
        <v>50</v>
      </c>
      <c r="AZ44" t="s">
        <v>51</v>
      </c>
      <c r="BA44" s="28">
        <f t="shared" si="3"/>
        <v>21</v>
      </c>
      <c r="BB44" s="27" t="b">
        <f t="shared" si="4"/>
        <v>1</v>
      </c>
    </row>
    <row r="45" spans="1:54" x14ac:dyDescent="0.3">
      <c r="A45" s="9">
        <v>44</v>
      </c>
      <c r="B45" t="s">
        <v>49</v>
      </c>
      <c r="C45" t="s">
        <v>50</v>
      </c>
      <c r="D45" t="s">
        <v>52</v>
      </c>
      <c r="E45" t="s">
        <v>52</v>
      </c>
      <c r="F45">
        <v>6</v>
      </c>
      <c r="G45">
        <v>6</v>
      </c>
      <c r="H45">
        <v>1</v>
      </c>
      <c r="I45">
        <v>5</v>
      </c>
      <c r="J45">
        <v>3</v>
      </c>
      <c r="K45">
        <v>1</v>
      </c>
      <c r="L45">
        <v>1</v>
      </c>
      <c r="M45">
        <v>5</v>
      </c>
      <c r="N45" t="s">
        <v>51</v>
      </c>
      <c r="O45" t="s">
        <v>53</v>
      </c>
      <c r="P45">
        <v>6.05</v>
      </c>
      <c r="Q45" t="s">
        <v>53</v>
      </c>
      <c r="R45" t="s">
        <v>53</v>
      </c>
      <c r="S45">
        <v>6.05</v>
      </c>
      <c r="T45" t="s">
        <v>53</v>
      </c>
      <c r="U45">
        <v>30.5</v>
      </c>
      <c r="V45" t="s">
        <v>53</v>
      </c>
      <c r="W45" t="s">
        <v>53</v>
      </c>
      <c r="X45">
        <v>30.5</v>
      </c>
      <c r="Y45" t="s">
        <v>53</v>
      </c>
      <c r="Z45">
        <v>2.72</v>
      </c>
      <c r="AA45" t="s">
        <v>53</v>
      </c>
      <c r="AB45" t="s">
        <v>53</v>
      </c>
      <c r="AC45">
        <v>2.72</v>
      </c>
      <c r="AD45" t="s">
        <v>53</v>
      </c>
      <c r="AE45" s="1">
        <v>6.21</v>
      </c>
      <c r="AF45" t="s">
        <v>53</v>
      </c>
      <c r="AG45" t="s">
        <v>53</v>
      </c>
      <c r="AH45">
        <f t="shared" si="0"/>
        <v>6.21</v>
      </c>
      <c r="AI45" t="s">
        <v>53</v>
      </c>
      <c r="AJ45">
        <v>4.1500000000000004</v>
      </c>
      <c r="AK45" t="s">
        <v>53</v>
      </c>
      <c r="AL45" t="s">
        <v>53</v>
      </c>
      <c r="AM45">
        <f t="shared" si="1"/>
        <v>4.1500000000000004</v>
      </c>
      <c r="AN45" t="s">
        <v>53</v>
      </c>
      <c r="AO45">
        <v>2.64</v>
      </c>
      <c r="AP45" t="s">
        <v>53</v>
      </c>
      <c r="AQ45" t="s">
        <v>53</v>
      </c>
      <c r="AR45">
        <f t="shared" si="2"/>
        <v>2.64</v>
      </c>
      <c r="AS45" t="s">
        <v>54</v>
      </c>
      <c r="AT45" t="s">
        <v>52</v>
      </c>
      <c r="AU45" t="s">
        <v>49</v>
      </c>
      <c r="AV45">
        <v>3</v>
      </c>
      <c r="AW45" t="s">
        <v>60</v>
      </c>
      <c r="AX45" t="s">
        <v>49</v>
      </c>
      <c r="AY45" t="s">
        <v>49</v>
      </c>
      <c r="AZ45" t="s">
        <v>49</v>
      </c>
      <c r="BA45" s="28">
        <f t="shared" si="3"/>
        <v>21</v>
      </c>
      <c r="BB45" s="27" t="b">
        <f t="shared" si="4"/>
        <v>1</v>
      </c>
    </row>
    <row r="46" spans="1:54" x14ac:dyDescent="0.3">
      <c r="A46" s="9">
        <v>45</v>
      </c>
      <c r="B46" t="s">
        <v>51</v>
      </c>
      <c r="C46" t="s">
        <v>50</v>
      </c>
      <c r="D46" t="s">
        <v>49</v>
      </c>
      <c r="E46" t="s">
        <v>57</v>
      </c>
      <c r="F46">
        <v>4</v>
      </c>
      <c r="G46">
        <v>6</v>
      </c>
      <c r="H46">
        <v>1</v>
      </c>
      <c r="I46">
        <v>5</v>
      </c>
      <c r="J46">
        <v>3</v>
      </c>
      <c r="K46">
        <v>5</v>
      </c>
      <c r="L46">
        <v>2</v>
      </c>
      <c r="M46">
        <v>2</v>
      </c>
      <c r="N46" t="s">
        <v>49</v>
      </c>
      <c r="O46">
        <v>9.08</v>
      </c>
      <c r="P46" t="s">
        <v>53</v>
      </c>
      <c r="Q46" t="s">
        <v>53</v>
      </c>
      <c r="R46" t="s">
        <v>53</v>
      </c>
      <c r="S46">
        <v>9.08</v>
      </c>
      <c r="T46">
        <v>38.29</v>
      </c>
      <c r="U46" t="s">
        <v>53</v>
      </c>
      <c r="V46" t="s">
        <v>53</v>
      </c>
      <c r="W46" t="s">
        <v>53</v>
      </c>
      <c r="X46">
        <v>38.29</v>
      </c>
      <c r="Y46">
        <v>4.63</v>
      </c>
      <c r="Z46" t="s">
        <v>53</v>
      </c>
      <c r="AA46" t="s">
        <v>53</v>
      </c>
      <c r="AB46" t="s">
        <v>53</v>
      </c>
      <c r="AC46">
        <v>4.63</v>
      </c>
      <c r="AD46">
        <v>8.6999999999999993</v>
      </c>
      <c r="AE46" s="1" t="s">
        <v>53</v>
      </c>
      <c r="AF46" t="s">
        <v>53</v>
      </c>
      <c r="AG46" t="s">
        <v>53</v>
      </c>
      <c r="AH46">
        <f t="shared" si="0"/>
        <v>8.6999999999999993</v>
      </c>
      <c r="AI46">
        <v>2.4900000000000002</v>
      </c>
      <c r="AJ46" t="s">
        <v>53</v>
      </c>
      <c r="AK46" t="s">
        <v>53</v>
      </c>
      <c r="AL46" t="s">
        <v>53</v>
      </c>
      <c r="AM46">
        <f t="shared" si="1"/>
        <v>2.4900000000000002</v>
      </c>
      <c r="AN46">
        <v>5.88</v>
      </c>
      <c r="AO46" t="s">
        <v>53</v>
      </c>
      <c r="AP46" t="s">
        <v>53</v>
      </c>
      <c r="AQ46" t="s">
        <v>53</v>
      </c>
      <c r="AR46">
        <f t="shared" si="2"/>
        <v>5.88</v>
      </c>
      <c r="AS46" t="s">
        <v>56</v>
      </c>
      <c r="AT46" t="s">
        <v>58</v>
      </c>
      <c r="AU46" t="s">
        <v>58</v>
      </c>
      <c r="AV46">
        <v>2</v>
      </c>
      <c r="AW46" t="s">
        <v>55</v>
      </c>
      <c r="AX46" t="s">
        <v>49</v>
      </c>
      <c r="AY46" t="s">
        <v>52</v>
      </c>
      <c r="AZ46" t="s">
        <v>51</v>
      </c>
      <c r="BA46" s="28">
        <f t="shared" si="3"/>
        <v>21</v>
      </c>
      <c r="BB46" s="27" t="b">
        <f t="shared" si="4"/>
        <v>1</v>
      </c>
    </row>
    <row r="47" spans="1:54" x14ac:dyDescent="0.3">
      <c r="A47" s="9">
        <v>46</v>
      </c>
      <c r="B47" t="s">
        <v>51</v>
      </c>
      <c r="C47" t="s">
        <v>51</v>
      </c>
      <c r="D47" t="s">
        <v>51</v>
      </c>
      <c r="E47" t="s">
        <v>55</v>
      </c>
      <c r="F47">
        <v>6</v>
      </c>
      <c r="G47">
        <v>3</v>
      </c>
      <c r="H47">
        <v>5</v>
      </c>
      <c r="I47">
        <v>5</v>
      </c>
      <c r="J47">
        <v>1</v>
      </c>
      <c r="K47">
        <v>1</v>
      </c>
      <c r="L47">
        <v>2</v>
      </c>
      <c r="M47">
        <v>5</v>
      </c>
      <c r="N47" t="s">
        <v>50</v>
      </c>
      <c r="O47" t="s">
        <v>53</v>
      </c>
      <c r="P47" t="s">
        <v>53</v>
      </c>
      <c r="Q47">
        <v>9.24</v>
      </c>
      <c r="R47" t="s">
        <v>53</v>
      </c>
      <c r="S47">
        <v>9.24</v>
      </c>
      <c r="T47" t="s">
        <v>53</v>
      </c>
      <c r="U47" t="s">
        <v>53</v>
      </c>
      <c r="V47">
        <v>26.14</v>
      </c>
      <c r="W47" t="s">
        <v>53</v>
      </c>
      <c r="X47">
        <v>26.14</v>
      </c>
      <c r="Y47" t="s">
        <v>53</v>
      </c>
      <c r="Z47" t="s">
        <v>53</v>
      </c>
      <c r="AA47">
        <v>3.31</v>
      </c>
      <c r="AB47" t="s">
        <v>53</v>
      </c>
      <c r="AC47">
        <v>3.31</v>
      </c>
      <c r="AD47" t="s">
        <v>53</v>
      </c>
      <c r="AE47" s="1" t="s">
        <v>53</v>
      </c>
      <c r="AF47">
        <v>8.31</v>
      </c>
      <c r="AG47" t="s">
        <v>53</v>
      </c>
      <c r="AH47">
        <f t="shared" si="0"/>
        <v>8.31</v>
      </c>
      <c r="AI47" t="s">
        <v>53</v>
      </c>
      <c r="AJ47" t="s">
        <v>53</v>
      </c>
      <c r="AK47">
        <v>1.42</v>
      </c>
      <c r="AL47" t="s">
        <v>53</v>
      </c>
      <c r="AM47">
        <f t="shared" si="1"/>
        <v>1.42</v>
      </c>
      <c r="AN47" t="s">
        <v>53</v>
      </c>
      <c r="AO47" t="s">
        <v>53</v>
      </c>
      <c r="AP47">
        <v>4.3499999999999996</v>
      </c>
      <c r="AQ47" t="s">
        <v>53</v>
      </c>
      <c r="AR47">
        <f t="shared" si="2"/>
        <v>4.3499999999999996</v>
      </c>
      <c r="AS47" t="s">
        <v>54</v>
      </c>
      <c r="AT47" t="s">
        <v>51</v>
      </c>
      <c r="AU47" t="s">
        <v>58</v>
      </c>
      <c r="AV47">
        <v>3</v>
      </c>
      <c r="AW47" t="s">
        <v>57</v>
      </c>
      <c r="AX47" t="s">
        <v>51</v>
      </c>
      <c r="AY47" t="s">
        <v>51</v>
      </c>
      <c r="AZ47" t="s">
        <v>51</v>
      </c>
      <c r="BA47" s="28">
        <f t="shared" si="3"/>
        <v>21</v>
      </c>
      <c r="BB47" s="27" t="b">
        <f t="shared" si="4"/>
        <v>1</v>
      </c>
    </row>
    <row r="48" spans="1:54" x14ac:dyDescent="0.3">
      <c r="A48" s="9">
        <v>47</v>
      </c>
      <c r="B48" t="s">
        <v>52</v>
      </c>
      <c r="C48" t="s">
        <v>50</v>
      </c>
      <c r="D48" t="s">
        <v>52</v>
      </c>
      <c r="E48" t="s">
        <v>57</v>
      </c>
      <c r="F48">
        <v>7</v>
      </c>
      <c r="G48">
        <v>1</v>
      </c>
      <c r="H48">
        <v>4</v>
      </c>
      <c r="I48">
        <v>2</v>
      </c>
      <c r="J48">
        <v>2</v>
      </c>
      <c r="K48">
        <v>5</v>
      </c>
      <c r="L48">
        <v>1</v>
      </c>
      <c r="M48">
        <v>4</v>
      </c>
      <c r="N48" t="s">
        <v>52</v>
      </c>
      <c r="O48" t="s">
        <v>53</v>
      </c>
      <c r="P48" t="s">
        <v>53</v>
      </c>
      <c r="Q48" t="s">
        <v>53</v>
      </c>
      <c r="R48">
        <v>5.75</v>
      </c>
      <c r="S48">
        <v>5.75</v>
      </c>
      <c r="T48" t="s">
        <v>53</v>
      </c>
      <c r="U48" t="s">
        <v>53</v>
      </c>
      <c r="V48" t="s">
        <v>53</v>
      </c>
      <c r="W48">
        <v>27.71</v>
      </c>
      <c r="X48">
        <v>27.71</v>
      </c>
      <c r="Y48" t="s">
        <v>53</v>
      </c>
      <c r="Z48" t="s">
        <v>53</v>
      </c>
      <c r="AA48" t="s">
        <v>53</v>
      </c>
      <c r="AB48">
        <v>3.23</v>
      </c>
      <c r="AC48">
        <v>3.23</v>
      </c>
      <c r="AD48" t="s">
        <v>53</v>
      </c>
      <c r="AE48" s="1" t="s">
        <v>53</v>
      </c>
      <c r="AF48" t="s">
        <v>53</v>
      </c>
      <c r="AG48">
        <v>8.99</v>
      </c>
      <c r="AH48">
        <f t="shared" si="0"/>
        <v>8.99</v>
      </c>
      <c r="AI48" t="s">
        <v>53</v>
      </c>
      <c r="AJ48" t="s">
        <v>53</v>
      </c>
      <c r="AK48" t="s">
        <v>53</v>
      </c>
      <c r="AL48">
        <v>1.1100000000000001</v>
      </c>
      <c r="AM48">
        <f t="shared" si="1"/>
        <v>1.1100000000000001</v>
      </c>
      <c r="AN48" t="s">
        <v>53</v>
      </c>
      <c r="AO48" t="s">
        <v>53</v>
      </c>
      <c r="AP48" t="s">
        <v>53</v>
      </c>
      <c r="AQ48">
        <v>3.52</v>
      </c>
      <c r="AR48">
        <f t="shared" si="2"/>
        <v>3.52</v>
      </c>
      <c r="AS48" t="s">
        <v>54</v>
      </c>
      <c r="AT48" t="s">
        <v>55</v>
      </c>
      <c r="AU48" t="s">
        <v>55</v>
      </c>
      <c r="AV48">
        <v>5</v>
      </c>
      <c r="AW48" t="s">
        <v>60</v>
      </c>
      <c r="AX48" t="s">
        <v>51</v>
      </c>
      <c r="AY48" t="s">
        <v>50</v>
      </c>
      <c r="AZ48" t="s">
        <v>49</v>
      </c>
      <c r="BA48" s="28">
        <f t="shared" si="3"/>
        <v>21</v>
      </c>
      <c r="BB48" s="27" t="b">
        <f t="shared" si="4"/>
        <v>1</v>
      </c>
    </row>
    <row r="49" spans="1:54" x14ac:dyDescent="0.3">
      <c r="A49" s="9">
        <v>48</v>
      </c>
      <c r="B49" t="s">
        <v>49</v>
      </c>
      <c r="C49" t="s">
        <v>50</v>
      </c>
      <c r="D49" t="s">
        <v>51</v>
      </c>
      <c r="E49" t="s">
        <v>55</v>
      </c>
      <c r="F49">
        <v>4</v>
      </c>
      <c r="G49">
        <v>5</v>
      </c>
      <c r="H49">
        <v>1</v>
      </c>
      <c r="I49">
        <v>6</v>
      </c>
      <c r="J49">
        <v>1</v>
      </c>
      <c r="K49">
        <v>4</v>
      </c>
      <c r="L49">
        <v>7</v>
      </c>
      <c r="M49">
        <v>5</v>
      </c>
      <c r="N49" t="s">
        <v>49</v>
      </c>
      <c r="O49">
        <v>5.14</v>
      </c>
      <c r="P49" t="s">
        <v>53</v>
      </c>
      <c r="Q49" t="s">
        <v>53</v>
      </c>
      <c r="R49" t="s">
        <v>53</v>
      </c>
      <c r="S49">
        <v>5.14</v>
      </c>
      <c r="T49">
        <v>31.14</v>
      </c>
      <c r="U49" t="s">
        <v>53</v>
      </c>
      <c r="V49" t="s">
        <v>53</v>
      </c>
      <c r="W49" t="s">
        <v>53</v>
      </c>
      <c r="X49">
        <v>31.14</v>
      </c>
      <c r="Y49">
        <v>4.32</v>
      </c>
      <c r="Z49" t="s">
        <v>53</v>
      </c>
      <c r="AA49" t="s">
        <v>53</v>
      </c>
      <c r="AB49" t="s">
        <v>53</v>
      </c>
      <c r="AC49">
        <v>4.32</v>
      </c>
      <c r="AD49">
        <v>6.11</v>
      </c>
      <c r="AE49" s="1" t="s">
        <v>53</v>
      </c>
      <c r="AF49" t="s">
        <v>53</v>
      </c>
      <c r="AG49" t="s">
        <v>53</v>
      </c>
      <c r="AH49">
        <f t="shared" si="0"/>
        <v>6.11</v>
      </c>
      <c r="AI49">
        <v>1.51</v>
      </c>
      <c r="AJ49" t="s">
        <v>53</v>
      </c>
      <c r="AK49" t="s">
        <v>53</v>
      </c>
      <c r="AL49" t="s">
        <v>53</v>
      </c>
      <c r="AM49">
        <f t="shared" si="1"/>
        <v>1.51</v>
      </c>
      <c r="AN49">
        <v>6.77</v>
      </c>
      <c r="AO49" t="s">
        <v>53</v>
      </c>
      <c r="AP49" t="s">
        <v>53</v>
      </c>
      <c r="AQ49" t="s">
        <v>53</v>
      </c>
      <c r="AR49">
        <f t="shared" si="2"/>
        <v>6.77</v>
      </c>
      <c r="AS49" t="s">
        <v>56</v>
      </c>
      <c r="AT49" t="s">
        <v>52</v>
      </c>
      <c r="AU49" t="s">
        <v>49</v>
      </c>
      <c r="AV49">
        <v>5</v>
      </c>
      <c r="AW49" t="s">
        <v>60</v>
      </c>
      <c r="AX49" t="s">
        <v>49</v>
      </c>
      <c r="AY49" t="s">
        <v>51</v>
      </c>
      <c r="AZ49" t="s">
        <v>51</v>
      </c>
      <c r="BA49" s="28">
        <f t="shared" si="3"/>
        <v>21</v>
      </c>
      <c r="BB49" s="27" t="b">
        <f t="shared" si="4"/>
        <v>1</v>
      </c>
    </row>
    <row r="50" spans="1:54" x14ac:dyDescent="0.3">
      <c r="A50" s="9">
        <v>49</v>
      </c>
      <c r="B50" t="s">
        <v>51</v>
      </c>
      <c r="C50" t="s">
        <v>50</v>
      </c>
      <c r="D50" t="s">
        <v>49</v>
      </c>
      <c r="E50" t="s">
        <v>55</v>
      </c>
      <c r="F50">
        <v>4</v>
      </c>
      <c r="G50">
        <v>4</v>
      </c>
      <c r="H50">
        <v>4</v>
      </c>
      <c r="I50">
        <v>6</v>
      </c>
      <c r="J50">
        <v>1</v>
      </c>
      <c r="K50">
        <v>1</v>
      </c>
      <c r="L50">
        <v>2</v>
      </c>
      <c r="M50">
        <v>4</v>
      </c>
      <c r="N50" t="s">
        <v>52</v>
      </c>
      <c r="O50" t="s">
        <v>53</v>
      </c>
      <c r="P50" t="s">
        <v>53</v>
      </c>
      <c r="Q50" t="s">
        <v>53</v>
      </c>
      <c r="R50">
        <v>14.4</v>
      </c>
      <c r="S50">
        <v>14.4</v>
      </c>
      <c r="T50" t="s">
        <v>53</v>
      </c>
      <c r="U50" t="s">
        <v>53</v>
      </c>
      <c r="V50" t="s">
        <v>53</v>
      </c>
      <c r="W50">
        <v>32.020000000000003</v>
      </c>
      <c r="X50">
        <v>32.020000000000003</v>
      </c>
      <c r="Y50" t="s">
        <v>53</v>
      </c>
      <c r="Z50" t="s">
        <v>53</v>
      </c>
      <c r="AA50" t="s">
        <v>53</v>
      </c>
      <c r="AB50">
        <v>5.22</v>
      </c>
      <c r="AC50">
        <v>5.22</v>
      </c>
      <c r="AD50" t="s">
        <v>53</v>
      </c>
      <c r="AE50" s="1" t="s">
        <v>53</v>
      </c>
      <c r="AF50" t="s">
        <v>53</v>
      </c>
      <c r="AG50">
        <v>7.36</v>
      </c>
      <c r="AH50">
        <f t="shared" si="0"/>
        <v>7.36</v>
      </c>
      <c r="AI50" t="s">
        <v>53</v>
      </c>
      <c r="AJ50" t="s">
        <v>53</v>
      </c>
      <c r="AK50" t="s">
        <v>53</v>
      </c>
      <c r="AL50">
        <v>1.37</v>
      </c>
      <c r="AM50">
        <f t="shared" si="1"/>
        <v>1.37</v>
      </c>
      <c r="AN50" t="s">
        <v>53</v>
      </c>
      <c r="AO50" t="s">
        <v>53</v>
      </c>
      <c r="AP50" t="s">
        <v>53</v>
      </c>
      <c r="AQ50">
        <v>3.6</v>
      </c>
      <c r="AR50">
        <f t="shared" si="2"/>
        <v>3.6</v>
      </c>
      <c r="AS50" t="s">
        <v>59</v>
      </c>
      <c r="AT50" t="s">
        <v>55</v>
      </c>
      <c r="AU50" t="s">
        <v>51</v>
      </c>
      <c r="AV50">
        <v>2</v>
      </c>
      <c r="AW50" t="s">
        <v>57</v>
      </c>
      <c r="AX50" t="s">
        <v>51</v>
      </c>
      <c r="AY50" t="s">
        <v>55</v>
      </c>
      <c r="AZ50" t="s">
        <v>51</v>
      </c>
      <c r="BA50" s="28">
        <f t="shared" si="3"/>
        <v>21</v>
      </c>
      <c r="BB50" s="27" t="b">
        <f t="shared" si="4"/>
        <v>1</v>
      </c>
    </row>
    <row r="51" spans="1:54" x14ac:dyDescent="0.3">
      <c r="A51" s="9">
        <v>50</v>
      </c>
      <c r="B51" t="s">
        <v>49</v>
      </c>
      <c r="C51" t="s">
        <v>52</v>
      </c>
      <c r="D51" t="s">
        <v>51</v>
      </c>
      <c r="E51" t="s">
        <v>57</v>
      </c>
      <c r="F51">
        <v>6</v>
      </c>
      <c r="G51">
        <v>6</v>
      </c>
      <c r="H51">
        <v>5</v>
      </c>
      <c r="I51">
        <v>5</v>
      </c>
      <c r="J51">
        <v>3</v>
      </c>
      <c r="K51">
        <v>1</v>
      </c>
      <c r="L51">
        <v>1</v>
      </c>
      <c r="M51">
        <v>5</v>
      </c>
      <c r="N51" t="s">
        <v>50</v>
      </c>
      <c r="O51" t="s">
        <v>53</v>
      </c>
      <c r="P51" t="s">
        <v>53</v>
      </c>
      <c r="Q51">
        <v>12.65</v>
      </c>
      <c r="R51" t="s">
        <v>53</v>
      </c>
      <c r="S51">
        <v>12.65</v>
      </c>
      <c r="T51" t="s">
        <v>53</v>
      </c>
      <c r="U51" t="s">
        <v>53</v>
      </c>
      <c r="V51">
        <v>23.23</v>
      </c>
      <c r="W51" t="s">
        <v>53</v>
      </c>
      <c r="X51">
        <v>23.23</v>
      </c>
      <c r="Y51" t="s">
        <v>53</v>
      </c>
      <c r="Z51" t="s">
        <v>53</v>
      </c>
      <c r="AA51">
        <v>3.24</v>
      </c>
      <c r="AB51" t="s">
        <v>53</v>
      </c>
      <c r="AC51">
        <v>3.24</v>
      </c>
      <c r="AD51" t="s">
        <v>53</v>
      </c>
      <c r="AE51" s="1" t="s">
        <v>53</v>
      </c>
      <c r="AF51">
        <v>6.01</v>
      </c>
      <c r="AG51" t="s">
        <v>53</v>
      </c>
      <c r="AH51">
        <f t="shared" si="0"/>
        <v>6.01</v>
      </c>
      <c r="AI51" t="s">
        <v>53</v>
      </c>
      <c r="AJ51" t="s">
        <v>53</v>
      </c>
      <c r="AK51">
        <v>2.77</v>
      </c>
      <c r="AL51" t="s">
        <v>53</v>
      </c>
      <c r="AM51">
        <f t="shared" si="1"/>
        <v>2.77</v>
      </c>
      <c r="AN51" t="s">
        <v>53</v>
      </c>
      <c r="AO51" t="s">
        <v>53</v>
      </c>
      <c r="AP51">
        <v>4.78</v>
      </c>
      <c r="AQ51" t="s">
        <v>53</v>
      </c>
      <c r="AR51">
        <f t="shared" si="2"/>
        <v>4.78</v>
      </c>
      <c r="AS51" t="s">
        <v>56</v>
      </c>
      <c r="AT51" t="s">
        <v>55</v>
      </c>
      <c r="AU51" t="s">
        <v>50</v>
      </c>
      <c r="AV51">
        <v>3</v>
      </c>
      <c r="AW51" t="s">
        <v>52</v>
      </c>
      <c r="AX51" t="s">
        <v>50</v>
      </c>
      <c r="AY51" t="s">
        <v>51</v>
      </c>
      <c r="AZ51" t="s">
        <v>49</v>
      </c>
      <c r="BA51" s="28">
        <f t="shared" si="3"/>
        <v>21</v>
      </c>
      <c r="BB51" s="27" t="b">
        <f t="shared" si="4"/>
        <v>1</v>
      </c>
    </row>
    <row r="52" spans="1:54" x14ac:dyDescent="0.3">
      <c r="A52" s="9">
        <v>51</v>
      </c>
      <c r="B52" t="s">
        <v>49</v>
      </c>
      <c r="C52" t="s">
        <v>51</v>
      </c>
      <c r="D52" t="s">
        <v>51</v>
      </c>
      <c r="E52" t="s">
        <v>49</v>
      </c>
      <c r="F52">
        <v>3</v>
      </c>
      <c r="G52">
        <v>7</v>
      </c>
      <c r="H52">
        <v>4</v>
      </c>
      <c r="I52">
        <v>1</v>
      </c>
      <c r="J52">
        <v>2</v>
      </c>
      <c r="K52">
        <v>1</v>
      </c>
      <c r="L52">
        <v>5</v>
      </c>
      <c r="M52">
        <v>5</v>
      </c>
      <c r="N52" t="s">
        <v>50</v>
      </c>
      <c r="O52" t="s">
        <v>53</v>
      </c>
      <c r="P52" t="s">
        <v>53</v>
      </c>
      <c r="Q52">
        <v>7.25</v>
      </c>
      <c r="R52" t="s">
        <v>53</v>
      </c>
      <c r="S52">
        <v>7.25</v>
      </c>
      <c r="T52" t="s">
        <v>53</v>
      </c>
      <c r="U52" t="s">
        <v>53</v>
      </c>
      <c r="V52">
        <v>25.65</v>
      </c>
      <c r="W52" t="s">
        <v>53</v>
      </c>
      <c r="X52">
        <v>25.65</v>
      </c>
      <c r="Y52" t="s">
        <v>53</v>
      </c>
      <c r="Z52" t="s">
        <v>53</v>
      </c>
      <c r="AA52">
        <v>3.08</v>
      </c>
      <c r="AB52" t="s">
        <v>53</v>
      </c>
      <c r="AC52">
        <v>3.08</v>
      </c>
      <c r="AD52" t="s">
        <v>53</v>
      </c>
      <c r="AE52" s="1" t="s">
        <v>53</v>
      </c>
      <c r="AF52">
        <v>9.92</v>
      </c>
      <c r="AG52" t="s">
        <v>53</v>
      </c>
      <c r="AH52">
        <f t="shared" si="0"/>
        <v>9.92</v>
      </c>
      <c r="AI52" t="s">
        <v>53</v>
      </c>
      <c r="AJ52" t="s">
        <v>53</v>
      </c>
      <c r="AK52">
        <v>3.55</v>
      </c>
      <c r="AL52" t="s">
        <v>53</v>
      </c>
      <c r="AM52">
        <f t="shared" si="1"/>
        <v>3.55</v>
      </c>
      <c r="AN52" t="s">
        <v>53</v>
      </c>
      <c r="AO52" t="s">
        <v>53</v>
      </c>
      <c r="AP52">
        <v>6.28</v>
      </c>
      <c r="AQ52" t="s">
        <v>53</v>
      </c>
      <c r="AR52">
        <f t="shared" si="2"/>
        <v>6.28</v>
      </c>
      <c r="AS52" t="s">
        <v>56</v>
      </c>
      <c r="AT52" t="s">
        <v>50</v>
      </c>
      <c r="AU52" t="s">
        <v>58</v>
      </c>
      <c r="AV52">
        <v>1</v>
      </c>
      <c r="AW52" t="s">
        <v>61</v>
      </c>
      <c r="AX52" t="s">
        <v>51</v>
      </c>
      <c r="AY52" t="s">
        <v>51</v>
      </c>
      <c r="AZ52" t="s">
        <v>49</v>
      </c>
      <c r="BA52" s="28">
        <f t="shared" si="3"/>
        <v>21</v>
      </c>
      <c r="BB52" s="27" t="b">
        <f t="shared" si="4"/>
        <v>1</v>
      </c>
    </row>
    <row r="53" spans="1:54" x14ac:dyDescent="0.3">
      <c r="A53" s="9">
        <v>52</v>
      </c>
      <c r="B53" t="s">
        <v>49</v>
      </c>
      <c r="C53" t="s">
        <v>49</v>
      </c>
      <c r="D53" t="s">
        <v>52</v>
      </c>
      <c r="E53" t="s">
        <v>58</v>
      </c>
      <c r="F53">
        <v>7</v>
      </c>
      <c r="G53">
        <v>2</v>
      </c>
      <c r="H53">
        <v>3</v>
      </c>
      <c r="I53">
        <v>2</v>
      </c>
      <c r="J53">
        <v>7</v>
      </c>
      <c r="K53">
        <v>5</v>
      </c>
      <c r="L53">
        <v>1</v>
      </c>
      <c r="M53">
        <v>5</v>
      </c>
      <c r="N53" t="s">
        <v>52</v>
      </c>
      <c r="O53" t="s">
        <v>53</v>
      </c>
      <c r="P53" t="s">
        <v>53</v>
      </c>
      <c r="Q53" t="s">
        <v>53</v>
      </c>
      <c r="R53">
        <v>14.88</v>
      </c>
      <c r="S53">
        <v>14.88</v>
      </c>
      <c r="T53" t="s">
        <v>53</v>
      </c>
      <c r="U53" t="s">
        <v>53</v>
      </c>
      <c r="V53" t="s">
        <v>53</v>
      </c>
      <c r="W53">
        <v>30.48</v>
      </c>
      <c r="X53">
        <v>30.48</v>
      </c>
      <c r="Y53" t="s">
        <v>53</v>
      </c>
      <c r="Z53" t="s">
        <v>53</v>
      </c>
      <c r="AA53" t="s">
        <v>53</v>
      </c>
      <c r="AB53">
        <v>1.36</v>
      </c>
      <c r="AC53">
        <v>1.36</v>
      </c>
      <c r="AD53" t="s">
        <v>53</v>
      </c>
      <c r="AE53" s="1" t="s">
        <v>53</v>
      </c>
      <c r="AF53" t="s">
        <v>53</v>
      </c>
      <c r="AG53">
        <v>4.45</v>
      </c>
      <c r="AH53">
        <f t="shared" si="0"/>
        <v>4.45</v>
      </c>
      <c r="AI53" t="s">
        <v>53</v>
      </c>
      <c r="AJ53" t="s">
        <v>53</v>
      </c>
      <c r="AK53" t="s">
        <v>53</v>
      </c>
      <c r="AL53">
        <v>5</v>
      </c>
      <c r="AM53">
        <f t="shared" si="1"/>
        <v>5</v>
      </c>
      <c r="AN53" t="s">
        <v>53</v>
      </c>
      <c r="AO53" t="s">
        <v>53</v>
      </c>
      <c r="AP53" t="s">
        <v>53</v>
      </c>
      <c r="AQ53">
        <v>4.37</v>
      </c>
      <c r="AR53">
        <f t="shared" si="2"/>
        <v>4.37</v>
      </c>
      <c r="AS53" t="s">
        <v>54</v>
      </c>
      <c r="AT53" t="s">
        <v>50</v>
      </c>
      <c r="AU53" t="s">
        <v>49</v>
      </c>
      <c r="AV53">
        <v>2</v>
      </c>
      <c r="AW53" t="s">
        <v>55</v>
      </c>
      <c r="AX53" t="s">
        <v>51</v>
      </c>
      <c r="AY53" t="s">
        <v>49</v>
      </c>
      <c r="AZ53" t="s">
        <v>51</v>
      </c>
      <c r="BA53" s="28">
        <f t="shared" si="3"/>
        <v>21</v>
      </c>
      <c r="BB53" s="27" t="b">
        <f t="shared" si="4"/>
        <v>1</v>
      </c>
    </row>
    <row r="54" spans="1:54" x14ac:dyDescent="0.3">
      <c r="A54" s="9">
        <v>53</v>
      </c>
      <c r="B54" t="s">
        <v>52</v>
      </c>
      <c r="C54" t="s">
        <v>50</v>
      </c>
      <c r="D54" t="s">
        <v>51</v>
      </c>
      <c r="E54" t="s">
        <v>55</v>
      </c>
      <c r="F54">
        <v>7</v>
      </c>
      <c r="G54">
        <v>3</v>
      </c>
      <c r="H54">
        <v>2</v>
      </c>
      <c r="I54">
        <v>5</v>
      </c>
      <c r="J54">
        <v>1</v>
      </c>
      <c r="K54">
        <v>2</v>
      </c>
      <c r="L54">
        <v>1</v>
      </c>
      <c r="M54">
        <v>3</v>
      </c>
      <c r="N54" t="s">
        <v>52</v>
      </c>
      <c r="O54" t="s">
        <v>53</v>
      </c>
      <c r="P54" t="s">
        <v>53</v>
      </c>
      <c r="Q54" t="s">
        <v>53</v>
      </c>
      <c r="R54">
        <v>13.75</v>
      </c>
      <c r="S54">
        <v>13.75</v>
      </c>
      <c r="T54" t="s">
        <v>53</v>
      </c>
      <c r="U54" t="s">
        <v>53</v>
      </c>
      <c r="V54" t="s">
        <v>53</v>
      </c>
      <c r="W54">
        <v>31.22</v>
      </c>
      <c r="X54">
        <v>31.22</v>
      </c>
      <c r="Y54" t="s">
        <v>53</v>
      </c>
      <c r="Z54" t="s">
        <v>53</v>
      </c>
      <c r="AA54" t="s">
        <v>53</v>
      </c>
      <c r="AB54">
        <v>2.75</v>
      </c>
      <c r="AC54">
        <v>2.75</v>
      </c>
      <c r="AD54" t="s">
        <v>53</v>
      </c>
      <c r="AE54" s="1" t="s">
        <v>53</v>
      </c>
      <c r="AF54" t="s">
        <v>53</v>
      </c>
      <c r="AG54">
        <v>5.78</v>
      </c>
      <c r="AH54">
        <f t="shared" si="0"/>
        <v>5.78</v>
      </c>
      <c r="AI54" t="s">
        <v>53</v>
      </c>
      <c r="AJ54" t="s">
        <v>53</v>
      </c>
      <c r="AK54" t="s">
        <v>53</v>
      </c>
      <c r="AL54">
        <v>1.39</v>
      </c>
      <c r="AM54">
        <f t="shared" si="1"/>
        <v>1.39</v>
      </c>
      <c r="AN54" t="s">
        <v>53</v>
      </c>
      <c r="AO54" t="s">
        <v>53</v>
      </c>
      <c r="AP54" t="s">
        <v>53</v>
      </c>
      <c r="AQ54">
        <v>1.7</v>
      </c>
      <c r="AR54">
        <f t="shared" si="2"/>
        <v>1.7</v>
      </c>
      <c r="AS54" t="s">
        <v>54</v>
      </c>
      <c r="AT54" t="s">
        <v>50</v>
      </c>
      <c r="AU54" t="s">
        <v>49</v>
      </c>
      <c r="AV54">
        <v>2</v>
      </c>
      <c r="AW54" t="s">
        <v>50</v>
      </c>
      <c r="AX54" t="s">
        <v>51</v>
      </c>
      <c r="AY54" t="s">
        <v>51</v>
      </c>
      <c r="AZ54" t="s">
        <v>49</v>
      </c>
      <c r="BA54" s="28">
        <f t="shared" si="3"/>
        <v>21</v>
      </c>
      <c r="BB54" s="27" t="b">
        <f t="shared" si="4"/>
        <v>1</v>
      </c>
    </row>
    <row r="55" spans="1:54" x14ac:dyDescent="0.3">
      <c r="A55" s="9">
        <v>54</v>
      </c>
      <c r="B55" t="s">
        <v>52</v>
      </c>
      <c r="C55" t="s">
        <v>50</v>
      </c>
      <c r="D55" t="s">
        <v>51</v>
      </c>
      <c r="E55" t="s">
        <v>50</v>
      </c>
      <c r="F55">
        <v>6</v>
      </c>
      <c r="G55">
        <v>6</v>
      </c>
      <c r="H55">
        <v>1</v>
      </c>
      <c r="I55">
        <v>1</v>
      </c>
      <c r="J55">
        <v>2</v>
      </c>
      <c r="K55">
        <v>5</v>
      </c>
      <c r="L55">
        <v>2</v>
      </c>
      <c r="M55">
        <v>3</v>
      </c>
      <c r="N55" t="s">
        <v>50</v>
      </c>
      <c r="O55" t="s">
        <v>53</v>
      </c>
      <c r="P55" t="s">
        <v>53</v>
      </c>
      <c r="Q55">
        <v>5.89</v>
      </c>
      <c r="R55" t="s">
        <v>53</v>
      </c>
      <c r="S55">
        <v>5.89</v>
      </c>
      <c r="T55" t="s">
        <v>53</v>
      </c>
      <c r="U55" t="s">
        <v>53</v>
      </c>
      <c r="V55">
        <v>43.59</v>
      </c>
      <c r="W55" t="s">
        <v>53</v>
      </c>
      <c r="X55">
        <v>43.59</v>
      </c>
      <c r="Y55" t="s">
        <v>53</v>
      </c>
      <c r="Z55" t="s">
        <v>53</v>
      </c>
      <c r="AA55">
        <v>4.6399999999999997</v>
      </c>
      <c r="AB55" t="s">
        <v>53</v>
      </c>
      <c r="AC55">
        <v>4.6399999999999997</v>
      </c>
      <c r="AD55" t="s">
        <v>53</v>
      </c>
      <c r="AE55" s="1" t="s">
        <v>53</v>
      </c>
      <c r="AF55">
        <v>6.85</v>
      </c>
      <c r="AG55" t="s">
        <v>53</v>
      </c>
      <c r="AH55">
        <f t="shared" si="0"/>
        <v>6.85</v>
      </c>
      <c r="AI55" t="s">
        <v>53</v>
      </c>
      <c r="AJ55" t="s">
        <v>53</v>
      </c>
      <c r="AK55">
        <v>3.87</v>
      </c>
      <c r="AL55" t="s">
        <v>53</v>
      </c>
      <c r="AM55">
        <f t="shared" si="1"/>
        <v>3.87</v>
      </c>
      <c r="AN55" t="s">
        <v>53</v>
      </c>
      <c r="AO55" t="s">
        <v>53</v>
      </c>
      <c r="AP55">
        <v>5.0999999999999996</v>
      </c>
      <c r="AQ55" t="s">
        <v>53</v>
      </c>
      <c r="AR55">
        <f t="shared" si="2"/>
        <v>5.0999999999999996</v>
      </c>
      <c r="AS55" t="s">
        <v>59</v>
      </c>
      <c r="AT55" t="s">
        <v>52</v>
      </c>
      <c r="AU55" t="s">
        <v>49</v>
      </c>
      <c r="AV55">
        <v>1</v>
      </c>
      <c r="AW55" t="s">
        <v>57</v>
      </c>
      <c r="AX55" t="s">
        <v>51</v>
      </c>
      <c r="AY55" t="s">
        <v>50</v>
      </c>
      <c r="AZ55" t="s">
        <v>51</v>
      </c>
      <c r="BA55" s="28">
        <f t="shared" si="3"/>
        <v>21</v>
      </c>
      <c r="BB55" s="27" t="b">
        <f t="shared" si="4"/>
        <v>1</v>
      </c>
    </row>
    <row r="56" spans="1:54" x14ac:dyDescent="0.3">
      <c r="A56" s="9">
        <v>55</v>
      </c>
      <c r="B56" t="s">
        <v>52</v>
      </c>
      <c r="C56" t="s">
        <v>50</v>
      </c>
      <c r="D56" t="s">
        <v>49</v>
      </c>
      <c r="E56" t="s">
        <v>55</v>
      </c>
      <c r="F56">
        <v>7</v>
      </c>
      <c r="G56">
        <v>2</v>
      </c>
      <c r="H56">
        <v>1</v>
      </c>
      <c r="I56">
        <v>4</v>
      </c>
      <c r="J56">
        <v>6</v>
      </c>
      <c r="K56">
        <v>1</v>
      </c>
      <c r="L56">
        <v>1</v>
      </c>
      <c r="M56">
        <v>4</v>
      </c>
      <c r="N56" t="s">
        <v>51</v>
      </c>
      <c r="O56" t="s">
        <v>53</v>
      </c>
      <c r="P56">
        <v>5.17</v>
      </c>
      <c r="Q56" t="s">
        <v>53</v>
      </c>
      <c r="R56" t="s">
        <v>53</v>
      </c>
      <c r="S56">
        <v>5.17</v>
      </c>
      <c r="T56" t="s">
        <v>53</v>
      </c>
      <c r="U56">
        <v>38.729999999999997</v>
      </c>
      <c r="V56" t="s">
        <v>53</v>
      </c>
      <c r="W56" t="s">
        <v>53</v>
      </c>
      <c r="X56">
        <v>38.729999999999997</v>
      </c>
      <c r="Y56" t="s">
        <v>53</v>
      </c>
      <c r="Z56">
        <v>2.1</v>
      </c>
      <c r="AA56" t="s">
        <v>53</v>
      </c>
      <c r="AB56" t="s">
        <v>53</v>
      </c>
      <c r="AC56">
        <v>2.1</v>
      </c>
      <c r="AD56" t="s">
        <v>53</v>
      </c>
      <c r="AE56" s="1">
        <v>5.59</v>
      </c>
      <c r="AF56" t="s">
        <v>53</v>
      </c>
      <c r="AG56" t="s">
        <v>53</v>
      </c>
      <c r="AH56">
        <f t="shared" si="0"/>
        <v>5.59</v>
      </c>
      <c r="AI56" t="s">
        <v>53</v>
      </c>
      <c r="AJ56">
        <v>3.52</v>
      </c>
      <c r="AK56" t="s">
        <v>53</v>
      </c>
      <c r="AL56" t="s">
        <v>53</v>
      </c>
      <c r="AM56">
        <f t="shared" si="1"/>
        <v>3.52</v>
      </c>
      <c r="AN56" t="s">
        <v>53</v>
      </c>
      <c r="AO56">
        <v>2.74</v>
      </c>
      <c r="AP56" t="s">
        <v>53</v>
      </c>
      <c r="AQ56" t="s">
        <v>53</v>
      </c>
      <c r="AR56">
        <f t="shared" si="2"/>
        <v>2.74</v>
      </c>
      <c r="AS56" t="s">
        <v>54</v>
      </c>
      <c r="AT56" t="s">
        <v>57</v>
      </c>
      <c r="AU56" t="s">
        <v>50</v>
      </c>
      <c r="AV56">
        <v>2</v>
      </c>
      <c r="AW56" t="s">
        <v>50</v>
      </c>
      <c r="AX56" t="s">
        <v>58</v>
      </c>
      <c r="AY56" t="s">
        <v>55</v>
      </c>
      <c r="AZ56" t="s">
        <v>51</v>
      </c>
      <c r="BA56" s="28">
        <f t="shared" si="3"/>
        <v>21</v>
      </c>
      <c r="BB56" s="27" t="b">
        <f t="shared" si="4"/>
        <v>1</v>
      </c>
    </row>
    <row r="57" spans="1:54" x14ac:dyDescent="0.3">
      <c r="A57" s="9">
        <v>56</v>
      </c>
      <c r="B57" t="s">
        <v>51</v>
      </c>
      <c r="C57" t="s">
        <v>51</v>
      </c>
      <c r="D57" t="s">
        <v>49</v>
      </c>
      <c r="E57" t="s">
        <v>49</v>
      </c>
      <c r="F57">
        <v>6</v>
      </c>
      <c r="G57">
        <v>6</v>
      </c>
      <c r="H57">
        <v>2</v>
      </c>
      <c r="I57">
        <v>3</v>
      </c>
      <c r="J57">
        <v>2</v>
      </c>
      <c r="K57">
        <v>2</v>
      </c>
      <c r="L57">
        <v>5</v>
      </c>
      <c r="M57">
        <v>5</v>
      </c>
      <c r="N57" t="s">
        <v>50</v>
      </c>
      <c r="O57" t="s">
        <v>53</v>
      </c>
      <c r="P57" t="s">
        <v>53</v>
      </c>
      <c r="Q57">
        <v>6.28</v>
      </c>
      <c r="R57" t="s">
        <v>53</v>
      </c>
      <c r="S57">
        <v>6.28</v>
      </c>
      <c r="T57" t="s">
        <v>53</v>
      </c>
      <c r="U57" t="s">
        <v>53</v>
      </c>
      <c r="V57">
        <v>26.07</v>
      </c>
      <c r="W57" t="s">
        <v>53</v>
      </c>
      <c r="X57">
        <v>26.07</v>
      </c>
      <c r="Y57" t="s">
        <v>53</v>
      </c>
      <c r="Z57" t="s">
        <v>53</v>
      </c>
      <c r="AA57">
        <v>1.77</v>
      </c>
      <c r="AB57" t="s">
        <v>53</v>
      </c>
      <c r="AC57">
        <v>1.77</v>
      </c>
      <c r="AD57" t="s">
        <v>53</v>
      </c>
      <c r="AE57" s="1" t="s">
        <v>53</v>
      </c>
      <c r="AF57">
        <v>4.05</v>
      </c>
      <c r="AG57" t="s">
        <v>53</v>
      </c>
      <c r="AH57">
        <f t="shared" si="0"/>
        <v>4.05</v>
      </c>
      <c r="AI57" t="s">
        <v>53</v>
      </c>
      <c r="AJ57" t="s">
        <v>53</v>
      </c>
      <c r="AK57">
        <v>2</v>
      </c>
      <c r="AL57" t="s">
        <v>53</v>
      </c>
      <c r="AM57">
        <f t="shared" si="1"/>
        <v>2</v>
      </c>
      <c r="AN57" t="s">
        <v>53</v>
      </c>
      <c r="AO57" t="s">
        <v>53</v>
      </c>
      <c r="AP57">
        <v>5.15</v>
      </c>
      <c r="AQ57" t="s">
        <v>53</v>
      </c>
      <c r="AR57">
        <f t="shared" si="2"/>
        <v>5.15</v>
      </c>
      <c r="AS57" t="s">
        <v>56</v>
      </c>
      <c r="AT57" t="s">
        <v>51</v>
      </c>
      <c r="AU57" t="s">
        <v>49</v>
      </c>
      <c r="AV57">
        <v>1</v>
      </c>
      <c r="AW57" t="s">
        <v>60</v>
      </c>
      <c r="AX57" t="s">
        <v>52</v>
      </c>
      <c r="AY57" t="s">
        <v>51</v>
      </c>
      <c r="AZ57" t="s">
        <v>51</v>
      </c>
      <c r="BA57" s="28">
        <f t="shared" si="3"/>
        <v>21</v>
      </c>
      <c r="BB57" s="27" t="b">
        <f t="shared" si="4"/>
        <v>1</v>
      </c>
    </row>
    <row r="58" spans="1:54" x14ac:dyDescent="0.3">
      <c r="A58" s="9">
        <v>57</v>
      </c>
      <c r="B58" t="s">
        <v>51</v>
      </c>
      <c r="C58" t="s">
        <v>51</v>
      </c>
      <c r="D58" t="s">
        <v>49</v>
      </c>
      <c r="E58" t="s">
        <v>55</v>
      </c>
      <c r="F58">
        <v>6</v>
      </c>
      <c r="G58">
        <v>3</v>
      </c>
      <c r="H58">
        <v>1</v>
      </c>
      <c r="I58">
        <v>2</v>
      </c>
      <c r="J58">
        <v>1</v>
      </c>
      <c r="K58">
        <v>7</v>
      </c>
      <c r="L58">
        <v>1</v>
      </c>
      <c r="M58">
        <v>4</v>
      </c>
      <c r="N58" t="s">
        <v>52</v>
      </c>
      <c r="O58" t="s">
        <v>53</v>
      </c>
      <c r="P58" t="s">
        <v>53</v>
      </c>
      <c r="Q58" t="s">
        <v>53</v>
      </c>
      <c r="R58">
        <v>12.24</v>
      </c>
      <c r="S58">
        <v>12.24</v>
      </c>
      <c r="T58" t="s">
        <v>53</v>
      </c>
      <c r="U58" t="s">
        <v>53</v>
      </c>
      <c r="V58" t="s">
        <v>53</v>
      </c>
      <c r="W58">
        <v>29.18</v>
      </c>
      <c r="X58">
        <v>29.18</v>
      </c>
      <c r="Y58" t="s">
        <v>53</v>
      </c>
      <c r="Z58" t="s">
        <v>53</v>
      </c>
      <c r="AA58" t="s">
        <v>53</v>
      </c>
      <c r="AB58">
        <v>2.87</v>
      </c>
      <c r="AC58">
        <v>2.87</v>
      </c>
      <c r="AD58" t="s">
        <v>53</v>
      </c>
      <c r="AE58" s="1" t="s">
        <v>53</v>
      </c>
      <c r="AF58" t="s">
        <v>53</v>
      </c>
      <c r="AG58">
        <v>5.76</v>
      </c>
      <c r="AH58">
        <f t="shared" si="0"/>
        <v>5.76</v>
      </c>
      <c r="AI58" t="s">
        <v>53</v>
      </c>
      <c r="AJ58" t="s">
        <v>53</v>
      </c>
      <c r="AK58" t="s">
        <v>53</v>
      </c>
      <c r="AL58">
        <v>3.31</v>
      </c>
      <c r="AM58">
        <f t="shared" si="1"/>
        <v>3.31</v>
      </c>
      <c r="AN58" t="s">
        <v>53</v>
      </c>
      <c r="AO58" t="s">
        <v>53</v>
      </c>
      <c r="AP58" t="s">
        <v>53</v>
      </c>
      <c r="AQ58">
        <v>3.47</v>
      </c>
      <c r="AR58">
        <f t="shared" si="2"/>
        <v>3.47</v>
      </c>
      <c r="AS58" t="s">
        <v>54</v>
      </c>
      <c r="AT58" t="s">
        <v>49</v>
      </c>
      <c r="AU58" t="s">
        <v>49</v>
      </c>
      <c r="AV58">
        <v>6</v>
      </c>
      <c r="AW58" t="s">
        <v>52</v>
      </c>
      <c r="AX58" t="s">
        <v>51</v>
      </c>
      <c r="AY58" t="s">
        <v>50</v>
      </c>
      <c r="AZ58" t="s">
        <v>51</v>
      </c>
      <c r="BA58" s="28">
        <f t="shared" si="3"/>
        <v>21</v>
      </c>
      <c r="BB58" s="27" t="b">
        <f t="shared" si="4"/>
        <v>1</v>
      </c>
    </row>
    <row r="59" spans="1:54" x14ac:dyDescent="0.3">
      <c r="A59" s="9">
        <v>58</v>
      </c>
      <c r="B59" t="s">
        <v>51</v>
      </c>
      <c r="C59" t="s">
        <v>50</v>
      </c>
      <c r="D59" t="s">
        <v>51</v>
      </c>
      <c r="E59" t="s">
        <v>52</v>
      </c>
      <c r="F59">
        <v>6</v>
      </c>
      <c r="G59">
        <v>6</v>
      </c>
      <c r="H59">
        <v>1</v>
      </c>
      <c r="I59">
        <v>1</v>
      </c>
      <c r="J59">
        <v>1</v>
      </c>
      <c r="K59">
        <v>1</v>
      </c>
      <c r="L59">
        <v>1</v>
      </c>
      <c r="M59">
        <v>1</v>
      </c>
      <c r="N59" t="s">
        <v>52</v>
      </c>
      <c r="O59" t="s">
        <v>53</v>
      </c>
      <c r="P59" t="s">
        <v>53</v>
      </c>
      <c r="Q59" t="s">
        <v>53</v>
      </c>
      <c r="R59">
        <v>14.99</v>
      </c>
      <c r="S59">
        <v>14.99</v>
      </c>
      <c r="T59" t="s">
        <v>53</v>
      </c>
      <c r="U59" t="s">
        <v>53</v>
      </c>
      <c r="V59" t="s">
        <v>53</v>
      </c>
      <c r="W59">
        <v>19.38</v>
      </c>
      <c r="X59">
        <v>19.38</v>
      </c>
      <c r="Y59" t="s">
        <v>53</v>
      </c>
      <c r="Z59" t="s">
        <v>53</v>
      </c>
      <c r="AA59" t="s">
        <v>53</v>
      </c>
      <c r="AB59">
        <v>5.25</v>
      </c>
      <c r="AC59">
        <v>5.25</v>
      </c>
      <c r="AD59" t="s">
        <v>53</v>
      </c>
      <c r="AE59" s="1" t="s">
        <v>53</v>
      </c>
      <c r="AF59" t="s">
        <v>53</v>
      </c>
      <c r="AG59">
        <v>5.04</v>
      </c>
      <c r="AH59">
        <f t="shared" si="0"/>
        <v>5.04</v>
      </c>
      <c r="AI59" t="s">
        <v>53</v>
      </c>
      <c r="AJ59" t="s">
        <v>53</v>
      </c>
      <c r="AK59" t="s">
        <v>53</v>
      </c>
      <c r="AL59">
        <v>1.04</v>
      </c>
      <c r="AM59">
        <f t="shared" si="1"/>
        <v>1.04</v>
      </c>
      <c r="AN59" t="s">
        <v>53</v>
      </c>
      <c r="AO59" t="s">
        <v>53</v>
      </c>
      <c r="AP59" t="s">
        <v>53</v>
      </c>
      <c r="AQ59">
        <v>5.25</v>
      </c>
      <c r="AR59">
        <f t="shared" si="2"/>
        <v>5.25</v>
      </c>
      <c r="AS59" t="s">
        <v>54</v>
      </c>
      <c r="AT59" t="s">
        <v>52</v>
      </c>
      <c r="AU59" t="s">
        <v>52</v>
      </c>
      <c r="AV59">
        <v>4</v>
      </c>
      <c r="AW59" t="s">
        <v>60</v>
      </c>
      <c r="AX59" t="s">
        <v>51</v>
      </c>
      <c r="AY59" t="s">
        <v>58</v>
      </c>
      <c r="AZ59" t="s">
        <v>49</v>
      </c>
      <c r="BA59" s="28">
        <f t="shared" si="3"/>
        <v>21</v>
      </c>
      <c r="BB59" s="27" t="b">
        <f t="shared" si="4"/>
        <v>1</v>
      </c>
    </row>
    <row r="60" spans="1:54" x14ac:dyDescent="0.3">
      <c r="A60" s="9">
        <v>59</v>
      </c>
      <c r="B60" t="s">
        <v>49</v>
      </c>
      <c r="C60" t="s">
        <v>50</v>
      </c>
      <c r="D60" t="s">
        <v>51</v>
      </c>
      <c r="E60" t="s">
        <v>49</v>
      </c>
      <c r="F60">
        <v>4</v>
      </c>
      <c r="G60">
        <v>1</v>
      </c>
      <c r="H60">
        <v>4</v>
      </c>
      <c r="I60">
        <v>4</v>
      </c>
      <c r="J60">
        <v>4</v>
      </c>
      <c r="K60">
        <v>5</v>
      </c>
      <c r="L60">
        <v>1</v>
      </c>
      <c r="M60">
        <v>4</v>
      </c>
      <c r="N60" t="s">
        <v>49</v>
      </c>
      <c r="O60">
        <v>11.64</v>
      </c>
      <c r="P60" t="s">
        <v>53</v>
      </c>
      <c r="Q60" t="s">
        <v>53</v>
      </c>
      <c r="R60" t="s">
        <v>53</v>
      </c>
      <c r="S60">
        <v>11.64</v>
      </c>
      <c r="T60">
        <v>32.299999999999997</v>
      </c>
      <c r="U60" t="s">
        <v>53</v>
      </c>
      <c r="V60" t="s">
        <v>53</v>
      </c>
      <c r="W60" t="s">
        <v>53</v>
      </c>
      <c r="X60">
        <v>32.299999999999997</v>
      </c>
      <c r="Y60">
        <v>7.08</v>
      </c>
      <c r="Z60" t="s">
        <v>53</v>
      </c>
      <c r="AA60" t="s">
        <v>53</v>
      </c>
      <c r="AB60" t="s">
        <v>53</v>
      </c>
      <c r="AC60">
        <v>7.08</v>
      </c>
      <c r="AD60">
        <v>8.06</v>
      </c>
      <c r="AE60" s="1" t="s">
        <v>53</v>
      </c>
      <c r="AF60" t="s">
        <v>53</v>
      </c>
      <c r="AG60" t="s">
        <v>53</v>
      </c>
      <c r="AH60">
        <f t="shared" si="0"/>
        <v>8.06</v>
      </c>
      <c r="AI60">
        <v>1.67</v>
      </c>
      <c r="AJ60" t="s">
        <v>53</v>
      </c>
      <c r="AK60" t="s">
        <v>53</v>
      </c>
      <c r="AL60" t="s">
        <v>53</v>
      </c>
      <c r="AM60">
        <f t="shared" si="1"/>
        <v>1.67</v>
      </c>
      <c r="AN60">
        <v>5.73</v>
      </c>
      <c r="AO60" t="s">
        <v>53</v>
      </c>
      <c r="AP60" t="s">
        <v>53</v>
      </c>
      <c r="AQ60" t="s">
        <v>53</v>
      </c>
      <c r="AR60">
        <f t="shared" si="2"/>
        <v>5.73</v>
      </c>
      <c r="AS60" t="s">
        <v>59</v>
      </c>
      <c r="AT60" t="s">
        <v>50</v>
      </c>
      <c r="AU60" t="s">
        <v>50</v>
      </c>
      <c r="AV60">
        <v>4</v>
      </c>
      <c r="AW60" t="s">
        <v>61</v>
      </c>
      <c r="AX60" t="s">
        <v>49</v>
      </c>
      <c r="AY60" t="s">
        <v>50</v>
      </c>
      <c r="AZ60" t="s">
        <v>51</v>
      </c>
      <c r="BA60" s="28">
        <f t="shared" si="3"/>
        <v>21</v>
      </c>
      <c r="BB60" s="27" t="b">
        <f t="shared" si="4"/>
        <v>1</v>
      </c>
    </row>
    <row r="61" spans="1:54" x14ac:dyDescent="0.3">
      <c r="A61" s="9">
        <v>60</v>
      </c>
      <c r="B61" t="s">
        <v>49</v>
      </c>
      <c r="C61" t="s">
        <v>50</v>
      </c>
      <c r="D61" t="s">
        <v>51</v>
      </c>
      <c r="E61" t="s">
        <v>50</v>
      </c>
      <c r="F61">
        <v>6</v>
      </c>
      <c r="G61">
        <v>4</v>
      </c>
      <c r="H61">
        <v>1</v>
      </c>
      <c r="I61">
        <v>5</v>
      </c>
      <c r="J61">
        <v>1</v>
      </c>
      <c r="K61">
        <v>5</v>
      </c>
      <c r="L61">
        <v>3</v>
      </c>
      <c r="M61">
        <v>5</v>
      </c>
      <c r="N61" t="s">
        <v>49</v>
      </c>
      <c r="O61">
        <v>14.03</v>
      </c>
      <c r="P61" t="s">
        <v>53</v>
      </c>
      <c r="Q61" t="s">
        <v>53</v>
      </c>
      <c r="R61" t="s">
        <v>53</v>
      </c>
      <c r="S61">
        <v>14.03</v>
      </c>
      <c r="T61">
        <v>36.75</v>
      </c>
      <c r="U61" t="s">
        <v>53</v>
      </c>
      <c r="V61" t="s">
        <v>53</v>
      </c>
      <c r="W61" t="s">
        <v>53</v>
      </c>
      <c r="X61">
        <v>36.75</v>
      </c>
      <c r="Y61">
        <v>1.74</v>
      </c>
      <c r="Z61" t="s">
        <v>53</v>
      </c>
      <c r="AA61" t="s">
        <v>53</v>
      </c>
      <c r="AB61" t="s">
        <v>53</v>
      </c>
      <c r="AC61">
        <v>1.74</v>
      </c>
      <c r="AD61">
        <v>8.15</v>
      </c>
      <c r="AE61" s="1" t="s">
        <v>53</v>
      </c>
      <c r="AF61" t="s">
        <v>53</v>
      </c>
      <c r="AG61" t="s">
        <v>53</v>
      </c>
      <c r="AH61">
        <f t="shared" si="0"/>
        <v>8.15</v>
      </c>
      <c r="AI61">
        <v>2.21</v>
      </c>
      <c r="AJ61" t="s">
        <v>53</v>
      </c>
      <c r="AK61" t="s">
        <v>53</v>
      </c>
      <c r="AL61" t="s">
        <v>53</v>
      </c>
      <c r="AM61">
        <f t="shared" si="1"/>
        <v>2.21</v>
      </c>
      <c r="AN61">
        <v>5.33</v>
      </c>
      <c r="AO61" t="s">
        <v>53</v>
      </c>
      <c r="AP61" t="s">
        <v>53</v>
      </c>
      <c r="AQ61" t="s">
        <v>53</v>
      </c>
      <c r="AR61">
        <f t="shared" si="2"/>
        <v>5.33</v>
      </c>
      <c r="AS61" t="s">
        <v>56</v>
      </c>
      <c r="AT61" t="s">
        <v>52</v>
      </c>
      <c r="AU61" t="s">
        <v>58</v>
      </c>
      <c r="AV61">
        <v>3</v>
      </c>
      <c r="AW61" t="s">
        <v>61</v>
      </c>
      <c r="AX61" t="s">
        <v>51</v>
      </c>
      <c r="AY61" t="s">
        <v>51</v>
      </c>
      <c r="AZ61" t="s">
        <v>49</v>
      </c>
      <c r="BA61" s="28">
        <f t="shared" si="3"/>
        <v>21</v>
      </c>
      <c r="BB61" s="27" t="b">
        <f t="shared" si="4"/>
        <v>1</v>
      </c>
    </row>
    <row r="62" spans="1:54" x14ac:dyDescent="0.3">
      <c r="A62" s="9">
        <v>61</v>
      </c>
      <c r="B62" t="s">
        <v>49</v>
      </c>
      <c r="C62" t="s">
        <v>55</v>
      </c>
      <c r="D62" t="s">
        <v>49</v>
      </c>
      <c r="E62" t="s">
        <v>55</v>
      </c>
      <c r="F62">
        <v>6</v>
      </c>
      <c r="G62">
        <v>6</v>
      </c>
      <c r="H62">
        <v>1</v>
      </c>
      <c r="I62">
        <v>5</v>
      </c>
      <c r="J62">
        <v>1</v>
      </c>
      <c r="K62">
        <v>1</v>
      </c>
      <c r="L62">
        <v>1</v>
      </c>
      <c r="M62">
        <v>5</v>
      </c>
      <c r="N62" t="s">
        <v>50</v>
      </c>
      <c r="O62" t="s">
        <v>53</v>
      </c>
      <c r="P62" t="s">
        <v>53</v>
      </c>
      <c r="Q62">
        <v>14.78</v>
      </c>
      <c r="R62" t="s">
        <v>53</v>
      </c>
      <c r="S62">
        <v>14.78</v>
      </c>
      <c r="T62" t="s">
        <v>53</v>
      </c>
      <c r="U62" t="s">
        <v>53</v>
      </c>
      <c r="V62">
        <v>40.15</v>
      </c>
      <c r="W62" t="s">
        <v>53</v>
      </c>
      <c r="X62">
        <v>40.15</v>
      </c>
      <c r="Y62" t="s">
        <v>53</v>
      </c>
      <c r="Z62" t="s">
        <v>53</v>
      </c>
      <c r="AA62">
        <v>4.1399999999999997</v>
      </c>
      <c r="AB62" t="s">
        <v>53</v>
      </c>
      <c r="AC62">
        <v>4.1399999999999997</v>
      </c>
      <c r="AD62" t="s">
        <v>53</v>
      </c>
      <c r="AE62" s="1" t="s">
        <v>53</v>
      </c>
      <c r="AF62">
        <v>9.02</v>
      </c>
      <c r="AG62" t="s">
        <v>53</v>
      </c>
      <c r="AH62">
        <f t="shared" si="0"/>
        <v>9.02</v>
      </c>
      <c r="AI62" t="s">
        <v>53</v>
      </c>
      <c r="AJ62" t="s">
        <v>53</v>
      </c>
      <c r="AK62">
        <v>2.0499999999999998</v>
      </c>
      <c r="AL62" t="s">
        <v>53</v>
      </c>
      <c r="AM62">
        <f t="shared" si="1"/>
        <v>2.0499999999999998</v>
      </c>
      <c r="AN62" t="s">
        <v>53</v>
      </c>
      <c r="AO62" t="s">
        <v>53</v>
      </c>
      <c r="AP62">
        <v>4.5</v>
      </c>
      <c r="AQ62" t="s">
        <v>53</v>
      </c>
      <c r="AR62">
        <f t="shared" si="2"/>
        <v>4.5</v>
      </c>
      <c r="AS62" t="s">
        <v>59</v>
      </c>
      <c r="AT62" t="s">
        <v>50</v>
      </c>
      <c r="AU62" t="s">
        <v>50</v>
      </c>
      <c r="AV62">
        <v>3</v>
      </c>
      <c r="AW62" t="s">
        <v>55</v>
      </c>
      <c r="AX62" t="s">
        <v>49</v>
      </c>
      <c r="AY62" t="s">
        <v>58</v>
      </c>
      <c r="AZ62" t="s">
        <v>51</v>
      </c>
      <c r="BA62" s="28">
        <f t="shared" si="3"/>
        <v>21</v>
      </c>
      <c r="BB62" s="27" t="b">
        <f t="shared" si="4"/>
        <v>1</v>
      </c>
    </row>
    <row r="63" spans="1:54" x14ac:dyDescent="0.3">
      <c r="A63" s="9">
        <v>62</v>
      </c>
      <c r="B63" t="s">
        <v>51</v>
      </c>
      <c r="C63" t="s">
        <v>51</v>
      </c>
      <c r="D63" t="s">
        <v>51</v>
      </c>
      <c r="E63" t="s">
        <v>49</v>
      </c>
      <c r="F63">
        <v>6</v>
      </c>
      <c r="G63">
        <v>6</v>
      </c>
      <c r="H63">
        <v>1</v>
      </c>
      <c r="I63">
        <v>7</v>
      </c>
      <c r="J63">
        <v>6</v>
      </c>
      <c r="K63">
        <v>5</v>
      </c>
      <c r="L63">
        <v>1</v>
      </c>
      <c r="M63">
        <v>1</v>
      </c>
      <c r="N63" t="s">
        <v>50</v>
      </c>
      <c r="O63" t="s">
        <v>53</v>
      </c>
      <c r="P63" t="s">
        <v>53</v>
      </c>
      <c r="Q63">
        <v>14.68</v>
      </c>
      <c r="R63" t="s">
        <v>53</v>
      </c>
      <c r="S63">
        <v>14.68</v>
      </c>
      <c r="T63" t="s">
        <v>53</v>
      </c>
      <c r="U63" t="s">
        <v>53</v>
      </c>
      <c r="V63">
        <v>27.55</v>
      </c>
      <c r="W63" t="s">
        <v>53</v>
      </c>
      <c r="X63">
        <v>27.55</v>
      </c>
      <c r="Y63" t="s">
        <v>53</v>
      </c>
      <c r="Z63" t="s">
        <v>53</v>
      </c>
      <c r="AA63">
        <v>5.21</v>
      </c>
      <c r="AB63" t="s">
        <v>53</v>
      </c>
      <c r="AC63">
        <v>5.21</v>
      </c>
      <c r="AD63" t="s">
        <v>53</v>
      </c>
      <c r="AE63" s="1" t="s">
        <v>53</v>
      </c>
      <c r="AF63">
        <v>5.6</v>
      </c>
      <c r="AG63" t="s">
        <v>53</v>
      </c>
      <c r="AH63">
        <f t="shared" si="0"/>
        <v>5.6</v>
      </c>
      <c r="AI63" t="s">
        <v>53</v>
      </c>
      <c r="AJ63" t="s">
        <v>53</v>
      </c>
      <c r="AK63">
        <v>3.88</v>
      </c>
      <c r="AL63" t="s">
        <v>53</v>
      </c>
      <c r="AM63">
        <f t="shared" si="1"/>
        <v>3.88</v>
      </c>
      <c r="AN63" t="s">
        <v>53</v>
      </c>
      <c r="AO63" t="s">
        <v>53</v>
      </c>
      <c r="AP63">
        <v>4.83</v>
      </c>
      <c r="AQ63" t="s">
        <v>53</v>
      </c>
      <c r="AR63">
        <f t="shared" si="2"/>
        <v>4.83</v>
      </c>
      <c r="AS63" t="s">
        <v>54</v>
      </c>
      <c r="AT63" t="s">
        <v>58</v>
      </c>
      <c r="AU63" t="s">
        <v>52</v>
      </c>
      <c r="AV63">
        <v>2</v>
      </c>
      <c r="AW63" t="s">
        <v>51</v>
      </c>
      <c r="AX63" t="s">
        <v>51</v>
      </c>
      <c r="AY63" t="s">
        <v>51</v>
      </c>
      <c r="AZ63" t="s">
        <v>49</v>
      </c>
      <c r="BA63" s="28">
        <f t="shared" si="3"/>
        <v>21</v>
      </c>
      <c r="BB63" s="27" t="b">
        <f t="shared" si="4"/>
        <v>1</v>
      </c>
    </row>
    <row r="64" spans="1:54" x14ac:dyDescent="0.3">
      <c r="A64" s="9">
        <v>63</v>
      </c>
      <c r="B64" t="s">
        <v>49</v>
      </c>
      <c r="C64" t="s">
        <v>50</v>
      </c>
      <c r="D64" t="s">
        <v>52</v>
      </c>
      <c r="E64" t="s">
        <v>50</v>
      </c>
      <c r="F64">
        <v>3</v>
      </c>
      <c r="G64">
        <v>6</v>
      </c>
      <c r="H64">
        <v>3</v>
      </c>
      <c r="I64">
        <v>5</v>
      </c>
      <c r="J64">
        <v>2</v>
      </c>
      <c r="K64">
        <v>4</v>
      </c>
      <c r="L64">
        <v>3</v>
      </c>
      <c r="M64">
        <v>5</v>
      </c>
      <c r="N64" t="s">
        <v>51</v>
      </c>
      <c r="O64" t="s">
        <v>53</v>
      </c>
      <c r="P64">
        <v>5.94</v>
      </c>
      <c r="Q64" t="s">
        <v>53</v>
      </c>
      <c r="R64" t="s">
        <v>53</v>
      </c>
      <c r="S64">
        <v>5.94</v>
      </c>
      <c r="T64" t="s">
        <v>53</v>
      </c>
      <c r="U64">
        <v>31.73</v>
      </c>
      <c r="V64" t="s">
        <v>53</v>
      </c>
      <c r="W64" t="s">
        <v>53</v>
      </c>
      <c r="X64">
        <v>31.73</v>
      </c>
      <c r="Y64" t="s">
        <v>53</v>
      </c>
      <c r="Z64">
        <v>1.93</v>
      </c>
      <c r="AA64" t="s">
        <v>53</v>
      </c>
      <c r="AB64" t="s">
        <v>53</v>
      </c>
      <c r="AC64">
        <v>1.93</v>
      </c>
      <c r="AD64" t="s">
        <v>53</v>
      </c>
      <c r="AE64" s="1">
        <v>7.02</v>
      </c>
      <c r="AF64" t="s">
        <v>53</v>
      </c>
      <c r="AG64" t="s">
        <v>53</v>
      </c>
      <c r="AH64">
        <f t="shared" si="0"/>
        <v>7.02</v>
      </c>
      <c r="AI64" t="s">
        <v>53</v>
      </c>
      <c r="AJ64">
        <v>4.99</v>
      </c>
      <c r="AK64" t="s">
        <v>53</v>
      </c>
      <c r="AL64" t="s">
        <v>53</v>
      </c>
      <c r="AM64">
        <f t="shared" si="1"/>
        <v>4.99</v>
      </c>
      <c r="AN64" t="s">
        <v>53</v>
      </c>
      <c r="AO64">
        <v>3.43</v>
      </c>
      <c r="AP64" t="s">
        <v>53</v>
      </c>
      <c r="AQ64" t="s">
        <v>53</v>
      </c>
      <c r="AR64">
        <f t="shared" si="2"/>
        <v>3.43</v>
      </c>
      <c r="AS64" t="s">
        <v>56</v>
      </c>
      <c r="AT64" t="s">
        <v>52</v>
      </c>
      <c r="AU64" t="s">
        <v>50</v>
      </c>
      <c r="AV64">
        <v>1</v>
      </c>
      <c r="AW64" t="s">
        <v>58</v>
      </c>
      <c r="AX64" t="s">
        <v>50</v>
      </c>
      <c r="AY64" t="s">
        <v>50</v>
      </c>
      <c r="AZ64" t="s">
        <v>49</v>
      </c>
      <c r="BA64" s="28">
        <f t="shared" si="3"/>
        <v>21</v>
      </c>
      <c r="BB64" s="27" t="b">
        <f t="shared" si="4"/>
        <v>1</v>
      </c>
    </row>
    <row r="65" spans="1:54" x14ac:dyDescent="0.3">
      <c r="A65" s="9">
        <v>64</v>
      </c>
      <c r="B65" t="s">
        <v>51</v>
      </c>
      <c r="C65" t="s">
        <v>50</v>
      </c>
      <c r="D65" t="s">
        <v>51</v>
      </c>
      <c r="E65" t="s">
        <v>55</v>
      </c>
      <c r="F65">
        <v>7</v>
      </c>
      <c r="G65">
        <v>4</v>
      </c>
      <c r="H65">
        <v>4</v>
      </c>
      <c r="I65">
        <v>1</v>
      </c>
      <c r="J65">
        <v>5</v>
      </c>
      <c r="K65">
        <v>1</v>
      </c>
      <c r="L65">
        <v>1</v>
      </c>
      <c r="M65">
        <v>6</v>
      </c>
      <c r="N65" t="s">
        <v>51</v>
      </c>
      <c r="O65" t="s">
        <v>53</v>
      </c>
      <c r="P65">
        <v>9.67</v>
      </c>
      <c r="Q65" t="s">
        <v>53</v>
      </c>
      <c r="R65" t="s">
        <v>53</v>
      </c>
      <c r="S65">
        <v>9.67</v>
      </c>
      <c r="T65" t="s">
        <v>53</v>
      </c>
      <c r="U65">
        <v>44.56</v>
      </c>
      <c r="V65" t="s">
        <v>53</v>
      </c>
      <c r="W65" t="s">
        <v>53</v>
      </c>
      <c r="X65">
        <v>44.56</v>
      </c>
      <c r="Y65" t="s">
        <v>53</v>
      </c>
      <c r="Z65">
        <v>4.37</v>
      </c>
      <c r="AA65" t="s">
        <v>53</v>
      </c>
      <c r="AB65" t="s">
        <v>53</v>
      </c>
      <c r="AC65">
        <v>4.37</v>
      </c>
      <c r="AD65" t="s">
        <v>53</v>
      </c>
      <c r="AE65" s="1">
        <v>6.57</v>
      </c>
      <c r="AF65" t="s">
        <v>53</v>
      </c>
      <c r="AG65" t="s">
        <v>53</v>
      </c>
      <c r="AH65">
        <f t="shared" si="0"/>
        <v>6.57</v>
      </c>
      <c r="AI65" t="s">
        <v>53</v>
      </c>
      <c r="AJ65">
        <v>4.0999999999999996</v>
      </c>
      <c r="AK65" t="s">
        <v>53</v>
      </c>
      <c r="AL65" t="s">
        <v>53</v>
      </c>
      <c r="AM65">
        <f t="shared" si="1"/>
        <v>4.0999999999999996</v>
      </c>
      <c r="AN65" t="s">
        <v>53</v>
      </c>
      <c r="AO65">
        <v>2.14</v>
      </c>
      <c r="AP65" t="s">
        <v>53</v>
      </c>
      <c r="AQ65" t="s">
        <v>53</v>
      </c>
      <c r="AR65">
        <f t="shared" si="2"/>
        <v>2.14</v>
      </c>
      <c r="AS65" t="s">
        <v>54</v>
      </c>
      <c r="AT65" t="s">
        <v>51</v>
      </c>
      <c r="AU65" t="s">
        <v>49</v>
      </c>
      <c r="AV65">
        <v>7</v>
      </c>
      <c r="AW65" t="s">
        <v>52</v>
      </c>
      <c r="AX65" t="s">
        <v>49</v>
      </c>
      <c r="AY65" t="s">
        <v>58</v>
      </c>
      <c r="AZ65" t="s">
        <v>51</v>
      </c>
      <c r="BA65" s="28">
        <f t="shared" si="3"/>
        <v>21</v>
      </c>
      <c r="BB65" s="27" t="b">
        <f t="shared" si="4"/>
        <v>1</v>
      </c>
    </row>
    <row r="66" spans="1:54" x14ac:dyDescent="0.3">
      <c r="A66" s="9">
        <v>65</v>
      </c>
      <c r="B66" t="s">
        <v>49</v>
      </c>
      <c r="C66" t="s">
        <v>50</v>
      </c>
      <c r="D66" t="s">
        <v>51</v>
      </c>
      <c r="E66" t="s">
        <v>49</v>
      </c>
      <c r="F66">
        <v>4</v>
      </c>
      <c r="G66">
        <v>5</v>
      </c>
      <c r="H66">
        <v>4</v>
      </c>
      <c r="I66">
        <v>6</v>
      </c>
      <c r="J66">
        <v>1</v>
      </c>
      <c r="K66">
        <v>1</v>
      </c>
      <c r="L66">
        <v>1</v>
      </c>
      <c r="M66">
        <v>1</v>
      </c>
      <c r="N66" t="s">
        <v>50</v>
      </c>
      <c r="O66" t="s">
        <v>53</v>
      </c>
      <c r="P66" t="s">
        <v>53</v>
      </c>
      <c r="Q66">
        <v>5.0199999999999996</v>
      </c>
      <c r="R66" t="s">
        <v>53</v>
      </c>
      <c r="S66">
        <v>5.0199999999999996</v>
      </c>
      <c r="T66" t="s">
        <v>53</v>
      </c>
      <c r="U66" t="s">
        <v>53</v>
      </c>
      <c r="V66">
        <v>38.020000000000003</v>
      </c>
      <c r="W66" t="s">
        <v>53</v>
      </c>
      <c r="X66">
        <v>38.020000000000003</v>
      </c>
      <c r="Y66" t="s">
        <v>53</v>
      </c>
      <c r="Z66" t="s">
        <v>53</v>
      </c>
      <c r="AA66">
        <v>5.09</v>
      </c>
      <c r="AB66" t="s">
        <v>53</v>
      </c>
      <c r="AC66">
        <v>5.09</v>
      </c>
      <c r="AD66" t="s">
        <v>53</v>
      </c>
      <c r="AE66" s="1" t="s">
        <v>53</v>
      </c>
      <c r="AF66">
        <v>4.84</v>
      </c>
      <c r="AG66" t="s">
        <v>53</v>
      </c>
      <c r="AH66">
        <f t="shared" si="0"/>
        <v>4.84</v>
      </c>
      <c r="AI66" t="s">
        <v>53</v>
      </c>
      <c r="AJ66" t="s">
        <v>53</v>
      </c>
      <c r="AK66">
        <v>2.59</v>
      </c>
      <c r="AL66" t="s">
        <v>53</v>
      </c>
      <c r="AM66">
        <f t="shared" si="1"/>
        <v>2.59</v>
      </c>
      <c r="AN66" t="s">
        <v>53</v>
      </c>
      <c r="AO66" t="s">
        <v>53</v>
      </c>
      <c r="AP66">
        <v>5.81</v>
      </c>
      <c r="AQ66" t="s">
        <v>53</v>
      </c>
      <c r="AR66">
        <f t="shared" si="2"/>
        <v>5.81</v>
      </c>
      <c r="AS66" t="s">
        <v>54</v>
      </c>
      <c r="AT66" t="s">
        <v>52</v>
      </c>
      <c r="AU66" t="s">
        <v>50</v>
      </c>
      <c r="AV66">
        <v>1</v>
      </c>
      <c r="AW66" t="s">
        <v>52</v>
      </c>
      <c r="AX66" t="s">
        <v>51</v>
      </c>
      <c r="AY66" t="s">
        <v>50</v>
      </c>
      <c r="AZ66" t="s">
        <v>51</v>
      </c>
      <c r="BA66" s="28">
        <f t="shared" si="3"/>
        <v>21</v>
      </c>
      <c r="BB66" s="27" t="b">
        <f t="shared" si="4"/>
        <v>1</v>
      </c>
    </row>
    <row r="67" spans="1:54" x14ac:dyDescent="0.3">
      <c r="A67" s="9">
        <v>66</v>
      </c>
      <c r="B67" t="s">
        <v>49</v>
      </c>
      <c r="C67" t="s">
        <v>51</v>
      </c>
      <c r="D67" t="s">
        <v>49</v>
      </c>
      <c r="E67" t="s">
        <v>52</v>
      </c>
      <c r="F67">
        <v>6</v>
      </c>
      <c r="G67">
        <v>6</v>
      </c>
      <c r="H67">
        <v>4</v>
      </c>
      <c r="I67">
        <v>5</v>
      </c>
      <c r="J67">
        <v>3</v>
      </c>
      <c r="K67">
        <v>1</v>
      </c>
      <c r="L67">
        <v>1</v>
      </c>
      <c r="M67">
        <v>5</v>
      </c>
      <c r="N67" t="s">
        <v>52</v>
      </c>
      <c r="O67" t="s">
        <v>53</v>
      </c>
      <c r="P67" t="s">
        <v>53</v>
      </c>
      <c r="Q67" t="s">
        <v>53</v>
      </c>
      <c r="R67">
        <v>7.11</v>
      </c>
      <c r="S67">
        <v>7.11</v>
      </c>
      <c r="T67" t="s">
        <v>53</v>
      </c>
      <c r="U67" t="s">
        <v>53</v>
      </c>
      <c r="V67" t="s">
        <v>53</v>
      </c>
      <c r="W67">
        <v>20.68</v>
      </c>
      <c r="X67">
        <v>20.68</v>
      </c>
      <c r="Y67" t="s">
        <v>53</v>
      </c>
      <c r="Z67" t="s">
        <v>53</v>
      </c>
      <c r="AA67" t="s">
        <v>53</v>
      </c>
      <c r="AB67">
        <v>4.82</v>
      </c>
      <c r="AC67">
        <v>4.82</v>
      </c>
      <c r="AD67" t="s">
        <v>53</v>
      </c>
      <c r="AE67" s="1" t="s">
        <v>53</v>
      </c>
      <c r="AF67" t="s">
        <v>53</v>
      </c>
      <c r="AG67">
        <v>8.4700000000000006</v>
      </c>
      <c r="AH67">
        <f t="shared" ref="AH67:AH130" si="5">SUM(AD67:AG67)</f>
        <v>8.4700000000000006</v>
      </c>
      <c r="AI67" t="s">
        <v>53</v>
      </c>
      <c r="AJ67" t="s">
        <v>53</v>
      </c>
      <c r="AK67" t="s">
        <v>53</v>
      </c>
      <c r="AL67">
        <v>1.47</v>
      </c>
      <c r="AM67">
        <f t="shared" ref="AM67:AM130" si="6">SUM(AI67:AL67)</f>
        <v>1.47</v>
      </c>
      <c r="AN67" t="s">
        <v>53</v>
      </c>
      <c r="AO67" t="s">
        <v>53</v>
      </c>
      <c r="AP67" t="s">
        <v>53</v>
      </c>
      <c r="AQ67">
        <v>2.77</v>
      </c>
      <c r="AR67">
        <f t="shared" ref="AR67:AR130" si="7">SUM(AN67:AQ67)</f>
        <v>2.77</v>
      </c>
      <c r="AS67" t="s">
        <v>56</v>
      </c>
      <c r="AT67" t="s">
        <v>51</v>
      </c>
      <c r="AU67" t="s">
        <v>50</v>
      </c>
      <c r="AV67">
        <v>5</v>
      </c>
      <c r="AW67" t="s">
        <v>49</v>
      </c>
      <c r="AX67" t="s">
        <v>51</v>
      </c>
      <c r="AY67" t="s">
        <v>51</v>
      </c>
      <c r="AZ67" t="s">
        <v>49</v>
      </c>
      <c r="BA67" s="28">
        <f t="shared" ref="BA67:BA130" si="8">COUNT(B67:N67,O67:R67,S67,T67:W67,X67,Y67:AB67,AC67,AD67:AG67,AH67,AI67:AL67,AM67,AN67:AQ67,AR67,AS67:AZ67)</f>
        <v>21</v>
      </c>
      <c r="BB67" s="27" t="b">
        <f t="shared" ref="BB67:BB130" si="9">IF(BA67=21,TRUE,FALSE)</f>
        <v>1</v>
      </c>
    </row>
    <row r="68" spans="1:54" x14ac:dyDescent="0.3">
      <c r="A68" s="9">
        <v>67</v>
      </c>
      <c r="B68" t="s">
        <v>51</v>
      </c>
      <c r="C68" t="s">
        <v>52</v>
      </c>
      <c r="D68" t="s">
        <v>50</v>
      </c>
      <c r="E68" t="s">
        <v>50</v>
      </c>
      <c r="F68">
        <v>6</v>
      </c>
      <c r="G68">
        <v>6</v>
      </c>
      <c r="H68">
        <v>2</v>
      </c>
      <c r="I68">
        <v>2</v>
      </c>
      <c r="J68">
        <v>3</v>
      </c>
      <c r="K68">
        <v>3</v>
      </c>
      <c r="L68">
        <v>1</v>
      </c>
      <c r="M68">
        <v>5</v>
      </c>
      <c r="N68" t="s">
        <v>50</v>
      </c>
      <c r="O68" t="s">
        <v>53</v>
      </c>
      <c r="P68" t="s">
        <v>53</v>
      </c>
      <c r="Q68">
        <v>11.48</v>
      </c>
      <c r="R68" t="s">
        <v>53</v>
      </c>
      <c r="S68">
        <v>11.48</v>
      </c>
      <c r="T68" t="s">
        <v>53</v>
      </c>
      <c r="U68" t="s">
        <v>53</v>
      </c>
      <c r="V68">
        <v>18.09</v>
      </c>
      <c r="W68" t="s">
        <v>53</v>
      </c>
      <c r="X68">
        <v>18.09</v>
      </c>
      <c r="Y68" t="s">
        <v>53</v>
      </c>
      <c r="Z68" t="s">
        <v>53</v>
      </c>
      <c r="AA68">
        <v>3.68</v>
      </c>
      <c r="AB68" t="s">
        <v>53</v>
      </c>
      <c r="AC68">
        <v>3.68</v>
      </c>
      <c r="AD68" t="s">
        <v>53</v>
      </c>
      <c r="AE68" s="1" t="s">
        <v>53</v>
      </c>
      <c r="AF68">
        <v>4.0199999999999996</v>
      </c>
      <c r="AG68" t="s">
        <v>53</v>
      </c>
      <c r="AH68">
        <f t="shared" si="5"/>
        <v>4.0199999999999996</v>
      </c>
      <c r="AI68" t="s">
        <v>53</v>
      </c>
      <c r="AJ68" t="s">
        <v>53</v>
      </c>
      <c r="AK68">
        <v>2.31</v>
      </c>
      <c r="AL68" t="s">
        <v>53</v>
      </c>
      <c r="AM68">
        <f t="shared" si="6"/>
        <v>2.31</v>
      </c>
      <c r="AN68" t="s">
        <v>53</v>
      </c>
      <c r="AO68" t="s">
        <v>53</v>
      </c>
      <c r="AP68">
        <v>6.22</v>
      </c>
      <c r="AQ68" t="s">
        <v>53</v>
      </c>
      <c r="AR68">
        <f t="shared" si="7"/>
        <v>6.22</v>
      </c>
      <c r="AS68" t="s">
        <v>56</v>
      </c>
      <c r="AT68" t="s">
        <v>50</v>
      </c>
      <c r="AU68" t="s">
        <v>58</v>
      </c>
      <c r="AV68">
        <v>5</v>
      </c>
      <c r="AW68" t="s">
        <v>52</v>
      </c>
      <c r="AX68" t="s">
        <v>51</v>
      </c>
      <c r="AY68" t="s">
        <v>57</v>
      </c>
      <c r="AZ68" t="s">
        <v>49</v>
      </c>
      <c r="BA68" s="28">
        <f t="shared" si="8"/>
        <v>21</v>
      </c>
      <c r="BB68" s="27" t="b">
        <f t="shared" si="9"/>
        <v>1</v>
      </c>
    </row>
    <row r="69" spans="1:54" x14ac:dyDescent="0.3">
      <c r="A69" s="9">
        <v>68</v>
      </c>
      <c r="B69" t="s">
        <v>51</v>
      </c>
      <c r="C69" t="s">
        <v>49</v>
      </c>
      <c r="D69" t="s">
        <v>51</v>
      </c>
      <c r="E69" t="s">
        <v>52</v>
      </c>
      <c r="F69">
        <v>6</v>
      </c>
      <c r="G69">
        <v>2</v>
      </c>
      <c r="H69">
        <v>5</v>
      </c>
      <c r="I69">
        <v>5</v>
      </c>
      <c r="J69">
        <v>1</v>
      </c>
      <c r="K69">
        <v>2</v>
      </c>
      <c r="L69">
        <v>1</v>
      </c>
      <c r="M69">
        <v>5</v>
      </c>
      <c r="N69" t="s">
        <v>49</v>
      </c>
      <c r="O69">
        <v>5.18</v>
      </c>
      <c r="P69" t="s">
        <v>53</v>
      </c>
      <c r="Q69" t="s">
        <v>53</v>
      </c>
      <c r="R69" t="s">
        <v>53</v>
      </c>
      <c r="S69">
        <v>5.18</v>
      </c>
      <c r="T69">
        <v>18.72</v>
      </c>
      <c r="U69" t="s">
        <v>53</v>
      </c>
      <c r="V69" t="s">
        <v>53</v>
      </c>
      <c r="W69" t="s">
        <v>53</v>
      </c>
      <c r="X69">
        <v>18.72</v>
      </c>
      <c r="Y69">
        <v>3.81</v>
      </c>
      <c r="Z69" t="s">
        <v>53</v>
      </c>
      <c r="AA69" t="s">
        <v>53</v>
      </c>
      <c r="AB69" t="s">
        <v>53</v>
      </c>
      <c r="AC69">
        <v>3.81</v>
      </c>
      <c r="AD69">
        <v>8.8000000000000007</v>
      </c>
      <c r="AE69" s="1" t="s">
        <v>53</v>
      </c>
      <c r="AF69" t="s">
        <v>53</v>
      </c>
      <c r="AG69" t="s">
        <v>53</v>
      </c>
      <c r="AH69">
        <f t="shared" si="5"/>
        <v>8.8000000000000007</v>
      </c>
      <c r="AI69">
        <v>1.49</v>
      </c>
      <c r="AJ69" t="s">
        <v>53</v>
      </c>
      <c r="AK69" t="s">
        <v>53</v>
      </c>
      <c r="AL69" t="s">
        <v>53</v>
      </c>
      <c r="AM69">
        <f t="shared" si="6"/>
        <v>1.49</v>
      </c>
      <c r="AN69">
        <v>3.58</v>
      </c>
      <c r="AO69" t="s">
        <v>53</v>
      </c>
      <c r="AP69" t="s">
        <v>53</v>
      </c>
      <c r="AQ69" t="s">
        <v>53</v>
      </c>
      <c r="AR69">
        <f t="shared" si="7"/>
        <v>3.58</v>
      </c>
      <c r="AS69" t="s">
        <v>54</v>
      </c>
      <c r="AT69" t="s">
        <v>55</v>
      </c>
      <c r="AU69" t="s">
        <v>50</v>
      </c>
      <c r="AV69">
        <v>5</v>
      </c>
      <c r="AW69" t="s">
        <v>50</v>
      </c>
      <c r="AX69" t="s">
        <v>50</v>
      </c>
      <c r="AY69" t="s">
        <v>51</v>
      </c>
      <c r="AZ69" t="s">
        <v>49</v>
      </c>
      <c r="BA69" s="28">
        <f t="shared" si="8"/>
        <v>21</v>
      </c>
      <c r="BB69" s="27" t="b">
        <f t="shared" si="9"/>
        <v>1</v>
      </c>
    </row>
    <row r="70" spans="1:54" x14ac:dyDescent="0.3">
      <c r="A70" s="9">
        <v>69</v>
      </c>
      <c r="B70" t="s">
        <v>49</v>
      </c>
      <c r="C70" t="s">
        <v>50</v>
      </c>
      <c r="D70" t="s">
        <v>51</v>
      </c>
      <c r="E70" t="s">
        <v>49</v>
      </c>
      <c r="F70">
        <v>1</v>
      </c>
      <c r="G70">
        <v>5</v>
      </c>
      <c r="H70">
        <v>1</v>
      </c>
      <c r="I70">
        <v>5</v>
      </c>
      <c r="J70">
        <v>1</v>
      </c>
      <c r="K70">
        <v>1</v>
      </c>
      <c r="L70">
        <v>1</v>
      </c>
      <c r="M70">
        <v>3</v>
      </c>
      <c r="N70" t="s">
        <v>52</v>
      </c>
      <c r="O70" t="s">
        <v>53</v>
      </c>
      <c r="P70" t="s">
        <v>53</v>
      </c>
      <c r="Q70" t="s">
        <v>53</v>
      </c>
      <c r="R70">
        <v>13.11</v>
      </c>
      <c r="S70">
        <v>13.11</v>
      </c>
      <c r="T70" t="s">
        <v>53</v>
      </c>
      <c r="U70" t="s">
        <v>53</v>
      </c>
      <c r="V70" t="s">
        <v>53</v>
      </c>
      <c r="W70">
        <v>21.25</v>
      </c>
      <c r="X70">
        <v>21.25</v>
      </c>
      <c r="Y70" t="s">
        <v>53</v>
      </c>
      <c r="Z70" t="s">
        <v>53</v>
      </c>
      <c r="AA70" t="s">
        <v>53</v>
      </c>
      <c r="AB70">
        <v>2.0299999999999998</v>
      </c>
      <c r="AC70">
        <v>2.0299999999999998</v>
      </c>
      <c r="AD70" t="s">
        <v>53</v>
      </c>
      <c r="AE70" s="1" t="s">
        <v>53</v>
      </c>
      <c r="AF70" t="s">
        <v>53</v>
      </c>
      <c r="AG70">
        <v>5.85</v>
      </c>
      <c r="AH70">
        <f t="shared" si="5"/>
        <v>5.85</v>
      </c>
      <c r="AI70" t="s">
        <v>53</v>
      </c>
      <c r="AJ70" t="s">
        <v>53</v>
      </c>
      <c r="AK70" t="s">
        <v>53</v>
      </c>
      <c r="AL70">
        <v>1.1000000000000001</v>
      </c>
      <c r="AM70">
        <f t="shared" si="6"/>
        <v>1.1000000000000001</v>
      </c>
      <c r="AN70" t="s">
        <v>53</v>
      </c>
      <c r="AO70" t="s">
        <v>53</v>
      </c>
      <c r="AP70" t="s">
        <v>53</v>
      </c>
      <c r="AQ70">
        <v>2.97</v>
      </c>
      <c r="AR70">
        <f t="shared" si="7"/>
        <v>2.97</v>
      </c>
      <c r="AS70" t="s">
        <v>56</v>
      </c>
      <c r="AT70" t="s">
        <v>50</v>
      </c>
      <c r="AU70" t="s">
        <v>50</v>
      </c>
      <c r="AV70">
        <v>1</v>
      </c>
      <c r="AW70" t="s">
        <v>61</v>
      </c>
      <c r="AX70" t="s">
        <v>51</v>
      </c>
      <c r="AY70" t="s">
        <v>50</v>
      </c>
      <c r="AZ70" t="s">
        <v>51</v>
      </c>
      <c r="BA70" s="28">
        <f t="shared" si="8"/>
        <v>21</v>
      </c>
      <c r="BB70" s="27" t="b">
        <f t="shared" si="9"/>
        <v>1</v>
      </c>
    </row>
    <row r="71" spans="1:54" x14ac:dyDescent="0.3">
      <c r="A71" s="9">
        <v>70</v>
      </c>
      <c r="B71" t="s">
        <v>50</v>
      </c>
      <c r="C71" t="s">
        <v>51</v>
      </c>
      <c r="D71" t="s">
        <v>51</v>
      </c>
      <c r="E71" t="s">
        <v>50</v>
      </c>
      <c r="F71">
        <v>7</v>
      </c>
      <c r="G71">
        <v>2</v>
      </c>
      <c r="H71">
        <v>4</v>
      </c>
      <c r="I71">
        <v>3</v>
      </c>
      <c r="J71">
        <v>6</v>
      </c>
      <c r="K71">
        <v>1</v>
      </c>
      <c r="L71">
        <v>2</v>
      </c>
      <c r="M71">
        <v>5</v>
      </c>
      <c r="N71" t="s">
        <v>51</v>
      </c>
      <c r="O71" t="s">
        <v>53</v>
      </c>
      <c r="P71">
        <v>5.22</v>
      </c>
      <c r="Q71" t="s">
        <v>53</v>
      </c>
      <c r="R71" t="s">
        <v>53</v>
      </c>
      <c r="S71">
        <v>5.22</v>
      </c>
      <c r="T71" t="s">
        <v>53</v>
      </c>
      <c r="U71">
        <v>24.53</v>
      </c>
      <c r="V71" t="s">
        <v>53</v>
      </c>
      <c r="W71" t="s">
        <v>53</v>
      </c>
      <c r="X71">
        <v>24.53</v>
      </c>
      <c r="Y71" t="s">
        <v>53</v>
      </c>
      <c r="Z71">
        <v>6.23</v>
      </c>
      <c r="AA71" t="s">
        <v>53</v>
      </c>
      <c r="AB71" t="s">
        <v>53</v>
      </c>
      <c r="AC71">
        <v>6.23</v>
      </c>
      <c r="AD71" t="s">
        <v>53</v>
      </c>
      <c r="AE71" s="1">
        <v>8.52</v>
      </c>
      <c r="AF71" t="s">
        <v>53</v>
      </c>
      <c r="AG71" t="s">
        <v>53</v>
      </c>
      <c r="AH71">
        <f t="shared" si="5"/>
        <v>8.52</v>
      </c>
      <c r="AI71" t="s">
        <v>53</v>
      </c>
      <c r="AJ71">
        <v>4.21</v>
      </c>
      <c r="AK71" t="s">
        <v>53</v>
      </c>
      <c r="AL71" t="s">
        <v>53</v>
      </c>
      <c r="AM71">
        <f t="shared" si="6"/>
        <v>4.21</v>
      </c>
      <c r="AN71" t="s">
        <v>53</v>
      </c>
      <c r="AO71">
        <v>1.34</v>
      </c>
      <c r="AP71" t="s">
        <v>53</v>
      </c>
      <c r="AQ71" t="s">
        <v>53</v>
      </c>
      <c r="AR71">
        <f t="shared" si="7"/>
        <v>1.34</v>
      </c>
      <c r="AS71" t="s">
        <v>59</v>
      </c>
      <c r="AT71" t="s">
        <v>52</v>
      </c>
      <c r="AU71" t="s">
        <v>58</v>
      </c>
      <c r="AV71">
        <v>2</v>
      </c>
      <c r="AW71" t="s">
        <v>58</v>
      </c>
      <c r="AX71" t="s">
        <v>51</v>
      </c>
      <c r="AY71" t="s">
        <v>51</v>
      </c>
      <c r="AZ71" t="s">
        <v>51</v>
      </c>
      <c r="BA71" s="28">
        <f t="shared" si="8"/>
        <v>21</v>
      </c>
      <c r="BB71" s="27" t="b">
        <f t="shared" si="9"/>
        <v>1</v>
      </c>
    </row>
    <row r="72" spans="1:54" x14ac:dyDescent="0.3">
      <c r="A72" s="9">
        <v>71</v>
      </c>
      <c r="B72" t="s">
        <v>51</v>
      </c>
      <c r="C72" t="s">
        <v>51</v>
      </c>
      <c r="D72" t="s">
        <v>49</v>
      </c>
      <c r="E72" t="s">
        <v>52</v>
      </c>
      <c r="F72">
        <v>6</v>
      </c>
      <c r="G72">
        <v>3</v>
      </c>
      <c r="H72">
        <v>4</v>
      </c>
      <c r="I72">
        <v>6</v>
      </c>
      <c r="J72">
        <v>1</v>
      </c>
      <c r="K72">
        <v>1</v>
      </c>
      <c r="L72">
        <v>3</v>
      </c>
      <c r="M72">
        <v>2</v>
      </c>
      <c r="N72" t="s">
        <v>51</v>
      </c>
      <c r="O72" t="s">
        <v>53</v>
      </c>
      <c r="P72">
        <v>14.79</v>
      </c>
      <c r="Q72" t="s">
        <v>53</v>
      </c>
      <c r="R72" t="s">
        <v>53</v>
      </c>
      <c r="S72">
        <v>14.79</v>
      </c>
      <c r="T72" t="s">
        <v>53</v>
      </c>
      <c r="U72">
        <v>40.479999999999997</v>
      </c>
      <c r="V72" t="s">
        <v>53</v>
      </c>
      <c r="W72" t="s">
        <v>53</v>
      </c>
      <c r="X72">
        <v>40.479999999999997</v>
      </c>
      <c r="Y72" t="s">
        <v>53</v>
      </c>
      <c r="Z72">
        <v>3.09</v>
      </c>
      <c r="AA72" t="s">
        <v>53</v>
      </c>
      <c r="AB72" t="s">
        <v>53</v>
      </c>
      <c r="AC72">
        <v>3.09</v>
      </c>
      <c r="AD72" t="s">
        <v>53</v>
      </c>
      <c r="AE72" s="1">
        <v>6.62</v>
      </c>
      <c r="AF72" t="s">
        <v>53</v>
      </c>
      <c r="AG72" t="s">
        <v>53</v>
      </c>
      <c r="AH72">
        <f t="shared" si="5"/>
        <v>6.62</v>
      </c>
      <c r="AI72" t="s">
        <v>53</v>
      </c>
      <c r="AJ72">
        <v>4.6100000000000003</v>
      </c>
      <c r="AK72" t="s">
        <v>53</v>
      </c>
      <c r="AL72" t="s">
        <v>53</v>
      </c>
      <c r="AM72">
        <f t="shared" si="6"/>
        <v>4.6100000000000003</v>
      </c>
      <c r="AN72" t="s">
        <v>53</v>
      </c>
      <c r="AO72">
        <v>1.06</v>
      </c>
      <c r="AP72" t="s">
        <v>53</v>
      </c>
      <c r="AQ72" t="s">
        <v>53</v>
      </c>
      <c r="AR72">
        <f t="shared" si="7"/>
        <v>1.06</v>
      </c>
      <c r="AS72" t="s">
        <v>59</v>
      </c>
      <c r="AT72" t="s">
        <v>57</v>
      </c>
      <c r="AU72" t="s">
        <v>58</v>
      </c>
      <c r="AV72">
        <v>1</v>
      </c>
      <c r="AW72" t="s">
        <v>52</v>
      </c>
      <c r="AX72" t="s">
        <v>51</v>
      </c>
      <c r="AY72" t="s">
        <v>51</v>
      </c>
      <c r="AZ72" t="s">
        <v>51</v>
      </c>
      <c r="BA72" s="28">
        <f t="shared" si="8"/>
        <v>21</v>
      </c>
      <c r="BB72" s="27" t="b">
        <f t="shared" si="9"/>
        <v>1</v>
      </c>
    </row>
    <row r="73" spans="1:54" x14ac:dyDescent="0.3">
      <c r="A73" s="9">
        <v>72</v>
      </c>
      <c r="B73" t="s">
        <v>51</v>
      </c>
      <c r="C73" t="s">
        <v>51</v>
      </c>
      <c r="D73" t="s">
        <v>51</v>
      </c>
      <c r="E73" t="s">
        <v>52</v>
      </c>
      <c r="F73">
        <v>7</v>
      </c>
      <c r="G73">
        <v>2</v>
      </c>
      <c r="H73">
        <v>4</v>
      </c>
      <c r="I73">
        <v>7</v>
      </c>
      <c r="J73">
        <v>1</v>
      </c>
      <c r="K73">
        <v>1</v>
      </c>
      <c r="L73">
        <v>6</v>
      </c>
      <c r="M73">
        <v>5</v>
      </c>
      <c r="N73" t="s">
        <v>51</v>
      </c>
      <c r="O73" t="s">
        <v>53</v>
      </c>
      <c r="P73">
        <v>5.6</v>
      </c>
      <c r="Q73" t="s">
        <v>53</v>
      </c>
      <c r="R73" t="s">
        <v>53</v>
      </c>
      <c r="S73">
        <v>5.6</v>
      </c>
      <c r="T73" t="s">
        <v>53</v>
      </c>
      <c r="U73">
        <v>38.75</v>
      </c>
      <c r="V73" t="s">
        <v>53</v>
      </c>
      <c r="W73" t="s">
        <v>53</v>
      </c>
      <c r="X73">
        <v>38.75</v>
      </c>
      <c r="Y73" t="s">
        <v>53</v>
      </c>
      <c r="Z73">
        <v>5.36</v>
      </c>
      <c r="AA73" t="s">
        <v>53</v>
      </c>
      <c r="AB73" t="s">
        <v>53</v>
      </c>
      <c r="AC73">
        <v>5.36</v>
      </c>
      <c r="AD73" t="s">
        <v>53</v>
      </c>
      <c r="AE73" s="1">
        <v>4.74</v>
      </c>
      <c r="AF73" t="s">
        <v>53</v>
      </c>
      <c r="AG73" t="s">
        <v>53</v>
      </c>
      <c r="AH73">
        <f t="shared" si="5"/>
        <v>4.74</v>
      </c>
      <c r="AI73" t="s">
        <v>53</v>
      </c>
      <c r="AJ73">
        <v>3.84</v>
      </c>
      <c r="AK73" t="s">
        <v>53</v>
      </c>
      <c r="AL73" t="s">
        <v>53</v>
      </c>
      <c r="AM73">
        <f t="shared" si="6"/>
        <v>3.84</v>
      </c>
      <c r="AN73" t="s">
        <v>53</v>
      </c>
      <c r="AO73">
        <v>4.21</v>
      </c>
      <c r="AP73" t="s">
        <v>53</v>
      </c>
      <c r="AQ73" t="s">
        <v>53</v>
      </c>
      <c r="AR73">
        <f t="shared" si="7"/>
        <v>4.21</v>
      </c>
      <c r="AS73" t="s">
        <v>56</v>
      </c>
      <c r="AT73" t="s">
        <v>52</v>
      </c>
      <c r="AU73" t="s">
        <v>50</v>
      </c>
      <c r="AV73">
        <v>2</v>
      </c>
      <c r="AW73" t="s">
        <v>58</v>
      </c>
      <c r="AX73" t="s">
        <v>55</v>
      </c>
      <c r="AY73" t="s">
        <v>52</v>
      </c>
      <c r="AZ73" t="s">
        <v>49</v>
      </c>
      <c r="BA73" s="28">
        <f t="shared" si="8"/>
        <v>21</v>
      </c>
      <c r="BB73" s="27" t="b">
        <f t="shared" si="9"/>
        <v>1</v>
      </c>
    </row>
    <row r="74" spans="1:54" x14ac:dyDescent="0.3">
      <c r="A74" s="9">
        <v>73</v>
      </c>
      <c r="B74" t="s">
        <v>49</v>
      </c>
      <c r="C74" t="s">
        <v>50</v>
      </c>
      <c r="D74" t="s">
        <v>51</v>
      </c>
      <c r="E74" t="s">
        <v>49</v>
      </c>
      <c r="F74">
        <v>1</v>
      </c>
      <c r="G74">
        <v>4</v>
      </c>
      <c r="H74">
        <v>1</v>
      </c>
      <c r="I74">
        <v>4</v>
      </c>
      <c r="J74">
        <v>1</v>
      </c>
      <c r="K74">
        <v>7</v>
      </c>
      <c r="L74">
        <v>1</v>
      </c>
      <c r="M74">
        <v>4</v>
      </c>
      <c r="N74" t="s">
        <v>50</v>
      </c>
      <c r="O74" t="s">
        <v>53</v>
      </c>
      <c r="P74" t="s">
        <v>53</v>
      </c>
      <c r="Q74">
        <v>14.9</v>
      </c>
      <c r="R74" t="s">
        <v>53</v>
      </c>
      <c r="S74">
        <v>14.9</v>
      </c>
      <c r="T74" t="s">
        <v>53</v>
      </c>
      <c r="U74" t="s">
        <v>53</v>
      </c>
      <c r="V74">
        <v>37.08</v>
      </c>
      <c r="W74" t="s">
        <v>53</v>
      </c>
      <c r="X74">
        <v>37.08</v>
      </c>
      <c r="Y74" t="s">
        <v>53</v>
      </c>
      <c r="Z74" t="s">
        <v>53</v>
      </c>
      <c r="AA74">
        <v>2.1800000000000002</v>
      </c>
      <c r="AB74" t="s">
        <v>53</v>
      </c>
      <c r="AC74">
        <v>2.1800000000000002</v>
      </c>
      <c r="AD74" t="s">
        <v>53</v>
      </c>
      <c r="AE74" s="1" t="s">
        <v>53</v>
      </c>
      <c r="AF74">
        <v>5.83</v>
      </c>
      <c r="AG74" t="s">
        <v>53</v>
      </c>
      <c r="AH74">
        <f t="shared" si="5"/>
        <v>5.83</v>
      </c>
      <c r="AI74" t="s">
        <v>53</v>
      </c>
      <c r="AJ74" t="s">
        <v>53</v>
      </c>
      <c r="AK74">
        <v>1.91</v>
      </c>
      <c r="AL74" t="s">
        <v>53</v>
      </c>
      <c r="AM74">
        <f t="shared" si="6"/>
        <v>1.91</v>
      </c>
      <c r="AN74" t="s">
        <v>53</v>
      </c>
      <c r="AO74" t="s">
        <v>53</v>
      </c>
      <c r="AP74">
        <v>5.94</v>
      </c>
      <c r="AQ74" t="s">
        <v>53</v>
      </c>
      <c r="AR74">
        <f t="shared" si="7"/>
        <v>5.94</v>
      </c>
      <c r="AS74" t="s">
        <v>54</v>
      </c>
      <c r="AT74" t="s">
        <v>58</v>
      </c>
      <c r="AU74" t="s">
        <v>50</v>
      </c>
      <c r="AV74">
        <v>7</v>
      </c>
      <c r="AW74" t="s">
        <v>52</v>
      </c>
      <c r="AX74" t="s">
        <v>51</v>
      </c>
      <c r="AY74" t="s">
        <v>55</v>
      </c>
      <c r="AZ74" t="s">
        <v>51</v>
      </c>
      <c r="BA74" s="28">
        <f t="shared" si="8"/>
        <v>21</v>
      </c>
      <c r="BB74" s="27" t="b">
        <f t="shared" si="9"/>
        <v>1</v>
      </c>
    </row>
    <row r="75" spans="1:54" x14ac:dyDescent="0.3">
      <c r="A75" s="9">
        <v>74</v>
      </c>
      <c r="B75" t="s">
        <v>49</v>
      </c>
      <c r="C75" t="s">
        <v>50</v>
      </c>
      <c r="D75" t="s">
        <v>51</v>
      </c>
      <c r="E75" t="s">
        <v>49</v>
      </c>
      <c r="F75">
        <v>3</v>
      </c>
      <c r="G75">
        <v>6</v>
      </c>
      <c r="H75">
        <v>1</v>
      </c>
      <c r="I75">
        <v>2</v>
      </c>
      <c r="J75">
        <v>1</v>
      </c>
      <c r="K75">
        <v>1</v>
      </c>
      <c r="L75">
        <v>1</v>
      </c>
      <c r="M75">
        <v>2</v>
      </c>
      <c r="N75" t="s">
        <v>52</v>
      </c>
      <c r="O75" t="s">
        <v>53</v>
      </c>
      <c r="P75" t="s">
        <v>53</v>
      </c>
      <c r="Q75" t="s">
        <v>53</v>
      </c>
      <c r="R75">
        <v>5</v>
      </c>
      <c r="S75">
        <v>5</v>
      </c>
      <c r="T75" t="s">
        <v>53</v>
      </c>
      <c r="U75" t="s">
        <v>53</v>
      </c>
      <c r="V75" t="s">
        <v>53</v>
      </c>
      <c r="W75">
        <v>17.559999999999999</v>
      </c>
      <c r="X75">
        <v>17.559999999999999</v>
      </c>
      <c r="Y75" t="s">
        <v>53</v>
      </c>
      <c r="Z75" t="s">
        <v>53</v>
      </c>
      <c r="AA75" t="s">
        <v>53</v>
      </c>
      <c r="AB75">
        <v>3.65</v>
      </c>
      <c r="AC75">
        <v>3.65</v>
      </c>
      <c r="AD75" t="s">
        <v>53</v>
      </c>
      <c r="AE75" s="1" t="s">
        <v>53</v>
      </c>
      <c r="AF75" t="s">
        <v>53</v>
      </c>
      <c r="AG75">
        <v>4.6500000000000004</v>
      </c>
      <c r="AH75">
        <f t="shared" si="5"/>
        <v>4.6500000000000004</v>
      </c>
      <c r="AI75" t="s">
        <v>53</v>
      </c>
      <c r="AJ75" t="s">
        <v>53</v>
      </c>
      <c r="AK75" t="s">
        <v>53</v>
      </c>
      <c r="AL75">
        <v>3.61</v>
      </c>
      <c r="AM75">
        <f t="shared" si="6"/>
        <v>3.61</v>
      </c>
      <c r="AN75" t="s">
        <v>53</v>
      </c>
      <c r="AO75" t="s">
        <v>53</v>
      </c>
      <c r="AP75" t="s">
        <v>53</v>
      </c>
      <c r="AQ75">
        <v>3.67</v>
      </c>
      <c r="AR75">
        <f t="shared" si="7"/>
        <v>3.67</v>
      </c>
      <c r="AS75" t="s">
        <v>54</v>
      </c>
      <c r="AT75" t="s">
        <v>51</v>
      </c>
      <c r="AU75" t="s">
        <v>50</v>
      </c>
      <c r="AV75">
        <v>1</v>
      </c>
      <c r="AW75" t="s">
        <v>52</v>
      </c>
      <c r="AX75" t="s">
        <v>51</v>
      </c>
      <c r="AY75" t="s">
        <v>51</v>
      </c>
      <c r="AZ75" t="s">
        <v>49</v>
      </c>
      <c r="BA75" s="28">
        <f t="shared" si="8"/>
        <v>21</v>
      </c>
      <c r="BB75" s="27" t="b">
        <f t="shared" si="9"/>
        <v>1</v>
      </c>
    </row>
    <row r="76" spans="1:54" x14ac:dyDescent="0.3">
      <c r="A76" s="9">
        <v>75</v>
      </c>
      <c r="B76" t="s">
        <v>49</v>
      </c>
      <c r="C76" t="s">
        <v>50</v>
      </c>
      <c r="D76" t="s">
        <v>51</v>
      </c>
      <c r="E76" t="s">
        <v>49</v>
      </c>
      <c r="F76">
        <v>1</v>
      </c>
      <c r="G76">
        <v>2</v>
      </c>
      <c r="H76">
        <v>2</v>
      </c>
      <c r="I76">
        <v>4</v>
      </c>
      <c r="J76">
        <v>1</v>
      </c>
      <c r="K76">
        <v>5</v>
      </c>
      <c r="L76">
        <v>1</v>
      </c>
      <c r="M76">
        <v>5</v>
      </c>
      <c r="N76" t="s">
        <v>51</v>
      </c>
      <c r="O76" t="s">
        <v>53</v>
      </c>
      <c r="P76">
        <v>11.51</v>
      </c>
      <c r="Q76" t="s">
        <v>53</v>
      </c>
      <c r="R76" t="s">
        <v>53</v>
      </c>
      <c r="S76">
        <v>11.51</v>
      </c>
      <c r="T76" t="s">
        <v>53</v>
      </c>
      <c r="U76">
        <v>30.46</v>
      </c>
      <c r="V76" t="s">
        <v>53</v>
      </c>
      <c r="W76" t="s">
        <v>53</v>
      </c>
      <c r="X76">
        <v>30.46</v>
      </c>
      <c r="Y76" t="s">
        <v>53</v>
      </c>
      <c r="Z76">
        <v>5.58</v>
      </c>
      <c r="AA76" t="s">
        <v>53</v>
      </c>
      <c r="AB76" t="s">
        <v>53</v>
      </c>
      <c r="AC76">
        <v>5.58</v>
      </c>
      <c r="AD76" t="s">
        <v>53</v>
      </c>
      <c r="AE76" s="1">
        <v>9.02</v>
      </c>
      <c r="AF76" t="s">
        <v>53</v>
      </c>
      <c r="AG76" t="s">
        <v>53</v>
      </c>
      <c r="AH76">
        <f t="shared" si="5"/>
        <v>9.02</v>
      </c>
      <c r="AI76" t="s">
        <v>53</v>
      </c>
      <c r="AJ76">
        <v>2.48</v>
      </c>
      <c r="AK76" t="s">
        <v>53</v>
      </c>
      <c r="AL76" t="s">
        <v>53</v>
      </c>
      <c r="AM76">
        <f t="shared" si="6"/>
        <v>2.48</v>
      </c>
      <c r="AN76" t="s">
        <v>53</v>
      </c>
      <c r="AO76">
        <v>5.5</v>
      </c>
      <c r="AP76" t="s">
        <v>53</v>
      </c>
      <c r="AQ76" t="s">
        <v>53</v>
      </c>
      <c r="AR76">
        <f t="shared" si="7"/>
        <v>5.5</v>
      </c>
      <c r="AS76" t="s">
        <v>56</v>
      </c>
      <c r="AT76" t="s">
        <v>52</v>
      </c>
      <c r="AU76" t="s">
        <v>49</v>
      </c>
      <c r="AV76">
        <v>6</v>
      </c>
      <c r="AW76" t="s">
        <v>49</v>
      </c>
      <c r="AX76" t="s">
        <v>51</v>
      </c>
      <c r="AY76" t="s">
        <v>50</v>
      </c>
      <c r="AZ76" t="s">
        <v>49</v>
      </c>
      <c r="BA76" s="28">
        <f t="shared" si="8"/>
        <v>21</v>
      </c>
      <c r="BB76" s="27" t="b">
        <f t="shared" si="9"/>
        <v>1</v>
      </c>
    </row>
    <row r="77" spans="1:54" x14ac:dyDescent="0.3">
      <c r="A77" s="9">
        <v>76</v>
      </c>
      <c r="B77" t="s">
        <v>49</v>
      </c>
      <c r="C77" t="s">
        <v>49</v>
      </c>
      <c r="D77" t="s">
        <v>51</v>
      </c>
      <c r="E77" t="s">
        <v>55</v>
      </c>
      <c r="F77">
        <v>3</v>
      </c>
      <c r="G77">
        <v>6</v>
      </c>
      <c r="H77">
        <v>1</v>
      </c>
      <c r="I77">
        <v>3</v>
      </c>
      <c r="J77">
        <v>1</v>
      </c>
      <c r="K77">
        <v>1</v>
      </c>
      <c r="L77">
        <v>2</v>
      </c>
      <c r="M77">
        <v>4</v>
      </c>
      <c r="N77" t="s">
        <v>50</v>
      </c>
      <c r="O77" t="s">
        <v>53</v>
      </c>
      <c r="P77" t="s">
        <v>53</v>
      </c>
      <c r="Q77">
        <v>9.58</v>
      </c>
      <c r="R77" t="s">
        <v>53</v>
      </c>
      <c r="S77">
        <v>9.58</v>
      </c>
      <c r="T77" t="s">
        <v>53</v>
      </c>
      <c r="U77" t="s">
        <v>53</v>
      </c>
      <c r="V77">
        <v>26.37</v>
      </c>
      <c r="W77" t="s">
        <v>53</v>
      </c>
      <c r="X77">
        <v>26.37</v>
      </c>
      <c r="Y77" t="s">
        <v>53</v>
      </c>
      <c r="Z77" t="s">
        <v>53</v>
      </c>
      <c r="AA77">
        <v>4.04</v>
      </c>
      <c r="AB77" t="s">
        <v>53</v>
      </c>
      <c r="AC77">
        <v>4.04</v>
      </c>
      <c r="AD77" t="s">
        <v>53</v>
      </c>
      <c r="AE77" s="1" t="s">
        <v>53</v>
      </c>
      <c r="AF77">
        <v>6.38</v>
      </c>
      <c r="AG77" t="s">
        <v>53</v>
      </c>
      <c r="AH77">
        <f t="shared" si="5"/>
        <v>6.38</v>
      </c>
      <c r="AI77" t="s">
        <v>53</v>
      </c>
      <c r="AJ77" t="s">
        <v>53</v>
      </c>
      <c r="AK77">
        <v>1.2</v>
      </c>
      <c r="AL77" t="s">
        <v>53</v>
      </c>
      <c r="AM77">
        <f t="shared" si="6"/>
        <v>1.2</v>
      </c>
      <c r="AN77" t="s">
        <v>53</v>
      </c>
      <c r="AO77" t="s">
        <v>53</v>
      </c>
      <c r="AP77">
        <v>4.08</v>
      </c>
      <c r="AQ77" t="s">
        <v>53</v>
      </c>
      <c r="AR77">
        <f t="shared" si="7"/>
        <v>4.08</v>
      </c>
      <c r="AS77" t="s">
        <v>54</v>
      </c>
      <c r="AT77" t="s">
        <v>50</v>
      </c>
      <c r="AU77" t="s">
        <v>49</v>
      </c>
      <c r="AV77">
        <v>1</v>
      </c>
      <c r="AW77" t="s">
        <v>52</v>
      </c>
      <c r="AX77" t="s">
        <v>51</v>
      </c>
      <c r="AY77" t="s">
        <v>50</v>
      </c>
      <c r="AZ77" t="s">
        <v>49</v>
      </c>
      <c r="BA77" s="28">
        <f t="shared" si="8"/>
        <v>21</v>
      </c>
      <c r="BB77" s="27" t="b">
        <f t="shared" si="9"/>
        <v>1</v>
      </c>
    </row>
    <row r="78" spans="1:54" x14ac:dyDescent="0.3">
      <c r="A78" s="9">
        <v>77</v>
      </c>
      <c r="B78" t="s">
        <v>49</v>
      </c>
      <c r="C78" t="s">
        <v>50</v>
      </c>
      <c r="D78" t="s">
        <v>51</v>
      </c>
      <c r="E78" t="s">
        <v>52</v>
      </c>
      <c r="F78">
        <v>5</v>
      </c>
      <c r="G78">
        <v>6</v>
      </c>
      <c r="H78">
        <v>1</v>
      </c>
      <c r="I78">
        <v>4</v>
      </c>
      <c r="J78">
        <v>3</v>
      </c>
      <c r="K78">
        <v>6</v>
      </c>
      <c r="L78">
        <v>6</v>
      </c>
      <c r="M78">
        <v>3</v>
      </c>
      <c r="N78" t="s">
        <v>52</v>
      </c>
      <c r="O78" t="s">
        <v>53</v>
      </c>
      <c r="P78" t="s">
        <v>53</v>
      </c>
      <c r="Q78" t="s">
        <v>53</v>
      </c>
      <c r="R78">
        <v>5.26</v>
      </c>
      <c r="S78">
        <v>5.26</v>
      </c>
      <c r="T78" t="s">
        <v>53</v>
      </c>
      <c r="U78" t="s">
        <v>53</v>
      </c>
      <c r="V78" t="s">
        <v>53</v>
      </c>
      <c r="W78">
        <v>28.67</v>
      </c>
      <c r="X78">
        <v>28.67</v>
      </c>
      <c r="Y78" t="s">
        <v>53</v>
      </c>
      <c r="Z78" t="s">
        <v>53</v>
      </c>
      <c r="AA78" t="s">
        <v>53</v>
      </c>
      <c r="AB78">
        <v>4.4800000000000004</v>
      </c>
      <c r="AC78">
        <v>4.4800000000000004</v>
      </c>
      <c r="AD78" t="s">
        <v>53</v>
      </c>
      <c r="AE78" s="1" t="s">
        <v>53</v>
      </c>
      <c r="AF78" t="s">
        <v>53</v>
      </c>
      <c r="AG78">
        <v>4.1100000000000003</v>
      </c>
      <c r="AH78">
        <f t="shared" si="5"/>
        <v>4.1100000000000003</v>
      </c>
      <c r="AI78" t="s">
        <v>53</v>
      </c>
      <c r="AJ78" t="s">
        <v>53</v>
      </c>
      <c r="AK78" t="s">
        <v>53</v>
      </c>
      <c r="AL78">
        <v>3.2</v>
      </c>
      <c r="AM78">
        <f t="shared" si="6"/>
        <v>3.2</v>
      </c>
      <c r="AN78" t="s">
        <v>53</v>
      </c>
      <c r="AO78" t="s">
        <v>53</v>
      </c>
      <c r="AP78" t="s">
        <v>53</v>
      </c>
      <c r="AQ78">
        <v>5.61</v>
      </c>
      <c r="AR78">
        <f t="shared" si="7"/>
        <v>5.61</v>
      </c>
      <c r="AS78" t="s">
        <v>56</v>
      </c>
      <c r="AT78" t="s">
        <v>52</v>
      </c>
      <c r="AU78" t="s">
        <v>50</v>
      </c>
      <c r="AV78">
        <v>2</v>
      </c>
      <c r="AW78" t="s">
        <v>61</v>
      </c>
      <c r="AX78" t="s">
        <v>51</v>
      </c>
      <c r="AY78" t="s">
        <v>51</v>
      </c>
      <c r="AZ78" t="s">
        <v>49</v>
      </c>
      <c r="BA78" s="28">
        <f t="shared" si="8"/>
        <v>21</v>
      </c>
      <c r="BB78" s="27" t="b">
        <f t="shared" si="9"/>
        <v>1</v>
      </c>
    </row>
    <row r="79" spans="1:54" x14ac:dyDescent="0.3">
      <c r="A79" s="9">
        <v>78</v>
      </c>
      <c r="B79" t="s">
        <v>51</v>
      </c>
      <c r="C79" t="s">
        <v>50</v>
      </c>
      <c r="D79" t="s">
        <v>55</v>
      </c>
      <c r="E79" t="s">
        <v>49</v>
      </c>
      <c r="F79">
        <v>6</v>
      </c>
      <c r="G79">
        <v>4</v>
      </c>
      <c r="H79">
        <v>1</v>
      </c>
      <c r="I79">
        <v>6</v>
      </c>
      <c r="J79">
        <v>2</v>
      </c>
      <c r="K79">
        <v>5</v>
      </c>
      <c r="L79">
        <v>1</v>
      </c>
      <c r="M79">
        <v>5</v>
      </c>
      <c r="N79" t="s">
        <v>49</v>
      </c>
      <c r="O79">
        <v>11.4</v>
      </c>
      <c r="P79" t="s">
        <v>53</v>
      </c>
      <c r="Q79" t="s">
        <v>53</v>
      </c>
      <c r="R79" t="s">
        <v>53</v>
      </c>
      <c r="S79">
        <v>11.4</v>
      </c>
      <c r="T79">
        <v>39.46</v>
      </c>
      <c r="U79" t="s">
        <v>53</v>
      </c>
      <c r="V79" t="s">
        <v>53</v>
      </c>
      <c r="W79" t="s">
        <v>53</v>
      </c>
      <c r="X79">
        <v>39.46</v>
      </c>
      <c r="Y79">
        <v>2.2599999999999998</v>
      </c>
      <c r="Z79" t="s">
        <v>53</v>
      </c>
      <c r="AA79" t="s">
        <v>53</v>
      </c>
      <c r="AB79" t="s">
        <v>53</v>
      </c>
      <c r="AC79">
        <v>2.2599999999999998</v>
      </c>
      <c r="AD79">
        <v>7.51</v>
      </c>
      <c r="AE79" s="1" t="s">
        <v>53</v>
      </c>
      <c r="AF79" t="s">
        <v>53</v>
      </c>
      <c r="AG79" t="s">
        <v>53</v>
      </c>
      <c r="AH79">
        <f t="shared" si="5"/>
        <v>7.51</v>
      </c>
      <c r="AI79">
        <v>3.83</v>
      </c>
      <c r="AJ79" t="s">
        <v>53</v>
      </c>
      <c r="AK79" t="s">
        <v>53</v>
      </c>
      <c r="AL79" t="s">
        <v>53</v>
      </c>
      <c r="AM79">
        <f t="shared" si="6"/>
        <v>3.83</v>
      </c>
      <c r="AN79">
        <v>5.19</v>
      </c>
      <c r="AO79" t="s">
        <v>53</v>
      </c>
      <c r="AP79" t="s">
        <v>53</v>
      </c>
      <c r="AQ79" t="s">
        <v>53</v>
      </c>
      <c r="AR79">
        <f t="shared" si="7"/>
        <v>5.19</v>
      </c>
      <c r="AS79" t="s">
        <v>56</v>
      </c>
      <c r="AT79" t="s">
        <v>52</v>
      </c>
      <c r="AU79" t="s">
        <v>50</v>
      </c>
      <c r="AV79">
        <v>1</v>
      </c>
      <c r="AW79" t="s">
        <v>50</v>
      </c>
      <c r="AX79" t="s">
        <v>51</v>
      </c>
      <c r="AY79" t="s">
        <v>50</v>
      </c>
      <c r="AZ79" t="s">
        <v>51</v>
      </c>
      <c r="BA79" s="28">
        <f t="shared" si="8"/>
        <v>21</v>
      </c>
      <c r="BB79" s="27" t="b">
        <f t="shared" si="9"/>
        <v>1</v>
      </c>
    </row>
    <row r="80" spans="1:54" x14ac:dyDescent="0.3">
      <c r="A80" s="9">
        <v>79</v>
      </c>
      <c r="B80" t="s">
        <v>49</v>
      </c>
      <c r="C80" t="s">
        <v>52</v>
      </c>
      <c r="D80" t="s">
        <v>51</v>
      </c>
      <c r="E80" t="s">
        <v>50</v>
      </c>
      <c r="F80">
        <v>6</v>
      </c>
      <c r="G80">
        <v>4</v>
      </c>
      <c r="H80">
        <v>1</v>
      </c>
      <c r="I80">
        <v>2</v>
      </c>
      <c r="J80">
        <v>2</v>
      </c>
      <c r="K80">
        <v>1</v>
      </c>
      <c r="L80">
        <v>3</v>
      </c>
      <c r="M80">
        <v>6</v>
      </c>
      <c r="N80" t="s">
        <v>52</v>
      </c>
      <c r="O80" t="s">
        <v>53</v>
      </c>
      <c r="P80" t="s">
        <v>53</v>
      </c>
      <c r="Q80" t="s">
        <v>53</v>
      </c>
      <c r="R80">
        <v>11.2</v>
      </c>
      <c r="S80">
        <v>11.2</v>
      </c>
      <c r="T80" t="s">
        <v>53</v>
      </c>
      <c r="U80" t="s">
        <v>53</v>
      </c>
      <c r="V80" t="s">
        <v>53</v>
      </c>
      <c r="W80">
        <v>35.9</v>
      </c>
      <c r="X80">
        <v>35.9</v>
      </c>
      <c r="Y80" t="s">
        <v>53</v>
      </c>
      <c r="Z80" t="s">
        <v>53</v>
      </c>
      <c r="AA80" t="s">
        <v>53</v>
      </c>
      <c r="AB80">
        <v>2.77</v>
      </c>
      <c r="AC80">
        <v>2.77</v>
      </c>
      <c r="AD80" t="s">
        <v>53</v>
      </c>
      <c r="AE80" s="1" t="s">
        <v>53</v>
      </c>
      <c r="AF80" t="s">
        <v>53</v>
      </c>
      <c r="AG80">
        <v>6.59</v>
      </c>
      <c r="AH80">
        <f t="shared" si="5"/>
        <v>6.59</v>
      </c>
      <c r="AI80" t="s">
        <v>53</v>
      </c>
      <c r="AJ80" t="s">
        <v>53</v>
      </c>
      <c r="AK80" t="s">
        <v>53</v>
      </c>
      <c r="AL80">
        <v>4.76</v>
      </c>
      <c r="AM80">
        <f t="shared" si="6"/>
        <v>4.76</v>
      </c>
      <c r="AN80" t="s">
        <v>53</v>
      </c>
      <c r="AO80" t="s">
        <v>53</v>
      </c>
      <c r="AP80" t="s">
        <v>53</v>
      </c>
      <c r="AQ80">
        <v>4.88</v>
      </c>
      <c r="AR80">
        <f t="shared" si="7"/>
        <v>4.88</v>
      </c>
      <c r="AS80" t="s">
        <v>54</v>
      </c>
      <c r="AT80" t="s">
        <v>50</v>
      </c>
      <c r="AU80" t="s">
        <v>50</v>
      </c>
      <c r="AV80">
        <v>1</v>
      </c>
      <c r="AW80" t="s">
        <v>49</v>
      </c>
      <c r="AX80" t="s">
        <v>51</v>
      </c>
      <c r="AY80" t="s">
        <v>50</v>
      </c>
      <c r="AZ80" t="s">
        <v>51</v>
      </c>
      <c r="BA80" s="28">
        <f t="shared" si="8"/>
        <v>21</v>
      </c>
      <c r="BB80" s="27" t="b">
        <f t="shared" si="9"/>
        <v>1</v>
      </c>
    </row>
    <row r="81" spans="1:54" x14ac:dyDescent="0.3">
      <c r="A81" s="9">
        <v>80</v>
      </c>
      <c r="B81" t="s">
        <v>49</v>
      </c>
      <c r="C81" t="s">
        <v>50</v>
      </c>
      <c r="D81" t="s">
        <v>51</v>
      </c>
      <c r="E81" t="s">
        <v>50</v>
      </c>
      <c r="F81">
        <v>4</v>
      </c>
      <c r="G81">
        <v>6</v>
      </c>
      <c r="H81">
        <v>1</v>
      </c>
      <c r="I81">
        <v>3</v>
      </c>
      <c r="J81">
        <v>1</v>
      </c>
      <c r="K81">
        <v>1</v>
      </c>
      <c r="L81">
        <v>1</v>
      </c>
      <c r="M81">
        <v>5</v>
      </c>
      <c r="N81" t="s">
        <v>50</v>
      </c>
      <c r="O81" t="s">
        <v>53</v>
      </c>
      <c r="P81" t="s">
        <v>53</v>
      </c>
      <c r="Q81">
        <v>12.4</v>
      </c>
      <c r="R81" t="s">
        <v>53</v>
      </c>
      <c r="S81">
        <v>12.4</v>
      </c>
      <c r="T81" t="s">
        <v>53</v>
      </c>
      <c r="U81" t="s">
        <v>53</v>
      </c>
      <c r="V81">
        <v>28.7</v>
      </c>
      <c r="W81" t="s">
        <v>53</v>
      </c>
      <c r="X81">
        <v>28.7</v>
      </c>
      <c r="Y81" t="s">
        <v>53</v>
      </c>
      <c r="Z81" t="s">
        <v>53</v>
      </c>
      <c r="AA81">
        <v>1.39</v>
      </c>
      <c r="AB81" t="s">
        <v>53</v>
      </c>
      <c r="AC81">
        <v>1.39</v>
      </c>
      <c r="AD81" t="s">
        <v>53</v>
      </c>
      <c r="AE81" s="1" t="s">
        <v>53</v>
      </c>
      <c r="AF81">
        <v>6.89</v>
      </c>
      <c r="AG81" t="s">
        <v>53</v>
      </c>
      <c r="AH81">
        <f t="shared" si="5"/>
        <v>6.89</v>
      </c>
      <c r="AI81" t="s">
        <v>53</v>
      </c>
      <c r="AJ81" t="s">
        <v>53</v>
      </c>
      <c r="AK81">
        <v>1.75</v>
      </c>
      <c r="AL81" t="s">
        <v>53</v>
      </c>
      <c r="AM81">
        <f t="shared" si="6"/>
        <v>1.75</v>
      </c>
      <c r="AN81" t="s">
        <v>53</v>
      </c>
      <c r="AO81" t="s">
        <v>53</v>
      </c>
      <c r="AP81">
        <v>3.29</v>
      </c>
      <c r="AQ81" t="s">
        <v>53</v>
      </c>
      <c r="AR81">
        <f t="shared" si="7"/>
        <v>3.29</v>
      </c>
      <c r="AS81" t="s">
        <v>56</v>
      </c>
      <c r="AT81" t="s">
        <v>52</v>
      </c>
      <c r="AU81" t="s">
        <v>52</v>
      </c>
      <c r="AV81">
        <v>2</v>
      </c>
      <c r="AW81" t="s">
        <v>61</v>
      </c>
      <c r="AX81" t="s">
        <v>51</v>
      </c>
      <c r="AY81" t="s">
        <v>49</v>
      </c>
      <c r="AZ81" t="s">
        <v>49</v>
      </c>
      <c r="BA81" s="28">
        <f t="shared" si="8"/>
        <v>21</v>
      </c>
      <c r="BB81" s="27" t="b">
        <f t="shared" si="9"/>
        <v>1</v>
      </c>
    </row>
    <row r="82" spans="1:54" x14ac:dyDescent="0.3">
      <c r="A82" s="9">
        <v>81</v>
      </c>
      <c r="B82" t="s">
        <v>51</v>
      </c>
      <c r="C82" t="s">
        <v>50</v>
      </c>
      <c r="D82" t="s">
        <v>51</v>
      </c>
      <c r="E82" t="s">
        <v>51</v>
      </c>
      <c r="F82">
        <v>6</v>
      </c>
      <c r="G82">
        <v>6</v>
      </c>
      <c r="H82">
        <v>5</v>
      </c>
      <c r="I82">
        <v>1</v>
      </c>
      <c r="J82">
        <v>3</v>
      </c>
      <c r="K82">
        <v>4</v>
      </c>
      <c r="L82">
        <v>1</v>
      </c>
      <c r="M82">
        <v>4</v>
      </c>
      <c r="N82" t="s">
        <v>50</v>
      </c>
      <c r="O82" t="s">
        <v>53</v>
      </c>
      <c r="P82" t="s">
        <v>53</v>
      </c>
      <c r="Q82">
        <v>11.05</v>
      </c>
      <c r="R82" t="s">
        <v>53</v>
      </c>
      <c r="S82">
        <v>11.05</v>
      </c>
      <c r="T82" t="s">
        <v>53</v>
      </c>
      <c r="U82" t="s">
        <v>53</v>
      </c>
      <c r="V82">
        <v>26.15</v>
      </c>
      <c r="W82" t="s">
        <v>53</v>
      </c>
      <c r="X82">
        <v>26.15</v>
      </c>
      <c r="Y82" t="s">
        <v>53</v>
      </c>
      <c r="Z82" t="s">
        <v>53</v>
      </c>
      <c r="AA82">
        <v>3.74</v>
      </c>
      <c r="AB82" t="s">
        <v>53</v>
      </c>
      <c r="AC82">
        <v>3.74</v>
      </c>
      <c r="AD82" t="s">
        <v>53</v>
      </c>
      <c r="AE82" s="1" t="s">
        <v>53</v>
      </c>
      <c r="AF82">
        <v>7.32</v>
      </c>
      <c r="AG82" t="s">
        <v>53</v>
      </c>
      <c r="AH82">
        <f t="shared" si="5"/>
        <v>7.32</v>
      </c>
      <c r="AI82" t="s">
        <v>53</v>
      </c>
      <c r="AJ82" t="s">
        <v>53</v>
      </c>
      <c r="AK82">
        <v>4.78</v>
      </c>
      <c r="AL82" t="s">
        <v>53</v>
      </c>
      <c r="AM82">
        <f t="shared" si="6"/>
        <v>4.78</v>
      </c>
      <c r="AN82" t="s">
        <v>53</v>
      </c>
      <c r="AO82" t="s">
        <v>53</v>
      </c>
      <c r="AP82">
        <v>5.82</v>
      </c>
      <c r="AQ82" t="s">
        <v>53</v>
      </c>
      <c r="AR82">
        <f t="shared" si="7"/>
        <v>5.82</v>
      </c>
      <c r="AS82" t="s">
        <v>56</v>
      </c>
      <c r="AT82" t="s">
        <v>50</v>
      </c>
      <c r="AU82" t="s">
        <v>50</v>
      </c>
      <c r="AV82">
        <v>2</v>
      </c>
      <c r="AW82" t="s">
        <v>55</v>
      </c>
      <c r="AX82" t="s">
        <v>51</v>
      </c>
      <c r="AY82" t="s">
        <v>51</v>
      </c>
      <c r="AZ82" t="s">
        <v>49</v>
      </c>
      <c r="BA82" s="28">
        <f t="shared" si="8"/>
        <v>21</v>
      </c>
      <c r="BB82" s="27" t="b">
        <f t="shared" si="9"/>
        <v>1</v>
      </c>
    </row>
    <row r="83" spans="1:54" x14ac:dyDescent="0.3">
      <c r="A83" s="9">
        <v>82</v>
      </c>
      <c r="B83" t="s">
        <v>49</v>
      </c>
      <c r="C83" t="s">
        <v>50</v>
      </c>
      <c r="D83" t="s">
        <v>49</v>
      </c>
      <c r="E83" t="s">
        <v>52</v>
      </c>
      <c r="F83">
        <v>7</v>
      </c>
      <c r="G83">
        <v>5</v>
      </c>
      <c r="H83">
        <v>4</v>
      </c>
      <c r="I83">
        <v>3</v>
      </c>
      <c r="J83">
        <v>4</v>
      </c>
      <c r="K83">
        <v>2</v>
      </c>
      <c r="L83">
        <v>1</v>
      </c>
      <c r="M83">
        <v>5</v>
      </c>
      <c r="N83" t="s">
        <v>49</v>
      </c>
      <c r="O83">
        <v>7.3</v>
      </c>
      <c r="P83" t="s">
        <v>53</v>
      </c>
      <c r="Q83" t="s">
        <v>53</v>
      </c>
      <c r="R83" t="s">
        <v>53</v>
      </c>
      <c r="S83">
        <v>7.3</v>
      </c>
      <c r="T83">
        <v>21.95</v>
      </c>
      <c r="U83" t="s">
        <v>53</v>
      </c>
      <c r="V83" t="s">
        <v>53</v>
      </c>
      <c r="W83" t="s">
        <v>53</v>
      </c>
      <c r="X83">
        <v>21.95</v>
      </c>
      <c r="Y83">
        <v>2.4300000000000002</v>
      </c>
      <c r="Z83" t="s">
        <v>53</v>
      </c>
      <c r="AA83" t="s">
        <v>53</v>
      </c>
      <c r="AB83" t="s">
        <v>53</v>
      </c>
      <c r="AC83">
        <v>2.4300000000000002</v>
      </c>
      <c r="AD83">
        <v>7.16</v>
      </c>
      <c r="AE83" s="1" t="s">
        <v>53</v>
      </c>
      <c r="AF83" t="s">
        <v>53</v>
      </c>
      <c r="AG83" t="s">
        <v>53</v>
      </c>
      <c r="AH83">
        <f t="shared" si="5"/>
        <v>7.16</v>
      </c>
      <c r="AI83">
        <v>2.4</v>
      </c>
      <c r="AJ83" t="s">
        <v>53</v>
      </c>
      <c r="AK83" t="s">
        <v>53</v>
      </c>
      <c r="AL83" t="s">
        <v>53</v>
      </c>
      <c r="AM83">
        <f t="shared" si="6"/>
        <v>2.4</v>
      </c>
      <c r="AN83">
        <v>5.15</v>
      </c>
      <c r="AO83" t="s">
        <v>53</v>
      </c>
      <c r="AP83" t="s">
        <v>53</v>
      </c>
      <c r="AQ83" t="s">
        <v>53</v>
      </c>
      <c r="AR83">
        <f t="shared" si="7"/>
        <v>5.15</v>
      </c>
      <c r="AS83" t="s">
        <v>59</v>
      </c>
      <c r="AT83" t="s">
        <v>55</v>
      </c>
      <c r="AU83" t="s">
        <v>52</v>
      </c>
      <c r="AV83">
        <v>2</v>
      </c>
      <c r="AW83" t="s">
        <v>58</v>
      </c>
      <c r="AX83" t="s">
        <v>51</v>
      </c>
      <c r="AY83" t="s">
        <v>51</v>
      </c>
      <c r="AZ83" t="s">
        <v>51</v>
      </c>
      <c r="BA83" s="28">
        <f t="shared" si="8"/>
        <v>21</v>
      </c>
      <c r="BB83" s="27" t="b">
        <f t="shared" si="9"/>
        <v>1</v>
      </c>
    </row>
    <row r="84" spans="1:54" x14ac:dyDescent="0.3">
      <c r="A84" s="9">
        <v>83</v>
      </c>
      <c r="B84" t="s">
        <v>51</v>
      </c>
      <c r="C84" t="s">
        <v>50</v>
      </c>
      <c r="D84" t="s">
        <v>52</v>
      </c>
      <c r="E84" t="s">
        <v>50</v>
      </c>
      <c r="F84">
        <v>1</v>
      </c>
      <c r="G84">
        <v>6</v>
      </c>
      <c r="H84">
        <v>3</v>
      </c>
      <c r="I84">
        <v>2</v>
      </c>
      <c r="J84">
        <v>1</v>
      </c>
      <c r="K84">
        <v>4</v>
      </c>
      <c r="L84">
        <v>1</v>
      </c>
      <c r="M84">
        <v>4</v>
      </c>
      <c r="N84" t="s">
        <v>51</v>
      </c>
      <c r="O84" t="s">
        <v>53</v>
      </c>
      <c r="P84">
        <v>14.57</v>
      </c>
      <c r="Q84" t="s">
        <v>53</v>
      </c>
      <c r="R84" t="s">
        <v>53</v>
      </c>
      <c r="S84">
        <v>14.57</v>
      </c>
      <c r="T84" t="s">
        <v>53</v>
      </c>
      <c r="U84">
        <v>21.36</v>
      </c>
      <c r="V84" t="s">
        <v>53</v>
      </c>
      <c r="W84" t="s">
        <v>53</v>
      </c>
      <c r="X84">
        <v>21.36</v>
      </c>
      <c r="Y84" t="s">
        <v>53</v>
      </c>
      <c r="Z84">
        <v>2.2000000000000002</v>
      </c>
      <c r="AA84" t="s">
        <v>53</v>
      </c>
      <c r="AB84" t="s">
        <v>53</v>
      </c>
      <c r="AC84">
        <v>2.2000000000000002</v>
      </c>
      <c r="AD84" t="s">
        <v>53</v>
      </c>
      <c r="AE84" s="1">
        <v>8.31</v>
      </c>
      <c r="AF84" t="s">
        <v>53</v>
      </c>
      <c r="AG84" t="s">
        <v>53</v>
      </c>
      <c r="AH84">
        <f t="shared" si="5"/>
        <v>8.31</v>
      </c>
      <c r="AI84" t="s">
        <v>53</v>
      </c>
      <c r="AJ84">
        <v>4.18</v>
      </c>
      <c r="AK84" t="s">
        <v>53</v>
      </c>
      <c r="AL84" t="s">
        <v>53</v>
      </c>
      <c r="AM84">
        <f t="shared" si="6"/>
        <v>4.18</v>
      </c>
      <c r="AN84" t="s">
        <v>53</v>
      </c>
      <c r="AO84">
        <v>1.37</v>
      </c>
      <c r="AP84" t="s">
        <v>53</v>
      </c>
      <c r="AQ84" t="s">
        <v>53</v>
      </c>
      <c r="AR84">
        <f t="shared" si="7"/>
        <v>1.37</v>
      </c>
      <c r="AS84" t="s">
        <v>59</v>
      </c>
      <c r="AT84" t="s">
        <v>52</v>
      </c>
      <c r="AU84" t="s">
        <v>55</v>
      </c>
      <c r="AV84">
        <v>1</v>
      </c>
      <c r="AW84" t="s">
        <v>55</v>
      </c>
      <c r="AX84" t="s">
        <v>55</v>
      </c>
      <c r="AY84" t="s">
        <v>51</v>
      </c>
      <c r="AZ84" t="s">
        <v>51</v>
      </c>
      <c r="BA84" s="28">
        <f t="shared" si="8"/>
        <v>21</v>
      </c>
      <c r="BB84" s="27" t="b">
        <f t="shared" si="9"/>
        <v>1</v>
      </c>
    </row>
    <row r="85" spans="1:54" x14ac:dyDescent="0.3">
      <c r="A85" s="9">
        <v>84</v>
      </c>
      <c r="B85" t="s">
        <v>51</v>
      </c>
      <c r="C85" t="s">
        <v>50</v>
      </c>
      <c r="D85" t="s">
        <v>51</v>
      </c>
      <c r="E85" t="s">
        <v>49</v>
      </c>
      <c r="F85">
        <v>7</v>
      </c>
      <c r="G85">
        <v>6</v>
      </c>
      <c r="H85">
        <v>2</v>
      </c>
      <c r="I85">
        <v>1</v>
      </c>
      <c r="J85">
        <v>2</v>
      </c>
      <c r="K85">
        <v>4</v>
      </c>
      <c r="L85">
        <v>2</v>
      </c>
      <c r="M85">
        <v>5</v>
      </c>
      <c r="N85" t="s">
        <v>51</v>
      </c>
      <c r="O85" t="s">
        <v>53</v>
      </c>
      <c r="P85">
        <v>8.08</v>
      </c>
      <c r="Q85" t="s">
        <v>53</v>
      </c>
      <c r="R85" t="s">
        <v>53</v>
      </c>
      <c r="S85">
        <v>8.08</v>
      </c>
      <c r="T85" t="s">
        <v>53</v>
      </c>
      <c r="U85">
        <v>34.65</v>
      </c>
      <c r="V85" t="s">
        <v>53</v>
      </c>
      <c r="W85" t="s">
        <v>53</v>
      </c>
      <c r="X85">
        <v>34.65</v>
      </c>
      <c r="Y85" t="s">
        <v>53</v>
      </c>
      <c r="Z85">
        <v>4.09</v>
      </c>
      <c r="AA85" t="s">
        <v>53</v>
      </c>
      <c r="AB85" t="s">
        <v>53</v>
      </c>
      <c r="AC85">
        <v>4.09</v>
      </c>
      <c r="AD85" t="s">
        <v>53</v>
      </c>
      <c r="AE85" s="1">
        <v>5.93</v>
      </c>
      <c r="AF85" t="s">
        <v>53</v>
      </c>
      <c r="AG85" t="s">
        <v>53</v>
      </c>
      <c r="AH85">
        <f t="shared" si="5"/>
        <v>5.93</v>
      </c>
      <c r="AI85" t="s">
        <v>53</v>
      </c>
      <c r="AJ85">
        <v>2.54</v>
      </c>
      <c r="AK85" t="s">
        <v>53</v>
      </c>
      <c r="AL85" t="s">
        <v>53</v>
      </c>
      <c r="AM85">
        <f t="shared" si="6"/>
        <v>2.54</v>
      </c>
      <c r="AN85" t="s">
        <v>53</v>
      </c>
      <c r="AO85">
        <v>1.51</v>
      </c>
      <c r="AP85" t="s">
        <v>53</v>
      </c>
      <c r="AQ85" t="s">
        <v>53</v>
      </c>
      <c r="AR85">
        <f t="shared" si="7"/>
        <v>1.51</v>
      </c>
      <c r="AS85" t="s">
        <v>54</v>
      </c>
      <c r="AT85" t="s">
        <v>50</v>
      </c>
      <c r="AU85" t="s">
        <v>51</v>
      </c>
      <c r="AV85">
        <v>2</v>
      </c>
      <c r="AW85" t="s">
        <v>50</v>
      </c>
      <c r="AX85" t="s">
        <v>51</v>
      </c>
      <c r="AY85" t="s">
        <v>50</v>
      </c>
      <c r="AZ85" t="s">
        <v>50</v>
      </c>
      <c r="BA85" s="28">
        <f t="shared" si="8"/>
        <v>21</v>
      </c>
      <c r="BB85" s="27" t="b">
        <f t="shared" si="9"/>
        <v>1</v>
      </c>
    </row>
    <row r="86" spans="1:54" x14ac:dyDescent="0.3">
      <c r="A86" s="9">
        <v>85</v>
      </c>
      <c r="B86" t="s">
        <v>49</v>
      </c>
      <c r="C86" t="s">
        <v>50</v>
      </c>
      <c r="D86" t="s">
        <v>50</v>
      </c>
      <c r="E86" t="s">
        <v>58</v>
      </c>
      <c r="F86">
        <v>6</v>
      </c>
      <c r="G86">
        <v>6</v>
      </c>
      <c r="H86">
        <v>1</v>
      </c>
      <c r="I86">
        <v>7</v>
      </c>
      <c r="J86">
        <v>1</v>
      </c>
      <c r="K86">
        <v>3</v>
      </c>
      <c r="L86">
        <v>3</v>
      </c>
      <c r="M86">
        <v>5</v>
      </c>
      <c r="N86" t="s">
        <v>49</v>
      </c>
      <c r="O86">
        <v>13.19</v>
      </c>
      <c r="P86" t="s">
        <v>53</v>
      </c>
      <c r="Q86" t="s">
        <v>53</v>
      </c>
      <c r="R86" t="s">
        <v>53</v>
      </c>
      <c r="S86">
        <v>13.19</v>
      </c>
      <c r="T86">
        <v>19.100000000000001</v>
      </c>
      <c r="U86" t="s">
        <v>53</v>
      </c>
      <c r="V86" t="s">
        <v>53</v>
      </c>
      <c r="W86" t="s">
        <v>53</v>
      </c>
      <c r="X86">
        <v>19.100000000000001</v>
      </c>
      <c r="Y86">
        <v>4.84</v>
      </c>
      <c r="Z86" t="s">
        <v>53</v>
      </c>
      <c r="AA86" t="s">
        <v>53</v>
      </c>
      <c r="AB86" t="s">
        <v>53</v>
      </c>
      <c r="AC86">
        <v>4.84</v>
      </c>
      <c r="AD86">
        <v>7.99</v>
      </c>
      <c r="AE86" s="1" t="s">
        <v>53</v>
      </c>
      <c r="AF86" t="s">
        <v>53</v>
      </c>
      <c r="AG86" t="s">
        <v>53</v>
      </c>
      <c r="AH86">
        <f t="shared" si="5"/>
        <v>7.99</v>
      </c>
      <c r="AI86">
        <v>2.34</v>
      </c>
      <c r="AJ86" t="s">
        <v>53</v>
      </c>
      <c r="AK86" t="s">
        <v>53</v>
      </c>
      <c r="AL86" t="s">
        <v>53</v>
      </c>
      <c r="AM86">
        <f t="shared" si="6"/>
        <v>2.34</v>
      </c>
      <c r="AN86">
        <v>4.58</v>
      </c>
      <c r="AO86" t="s">
        <v>53</v>
      </c>
      <c r="AP86" t="s">
        <v>53</v>
      </c>
      <c r="AQ86" t="s">
        <v>53</v>
      </c>
      <c r="AR86">
        <f t="shared" si="7"/>
        <v>4.58</v>
      </c>
      <c r="AS86" t="s">
        <v>56</v>
      </c>
      <c r="AT86" t="s">
        <v>57</v>
      </c>
      <c r="AU86" t="s">
        <v>55</v>
      </c>
      <c r="AV86">
        <v>6</v>
      </c>
      <c r="AW86" t="s">
        <v>55</v>
      </c>
      <c r="AX86" t="s">
        <v>55</v>
      </c>
      <c r="AY86" t="s">
        <v>51</v>
      </c>
      <c r="AZ86" t="s">
        <v>52</v>
      </c>
      <c r="BA86" s="28">
        <f t="shared" si="8"/>
        <v>21</v>
      </c>
      <c r="BB86" s="27" t="b">
        <f t="shared" si="9"/>
        <v>1</v>
      </c>
    </row>
    <row r="87" spans="1:54" x14ac:dyDescent="0.3">
      <c r="A87" s="9">
        <v>86</v>
      </c>
      <c r="B87" t="s">
        <v>49</v>
      </c>
      <c r="C87" t="s">
        <v>49</v>
      </c>
      <c r="D87" t="s">
        <v>49</v>
      </c>
      <c r="E87" t="s">
        <v>55</v>
      </c>
      <c r="F87">
        <v>7</v>
      </c>
      <c r="G87">
        <v>1</v>
      </c>
      <c r="H87">
        <v>4</v>
      </c>
      <c r="I87">
        <v>6</v>
      </c>
      <c r="J87">
        <v>5</v>
      </c>
      <c r="K87">
        <v>4</v>
      </c>
      <c r="L87">
        <v>7</v>
      </c>
      <c r="M87">
        <v>4</v>
      </c>
      <c r="N87" t="s">
        <v>51</v>
      </c>
      <c r="O87" t="s">
        <v>53</v>
      </c>
      <c r="P87">
        <v>9.49</v>
      </c>
      <c r="Q87" t="s">
        <v>53</v>
      </c>
      <c r="R87" t="s">
        <v>53</v>
      </c>
      <c r="S87">
        <v>9.49</v>
      </c>
      <c r="T87" t="s">
        <v>53</v>
      </c>
      <c r="U87">
        <v>21.74</v>
      </c>
      <c r="V87" t="s">
        <v>53</v>
      </c>
      <c r="W87" t="s">
        <v>53</v>
      </c>
      <c r="X87">
        <v>21.74</v>
      </c>
      <c r="Y87" t="s">
        <v>53</v>
      </c>
      <c r="Z87">
        <v>2.68</v>
      </c>
      <c r="AA87" t="s">
        <v>53</v>
      </c>
      <c r="AB87" t="s">
        <v>53</v>
      </c>
      <c r="AC87">
        <v>2.68</v>
      </c>
      <c r="AD87" t="s">
        <v>53</v>
      </c>
      <c r="AE87" s="1">
        <v>5.67</v>
      </c>
      <c r="AF87" t="s">
        <v>53</v>
      </c>
      <c r="AG87" t="s">
        <v>53</v>
      </c>
      <c r="AH87">
        <f t="shared" si="5"/>
        <v>5.67</v>
      </c>
      <c r="AI87" t="s">
        <v>53</v>
      </c>
      <c r="AJ87">
        <v>4.26</v>
      </c>
      <c r="AK87" t="s">
        <v>53</v>
      </c>
      <c r="AL87" t="s">
        <v>53</v>
      </c>
      <c r="AM87">
        <f t="shared" si="6"/>
        <v>4.26</v>
      </c>
      <c r="AN87" t="s">
        <v>53</v>
      </c>
      <c r="AO87">
        <v>3.09</v>
      </c>
      <c r="AP87" t="s">
        <v>53</v>
      </c>
      <c r="AQ87" t="s">
        <v>53</v>
      </c>
      <c r="AR87">
        <f t="shared" si="7"/>
        <v>3.09</v>
      </c>
      <c r="AS87" t="s">
        <v>56</v>
      </c>
      <c r="AT87" t="s">
        <v>52</v>
      </c>
      <c r="AU87" t="s">
        <v>49</v>
      </c>
      <c r="AV87">
        <v>2</v>
      </c>
      <c r="AW87" t="s">
        <v>50</v>
      </c>
      <c r="AX87" t="s">
        <v>58</v>
      </c>
      <c r="AY87" t="s">
        <v>51</v>
      </c>
      <c r="AZ87" t="s">
        <v>51</v>
      </c>
      <c r="BA87" s="28">
        <f t="shared" si="8"/>
        <v>21</v>
      </c>
      <c r="BB87" s="27" t="b">
        <f t="shared" si="9"/>
        <v>1</v>
      </c>
    </row>
    <row r="88" spans="1:54" x14ac:dyDescent="0.3">
      <c r="A88" s="9">
        <v>87</v>
      </c>
      <c r="B88" t="s">
        <v>51</v>
      </c>
      <c r="C88" t="s">
        <v>50</v>
      </c>
      <c r="D88" t="s">
        <v>51</v>
      </c>
      <c r="E88" t="s">
        <v>49</v>
      </c>
      <c r="F88">
        <v>6</v>
      </c>
      <c r="G88">
        <v>2</v>
      </c>
      <c r="H88">
        <v>1</v>
      </c>
      <c r="I88">
        <v>3</v>
      </c>
      <c r="J88">
        <v>5</v>
      </c>
      <c r="K88">
        <v>1</v>
      </c>
      <c r="L88">
        <v>1</v>
      </c>
      <c r="M88">
        <v>3</v>
      </c>
      <c r="N88" t="s">
        <v>49</v>
      </c>
      <c r="O88">
        <v>14.9</v>
      </c>
      <c r="P88" t="s">
        <v>53</v>
      </c>
      <c r="Q88" t="s">
        <v>53</v>
      </c>
      <c r="R88" t="s">
        <v>53</v>
      </c>
      <c r="S88">
        <v>14.9</v>
      </c>
      <c r="T88">
        <v>23.07</v>
      </c>
      <c r="U88" t="s">
        <v>53</v>
      </c>
      <c r="V88" t="s">
        <v>53</v>
      </c>
      <c r="W88" t="s">
        <v>53</v>
      </c>
      <c r="X88">
        <v>23.07</v>
      </c>
      <c r="Y88">
        <v>1.97</v>
      </c>
      <c r="Z88" t="s">
        <v>53</v>
      </c>
      <c r="AA88" t="s">
        <v>53</v>
      </c>
      <c r="AB88" t="s">
        <v>53</v>
      </c>
      <c r="AC88">
        <v>1.97</v>
      </c>
      <c r="AD88">
        <v>8</v>
      </c>
      <c r="AE88" s="1" t="s">
        <v>53</v>
      </c>
      <c r="AF88" t="s">
        <v>53</v>
      </c>
      <c r="AG88" t="s">
        <v>53</v>
      </c>
      <c r="AH88">
        <f t="shared" si="5"/>
        <v>8</v>
      </c>
      <c r="AI88">
        <v>1.9</v>
      </c>
      <c r="AJ88" t="s">
        <v>53</v>
      </c>
      <c r="AK88" t="s">
        <v>53</v>
      </c>
      <c r="AL88" t="s">
        <v>53</v>
      </c>
      <c r="AM88">
        <f t="shared" si="6"/>
        <v>1.9</v>
      </c>
      <c r="AN88">
        <v>4.29</v>
      </c>
      <c r="AO88" t="s">
        <v>53</v>
      </c>
      <c r="AP88" t="s">
        <v>53</v>
      </c>
      <c r="AQ88" t="s">
        <v>53</v>
      </c>
      <c r="AR88">
        <f t="shared" si="7"/>
        <v>4.29</v>
      </c>
      <c r="AS88" t="s">
        <v>56</v>
      </c>
      <c r="AT88" t="s">
        <v>52</v>
      </c>
      <c r="AU88" t="s">
        <v>50</v>
      </c>
      <c r="AV88">
        <v>4</v>
      </c>
      <c r="AW88" t="s">
        <v>52</v>
      </c>
      <c r="AX88" t="s">
        <v>50</v>
      </c>
      <c r="AY88" t="s">
        <v>49</v>
      </c>
      <c r="AZ88" t="s">
        <v>51</v>
      </c>
      <c r="BA88" s="28">
        <f t="shared" si="8"/>
        <v>21</v>
      </c>
      <c r="BB88" s="27" t="b">
        <f t="shared" si="9"/>
        <v>1</v>
      </c>
    </row>
    <row r="89" spans="1:54" x14ac:dyDescent="0.3">
      <c r="A89" s="9">
        <v>88</v>
      </c>
      <c r="B89" t="s">
        <v>49</v>
      </c>
      <c r="C89" t="s">
        <v>50</v>
      </c>
      <c r="D89" t="s">
        <v>51</v>
      </c>
      <c r="E89" t="s">
        <v>55</v>
      </c>
      <c r="F89">
        <v>7</v>
      </c>
      <c r="G89">
        <v>2</v>
      </c>
      <c r="H89">
        <v>1</v>
      </c>
      <c r="I89">
        <v>4</v>
      </c>
      <c r="J89">
        <v>5</v>
      </c>
      <c r="K89">
        <v>4</v>
      </c>
      <c r="L89">
        <v>1</v>
      </c>
      <c r="M89">
        <v>4</v>
      </c>
      <c r="N89" t="s">
        <v>51</v>
      </c>
      <c r="O89" t="s">
        <v>53</v>
      </c>
      <c r="P89">
        <v>5.94</v>
      </c>
      <c r="Q89" t="s">
        <v>53</v>
      </c>
      <c r="R89" t="s">
        <v>53</v>
      </c>
      <c r="S89">
        <v>5.94</v>
      </c>
      <c r="T89" t="s">
        <v>53</v>
      </c>
      <c r="U89">
        <v>42.43</v>
      </c>
      <c r="V89" t="s">
        <v>53</v>
      </c>
      <c r="W89" t="s">
        <v>53</v>
      </c>
      <c r="X89">
        <v>42.43</v>
      </c>
      <c r="Y89" t="s">
        <v>53</v>
      </c>
      <c r="Z89">
        <v>4.99</v>
      </c>
      <c r="AA89" t="s">
        <v>53</v>
      </c>
      <c r="AB89" t="s">
        <v>53</v>
      </c>
      <c r="AC89">
        <v>4.99</v>
      </c>
      <c r="AD89" t="s">
        <v>53</v>
      </c>
      <c r="AE89" s="1">
        <v>6.55</v>
      </c>
      <c r="AF89" t="s">
        <v>53</v>
      </c>
      <c r="AG89" t="s">
        <v>53</v>
      </c>
      <c r="AH89">
        <f t="shared" si="5"/>
        <v>6.55</v>
      </c>
      <c r="AI89" t="s">
        <v>53</v>
      </c>
      <c r="AJ89">
        <v>3.77</v>
      </c>
      <c r="AK89" t="s">
        <v>53</v>
      </c>
      <c r="AL89" t="s">
        <v>53</v>
      </c>
      <c r="AM89">
        <f t="shared" si="6"/>
        <v>3.77</v>
      </c>
      <c r="AN89" t="s">
        <v>53</v>
      </c>
      <c r="AO89">
        <v>1.69</v>
      </c>
      <c r="AP89" t="s">
        <v>53</v>
      </c>
      <c r="AQ89" t="s">
        <v>53</v>
      </c>
      <c r="AR89">
        <f t="shared" si="7"/>
        <v>1.69</v>
      </c>
      <c r="AS89" t="s">
        <v>54</v>
      </c>
      <c r="AT89" t="s">
        <v>52</v>
      </c>
      <c r="AU89" t="s">
        <v>49</v>
      </c>
      <c r="AV89">
        <v>4</v>
      </c>
      <c r="AW89" t="s">
        <v>57</v>
      </c>
      <c r="AX89" t="s">
        <v>49</v>
      </c>
      <c r="AY89" t="s">
        <v>51</v>
      </c>
      <c r="AZ89" t="s">
        <v>51</v>
      </c>
      <c r="BA89" s="28">
        <f t="shared" si="8"/>
        <v>21</v>
      </c>
      <c r="BB89" s="27" t="b">
        <f t="shared" si="9"/>
        <v>1</v>
      </c>
    </row>
    <row r="90" spans="1:54" x14ac:dyDescent="0.3">
      <c r="A90" s="9">
        <v>89</v>
      </c>
      <c r="B90" t="s">
        <v>49</v>
      </c>
      <c r="C90" t="s">
        <v>52</v>
      </c>
      <c r="D90" t="s">
        <v>52</v>
      </c>
      <c r="E90" t="s">
        <v>49</v>
      </c>
      <c r="F90">
        <v>5</v>
      </c>
      <c r="G90">
        <v>4</v>
      </c>
      <c r="H90">
        <v>7</v>
      </c>
      <c r="I90">
        <v>3</v>
      </c>
      <c r="J90">
        <v>1</v>
      </c>
      <c r="K90">
        <v>1</v>
      </c>
      <c r="L90">
        <v>1</v>
      </c>
      <c r="M90">
        <v>3</v>
      </c>
      <c r="N90" t="s">
        <v>52</v>
      </c>
      <c r="O90" t="s">
        <v>53</v>
      </c>
      <c r="P90" t="s">
        <v>53</v>
      </c>
      <c r="Q90" t="s">
        <v>53</v>
      </c>
      <c r="R90">
        <v>14.95</v>
      </c>
      <c r="S90">
        <v>14.95</v>
      </c>
      <c r="T90" t="s">
        <v>53</v>
      </c>
      <c r="U90" t="s">
        <v>53</v>
      </c>
      <c r="V90" t="s">
        <v>53</v>
      </c>
      <c r="W90">
        <v>37.64</v>
      </c>
      <c r="X90">
        <v>37.64</v>
      </c>
      <c r="Y90" t="s">
        <v>53</v>
      </c>
      <c r="Z90" t="s">
        <v>53</v>
      </c>
      <c r="AA90" t="s">
        <v>53</v>
      </c>
      <c r="AB90">
        <v>2.76</v>
      </c>
      <c r="AC90">
        <v>2.76</v>
      </c>
      <c r="AD90" t="s">
        <v>53</v>
      </c>
      <c r="AE90" s="1" t="s">
        <v>53</v>
      </c>
      <c r="AF90" t="s">
        <v>53</v>
      </c>
      <c r="AG90">
        <v>4.49</v>
      </c>
      <c r="AH90">
        <f t="shared" si="5"/>
        <v>4.49</v>
      </c>
      <c r="AI90" t="s">
        <v>53</v>
      </c>
      <c r="AJ90" t="s">
        <v>53</v>
      </c>
      <c r="AK90" t="s">
        <v>53</v>
      </c>
      <c r="AL90">
        <v>1.17</v>
      </c>
      <c r="AM90">
        <f t="shared" si="6"/>
        <v>1.17</v>
      </c>
      <c r="AN90" t="s">
        <v>53</v>
      </c>
      <c r="AO90" t="s">
        <v>53</v>
      </c>
      <c r="AP90" t="s">
        <v>53</v>
      </c>
      <c r="AQ90">
        <v>4.1900000000000004</v>
      </c>
      <c r="AR90">
        <f t="shared" si="7"/>
        <v>4.1900000000000004</v>
      </c>
      <c r="AS90" t="s">
        <v>54</v>
      </c>
      <c r="AT90" t="s">
        <v>52</v>
      </c>
      <c r="AU90" t="s">
        <v>52</v>
      </c>
      <c r="AV90">
        <v>4</v>
      </c>
      <c r="AW90" t="s">
        <v>58</v>
      </c>
      <c r="AX90" t="s">
        <v>51</v>
      </c>
      <c r="AY90" t="s">
        <v>51</v>
      </c>
      <c r="AZ90" t="s">
        <v>51</v>
      </c>
      <c r="BA90" s="28">
        <f t="shared" si="8"/>
        <v>21</v>
      </c>
      <c r="BB90" s="27" t="b">
        <f t="shared" si="9"/>
        <v>1</v>
      </c>
    </row>
    <row r="91" spans="1:54" x14ac:dyDescent="0.3">
      <c r="A91" s="9">
        <v>90</v>
      </c>
      <c r="B91" t="s">
        <v>51</v>
      </c>
      <c r="C91" t="s">
        <v>50</v>
      </c>
      <c r="D91" t="s">
        <v>51</v>
      </c>
      <c r="E91" t="s">
        <v>49</v>
      </c>
      <c r="F91">
        <v>6</v>
      </c>
      <c r="G91">
        <v>5</v>
      </c>
      <c r="H91">
        <v>1</v>
      </c>
      <c r="I91">
        <v>3</v>
      </c>
      <c r="J91">
        <v>3</v>
      </c>
      <c r="K91">
        <v>4</v>
      </c>
      <c r="L91">
        <v>1</v>
      </c>
      <c r="M91">
        <v>4</v>
      </c>
      <c r="N91" t="s">
        <v>52</v>
      </c>
      <c r="O91" t="s">
        <v>53</v>
      </c>
      <c r="P91" t="s">
        <v>53</v>
      </c>
      <c r="Q91" t="s">
        <v>53</v>
      </c>
      <c r="R91">
        <v>14.52</v>
      </c>
      <c r="S91">
        <v>14.52</v>
      </c>
      <c r="T91" t="s">
        <v>53</v>
      </c>
      <c r="U91" t="s">
        <v>53</v>
      </c>
      <c r="V91" t="s">
        <v>53</v>
      </c>
      <c r="W91">
        <v>23.57</v>
      </c>
      <c r="X91">
        <v>23.57</v>
      </c>
      <c r="Y91" t="s">
        <v>53</v>
      </c>
      <c r="Z91" t="s">
        <v>53</v>
      </c>
      <c r="AA91" t="s">
        <v>53</v>
      </c>
      <c r="AB91">
        <v>5.73</v>
      </c>
      <c r="AC91">
        <v>5.73</v>
      </c>
      <c r="AD91" t="s">
        <v>53</v>
      </c>
      <c r="AE91" s="1" t="s">
        <v>53</v>
      </c>
      <c r="AF91" t="s">
        <v>53</v>
      </c>
      <c r="AG91">
        <v>6.07</v>
      </c>
      <c r="AH91">
        <f t="shared" si="5"/>
        <v>6.07</v>
      </c>
      <c r="AI91" t="s">
        <v>53</v>
      </c>
      <c r="AJ91" t="s">
        <v>53</v>
      </c>
      <c r="AK91" t="s">
        <v>53</v>
      </c>
      <c r="AL91">
        <v>1.0900000000000001</v>
      </c>
      <c r="AM91">
        <f t="shared" si="6"/>
        <v>1.0900000000000001</v>
      </c>
      <c r="AN91" t="s">
        <v>53</v>
      </c>
      <c r="AO91" t="s">
        <v>53</v>
      </c>
      <c r="AP91" t="s">
        <v>53</v>
      </c>
      <c r="AQ91">
        <v>5.62</v>
      </c>
      <c r="AR91">
        <f t="shared" si="7"/>
        <v>5.62</v>
      </c>
      <c r="AS91" t="s">
        <v>54</v>
      </c>
      <c r="AT91" t="s">
        <v>50</v>
      </c>
      <c r="AU91" t="s">
        <v>50</v>
      </c>
      <c r="AV91">
        <v>6</v>
      </c>
      <c r="AW91" t="s">
        <v>58</v>
      </c>
      <c r="AX91" t="s">
        <v>51</v>
      </c>
      <c r="AY91" t="s">
        <v>51</v>
      </c>
      <c r="AZ91" t="s">
        <v>51</v>
      </c>
      <c r="BA91" s="28">
        <f t="shared" si="8"/>
        <v>21</v>
      </c>
      <c r="BB91" s="27" t="b">
        <f t="shared" si="9"/>
        <v>1</v>
      </c>
    </row>
    <row r="92" spans="1:54" x14ac:dyDescent="0.3">
      <c r="A92" s="9">
        <v>91</v>
      </c>
      <c r="B92" t="s">
        <v>49</v>
      </c>
      <c r="C92" t="s">
        <v>51</v>
      </c>
      <c r="D92" t="s">
        <v>49</v>
      </c>
      <c r="E92" t="s">
        <v>49</v>
      </c>
      <c r="F92">
        <v>7</v>
      </c>
      <c r="G92">
        <v>2</v>
      </c>
      <c r="H92">
        <v>3</v>
      </c>
      <c r="I92">
        <v>4</v>
      </c>
      <c r="J92">
        <v>1</v>
      </c>
      <c r="K92">
        <v>2</v>
      </c>
      <c r="L92">
        <v>2</v>
      </c>
      <c r="M92">
        <v>4</v>
      </c>
      <c r="N92" t="s">
        <v>49</v>
      </c>
      <c r="O92">
        <v>11.48</v>
      </c>
      <c r="P92" t="s">
        <v>53</v>
      </c>
      <c r="Q92" t="s">
        <v>53</v>
      </c>
      <c r="R92" t="s">
        <v>53</v>
      </c>
      <c r="S92">
        <v>11.48</v>
      </c>
      <c r="T92">
        <v>44.01</v>
      </c>
      <c r="U92" t="s">
        <v>53</v>
      </c>
      <c r="V92" t="s">
        <v>53</v>
      </c>
      <c r="W92" t="s">
        <v>53</v>
      </c>
      <c r="X92">
        <v>44.01</v>
      </c>
      <c r="Y92">
        <v>1.26</v>
      </c>
      <c r="Z92" t="s">
        <v>53</v>
      </c>
      <c r="AA92" t="s">
        <v>53</v>
      </c>
      <c r="AB92" t="s">
        <v>53</v>
      </c>
      <c r="AC92">
        <v>1.26</v>
      </c>
      <c r="AD92">
        <v>9.0299999999999994</v>
      </c>
      <c r="AE92" s="1" t="s">
        <v>53</v>
      </c>
      <c r="AF92" t="s">
        <v>53</v>
      </c>
      <c r="AG92" t="s">
        <v>53</v>
      </c>
      <c r="AH92">
        <f t="shared" si="5"/>
        <v>9.0299999999999994</v>
      </c>
      <c r="AI92">
        <v>1.33</v>
      </c>
      <c r="AJ92" t="s">
        <v>53</v>
      </c>
      <c r="AK92" t="s">
        <v>53</v>
      </c>
      <c r="AL92" t="s">
        <v>53</v>
      </c>
      <c r="AM92">
        <f t="shared" si="6"/>
        <v>1.33</v>
      </c>
      <c r="AN92">
        <v>6.77</v>
      </c>
      <c r="AO92" t="s">
        <v>53</v>
      </c>
      <c r="AP92" t="s">
        <v>53</v>
      </c>
      <c r="AQ92" t="s">
        <v>53</v>
      </c>
      <c r="AR92">
        <f t="shared" si="7"/>
        <v>6.77</v>
      </c>
      <c r="AS92" t="s">
        <v>54</v>
      </c>
      <c r="AT92" t="s">
        <v>52</v>
      </c>
      <c r="AU92" t="s">
        <v>52</v>
      </c>
      <c r="AV92">
        <v>2</v>
      </c>
      <c r="AW92" t="s">
        <v>52</v>
      </c>
      <c r="AX92" t="s">
        <v>49</v>
      </c>
      <c r="AY92" t="s">
        <v>50</v>
      </c>
      <c r="AZ92" t="s">
        <v>49</v>
      </c>
      <c r="BA92" s="28">
        <f t="shared" si="8"/>
        <v>21</v>
      </c>
      <c r="BB92" s="27" t="b">
        <f t="shared" si="9"/>
        <v>1</v>
      </c>
    </row>
    <row r="93" spans="1:54" x14ac:dyDescent="0.3">
      <c r="A93" s="9">
        <v>92</v>
      </c>
      <c r="B93" t="s">
        <v>49</v>
      </c>
      <c r="C93" t="s">
        <v>49</v>
      </c>
      <c r="D93" t="s">
        <v>51</v>
      </c>
      <c r="E93" t="s">
        <v>49</v>
      </c>
      <c r="F93">
        <v>6</v>
      </c>
      <c r="G93">
        <v>6</v>
      </c>
      <c r="H93">
        <v>1</v>
      </c>
      <c r="I93">
        <v>1</v>
      </c>
      <c r="J93">
        <v>3</v>
      </c>
      <c r="K93">
        <v>4</v>
      </c>
      <c r="L93">
        <v>1</v>
      </c>
      <c r="M93">
        <v>5</v>
      </c>
      <c r="N93" t="s">
        <v>51</v>
      </c>
      <c r="O93" t="s">
        <v>53</v>
      </c>
      <c r="P93">
        <v>9.39</v>
      </c>
      <c r="Q93" t="s">
        <v>53</v>
      </c>
      <c r="R93" t="s">
        <v>53</v>
      </c>
      <c r="S93">
        <v>9.39</v>
      </c>
      <c r="T93" t="s">
        <v>53</v>
      </c>
      <c r="U93">
        <v>22.08</v>
      </c>
      <c r="V93" t="s">
        <v>53</v>
      </c>
      <c r="W93" t="s">
        <v>53</v>
      </c>
      <c r="X93">
        <v>22.08</v>
      </c>
      <c r="Y93" t="s">
        <v>53</v>
      </c>
      <c r="Z93">
        <v>4.3499999999999996</v>
      </c>
      <c r="AA93" t="s">
        <v>53</v>
      </c>
      <c r="AB93" t="s">
        <v>53</v>
      </c>
      <c r="AC93">
        <v>4.3499999999999996</v>
      </c>
      <c r="AD93" t="s">
        <v>53</v>
      </c>
      <c r="AE93" s="1">
        <v>5.01</v>
      </c>
      <c r="AF93" t="s">
        <v>53</v>
      </c>
      <c r="AG93" t="s">
        <v>53</v>
      </c>
      <c r="AH93">
        <f t="shared" si="5"/>
        <v>5.01</v>
      </c>
      <c r="AI93" t="s">
        <v>53</v>
      </c>
      <c r="AJ93">
        <v>4.17</v>
      </c>
      <c r="AK93" t="s">
        <v>53</v>
      </c>
      <c r="AL93" t="s">
        <v>53</v>
      </c>
      <c r="AM93">
        <f t="shared" si="6"/>
        <v>4.17</v>
      </c>
      <c r="AN93" t="s">
        <v>53</v>
      </c>
      <c r="AO93">
        <v>1</v>
      </c>
      <c r="AP93" t="s">
        <v>53</v>
      </c>
      <c r="AQ93" t="s">
        <v>53</v>
      </c>
      <c r="AR93">
        <f t="shared" si="7"/>
        <v>1</v>
      </c>
      <c r="AS93" t="s">
        <v>59</v>
      </c>
      <c r="AT93" t="s">
        <v>50</v>
      </c>
      <c r="AU93" t="s">
        <v>50</v>
      </c>
      <c r="AV93">
        <v>2</v>
      </c>
      <c r="AW93" t="s">
        <v>61</v>
      </c>
      <c r="AX93" t="s">
        <v>51</v>
      </c>
      <c r="AY93" t="s">
        <v>58</v>
      </c>
      <c r="AZ93" t="s">
        <v>49</v>
      </c>
      <c r="BA93" s="28">
        <f t="shared" si="8"/>
        <v>21</v>
      </c>
      <c r="BB93" s="27" t="b">
        <f t="shared" si="9"/>
        <v>1</v>
      </c>
    </row>
    <row r="94" spans="1:54" x14ac:dyDescent="0.3">
      <c r="A94" s="9">
        <v>93</v>
      </c>
      <c r="B94" t="s">
        <v>49</v>
      </c>
      <c r="C94" t="s">
        <v>50</v>
      </c>
      <c r="D94" t="s">
        <v>51</v>
      </c>
      <c r="E94" t="s">
        <v>55</v>
      </c>
      <c r="F94">
        <v>7</v>
      </c>
      <c r="G94">
        <v>1</v>
      </c>
      <c r="H94">
        <v>5</v>
      </c>
      <c r="I94">
        <v>6</v>
      </c>
      <c r="J94">
        <v>1</v>
      </c>
      <c r="K94">
        <v>1</v>
      </c>
      <c r="L94">
        <v>5</v>
      </c>
      <c r="M94">
        <v>3</v>
      </c>
      <c r="N94" t="s">
        <v>52</v>
      </c>
      <c r="O94" t="s">
        <v>53</v>
      </c>
      <c r="P94" t="s">
        <v>53</v>
      </c>
      <c r="Q94" t="s">
        <v>53</v>
      </c>
      <c r="R94">
        <v>9.7799999999999994</v>
      </c>
      <c r="S94">
        <v>9.7799999999999994</v>
      </c>
      <c r="T94" t="s">
        <v>53</v>
      </c>
      <c r="U94" t="s">
        <v>53</v>
      </c>
      <c r="V94" t="s">
        <v>53</v>
      </c>
      <c r="W94">
        <v>36.549999999999997</v>
      </c>
      <c r="X94">
        <v>36.549999999999997</v>
      </c>
      <c r="Y94" t="s">
        <v>53</v>
      </c>
      <c r="Z94" t="s">
        <v>53</v>
      </c>
      <c r="AA94" t="s">
        <v>53</v>
      </c>
      <c r="AB94">
        <v>1.7</v>
      </c>
      <c r="AC94">
        <v>1.7</v>
      </c>
      <c r="AD94" t="s">
        <v>53</v>
      </c>
      <c r="AE94" s="1" t="s">
        <v>53</v>
      </c>
      <c r="AF94" t="s">
        <v>53</v>
      </c>
      <c r="AG94">
        <v>5.01</v>
      </c>
      <c r="AH94">
        <f t="shared" si="5"/>
        <v>5.01</v>
      </c>
      <c r="AI94" t="s">
        <v>53</v>
      </c>
      <c r="AJ94" t="s">
        <v>53</v>
      </c>
      <c r="AK94" t="s">
        <v>53</v>
      </c>
      <c r="AL94">
        <v>4.2</v>
      </c>
      <c r="AM94">
        <f t="shared" si="6"/>
        <v>4.2</v>
      </c>
      <c r="AN94" t="s">
        <v>53</v>
      </c>
      <c r="AO94" t="s">
        <v>53</v>
      </c>
      <c r="AP94" t="s">
        <v>53</v>
      </c>
      <c r="AQ94">
        <v>4.99</v>
      </c>
      <c r="AR94">
        <f t="shared" si="7"/>
        <v>4.99</v>
      </c>
      <c r="AS94" t="s">
        <v>54</v>
      </c>
      <c r="AT94" t="s">
        <v>52</v>
      </c>
      <c r="AU94" t="s">
        <v>50</v>
      </c>
      <c r="AV94">
        <v>3</v>
      </c>
      <c r="AW94" t="s">
        <v>61</v>
      </c>
      <c r="AX94" t="s">
        <v>49</v>
      </c>
      <c r="AY94" t="s">
        <v>57</v>
      </c>
      <c r="AZ94" t="s">
        <v>49</v>
      </c>
      <c r="BA94" s="28">
        <f t="shared" si="8"/>
        <v>21</v>
      </c>
      <c r="BB94" s="27" t="b">
        <f t="shared" si="9"/>
        <v>1</v>
      </c>
    </row>
    <row r="95" spans="1:54" x14ac:dyDescent="0.3">
      <c r="A95" s="9">
        <v>94</v>
      </c>
      <c r="B95" t="s">
        <v>51</v>
      </c>
      <c r="C95" t="s">
        <v>50</v>
      </c>
      <c r="D95" t="s">
        <v>51</v>
      </c>
      <c r="E95" t="s">
        <v>55</v>
      </c>
      <c r="F95">
        <v>6</v>
      </c>
      <c r="G95">
        <v>6</v>
      </c>
      <c r="H95">
        <v>1</v>
      </c>
      <c r="I95">
        <v>6</v>
      </c>
      <c r="J95">
        <v>1</v>
      </c>
      <c r="K95">
        <v>6</v>
      </c>
      <c r="L95">
        <v>3</v>
      </c>
      <c r="M95">
        <v>6</v>
      </c>
      <c r="N95" t="s">
        <v>50</v>
      </c>
      <c r="O95" t="s">
        <v>53</v>
      </c>
      <c r="P95" t="s">
        <v>53</v>
      </c>
      <c r="Q95">
        <v>5.53</v>
      </c>
      <c r="R95" t="s">
        <v>53</v>
      </c>
      <c r="S95">
        <v>5.53</v>
      </c>
      <c r="T95" t="s">
        <v>53</v>
      </c>
      <c r="U95" t="s">
        <v>53</v>
      </c>
      <c r="V95">
        <v>42.93</v>
      </c>
      <c r="W95" t="s">
        <v>53</v>
      </c>
      <c r="X95">
        <v>42.93</v>
      </c>
      <c r="Y95" t="s">
        <v>53</v>
      </c>
      <c r="Z95" t="s">
        <v>53</v>
      </c>
      <c r="AA95">
        <v>2.68</v>
      </c>
      <c r="AB95" t="s">
        <v>53</v>
      </c>
      <c r="AC95">
        <v>2.68</v>
      </c>
      <c r="AD95" t="s">
        <v>53</v>
      </c>
      <c r="AE95" s="1" t="s">
        <v>53</v>
      </c>
      <c r="AF95">
        <v>9.8699999999999992</v>
      </c>
      <c r="AG95" t="s">
        <v>53</v>
      </c>
      <c r="AH95">
        <f t="shared" si="5"/>
        <v>9.8699999999999992</v>
      </c>
      <c r="AI95" t="s">
        <v>53</v>
      </c>
      <c r="AJ95" t="s">
        <v>53</v>
      </c>
      <c r="AK95">
        <v>2.57</v>
      </c>
      <c r="AL95" t="s">
        <v>53</v>
      </c>
      <c r="AM95">
        <f t="shared" si="6"/>
        <v>2.57</v>
      </c>
      <c r="AN95" t="s">
        <v>53</v>
      </c>
      <c r="AO95" t="s">
        <v>53</v>
      </c>
      <c r="AP95">
        <v>6.43</v>
      </c>
      <c r="AQ95" t="s">
        <v>53</v>
      </c>
      <c r="AR95">
        <f t="shared" si="7"/>
        <v>6.43</v>
      </c>
      <c r="AS95" t="s">
        <v>54</v>
      </c>
      <c r="AT95" t="s">
        <v>55</v>
      </c>
      <c r="AU95" t="s">
        <v>49</v>
      </c>
      <c r="AV95">
        <v>7</v>
      </c>
      <c r="AW95" t="s">
        <v>60</v>
      </c>
      <c r="AX95" t="s">
        <v>51</v>
      </c>
      <c r="AY95" t="s">
        <v>51</v>
      </c>
      <c r="AZ95" t="s">
        <v>51</v>
      </c>
      <c r="BA95" s="28">
        <f t="shared" si="8"/>
        <v>21</v>
      </c>
      <c r="BB95" s="27" t="b">
        <f t="shared" si="9"/>
        <v>1</v>
      </c>
    </row>
    <row r="96" spans="1:54" x14ac:dyDescent="0.3">
      <c r="A96" s="9">
        <v>95</v>
      </c>
      <c r="B96" t="s">
        <v>49</v>
      </c>
      <c r="C96" t="s">
        <v>51</v>
      </c>
      <c r="D96" t="s">
        <v>49</v>
      </c>
      <c r="E96" t="s">
        <v>57</v>
      </c>
      <c r="F96">
        <v>6</v>
      </c>
      <c r="G96">
        <v>6</v>
      </c>
      <c r="H96">
        <v>1</v>
      </c>
      <c r="I96">
        <v>1</v>
      </c>
      <c r="J96">
        <v>3</v>
      </c>
      <c r="K96">
        <v>1</v>
      </c>
      <c r="L96">
        <v>1</v>
      </c>
      <c r="M96">
        <v>5</v>
      </c>
      <c r="N96" t="s">
        <v>50</v>
      </c>
      <c r="O96" t="s">
        <v>53</v>
      </c>
      <c r="P96" t="s">
        <v>53</v>
      </c>
      <c r="Q96">
        <v>11.14</v>
      </c>
      <c r="R96" t="s">
        <v>53</v>
      </c>
      <c r="S96">
        <v>11.14</v>
      </c>
      <c r="T96" t="s">
        <v>53</v>
      </c>
      <c r="U96" t="s">
        <v>53</v>
      </c>
      <c r="V96">
        <v>28</v>
      </c>
      <c r="W96" t="s">
        <v>53</v>
      </c>
      <c r="X96">
        <v>28</v>
      </c>
      <c r="Y96" t="s">
        <v>53</v>
      </c>
      <c r="Z96" t="s">
        <v>53</v>
      </c>
      <c r="AA96">
        <v>3.75</v>
      </c>
      <c r="AB96" t="s">
        <v>53</v>
      </c>
      <c r="AC96">
        <v>3.75</v>
      </c>
      <c r="AD96" t="s">
        <v>53</v>
      </c>
      <c r="AE96" s="1" t="s">
        <v>53</v>
      </c>
      <c r="AF96">
        <v>4.3499999999999996</v>
      </c>
      <c r="AG96" t="s">
        <v>53</v>
      </c>
      <c r="AH96">
        <f t="shared" si="5"/>
        <v>4.3499999999999996</v>
      </c>
      <c r="AI96" t="s">
        <v>53</v>
      </c>
      <c r="AJ96" t="s">
        <v>53</v>
      </c>
      <c r="AK96">
        <v>4.49</v>
      </c>
      <c r="AL96" t="s">
        <v>53</v>
      </c>
      <c r="AM96">
        <f t="shared" si="6"/>
        <v>4.49</v>
      </c>
      <c r="AN96" t="s">
        <v>53</v>
      </c>
      <c r="AO96" t="s">
        <v>53</v>
      </c>
      <c r="AP96">
        <v>5.84</v>
      </c>
      <c r="AQ96" t="s">
        <v>53</v>
      </c>
      <c r="AR96">
        <f t="shared" si="7"/>
        <v>5.84</v>
      </c>
      <c r="AS96" t="s">
        <v>56</v>
      </c>
      <c r="AT96" t="s">
        <v>52</v>
      </c>
      <c r="AU96" t="s">
        <v>50</v>
      </c>
      <c r="AV96">
        <v>2</v>
      </c>
      <c r="AW96" t="s">
        <v>51</v>
      </c>
      <c r="AX96" t="s">
        <v>49</v>
      </c>
      <c r="AY96" t="s">
        <v>49</v>
      </c>
      <c r="AZ96" t="s">
        <v>51</v>
      </c>
      <c r="BA96" s="28">
        <f t="shared" si="8"/>
        <v>21</v>
      </c>
      <c r="BB96" s="27" t="b">
        <f t="shared" si="9"/>
        <v>1</v>
      </c>
    </row>
    <row r="97" spans="1:54" x14ac:dyDescent="0.3">
      <c r="A97" s="9">
        <v>96</v>
      </c>
      <c r="B97" t="s">
        <v>51</v>
      </c>
      <c r="C97" t="s">
        <v>51</v>
      </c>
      <c r="D97" t="s">
        <v>51</v>
      </c>
      <c r="E97" t="s">
        <v>52</v>
      </c>
      <c r="F97">
        <v>7</v>
      </c>
      <c r="G97">
        <v>5</v>
      </c>
      <c r="H97">
        <v>4</v>
      </c>
      <c r="I97">
        <v>4</v>
      </c>
      <c r="J97">
        <v>2</v>
      </c>
      <c r="K97">
        <v>4</v>
      </c>
      <c r="L97">
        <v>3</v>
      </c>
      <c r="M97">
        <v>5</v>
      </c>
      <c r="N97" t="s">
        <v>49</v>
      </c>
      <c r="O97">
        <v>7.83</v>
      </c>
      <c r="P97" t="s">
        <v>53</v>
      </c>
      <c r="Q97" t="s">
        <v>53</v>
      </c>
      <c r="R97" t="s">
        <v>53</v>
      </c>
      <c r="S97">
        <v>7.83</v>
      </c>
      <c r="T97">
        <v>28.81</v>
      </c>
      <c r="U97" t="s">
        <v>53</v>
      </c>
      <c r="V97" t="s">
        <v>53</v>
      </c>
      <c r="W97" t="s">
        <v>53</v>
      </c>
      <c r="X97">
        <v>28.81</v>
      </c>
      <c r="Y97">
        <v>4.96</v>
      </c>
      <c r="Z97" t="s">
        <v>53</v>
      </c>
      <c r="AA97" t="s">
        <v>53</v>
      </c>
      <c r="AB97" t="s">
        <v>53</v>
      </c>
      <c r="AC97">
        <v>4.96</v>
      </c>
      <c r="AD97">
        <v>7.43</v>
      </c>
      <c r="AE97" s="1" t="s">
        <v>53</v>
      </c>
      <c r="AF97" t="s">
        <v>53</v>
      </c>
      <c r="AG97" t="s">
        <v>53</v>
      </c>
      <c r="AH97">
        <f t="shared" si="5"/>
        <v>7.43</v>
      </c>
      <c r="AI97">
        <v>1.3</v>
      </c>
      <c r="AJ97" t="s">
        <v>53</v>
      </c>
      <c r="AK97" t="s">
        <v>53</v>
      </c>
      <c r="AL97" t="s">
        <v>53</v>
      </c>
      <c r="AM97">
        <f t="shared" si="6"/>
        <v>1.3</v>
      </c>
      <c r="AN97">
        <v>1.03</v>
      </c>
      <c r="AO97" t="s">
        <v>53</v>
      </c>
      <c r="AP97" t="s">
        <v>53</v>
      </c>
      <c r="AQ97" t="s">
        <v>53</v>
      </c>
      <c r="AR97">
        <f t="shared" si="7"/>
        <v>1.03</v>
      </c>
      <c r="AS97" t="s">
        <v>59</v>
      </c>
      <c r="AT97" t="s">
        <v>52</v>
      </c>
      <c r="AU97" t="s">
        <v>50</v>
      </c>
      <c r="AV97">
        <v>3</v>
      </c>
      <c r="AW97" t="s">
        <v>52</v>
      </c>
      <c r="AX97" t="s">
        <v>50</v>
      </c>
      <c r="AY97" t="s">
        <v>50</v>
      </c>
      <c r="AZ97" t="s">
        <v>51</v>
      </c>
      <c r="BA97" s="28">
        <f t="shared" si="8"/>
        <v>21</v>
      </c>
      <c r="BB97" s="27" t="b">
        <f t="shared" si="9"/>
        <v>1</v>
      </c>
    </row>
    <row r="98" spans="1:54" x14ac:dyDescent="0.3">
      <c r="A98" s="9">
        <v>97</v>
      </c>
      <c r="B98" t="s">
        <v>51</v>
      </c>
      <c r="C98" t="s">
        <v>52</v>
      </c>
      <c r="D98" t="s">
        <v>49</v>
      </c>
      <c r="E98" t="s">
        <v>52</v>
      </c>
      <c r="F98">
        <v>7</v>
      </c>
      <c r="G98">
        <v>5</v>
      </c>
      <c r="H98">
        <v>2</v>
      </c>
      <c r="I98">
        <v>6</v>
      </c>
      <c r="J98">
        <v>6</v>
      </c>
      <c r="K98">
        <v>5</v>
      </c>
      <c r="L98">
        <v>2</v>
      </c>
      <c r="M98">
        <v>4</v>
      </c>
      <c r="N98" t="s">
        <v>51</v>
      </c>
      <c r="O98" t="s">
        <v>53</v>
      </c>
      <c r="P98">
        <v>5.18</v>
      </c>
      <c r="Q98" t="s">
        <v>53</v>
      </c>
      <c r="R98" t="s">
        <v>53</v>
      </c>
      <c r="S98">
        <v>5.18</v>
      </c>
      <c r="T98" t="s">
        <v>53</v>
      </c>
      <c r="U98">
        <v>37.700000000000003</v>
      </c>
      <c r="V98" t="s">
        <v>53</v>
      </c>
      <c r="W98" t="s">
        <v>53</v>
      </c>
      <c r="X98">
        <v>37.700000000000003</v>
      </c>
      <c r="Y98" t="s">
        <v>53</v>
      </c>
      <c r="Z98">
        <v>4.87</v>
      </c>
      <c r="AA98" t="s">
        <v>53</v>
      </c>
      <c r="AB98" t="s">
        <v>53</v>
      </c>
      <c r="AC98">
        <v>4.87</v>
      </c>
      <c r="AD98" t="s">
        <v>53</v>
      </c>
      <c r="AE98" s="1">
        <v>6.02</v>
      </c>
      <c r="AF98" t="s">
        <v>53</v>
      </c>
      <c r="AG98" t="s">
        <v>53</v>
      </c>
      <c r="AH98">
        <f t="shared" si="5"/>
        <v>6.02</v>
      </c>
      <c r="AI98" t="s">
        <v>53</v>
      </c>
      <c r="AJ98">
        <v>4.25</v>
      </c>
      <c r="AK98" t="s">
        <v>53</v>
      </c>
      <c r="AL98" t="s">
        <v>53</v>
      </c>
      <c r="AM98">
        <f t="shared" si="6"/>
        <v>4.25</v>
      </c>
      <c r="AN98" t="s">
        <v>53</v>
      </c>
      <c r="AO98">
        <v>1.82</v>
      </c>
      <c r="AP98" t="s">
        <v>53</v>
      </c>
      <c r="AQ98" t="s">
        <v>53</v>
      </c>
      <c r="AR98">
        <f t="shared" si="7"/>
        <v>1.82</v>
      </c>
      <c r="AS98" t="s">
        <v>54</v>
      </c>
      <c r="AT98" t="s">
        <v>55</v>
      </c>
      <c r="AU98" t="s">
        <v>50</v>
      </c>
      <c r="AV98">
        <v>4</v>
      </c>
      <c r="AW98" t="s">
        <v>50</v>
      </c>
      <c r="AX98" t="s">
        <v>51</v>
      </c>
      <c r="AY98" t="s">
        <v>50</v>
      </c>
      <c r="AZ98" t="s">
        <v>51</v>
      </c>
      <c r="BA98" s="28">
        <f t="shared" si="8"/>
        <v>21</v>
      </c>
      <c r="BB98" s="27" t="b">
        <f t="shared" si="9"/>
        <v>1</v>
      </c>
    </row>
    <row r="99" spans="1:54" x14ac:dyDescent="0.3">
      <c r="A99" s="9">
        <v>98</v>
      </c>
      <c r="B99" t="s">
        <v>49</v>
      </c>
      <c r="C99" t="s">
        <v>50</v>
      </c>
      <c r="D99" t="s">
        <v>49</v>
      </c>
      <c r="E99" t="s">
        <v>50</v>
      </c>
      <c r="F99">
        <v>6</v>
      </c>
      <c r="G99">
        <v>6</v>
      </c>
      <c r="H99">
        <v>5</v>
      </c>
      <c r="I99">
        <v>1</v>
      </c>
      <c r="J99">
        <v>1</v>
      </c>
      <c r="K99">
        <v>5</v>
      </c>
      <c r="L99">
        <v>1</v>
      </c>
      <c r="M99">
        <v>4</v>
      </c>
      <c r="N99" t="s">
        <v>52</v>
      </c>
      <c r="O99" t="s">
        <v>53</v>
      </c>
      <c r="P99" t="s">
        <v>53</v>
      </c>
      <c r="Q99" t="s">
        <v>53</v>
      </c>
      <c r="R99">
        <v>13.6</v>
      </c>
      <c r="S99">
        <v>13.6</v>
      </c>
      <c r="T99" t="s">
        <v>53</v>
      </c>
      <c r="U99" t="s">
        <v>53</v>
      </c>
      <c r="V99" t="s">
        <v>53</v>
      </c>
      <c r="W99">
        <v>25.77</v>
      </c>
      <c r="X99">
        <v>25.77</v>
      </c>
      <c r="Y99" t="s">
        <v>53</v>
      </c>
      <c r="Z99" t="s">
        <v>53</v>
      </c>
      <c r="AA99" t="s">
        <v>53</v>
      </c>
      <c r="AB99">
        <v>3.3</v>
      </c>
      <c r="AC99">
        <v>3.3</v>
      </c>
      <c r="AD99" t="s">
        <v>53</v>
      </c>
      <c r="AE99" s="1" t="s">
        <v>53</v>
      </c>
      <c r="AF99" t="s">
        <v>53</v>
      </c>
      <c r="AG99">
        <v>4.1900000000000004</v>
      </c>
      <c r="AH99">
        <f t="shared" si="5"/>
        <v>4.1900000000000004</v>
      </c>
      <c r="AI99" t="s">
        <v>53</v>
      </c>
      <c r="AJ99" t="s">
        <v>53</v>
      </c>
      <c r="AK99" t="s">
        <v>53</v>
      </c>
      <c r="AL99">
        <v>5</v>
      </c>
      <c r="AM99">
        <f t="shared" si="6"/>
        <v>5</v>
      </c>
      <c r="AN99" t="s">
        <v>53</v>
      </c>
      <c r="AO99" t="s">
        <v>53</v>
      </c>
      <c r="AP99" t="s">
        <v>53</v>
      </c>
      <c r="AQ99">
        <v>4.37</v>
      </c>
      <c r="AR99">
        <f t="shared" si="7"/>
        <v>4.37</v>
      </c>
      <c r="AS99" t="s">
        <v>54</v>
      </c>
      <c r="AT99" t="s">
        <v>50</v>
      </c>
      <c r="AU99" t="s">
        <v>49</v>
      </c>
      <c r="AV99">
        <v>2</v>
      </c>
      <c r="AW99" t="s">
        <v>58</v>
      </c>
      <c r="AX99" t="s">
        <v>49</v>
      </c>
      <c r="AY99" t="s">
        <v>51</v>
      </c>
      <c r="AZ99" t="s">
        <v>51</v>
      </c>
      <c r="BA99" s="28">
        <f t="shared" si="8"/>
        <v>21</v>
      </c>
      <c r="BB99" s="27" t="b">
        <f t="shared" si="9"/>
        <v>1</v>
      </c>
    </row>
    <row r="100" spans="1:54" x14ac:dyDescent="0.3">
      <c r="A100" s="9">
        <v>99</v>
      </c>
      <c r="B100" t="s">
        <v>49</v>
      </c>
      <c r="C100" t="s">
        <v>50</v>
      </c>
      <c r="D100" t="s">
        <v>51</v>
      </c>
      <c r="E100" t="s">
        <v>57</v>
      </c>
      <c r="F100">
        <v>5</v>
      </c>
      <c r="G100">
        <v>1</v>
      </c>
      <c r="H100">
        <v>1</v>
      </c>
      <c r="I100">
        <v>5</v>
      </c>
      <c r="J100">
        <v>1</v>
      </c>
      <c r="K100">
        <v>4</v>
      </c>
      <c r="L100">
        <v>1</v>
      </c>
      <c r="M100">
        <v>5</v>
      </c>
      <c r="N100" t="s">
        <v>52</v>
      </c>
      <c r="O100" t="s">
        <v>53</v>
      </c>
      <c r="P100" t="s">
        <v>53</v>
      </c>
      <c r="Q100" t="s">
        <v>53</v>
      </c>
      <c r="R100">
        <v>13.27</v>
      </c>
      <c r="S100">
        <v>13.27</v>
      </c>
      <c r="T100" t="s">
        <v>53</v>
      </c>
      <c r="U100" t="s">
        <v>53</v>
      </c>
      <c r="V100" t="s">
        <v>53</v>
      </c>
      <c r="W100">
        <v>36.82</v>
      </c>
      <c r="X100">
        <v>36.82</v>
      </c>
      <c r="Y100" t="s">
        <v>53</v>
      </c>
      <c r="Z100" t="s">
        <v>53</v>
      </c>
      <c r="AA100" t="s">
        <v>53</v>
      </c>
      <c r="AB100">
        <v>3.72</v>
      </c>
      <c r="AC100">
        <v>3.72</v>
      </c>
      <c r="AD100" t="s">
        <v>53</v>
      </c>
      <c r="AE100" s="1" t="s">
        <v>53</v>
      </c>
      <c r="AF100" t="s">
        <v>53</v>
      </c>
      <c r="AG100">
        <v>5.72</v>
      </c>
      <c r="AH100">
        <f t="shared" si="5"/>
        <v>5.72</v>
      </c>
      <c r="AI100" t="s">
        <v>53</v>
      </c>
      <c r="AJ100" t="s">
        <v>53</v>
      </c>
      <c r="AK100" t="s">
        <v>53</v>
      </c>
      <c r="AL100">
        <v>2.57</v>
      </c>
      <c r="AM100">
        <f t="shared" si="6"/>
        <v>2.57</v>
      </c>
      <c r="AN100" t="s">
        <v>53</v>
      </c>
      <c r="AO100" t="s">
        <v>53</v>
      </c>
      <c r="AP100" t="s">
        <v>53</v>
      </c>
      <c r="AQ100">
        <v>3.21</v>
      </c>
      <c r="AR100">
        <f t="shared" si="7"/>
        <v>3.21</v>
      </c>
      <c r="AS100" t="s">
        <v>54</v>
      </c>
      <c r="AT100" t="s">
        <v>50</v>
      </c>
      <c r="AU100" t="s">
        <v>50</v>
      </c>
      <c r="AV100">
        <v>1</v>
      </c>
      <c r="AW100" t="s">
        <v>55</v>
      </c>
      <c r="AX100" t="s">
        <v>55</v>
      </c>
      <c r="AY100" t="s">
        <v>55</v>
      </c>
      <c r="AZ100" t="s">
        <v>51</v>
      </c>
      <c r="BA100" s="28">
        <f t="shared" si="8"/>
        <v>21</v>
      </c>
      <c r="BB100" s="27" t="b">
        <f t="shared" si="9"/>
        <v>1</v>
      </c>
    </row>
    <row r="101" spans="1:54" x14ac:dyDescent="0.3">
      <c r="A101" s="9">
        <v>100</v>
      </c>
      <c r="B101" t="s">
        <v>51</v>
      </c>
      <c r="C101" t="s">
        <v>50</v>
      </c>
      <c r="D101" t="s">
        <v>50</v>
      </c>
      <c r="E101" t="s">
        <v>55</v>
      </c>
      <c r="F101">
        <v>6</v>
      </c>
      <c r="G101">
        <v>7</v>
      </c>
      <c r="H101">
        <v>1</v>
      </c>
      <c r="I101">
        <v>1</v>
      </c>
      <c r="J101">
        <v>1</v>
      </c>
      <c r="K101">
        <v>5</v>
      </c>
      <c r="L101">
        <v>6</v>
      </c>
      <c r="M101">
        <v>4</v>
      </c>
      <c r="N101" t="s">
        <v>50</v>
      </c>
      <c r="O101" t="s">
        <v>53</v>
      </c>
      <c r="P101" t="s">
        <v>53</v>
      </c>
      <c r="Q101">
        <v>12.42</v>
      </c>
      <c r="R101" t="s">
        <v>53</v>
      </c>
      <c r="S101">
        <v>12.42</v>
      </c>
      <c r="T101" t="s">
        <v>53</v>
      </c>
      <c r="U101" t="s">
        <v>53</v>
      </c>
      <c r="V101">
        <v>31.62</v>
      </c>
      <c r="W101" t="s">
        <v>53</v>
      </c>
      <c r="X101">
        <v>31.62</v>
      </c>
      <c r="Y101" t="s">
        <v>53</v>
      </c>
      <c r="Z101" t="s">
        <v>53</v>
      </c>
      <c r="AA101">
        <v>6.76</v>
      </c>
      <c r="AB101" t="s">
        <v>53</v>
      </c>
      <c r="AC101">
        <v>6.76</v>
      </c>
      <c r="AD101" t="s">
        <v>53</v>
      </c>
      <c r="AE101" s="1" t="s">
        <v>53</v>
      </c>
      <c r="AF101">
        <v>4.6399999999999997</v>
      </c>
      <c r="AG101" t="s">
        <v>53</v>
      </c>
      <c r="AH101">
        <f t="shared" si="5"/>
        <v>4.6399999999999997</v>
      </c>
      <c r="AI101" t="s">
        <v>53</v>
      </c>
      <c r="AJ101" t="s">
        <v>53</v>
      </c>
      <c r="AK101">
        <v>3.89</v>
      </c>
      <c r="AL101" t="s">
        <v>53</v>
      </c>
      <c r="AM101">
        <f t="shared" si="6"/>
        <v>3.89</v>
      </c>
      <c r="AN101" t="s">
        <v>53</v>
      </c>
      <c r="AO101" t="s">
        <v>53</v>
      </c>
      <c r="AP101">
        <v>5.41</v>
      </c>
      <c r="AQ101" t="s">
        <v>53</v>
      </c>
      <c r="AR101">
        <f t="shared" si="7"/>
        <v>5.41</v>
      </c>
      <c r="AS101" t="s">
        <v>54</v>
      </c>
      <c r="AT101" t="s">
        <v>50</v>
      </c>
      <c r="AU101" t="s">
        <v>58</v>
      </c>
      <c r="AV101">
        <v>1</v>
      </c>
      <c r="AW101" t="s">
        <v>51</v>
      </c>
      <c r="AX101" t="s">
        <v>51</v>
      </c>
      <c r="AY101" t="s">
        <v>55</v>
      </c>
      <c r="AZ101" t="s">
        <v>49</v>
      </c>
      <c r="BA101" s="28">
        <f t="shared" si="8"/>
        <v>21</v>
      </c>
      <c r="BB101" s="27" t="b">
        <f t="shared" si="9"/>
        <v>1</v>
      </c>
    </row>
    <row r="102" spans="1:54" x14ac:dyDescent="0.3">
      <c r="A102" s="9">
        <v>101</v>
      </c>
      <c r="B102" t="s">
        <v>49</v>
      </c>
      <c r="C102" t="s">
        <v>51</v>
      </c>
      <c r="D102" t="s">
        <v>51</v>
      </c>
      <c r="E102" t="s">
        <v>55</v>
      </c>
      <c r="F102">
        <v>7</v>
      </c>
      <c r="G102">
        <v>6</v>
      </c>
      <c r="H102">
        <v>4</v>
      </c>
      <c r="I102">
        <v>2</v>
      </c>
      <c r="J102">
        <v>4</v>
      </c>
      <c r="K102">
        <v>1</v>
      </c>
      <c r="L102">
        <v>2</v>
      </c>
      <c r="M102">
        <v>4</v>
      </c>
      <c r="N102" t="s">
        <v>51</v>
      </c>
      <c r="O102" t="s">
        <v>53</v>
      </c>
      <c r="P102">
        <v>8.09</v>
      </c>
      <c r="Q102" t="s">
        <v>53</v>
      </c>
      <c r="R102" t="s">
        <v>53</v>
      </c>
      <c r="S102">
        <v>8.09</v>
      </c>
      <c r="T102" t="s">
        <v>53</v>
      </c>
      <c r="U102">
        <v>28.59</v>
      </c>
      <c r="V102" t="s">
        <v>53</v>
      </c>
      <c r="W102" t="s">
        <v>53</v>
      </c>
      <c r="X102">
        <v>28.59</v>
      </c>
      <c r="Y102" t="s">
        <v>53</v>
      </c>
      <c r="Z102">
        <v>3.09</v>
      </c>
      <c r="AA102" t="s">
        <v>53</v>
      </c>
      <c r="AB102" t="s">
        <v>53</v>
      </c>
      <c r="AC102">
        <v>3.09</v>
      </c>
      <c r="AD102" t="s">
        <v>53</v>
      </c>
      <c r="AE102" s="1">
        <v>4.99</v>
      </c>
      <c r="AF102" t="s">
        <v>53</v>
      </c>
      <c r="AG102" t="s">
        <v>53</v>
      </c>
      <c r="AH102">
        <f t="shared" si="5"/>
        <v>4.99</v>
      </c>
      <c r="AI102" t="s">
        <v>53</v>
      </c>
      <c r="AJ102">
        <v>4.53</v>
      </c>
      <c r="AK102" t="s">
        <v>53</v>
      </c>
      <c r="AL102" t="s">
        <v>53</v>
      </c>
      <c r="AM102">
        <f t="shared" si="6"/>
        <v>4.53</v>
      </c>
      <c r="AN102" t="s">
        <v>53</v>
      </c>
      <c r="AO102">
        <v>2.69</v>
      </c>
      <c r="AP102" t="s">
        <v>53</v>
      </c>
      <c r="AQ102" t="s">
        <v>53</v>
      </c>
      <c r="AR102">
        <f t="shared" si="7"/>
        <v>2.69</v>
      </c>
      <c r="AS102" t="s">
        <v>59</v>
      </c>
      <c r="AT102" t="s">
        <v>55</v>
      </c>
      <c r="AU102" t="s">
        <v>50</v>
      </c>
      <c r="AV102">
        <v>2</v>
      </c>
      <c r="AW102" t="s">
        <v>61</v>
      </c>
      <c r="AX102" t="s">
        <v>49</v>
      </c>
      <c r="AY102" t="s">
        <v>49</v>
      </c>
      <c r="AZ102" t="s">
        <v>51</v>
      </c>
      <c r="BA102" s="28">
        <f t="shared" si="8"/>
        <v>21</v>
      </c>
      <c r="BB102" s="27" t="b">
        <f t="shared" si="9"/>
        <v>1</v>
      </c>
    </row>
    <row r="103" spans="1:54" x14ac:dyDescent="0.3">
      <c r="A103" s="9">
        <v>102</v>
      </c>
      <c r="B103" t="s">
        <v>51</v>
      </c>
      <c r="C103" t="s">
        <v>51</v>
      </c>
      <c r="D103" t="s">
        <v>49</v>
      </c>
      <c r="E103" t="s">
        <v>55</v>
      </c>
      <c r="F103">
        <v>7</v>
      </c>
      <c r="G103">
        <v>5</v>
      </c>
      <c r="H103">
        <v>1</v>
      </c>
      <c r="I103">
        <v>3</v>
      </c>
      <c r="J103">
        <v>3</v>
      </c>
      <c r="K103">
        <v>2</v>
      </c>
      <c r="L103">
        <v>1</v>
      </c>
      <c r="M103">
        <v>1</v>
      </c>
      <c r="N103" t="s">
        <v>52</v>
      </c>
      <c r="O103" t="s">
        <v>53</v>
      </c>
      <c r="P103" t="s">
        <v>53</v>
      </c>
      <c r="Q103" t="s">
        <v>53</v>
      </c>
      <c r="R103">
        <v>5.15</v>
      </c>
      <c r="S103">
        <v>5.15</v>
      </c>
      <c r="T103" t="s">
        <v>53</v>
      </c>
      <c r="U103" t="s">
        <v>53</v>
      </c>
      <c r="V103" t="s">
        <v>53</v>
      </c>
      <c r="W103">
        <v>31.93</v>
      </c>
      <c r="X103">
        <v>31.93</v>
      </c>
      <c r="Y103" t="s">
        <v>53</v>
      </c>
      <c r="Z103" t="s">
        <v>53</v>
      </c>
      <c r="AA103" t="s">
        <v>53</v>
      </c>
      <c r="AB103">
        <v>7.43</v>
      </c>
      <c r="AC103">
        <v>7.43</v>
      </c>
      <c r="AD103" t="s">
        <v>53</v>
      </c>
      <c r="AE103" s="1" t="s">
        <v>53</v>
      </c>
      <c r="AF103" t="s">
        <v>53</v>
      </c>
      <c r="AG103">
        <v>6.89</v>
      </c>
      <c r="AH103">
        <f t="shared" si="5"/>
        <v>6.89</v>
      </c>
      <c r="AI103" t="s">
        <v>53</v>
      </c>
      <c r="AJ103" t="s">
        <v>53</v>
      </c>
      <c r="AK103" t="s">
        <v>53</v>
      </c>
      <c r="AL103">
        <v>1.91</v>
      </c>
      <c r="AM103">
        <f t="shared" si="6"/>
        <v>1.91</v>
      </c>
      <c r="AN103" t="s">
        <v>53</v>
      </c>
      <c r="AO103" t="s">
        <v>53</v>
      </c>
      <c r="AP103" t="s">
        <v>53</v>
      </c>
      <c r="AQ103">
        <v>3.48</v>
      </c>
      <c r="AR103">
        <f t="shared" si="7"/>
        <v>3.48</v>
      </c>
      <c r="AS103" t="s">
        <v>56</v>
      </c>
      <c r="AT103" t="s">
        <v>52</v>
      </c>
      <c r="AU103" t="s">
        <v>58</v>
      </c>
      <c r="AV103">
        <v>2</v>
      </c>
      <c r="AW103" t="s">
        <v>55</v>
      </c>
      <c r="AX103" t="s">
        <v>55</v>
      </c>
      <c r="AY103" t="s">
        <v>50</v>
      </c>
      <c r="AZ103" t="s">
        <v>50</v>
      </c>
      <c r="BA103" s="28">
        <f t="shared" si="8"/>
        <v>21</v>
      </c>
      <c r="BB103" s="27" t="b">
        <f t="shared" si="9"/>
        <v>1</v>
      </c>
    </row>
    <row r="104" spans="1:54" x14ac:dyDescent="0.3">
      <c r="A104" s="9">
        <v>103</v>
      </c>
      <c r="B104" t="s">
        <v>49</v>
      </c>
      <c r="C104" t="s">
        <v>55</v>
      </c>
      <c r="D104" t="s">
        <v>51</v>
      </c>
      <c r="E104" t="s">
        <v>50</v>
      </c>
      <c r="F104">
        <v>6</v>
      </c>
      <c r="G104">
        <v>6</v>
      </c>
      <c r="H104">
        <v>1</v>
      </c>
      <c r="I104">
        <v>1</v>
      </c>
      <c r="J104">
        <v>1</v>
      </c>
      <c r="K104">
        <v>5</v>
      </c>
      <c r="L104">
        <v>1</v>
      </c>
      <c r="M104">
        <v>2</v>
      </c>
      <c r="N104" t="s">
        <v>51</v>
      </c>
      <c r="O104" t="s">
        <v>53</v>
      </c>
      <c r="P104">
        <v>13.85</v>
      </c>
      <c r="Q104" t="s">
        <v>53</v>
      </c>
      <c r="R104" t="s">
        <v>53</v>
      </c>
      <c r="S104">
        <v>13.85</v>
      </c>
      <c r="T104" t="s">
        <v>53</v>
      </c>
      <c r="U104">
        <v>25.11</v>
      </c>
      <c r="V104" t="s">
        <v>53</v>
      </c>
      <c r="W104" t="s">
        <v>53</v>
      </c>
      <c r="X104">
        <v>25.11</v>
      </c>
      <c r="Y104" t="s">
        <v>53</v>
      </c>
      <c r="Z104">
        <v>2.5299999999999998</v>
      </c>
      <c r="AA104" t="s">
        <v>53</v>
      </c>
      <c r="AB104" t="s">
        <v>53</v>
      </c>
      <c r="AC104">
        <v>2.5299999999999998</v>
      </c>
      <c r="AD104" t="s">
        <v>53</v>
      </c>
      <c r="AE104" s="1">
        <v>6.67</v>
      </c>
      <c r="AF104" t="s">
        <v>53</v>
      </c>
      <c r="AG104" t="s">
        <v>53</v>
      </c>
      <c r="AH104">
        <f t="shared" si="5"/>
        <v>6.67</v>
      </c>
      <c r="AI104" t="s">
        <v>53</v>
      </c>
      <c r="AJ104">
        <v>3.41</v>
      </c>
      <c r="AK104" t="s">
        <v>53</v>
      </c>
      <c r="AL104" t="s">
        <v>53</v>
      </c>
      <c r="AM104">
        <f t="shared" si="6"/>
        <v>3.41</v>
      </c>
      <c r="AN104" t="s">
        <v>53</v>
      </c>
      <c r="AO104">
        <v>1.17</v>
      </c>
      <c r="AP104" t="s">
        <v>53</v>
      </c>
      <c r="AQ104" t="s">
        <v>53</v>
      </c>
      <c r="AR104">
        <f t="shared" si="7"/>
        <v>1.17</v>
      </c>
      <c r="AS104" t="s">
        <v>54</v>
      </c>
      <c r="AT104" t="s">
        <v>58</v>
      </c>
      <c r="AU104" t="s">
        <v>50</v>
      </c>
      <c r="AV104">
        <v>5</v>
      </c>
      <c r="AW104" t="s">
        <v>55</v>
      </c>
      <c r="AX104" t="s">
        <v>58</v>
      </c>
      <c r="AY104" t="s">
        <v>52</v>
      </c>
      <c r="AZ104" t="s">
        <v>51</v>
      </c>
      <c r="BA104" s="28">
        <f t="shared" si="8"/>
        <v>21</v>
      </c>
      <c r="BB104" s="27" t="b">
        <f t="shared" si="9"/>
        <v>1</v>
      </c>
    </row>
    <row r="105" spans="1:54" x14ac:dyDescent="0.3">
      <c r="A105" s="9">
        <v>104</v>
      </c>
      <c r="B105" t="s">
        <v>49</v>
      </c>
      <c r="C105" t="s">
        <v>51</v>
      </c>
      <c r="D105" t="s">
        <v>55</v>
      </c>
      <c r="E105" t="s">
        <v>49</v>
      </c>
      <c r="F105">
        <v>7</v>
      </c>
      <c r="G105">
        <v>6</v>
      </c>
      <c r="H105">
        <v>1</v>
      </c>
      <c r="I105">
        <v>1</v>
      </c>
      <c r="J105">
        <v>2</v>
      </c>
      <c r="K105">
        <v>4</v>
      </c>
      <c r="L105">
        <v>1</v>
      </c>
      <c r="M105">
        <v>2</v>
      </c>
      <c r="N105" t="s">
        <v>50</v>
      </c>
      <c r="O105" t="s">
        <v>53</v>
      </c>
      <c r="P105" t="s">
        <v>53</v>
      </c>
      <c r="Q105">
        <v>14.44</v>
      </c>
      <c r="R105" t="s">
        <v>53</v>
      </c>
      <c r="S105">
        <v>14.44</v>
      </c>
      <c r="T105" t="s">
        <v>53</v>
      </c>
      <c r="U105" t="s">
        <v>53</v>
      </c>
      <c r="V105">
        <v>47.04</v>
      </c>
      <c r="W105" t="s">
        <v>53</v>
      </c>
      <c r="X105">
        <v>47.04</v>
      </c>
      <c r="Y105" t="s">
        <v>53</v>
      </c>
      <c r="Z105" t="s">
        <v>53</v>
      </c>
      <c r="AA105">
        <v>5.86</v>
      </c>
      <c r="AB105" t="s">
        <v>53</v>
      </c>
      <c r="AC105">
        <v>5.86</v>
      </c>
      <c r="AD105" t="s">
        <v>53</v>
      </c>
      <c r="AE105" s="1" t="s">
        <v>53</v>
      </c>
      <c r="AF105">
        <v>9.7100000000000009</v>
      </c>
      <c r="AG105" t="s">
        <v>53</v>
      </c>
      <c r="AH105">
        <f t="shared" si="5"/>
        <v>9.7100000000000009</v>
      </c>
      <c r="AI105" t="s">
        <v>53</v>
      </c>
      <c r="AJ105" t="s">
        <v>53</v>
      </c>
      <c r="AK105">
        <v>3.95</v>
      </c>
      <c r="AL105" t="s">
        <v>53</v>
      </c>
      <c r="AM105">
        <f t="shared" si="6"/>
        <v>3.95</v>
      </c>
      <c r="AN105" t="s">
        <v>53</v>
      </c>
      <c r="AO105" t="s">
        <v>53</v>
      </c>
      <c r="AP105">
        <v>5.81</v>
      </c>
      <c r="AQ105" t="s">
        <v>53</v>
      </c>
      <c r="AR105">
        <f t="shared" si="7"/>
        <v>5.81</v>
      </c>
      <c r="AS105" t="s">
        <v>54</v>
      </c>
      <c r="AT105" t="s">
        <v>50</v>
      </c>
      <c r="AU105" t="s">
        <v>50</v>
      </c>
      <c r="AV105">
        <v>4</v>
      </c>
      <c r="AW105" t="s">
        <v>52</v>
      </c>
      <c r="AX105" t="s">
        <v>51</v>
      </c>
      <c r="AY105" t="s">
        <v>49</v>
      </c>
      <c r="AZ105" t="s">
        <v>49</v>
      </c>
      <c r="BA105" s="28">
        <f t="shared" si="8"/>
        <v>21</v>
      </c>
      <c r="BB105" s="27" t="b">
        <f t="shared" si="9"/>
        <v>1</v>
      </c>
    </row>
    <row r="106" spans="1:54" x14ac:dyDescent="0.3">
      <c r="A106" s="9">
        <v>105</v>
      </c>
      <c r="B106" t="s">
        <v>51</v>
      </c>
      <c r="C106" t="s">
        <v>52</v>
      </c>
      <c r="D106" t="s">
        <v>50</v>
      </c>
      <c r="E106" t="s">
        <v>50</v>
      </c>
      <c r="F106">
        <v>6</v>
      </c>
      <c r="G106">
        <v>5</v>
      </c>
      <c r="H106">
        <v>1</v>
      </c>
      <c r="I106">
        <v>6</v>
      </c>
      <c r="J106">
        <v>1</v>
      </c>
      <c r="K106">
        <v>5</v>
      </c>
      <c r="L106">
        <v>1</v>
      </c>
      <c r="M106">
        <v>6</v>
      </c>
      <c r="N106" t="s">
        <v>50</v>
      </c>
      <c r="O106" t="s">
        <v>53</v>
      </c>
      <c r="P106" t="s">
        <v>53</v>
      </c>
      <c r="Q106">
        <v>14.94</v>
      </c>
      <c r="R106" t="s">
        <v>53</v>
      </c>
      <c r="S106">
        <v>14.94</v>
      </c>
      <c r="T106" t="s">
        <v>53</v>
      </c>
      <c r="U106" t="s">
        <v>53</v>
      </c>
      <c r="V106">
        <v>34.28</v>
      </c>
      <c r="W106" t="s">
        <v>53</v>
      </c>
      <c r="X106">
        <v>34.28</v>
      </c>
      <c r="Y106" t="s">
        <v>53</v>
      </c>
      <c r="Z106" t="s">
        <v>53</v>
      </c>
      <c r="AA106">
        <v>3.85</v>
      </c>
      <c r="AB106" t="s">
        <v>53</v>
      </c>
      <c r="AC106">
        <v>3.85</v>
      </c>
      <c r="AD106" t="s">
        <v>53</v>
      </c>
      <c r="AE106" s="1" t="s">
        <v>53</v>
      </c>
      <c r="AF106">
        <v>6.98</v>
      </c>
      <c r="AG106" t="s">
        <v>53</v>
      </c>
      <c r="AH106">
        <f t="shared" si="5"/>
        <v>6.98</v>
      </c>
      <c r="AI106" t="s">
        <v>53</v>
      </c>
      <c r="AJ106" t="s">
        <v>53</v>
      </c>
      <c r="AK106">
        <v>2.36</v>
      </c>
      <c r="AL106" t="s">
        <v>53</v>
      </c>
      <c r="AM106">
        <f t="shared" si="6"/>
        <v>2.36</v>
      </c>
      <c r="AN106" t="s">
        <v>53</v>
      </c>
      <c r="AO106" t="s">
        <v>53</v>
      </c>
      <c r="AP106">
        <v>5.21</v>
      </c>
      <c r="AQ106" t="s">
        <v>53</v>
      </c>
      <c r="AR106">
        <f t="shared" si="7"/>
        <v>5.21</v>
      </c>
      <c r="AS106" t="s">
        <v>54</v>
      </c>
      <c r="AT106" t="s">
        <v>52</v>
      </c>
      <c r="AU106" t="s">
        <v>50</v>
      </c>
      <c r="AV106">
        <v>7</v>
      </c>
      <c r="AW106" t="s">
        <v>55</v>
      </c>
      <c r="AX106" t="s">
        <v>49</v>
      </c>
      <c r="AY106" t="s">
        <v>51</v>
      </c>
      <c r="AZ106" t="s">
        <v>51</v>
      </c>
      <c r="BA106" s="28">
        <f t="shared" si="8"/>
        <v>21</v>
      </c>
      <c r="BB106" s="27" t="b">
        <f t="shared" si="9"/>
        <v>1</v>
      </c>
    </row>
    <row r="107" spans="1:54" x14ac:dyDescent="0.3">
      <c r="A107" s="9">
        <v>106</v>
      </c>
      <c r="B107" t="s">
        <v>51</v>
      </c>
      <c r="C107" t="s">
        <v>50</v>
      </c>
      <c r="D107" t="s">
        <v>52</v>
      </c>
      <c r="E107" t="s">
        <v>49</v>
      </c>
      <c r="F107">
        <v>6</v>
      </c>
      <c r="G107">
        <v>6</v>
      </c>
      <c r="H107">
        <v>4</v>
      </c>
      <c r="I107">
        <v>1</v>
      </c>
      <c r="J107">
        <v>3</v>
      </c>
      <c r="K107">
        <v>1</v>
      </c>
      <c r="L107">
        <v>2</v>
      </c>
      <c r="M107">
        <v>6</v>
      </c>
      <c r="N107" t="s">
        <v>49</v>
      </c>
      <c r="O107">
        <v>9.2899999999999991</v>
      </c>
      <c r="P107" t="s">
        <v>53</v>
      </c>
      <c r="Q107" t="s">
        <v>53</v>
      </c>
      <c r="R107" t="s">
        <v>53</v>
      </c>
      <c r="S107">
        <v>9.2899999999999991</v>
      </c>
      <c r="T107">
        <v>27.74</v>
      </c>
      <c r="U107" t="s">
        <v>53</v>
      </c>
      <c r="V107" t="s">
        <v>53</v>
      </c>
      <c r="W107" t="s">
        <v>53</v>
      </c>
      <c r="X107">
        <v>27.74</v>
      </c>
      <c r="Y107">
        <v>4.95</v>
      </c>
      <c r="Z107" t="s">
        <v>53</v>
      </c>
      <c r="AA107" t="s">
        <v>53</v>
      </c>
      <c r="AB107" t="s">
        <v>53</v>
      </c>
      <c r="AC107">
        <v>4.95</v>
      </c>
      <c r="AD107">
        <v>6.93</v>
      </c>
      <c r="AE107" s="1" t="s">
        <v>53</v>
      </c>
      <c r="AF107" t="s">
        <v>53</v>
      </c>
      <c r="AG107" t="s">
        <v>53</v>
      </c>
      <c r="AH107">
        <f t="shared" si="5"/>
        <v>6.93</v>
      </c>
      <c r="AI107">
        <v>2.5499999999999998</v>
      </c>
      <c r="AJ107" t="s">
        <v>53</v>
      </c>
      <c r="AK107" t="s">
        <v>53</v>
      </c>
      <c r="AL107" t="s">
        <v>53</v>
      </c>
      <c r="AM107">
        <f t="shared" si="6"/>
        <v>2.5499999999999998</v>
      </c>
      <c r="AN107">
        <v>5</v>
      </c>
      <c r="AO107" t="s">
        <v>53</v>
      </c>
      <c r="AP107" t="s">
        <v>53</v>
      </c>
      <c r="AQ107" t="s">
        <v>53</v>
      </c>
      <c r="AR107">
        <f t="shared" si="7"/>
        <v>5</v>
      </c>
      <c r="AS107" t="s">
        <v>56</v>
      </c>
      <c r="AT107" t="s">
        <v>52</v>
      </c>
      <c r="AU107" t="s">
        <v>50</v>
      </c>
      <c r="AV107">
        <v>2</v>
      </c>
      <c r="AW107" t="s">
        <v>51</v>
      </c>
      <c r="AX107" t="s">
        <v>51</v>
      </c>
      <c r="AY107" t="s">
        <v>49</v>
      </c>
      <c r="AZ107" t="s">
        <v>51</v>
      </c>
      <c r="BA107" s="28">
        <f t="shared" si="8"/>
        <v>21</v>
      </c>
      <c r="BB107" s="27" t="b">
        <f t="shared" si="9"/>
        <v>1</v>
      </c>
    </row>
    <row r="108" spans="1:54" x14ac:dyDescent="0.3">
      <c r="A108" s="9">
        <v>107</v>
      </c>
      <c r="B108" t="s">
        <v>51</v>
      </c>
      <c r="C108" t="s">
        <v>50</v>
      </c>
      <c r="D108" t="s">
        <v>51</v>
      </c>
      <c r="E108" t="s">
        <v>55</v>
      </c>
      <c r="F108">
        <v>6</v>
      </c>
      <c r="G108">
        <v>6</v>
      </c>
      <c r="H108">
        <v>1</v>
      </c>
      <c r="I108">
        <v>6</v>
      </c>
      <c r="J108">
        <v>2</v>
      </c>
      <c r="K108">
        <v>6</v>
      </c>
      <c r="L108">
        <v>1</v>
      </c>
      <c r="M108">
        <v>2</v>
      </c>
      <c r="N108" t="s">
        <v>52</v>
      </c>
      <c r="O108" t="s">
        <v>53</v>
      </c>
      <c r="P108" t="s">
        <v>53</v>
      </c>
      <c r="Q108" t="s">
        <v>53</v>
      </c>
      <c r="R108">
        <v>8.81</v>
      </c>
      <c r="S108">
        <v>8.81</v>
      </c>
      <c r="T108" t="s">
        <v>53</v>
      </c>
      <c r="U108" t="s">
        <v>53</v>
      </c>
      <c r="V108" t="s">
        <v>53</v>
      </c>
      <c r="W108">
        <v>33.619999999999997</v>
      </c>
      <c r="X108">
        <v>33.619999999999997</v>
      </c>
      <c r="Y108" t="s">
        <v>53</v>
      </c>
      <c r="Z108" t="s">
        <v>53</v>
      </c>
      <c r="AA108" t="s">
        <v>53</v>
      </c>
      <c r="AB108">
        <v>2.77</v>
      </c>
      <c r="AC108">
        <v>2.77</v>
      </c>
      <c r="AD108" t="s">
        <v>53</v>
      </c>
      <c r="AE108" s="1" t="s">
        <v>53</v>
      </c>
      <c r="AF108" t="s">
        <v>53</v>
      </c>
      <c r="AG108">
        <v>6.76</v>
      </c>
      <c r="AH108">
        <f t="shared" si="5"/>
        <v>6.76</v>
      </c>
      <c r="AI108" t="s">
        <v>53</v>
      </c>
      <c r="AJ108" t="s">
        <v>53</v>
      </c>
      <c r="AK108" t="s">
        <v>53</v>
      </c>
      <c r="AL108">
        <v>1.57</v>
      </c>
      <c r="AM108">
        <f t="shared" si="6"/>
        <v>1.57</v>
      </c>
      <c r="AN108" t="s">
        <v>53</v>
      </c>
      <c r="AO108" t="s">
        <v>53</v>
      </c>
      <c r="AP108" t="s">
        <v>53</v>
      </c>
      <c r="AQ108">
        <v>4.25</v>
      </c>
      <c r="AR108">
        <f t="shared" si="7"/>
        <v>4.25</v>
      </c>
      <c r="AS108" t="s">
        <v>54</v>
      </c>
      <c r="AT108" t="s">
        <v>52</v>
      </c>
      <c r="AU108" t="s">
        <v>58</v>
      </c>
      <c r="AV108">
        <v>1</v>
      </c>
      <c r="AW108" t="s">
        <v>57</v>
      </c>
      <c r="AX108" t="s">
        <v>55</v>
      </c>
      <c r="AY108" t="s">
        <v>55</v>
      </c>
      <c r="AZ108" t="s">
        <v>50</v>
      </c>
      <c r="BA108" s="28">
        <f t="shared" si="8"/>
        <v>21</v>
      </c>
      <c r="BB108" s="27" t="b">
        <f t="shared" si="9"/>
        <v>1</v>
      </c>
    </row>
    <row r="109" spans="1:54" x14ac:dyDescent="0.3">
      <c r="A109" s="9">
        <v>108</v>
      </c>
      <c r="B109" t="s">
        <v>51</v>
      </c>
      <c r="C109" t="s">
        <v>51</v>
      </c>
      <c r="D109" t="s">
        <v>51</v>
      </c>
      <c r="E109" t="s">
        <v>49</v>
      </c>
      <c r="F109">
        <v>6</v>
      </c>
      <c r="G109">
        <v>1</v>
      </c>
      <c r="H109">
        <v>1</v>
      </c>
      <c r="I109">
        <v>6</v>
      </c>
      <c r="J109">
        <v>2</v>
      </c>
      <c r="K109">
        <v>1</v>
      </c>
      <c r="L109">
        <v>1</v>
      </c>
      <c r="M109">
        <v>4</v>
      </c>
      <c r="N109" t="s">
        <v>52</v>
      </c>
      <c r="O109" t="s">
        <v>53</v>
      </c>
      <c r="P109" t="s">
        <v>53</v>
      </c>
      <c r="Q109" t="s">
        <v>53</v>
      </c>
      <c r="R109">
        <v>9.0500000000000007</v>
      </c>
      <c r="S109">
        <v>9.0500000000000007</v>
      </c>
      <c r="T109" t="s">
        <v>53</v>
      </c>
      <c r="U109" t="s">
        <v>53</v>
      </c>
      <c r="V109" t="s">
        <v>53</v>
      </c>
      <c r="W109">
        <v>43.76</v>
      </c>
      <c r="X109">
        <v>43.76</v>
      </c>
      <c r="Y109" t="s">
        <v>53</v>
      </c>
      <c r="Z109" t="s">
        <v>53</v>
      </c>
      <c r="AA109" t="s">
        <v>53</v>
      </c>
      <c r="AB109">
        <v>6.48</v>
      </c>
      <c r="AC109">
        <v>6.48</v>
      </c>
      <c r="AD109" t="s">
        <v>53</v>
      </c>
      <c r="AE109" s="1" t="s">
        <v>53</v>
      </c>
      <c r="AF109" t="s">
        <v>53</v>
      </c>
      <c r="AG109">
        <v>4.03</v>
      </c>
      <c r="AH109">
        <f t="shared" si="5"/>
        <v>4.03</v>
      </c>
      <c r="AI109" t="s">
        <v>53</v>
      </c>
      <c r="AJ109" t="s">
        <v>53</v>
      </c>
      <c r="AK109" t="s">
        <v>53</v>
      </c>
      <c r="AL109">
        <v>1.0900000000000001</v>
      </c>
      <c r="AM109">
        <f t="shared" si="6"/>
        <v>1.0900000000000001</v>
      </c>
      <c r="AN109" t="s">
        <v>53</v>
      </c>
      <c r="AO109" t="s">
        <v>53</v>
      </c>
      <c r="AP109" t="s">
        <v>53</v>
      </c>
      <c r="AQ109">
        <v>5.5</v>
      </c>
      <c r="AR109">
        <f t="shared" si="7"/>
        <v>5.5</v>
      </c>
      <c r="AS109" t="s">
        <v>56</v>
      </c>
      <c r="AT109" t="s">
        <v>57</v>
      </c>
      <c r="AU109" t="s">
        <v>50</v>
      </c>
      <c r="AV109">
        <v>2</v>
      </c>
      <c r="AW109" t="s">
        <v>58</v>
      </c>
      <c r="AX109" t="s">
        <v>49</v>
      </c>
      <c r="AY109" t="s">
        <v>58</v>
      </c>
      <c r="AZ109" t="s">
        <v>51</v>
      </c>
      <c r="BA109" s="28">
        <f t="shared" si="8"/>
        <v>21</v>
      </c>
      <c r="BB109" s="27" t="b">
        <f t="shared" si="9"/>
        <v>1</v>
      </c>
    </row>
    <row r="110" spans="1:54" x14ac:dyDescent="0.3">
      <c r="A110" s="9">
        <v>109</v>
      </c>
      <c r="B110" t="s">
        <v>49</v>
      </c>
      <c r="C110" t="s">
        <v>51</v>
      </c>
      <c r="D110" t="s">
        <v>51</v>
      </c>
      <c r="E110" t="s">
        <v>52</v>
      </c>
      <c r="F110">
        <v>6</v>
      </c>
      <c r="G110">
        <v>6</v>
      </c>
      <c r="H110">
        <v>1</v>
      </c>
      <c r="I110">
        <v>4</v>
      </c>
      <c r="J110">
        <v>1</v>
      </c>
      <c r="K110">
        <v>2</v>
      </c>
      <c r="L110">
        <v>3</v>
      </c>
      <c r="M110">
        <v>2</v>
      </c>
      <c r="N110" t="s">
        <v>49</v>
      </c>
      <c r="O110">
        <v>5.74</v>
      </c>
      <c r="P110" t="s">
        <v>53</v>
      </c>
      <c r="Q110" t="s">
        <v>53</v>
      </c>
      <c r="R110" t="s">
        <v>53</v>
      </c>
      <c r="S110">
        <v>5.74</v>
      </c>
      <c r="T110">
        <v>39.9</v>
      </c>
      <c r="U110" t="s">
        <v>53</v>
      </c>
      <c r="V110" t="s">
        <v>53</v>
      </c>
      <c r="W110" t="s">
        <v>53</v>
      </c>
      <c r="X110">
        <v>39.9</v>
      </c>
      <c r="Y110">
        <v>3.32</v>
      </c>
      <c r="Z110" t="s">
        <v>53</v>
      </c>
      <c r="AA110" t="s">
        <v>53</v>
      </c>
      <c r="AB110" t="s">
        <v>53</v>
      </c>
      <c r="AC110">
        <v>3.32</v>
      </c>
      <c r="AD110">
        <v>7.67</v>
      </c>
      <c r="AE110" s="1" t="s">
        <v>53</v>
      </c>
      <c r="AF110" t="s">
        <v>53</v>
      </c>
      <c r="AG110" t="s">
        <v>53</v>
      </c>
      <c r="AH110">
        <f t="shared" si="5"/>
        <v>7.67</v>
      </c>
      <c r="AI110">
        <v>1.2</v>
      </c>
      <c r="AJ110" t="s">
        <v>53</v>
      </c>
      <c r="AK110" t="s">
        <v>53</v>
      </c>
      <c r="AL110" t="s">
        <v>53</v>
      </c>
      <c r="AM110">
        <f t="shared" si="6"/>
        <v>1.2</v>
      </c>
      <c r="AN110">
        <v>4.7</v>
      </c>
      <c r="AO110" t="s">
        <v>53</v>
      </c>
      <c r="AP110" t="s">
        <v>53</v>
      </c>
      <c r="AQ110" t="s">
        <v>53</v>
      </c>
      <c r="AR110">
        <f t="shared" si="7"/>
        <v>4.7</v>
      </c>
      <c r="AS110" t="s">
        <v>56</v>
      </c>
      <c r="AT110" t="s">
        <v>50</v>
      </c>
      <c r="AU110" t="s">
        <v>50</v>
      </c>
      <c r="AV110">
        <v>3</v>
      </c>
      <c r="AW110" t="s">
        <v>57</v>
      </c>
      <c r="AX110" t="s">
        <v>51</v>
      </c>
      <c r="AY110" t="s">
        <v>55</v>
      </c>
      <c r="AZ110" t="s">
        <v>51</v>
      </c>
      <c r="BA110" s="28">
        <f t="shared" si="8"/>
        <v>21</v>
      </c>
      <c r="BB110" s="27" t="b">
        <f t="shared" si="9"/>
        <v>1</v>
      </c>
    </row>
    <row r="111" spans="1:54" x14ac:dyDescent="0.3">
      <c r="A111" s="9">
        <v>110</v>
      </c>
      <c r="B111" t="s">
        <v>49</v>
      </c>
      <c r="C111" t="s">
        <v>50</v>
      </c>
      <c r="D111" t="s">
        <v>49</v>
      </c>
      <c r="E111" t="s">
        <v>50</v>
      </c>
      <c r="F111">
        <v>6</v>
      </c>
      <c r="G111">
        <v>3</v>
      </c>
      <c r="H111">
        <v>1</v>
      </c>
      <c r="I111">
        <v>2</v>
      </c>
      <c r="J111">
        <v>1</v>
      </c>
      <c r="K111">
        <v>4</v>
      </c>
      <c r="L111">
        <v>1</v>
      </c>
      <c r="M111">
        <v>4</v>
      </c>
      <c r="N111" t="s">
        <v>49</v>
      </c>
      <c r="O111">
        <v>10.1</v>
      </c>
      <c r="P111" t="s">
        <v>53</v>
      </c>
      <c r="Q111" t="s">
        <v>53</v>
      </c>
      <c r="R111" t="s">
        <v>53</v>
      </c>
      <c r="S111">
        <v>10.1</v>
      </c>
      <c r="T111">
        <v>36.200000000000003</v>
      </c>
      <c r="U111" t="s">
        <v>53</v>
      </c>
      <c r="V111" t="s">
        <v>53</v>
      </c>
      <c r="W111" t="s">
        <v>53</v>
      </c>
      <c r="X111">
        <v>36.200000000000003</v>
      </c>
      <c r="Y111">
        <v>1.36</v>
      </c>
      <c r="Z111" t="s">
        <v>53</v>
      </c>
      <c r="AA111" t="s">
        <v>53</v>
      </c>
      <c r="AB111" t="s">
        <v>53</v>
      </c>
      <c r="AC111">
        <v>1.36</v>
      </c>
      <c r="AD111">
        <v>7.6</v>
      </c>
      <c r="AE111" s="1" t="s">
        <v>53</v>
      </c>
      <c r="AF111" t="s">
        <v>53</v>
      </c>
      <c r="AG111" t="s">
        <v>53</v>
      </c>
      <c r="AH111">
        <f t="shared" si="5"/>
        <v>7.6</v>
      </c>
      <c r="AI111">
        <v>1.01</v>
      </c>
      <c r="AJ111" t="s">
        <v>53</v>
      </c>
      <c r="AK111" t="s">
        <v>53</v>
      </c>
      <c r="AL111" t="s">
        <v>53</v>
      </c>
      <c r="AM111">
        <f t="shared" si="6"/>
        <v>1.01</v>
      </c>
      <c r="AN111">
        <v>6.81</v>
      </c>
      <c r="AO111" t="s">
        <v>53</v>
      </c>
      <c r="AP111" t="s">
        <v>53</v>
      </c>
      <c r="AQ111" t="s">
        <v>53</v>
      </c>
      <c r="AR111">
        <f t="shared" si="7"/>
        <v>6.81</v>
      </c>
      <c r="AS111" t="s">
        <v>56</v>
      </c>
      <c r="AT111" t="s">
        <v>52</v>
      </c>
      <c r="AU111" t="s">
        <v>52</v>
      </c>
      <c r="AV111">
        <v>2</v>
      </c>
      <c r="AW111" t="s">
        <v>52</v>
      </c>
      <c r="AX111" t="s">
        <v>51</v>
      </c>
      <c r="AY111" t="s">
        <v>52</v>
      </c>
      <c r="AZ111" t="s">
        <v>51</v>
      </c>
      <c r="BA111" s="28">
        <f t="shared" si="8"/>
        <v>21</v>
      </c>
      <c r="BB111" s="27" t="b">
        <f t="shared" si="9"/>
        <v>1</v>
      </c>
    </row>
    <row r="112" spans="1:54" x14ac:dyDescent="0.3">
      <c r="A112" s="9">
        <v>111</v>
      </c>
      <c r="B112" t="s">
        <v>49</v>
      </c>
      <c r="C112" t="s">
        <v>51</v>
      </c>
      <c r="D112" t="s">
        <v>51</v>
      </c>
      <c r="E112" t="s">
        <v>50</v>
      </c>
      <c r="F112">
        <v>6</v>
      </c>
      <c r="G112">
        <v>1</v>
      </c>
      <c r="H112">
        <v>4</v>
      </c>
      <c r="I112">
        <v>5</v>
      </c>
      <c r="J112">
        <v>1</v>
      </c>
      <c r="K112">
        <v>1</v>
      </c>
      <c r="L112">
        <v>6</v>
      </c>
      <c r="M112">
        <v>5</v>
      </c>
      <c r="N112" t="s">
        <v>51</v>
      </c>
      <c r="O112" t="s">
        <v>53</v>
      </c>
      <c r="P112">
        <v>5.25</v>
      </c>
      <c r="Q112" t="s">
        <v>53</v>
      </c>
      <c r="R112" t="s">
        <v>53</v>
      </c>
      <c r="S112">
        <v>5.25</v>
      </c>
      <c r="T112" t="s">
        <v>53</v>
      </c>
      <c r="U112">
        <v>17.95</v>
      </c>
      <c r="V112" t="s">
        <v>53</v>
      </c>
      <c r="W112" t="s">
        <v>53</v>
      </c>
      <c r="X112">
        <v>17.95</v>
      </c>
      <c r="Y112" t="s">
        <v>53</v>
      </c>
      <c r="Z112">
        <v>5.98</v>
      </c>
      <c r="AA112" t="s">
        <v>53</v>
      </c>
      <c r="AB112" t="s">
        <v>53</v>
      </c>
      <c r="AC112">
        <v>5.98</v>
      </c>
      <c r="AD112" t="s">
        <v>53</v>
      </c>
      <c r="AE112" s="1">
        <v>4.29</v>
      </c>
      <c r="AF112" t="s">
        <v>53</v>
      </c>
      <c r="AG112" t="s">
        <v>53</v>
      </c>
      <c r="AH112">
        <f t="shared" si="5"/>
        <v>4.29</v>
      </c>
      <c r="AI112" t="s">
        <v>53</v>
      </c>
      <c r="AJ112">
        <v>4.84</v>
      </c>
      <c r="AK112" t="s">
        <v>53</v>
      </c>
      <c r="AL112" t="s">
        <v>53</v>
      </c>
      <c r="AM112">
        <f t="shared" si="6"/>
        <v>4.84</v>
      </c>
      <c r="AN112" t="s">
        <v>53</v>
      </c>
      <c r="AO112">
        <v>3.26</v>
      </c>
      <c r="AP112" t="s">
        <v>53</v>
      </c>
      <c r="AQ112" t="s">
        <v>53</v>
      </c>
      <c r="AR112">
        <f t="shared" si="7"/>
        <v>3.26</v>
      </c>
      <c r="AS112" t="s">
        <v>56</v>
      </c>
      <c r="AT112" t="s">
        <v>51</v>
      </c>
      <c r="AU112" t="s">
        <v>50</v>
      </c>
      <c r="AV112">
        <v>3</v>
      </c>
      <c r="AW112" t="s">
        <v>61</v>
      </c>
      <c r="AX112" t="s">
        <v>51</v>
      </c>
      <c r="AY112" t="s">
        <v>58</v>
      </c>
      <c r="AZ112" t="s">
        <v>49</v>
      </c>
      <c r="BA112" s="28">
        <f t="shared" si="8"/>
        <v>21</v>
      </c>
      <c r="BB112" s="27" t="b">
        <f t="shared" si="9"/>
        <v>1</v>
      </c>
    </row>
    <row r="113" spans="1:54" x14ac:dyDescent="0.3">
      <c r="A113" s="9">
        <v>112</v>
      </c>
      <c r="B113" t="s">
        <v>51</v>
      </c>
      <c r="C113" t="s">
        <v>51</v>
      </c>
      <c r="D113" t="s">
        <v>49</v>
      </c>
      <c r="E113" t="s">
        <v>50</v>
      </c>
      <c r="F113">
        <v>4</v>
      </c>
      <c r="G113">
        <v>6</v>
      </c>
      <c r="H113">
        <v>1</v>
      </c>
      <c r="I113">
        <v>5</v>
      </c>
      <c r="J113">
        <v>1</v>
      </c>
      <c r="K113">
        <v>4</v>
      </c>
      <c r="L113">
        <v>1</v>
      </c>
      <c r="M113">
        <v>5</v>
      </c>
      <c r="N113" t="s">
        <v>50</v>
      </c>
      <c r="O113" t="s">
        <v>53</v>
      </c>
      <c r="P113" t="s">
        <v>53</v>
      </c>
      <c r="Q113">
        <v>5.97</v>
      </c>
      <c r="R113" t="s">
        <v>53</v>
      </c>
      <c r="S113">
        <v>5.97</v>
      </c>
      <c r="T113" t="s">
        <v>53</v>
      </c>
      <c r="U113" t="s">
        <v>53</v>
      </c>
      <c r="V113">
        <v>26.73</v>
      </c>
      <c r="W113" t="s">
        <v>53</v>
      </c>
      <c r="X113">
        <v>26.73</v>
      </c>
      <c r="Y113" t="s">
        <v>53</v>
      </c>
      <c r="Z113" t="s">
        <v>53</v>
      </c>
      <c r="AA113">
        <v>2.2000000000000002</v>
      </c>
      <c r="AB113" t="s">
        <v>53</v>
      </c>
      <c r="AC113">
        <v>2.2000000000000002</v>
      </c>
      <c r="AD113" t="s">
        <v>53</v>
      </c>
      <c r="AE113" s="1" t="s">
        <v>53</v>
      </c>
      <c r="AF113">
        <v>8.83</v>
      </c>
      <c r="AG113" t="s">
        <v>53</v>
      </c>
      <c r="AH113">
        <f t="shared" si="5"/>
        <v>8.83</v>
      </c>
      <c r="AI113" t="s">
        <v>53</v>
      </c>
      <c r="AJ113" t="s">
        <v>53</v>
      </c>
      <c r="AK113">
        <v>2.2000000000000002</v>
      </c>
      <c r="AL113" t="s">
        <v>53</v>
      </c>
      <c r="AM113">
        <f t="shared" si="6"/>
        <v>2.2000000000000002</v>
      </c>
      <c r="AN113" t="s">
        <v>53</v>
      </c>
      <c r="AO113" t="s">
        <v>53</v>
      </c>
      <c r="AP113">
        <v>6.76</v>
      </c>
      <c r="AQ113" t="s">
        <v>53</v>
      </c>
      <c r="AR113">
        <f t="shared" si="7"/>
        <v>6.76</v>
      </c>
      <c r="AS113" t="s">
        <v>54</v>
      </c>
      <c r="AT113" t="s">
        <v>58</v>
      </c>
      <c r="AU113" t="s">
        <v>51</v>
      </c>
      <c r="AV113">
        <v>2</v>
      </c>
      <c r="AW113" t="s">
        <v>52</v>
      </c>
      <c r="AX113" t="s">
        <v>51</v>
      </c>
      <c r="AY113" t="s">
        <v>52</v>
      </c>
      <c r="AZ113" t="s">
        <v>49</v>
      </c>
      <c r="BA113" s="28">
        <f t="shared" si="8"/>
        <v>21</v>
      </c>
      <c r="BB113" s="27" t="b">
        <f t="shared" si="9"/>
        <v>1</v>
      </c>
    </row>
    <row r="114" spans="1:54" x14ac:dyDescent="0.3">
      <c r="A114" s="9">
        <v>113</v>
      </c>
      <c r="B114" t="s">
        <v>49</v>
      </c>
      <c r="C114" t="s">
        <v>52</v>
      </c>
      <c r="D114" t="s">
        <v>51</v>
      </c>
      <c r="E114" t="s">
        <v>55</v>
      </c>
      <c r="F114">
        <v>4</v>
      </c>
      <c r="G114">
        <v>1</v>
      </c>
      <c r="H114">
        <v>1</v>
      </c>
      <c r="I114">
        <v>6</v>
      </c>
      <c r="J114">
        <v>1</v>
      </c>
      <c r="K114">
        <v>1</v>
      </c>
      <c r="L114">
        <v>6</v>
      </c>
      <c r="M114">
        <v>3</v>
      </c>
      <c r="N114" t="s">
        <v>52</v>
      </c>
      <c r="O114" t="s">
        <v>53</v>
      </c>
      <c r="P114" t="s">
        <v>53</v>
      </c>
      <c r="Q114" t="s">
        <v>53</v>
      </c>
      <c r="R114">
        <v>7.37</v>
      </c>
      <c r="S114">
        <v>7.37</v>
      </c>
      <c r="T114" t="s">
        <v>53</v>
      </c>
      <c r="U114" t="s">
        <v>53</v>
      </c>
      <c r="V114" t="s">
        <v>53</v>
      </c>
      <c r="W114">
        <v>36.08</v>
      </c>
      <c r="X114">
        <v>36.08</v>
      </c>
      <c r="Y114" t="s">
        <v>53</v>
      </c>
      <c r="Z114" t="s">
        <v>53</v>
      </c>
      <c r="AA114" t="s">
        <v>53</v>
      </c>
      <c r="AB114">
        <v>4.5199999999999996</v>
      </c>
      <c r="AC114">
        <v>4.5199999999999996</v>
      </c>
      <c r="AD114" t="s">
        <v>53</v>
      </c>
      <c r="AE114" s="1" t="s">
        <v>53</v>
      </c>
      <c r="AF114" t="s">
        <v>53</v>
      </c>
      <c r="AG114">
        <v>7.32</v>
      </c>
      <c r="AH114">
        <f t="shared" si="5"/>
        <v>7.32</v>
      </c>
      <c r="AI114" t="s">
        <v>53</v>
      </c>
      <c r="AJ114" t="s">
        <v>53</v>
      </c>
      <c r="AK114" t="s">
        <v>53</v>
      </c>
      <c r="AL114">
        <v>1.26</v>
      </c>
      <c r="AM114">
        <f t="shared" si="6"/>
        <v>1.26</v>
      </c>
      <c r="AN114" t="s">
        <v>53</v>
      </c>
      <c r="AO114" t="s">
        <v>53</v>
      </c>
      <c r="AP114" t="s">
        <v>53</v>
      </c>
      <c r="AQ114">
        <v>4.72</v>
      </c>
      <c r="AR114">
        <f t="shared" si="7"/>
        <v>4.72</v>
      </c>
      <c r="AS114" t="s">
        <v>54</v>
      </c>
      <c r="AT114" t="s">
        <v>52</v>
      </c>
      <c r="AU114" t="s">
        <v>52</v>
      </c>
      <c r="AV114">
        <v>5</v>
      </c>
      <c r="AW114" t="s">
        <v>52</v>
      </c>
      <c r="AX114" t="s">
        <v>51</v>
      </c>
      <c r="AY114" t="s">
        <v>51</v>
      </c>
      <c r="AZ114" t="s">
        <v>49</v>
      </c>
      <c r="BA114" s="28">
        <f t="shared" si="8"/>
        <v>21</v>
      </c>
      <c r="BB114" s="27" t="b">
        <f t="shared" si="9"/>
        <v>1</v>
      </c>
    </row>
    <row r="115" spans="1:54" x14ac:dyDescent="0.3">
      <c r="A115" s="9">
        <v>114</v>
      </c>
      <c r="B115" t="s">
        <v>49</v>
      </c>
      <c r="C115" t="s">
        <v>50</v>
      </c>
      <c r="D115" t="s">
        <v>51</v>
      </c>
      <c r="E115" t="s">
        <v>55</v>
      </c>
      <c r="F115">
        <v>6</v>
      </c>
      <c r="G115">
        <v>6</v>
      </c>
      <c r="H115">
        <v>2</v>
      </c>
      <c r="I115">
        <v>6</v>
      </c>
      <c r="J115">
        <v>2</v>
      </c>
      <c r="K115">
        <v>1</v>
      </c>
      <c r="L115">
        <v>1</v>
      </c>
      <c r="M115">
        <v>3</v>
      </c>
      <c r="N115" t="s">
        <v>49</v>
      </c>
      <c r="O115">
        <v>5.04</v>
      </c>
      <c r="P115" t="s">
        <v>53</v>
      </c>
      <c r="Q115" t="s">
        <v>53</v>
      </c>
      <c r="R115" t="s">
        <v>53</v>
      </c>
      <c r="S115">
        <v>5.04</v>
      </c>
      <c r="T115">
        <v>37.11</v>
      </c>
      <c r="U115" t="s">
        <v>53</v>
      </c>
      <c r="V115" t="s">
        <v>53</v>
      </c>
      <c r="W115" t="s">
        <v>53</v>
      </c>
      <c r="X115">
        <v>37.11</v>
      </c>
      <c r="Y115">
        <v>3.86</v>
      </c>
      <c r="Z115" t="s">
        <v>53</v>
      </c>
      <c r="AA115" t="s">
        <v>53</v>
      </c>
      <c r="AB115" t="s">
        <v>53</v>
      </c>
      <c r="AC115">
        <v>3.86</v>
      </c>
      <c r="AD115">
        <v>9.2100000000000009</v>
      </c>
      <c r="AE115" s="1" t="s">
        <v>53</v>
      </c>
      <c r="AF115" t="s">
        <v>53</v>
      </c>
      <c r="AG115" t="s">
        <v>53</v>
      </c>
      <c r="AH115">
        <f t="shared" si="5"/>
        <v>9.2100000000000009</v>
      </c>
      <c r="AI115">
        <v>2.2599999999999998</v>
      </c>
      <c r="AJ115" t="s">
        <v>53</v>
      </c>
      <c r="AK115" t="s">
        <v>53</v>
      </c>
      <c r="AL115" t="s">
        <v>53</v>
      </c>
      <c r="AM115">
        <f t="shared" si="6"/>
        <v>2.2599999999999998</v>
      </c>
      <c r="AN115">
        <v>5.95</v>
      </c>
      <c r="AO115" t="s">
        <v>53</v>
      </c>
      <c r="AP115" t="s">
        <v>53</v>
      </c>
      <c r="AQ115" t="s">
        <v>53</v>
      </c>
      <c r="AR115">
        <f t="shared" si="7"/>
        <v>5.95</v>
      </c>
      <c r="AS115" t="s">
        <v>56</v>
      </c>
      <c r="AT115" t="s">
        <v>55</v>
      </c>
      <c r="AU115" t="s">
        <v>50</v>
      </c>
      <c r="AV115">
        <v>4</v>
      </c>
      <c r="AW115" t="s">
        <v>61</v>
      </c>
      <c r="AX115" t="s">
        <v>51</v>
      </c>
      <c r="AY115" t="s">
        <v>52</v>
      </c>
      <c r="AZ115" t="s">
        <v>51</v>
      </c>
      <c r="BA115" s="28">
        <f t="shared" si="8"/>
        <v>21</v>
      </c>
      <c r="BB115" s="27" t="b">
        <f t="shared" si="9"/>
        <v>1</v>
      </c>
    </row>
    <row r="116" spans="1:54" x14ac:dyDescent="0.3">
      <c r="A116" s="9">
        <v>115</v>
      </c>
      <c r="B116" t="s">
        <v>49</v>
      </c>
      <c r="C116" t="s">
        <v>50</v>
      </c>
      <c r="D116" t="s">
        <v>51</v>
      </c>
      <c r="E116" t="s">
        <v>50</v>
      </c>
      <c r="F116">
        <v>7</v>
      </c>
      <c r="G116">
        <v>6</v>
      </c>
      <c r="H116">
        <v>1</v>
      </c>
      <c r="I116">
        <v>5</v>
      </c>
      <c r="J116">
        <v>5</v>
      </c>
      <c r="K116">
        <v>1</v>
      </c>
      <c r="L116">
        <v>1</v>
      </c>
      <c r="M116">
        <v>5</v>
      </c>
      <c r="N116" t="s">
        <v>51</v>
      </c>
      <c r="O116" t="s">
        <v>53</v>
      </c>
      <c r="P116">
        <v>8.76</v>
      </c>
      <c r="Q116" t="s">
        <v>53</v>
      </c>
      <c r="R116" t="s">
        <v>53</v>
      </c>
      <c r="S116">
        <v>8.76</v>
      </c>
      <c r="T116" t="s">
        <v>53</v>
      </c>
      <c r="U116">
        <v>26.75</v>
      </c>
      <c r="V116" t="s">
        <v>53</v>
      </c>
      <c r="W116" t="s">
        <v>53</v>
      </c>
      <c r="X116">
        <v>26.75</v>
      </c>
      <c r="Y116" t="s">
        <v>53</v>
      </c>
      <c r="Z116">
        <v>2.06</v>
      </c>
      <c r="AA116" t="s">
        <v>53</v>
      </c>
      <c r="AB116" t="s">
        <v>53</v>
      </c>
      <c r="AC116">
        <v>2.06</v>
      </c>
      <c r="AD116" t="s">
        <v>53</v>
      </c>
      <c r="AE116" s="1">
        <v>8.6300000000000008</v>
      </c>
      <c r="AF116" t="s">
        <v>53</v>
      </c>
      <c r="AG116" t="s">
        <v>53</v>
      </c>
      <c r="AH116">
        <f t="shared" si="5"/>
        <v>8.6300000000000008</v>
      </c>
      <c r="AI116" t="s">
        <v>53</v>
      </c>
      <c r="AJ116">
        <v>3.7</v>
      </c>
      <c r="AK116" t="s">
        <v>53</v>
      </c>
      <c r="AL116" t="s">
        <v>53</v>
      </c>
      <c r="AM116">
        <f t="shared" si="6"/>
        <v>3.7</v>
      </c>
      <c r="AN116" t="s">
        <v>53</v>
      </c>
      <c r="AO116">
        <v>1.1599999999999999</v>
      </c>
      <c r="AP116" t="s">
        <v>53</v>
      </c>
      <c r="AQ116" t="s">
        <v>53</v>
      </c>
      <c r="AR116">
        <f t="shared" si="7"/>
        <v>1.1599999999999999</v>
      </c>
      <c r="AS116" t="s">
        <v>59</v>
      </c>
      <c r="AT116" t="s">
        <v>55</v>
      </c>
      <c r="AU116" t="s">
        <v>58</v>
      </c>
      <c r="AV116">
        <v>2</v>
      </c>
      <c r="AW116" t="s">
        <v>61</v>
      </c>
      <c r="AX116" t="s">
        <v>51</v>
      </c>
      <c r="AY116" t="s">
        <v>51</v>
      </c>
      <c r="AZ116" t="s">
        <v>51</v>
      </c>
      <c r="BA116" s="28">
        <f t="shared" si="8"/>
        <v>21</v>
      </c>
      <c r="BB116" s="27" t="b">
        <f t="shared" si="9"/>
        <v>1</v>
      </c>
    </row>
    <row r="117" spans="1:54" x14ac:dyDescent="0.3">
      <c r="A117" s="9">
        <v>116</v>
      </c>
      <c r="B117" t="s">
        <v>51</v>
      </c>
      <c r="C117" t="s">
        <v>55</v>
      </c>
      <c r="D117" t="s">
        <v>52</v>
      </c>
      <c r="E117" t="s">
        <v>57</v>
      </c>
      <c r="F117">
        <v>6</v>
      </c>
      <c r="G117">
        <v>6</v>
      </c>
      <c r="H117">
        <v>1</v>
      </c>
      <c r="I117">
        <v>1</v>
      </c>
      <c r="J117">
        <v>1</v>
      </c>
      <c r="K117">
        <v>1</v>
      </c>
      <c r="L117">
        <v>2</v>
      </c>
      <c r="M117">
        <v>6</v>
      </c>
      <c r="N117" t="s">
        <v>52</v>
      </c>
      <c r="O117" t="s">
        <v>53</v>
      </c>
      <c r="P117" t="s">
        <v>53</v>
      </c>
      <c r="Q117" t="s">
        <v>53</v>
      </c>
      <c r="R117">
        <v>5.09</v>
      </c>
      <c r="S117">
        <v>5.09</v>
      </c>
      <c r="T117" t="s">
        <v>53</v>
      </c>
      <c r="U117" t="s">
        <v>53</v>
      </c>
      <c r="V117" t="s">
        <v>53</v>
      </c>
      <c r="W117">
        <v>36.44</v>
      </c>
      <c r="X117">
        <v>36.44</v>
      </c>
      <c r="Y117" t="s">
        <v>53</v>
      </c>
      <c r="Z117" t="s">
        <v>53</v>
      </c>
      <c r="AA117" t="s">
        <v>53</v>
      </c>
      <c r="AB117">
        <v>2.61</v>
      </c>
      <c r="AC117">
        <v>2.61</v>
      </c>
      <c r="AD117" t="s">
        <v>53</v>
      </c>
      <c r="AE117" s="1" t="s">
        <v>53</v>
      </c>
      <c r="AF117" t="s">
        <v>53</v>
      </c>
      <c r="AG117">
        <v>4.5599999999999996</v>
      </c>
      <c r="AH117">
        <f t="shared" si="5"/>
        <v>4.5599999999999996</v>
      </c>
      <c r="AI117" t="s">
        <v>53</v>
      </c>
      <c r="AJ117" t="s">
        <v>53</v>
      </c>
      <c r="AK117" t="s">
        <v>53</v>
      </c>
      <c r="AL117">
        <v>4.4400000000000004</v>
      </c>
      <c r="AM117">
        <f t="shared" si="6"/>
        <v>4.4400000000000004</v>
      </c>
      <c r="AN117" t="s">
        <v>53</v>
      </c>
      <c r="AO117" t="s">
        <v>53</v>
      </c>
      <c r="AP117" t="s">
        <v>53</v>
      </c>
      <c r="AQ117">
        <v>5.47</v>
      </c>
      <c r="AR117">
        <f t="shared" si="7"/>
        <v>5.47</v>
      </c>
      <c r="AS117" t="s">
        <v>54</v>
      </c>
      <c r="AT117" t="s">
        <v>51</v>
      </c>
      <c r="AU117" t="s">
        <v>50</v>
      </c>
      <c r="AV117">
        <v>1</v>
      </c>
      <c r="AW117" t="s">
        <v>55</v>
      </c>
      <c r="AX117" t="s">
        <v>51</v>
      </c>
      <c r="AY117" t="s">
        <v>55</v>
      </c>
      <c r="AZ117" t="s">
        <v>49</v>
      </c>
      <c r="BA117" s="28">
        <f t="shared" si="8"/>
        <v>21</v>
      </c>
      <c r="BB117" s="27" t="b">
        <f t="shared" si="9"/>
        <v>1</v>
      </c>
    </row>
    <row r="118" spans="1:54" x14ac:dyDescent="0.3">
      <c r="A118" s="9">
        <v>117</v>
      </c>
      <c r="B118" t="s">
        <v>49</v>
      </c>
      <c r="C118" t="s">
        <v>50</v>
      </c>
      <c r="D118" t="s">
        <v>52</v>
      </c>
      <c r="E118" t="s">
        <v>57</v>
      </c>
      <c r="F118">
        <v>4</v>
      </c>
      <c r="G118">
        <v>6</v>
      </c>
      <c r="H118">
        <v>1</v>
      </c>
      <c r="I118">
        <v>2</v>
      </c>
      <c r="J118">
        <v>4</v>
      </c>
      <c r="K118">
        <v>6</v>
      </c>
      <c r="L118">
        <v>1</v>
      </c>
      <c r="M118">
        <v>4</v>
      </c>
      <c r="N118" t="s">
        <v>50</v>
      </c>
      <c r="O118" t="s">
        <v>53</v>
      </c>
      <c r="P118" t="s">
        <v>53</v>
      </c>
      <c r="Q118">
        <v>5.01</v>
      </c>
      <c r="R118" t="s">
        <v>53</v>
      </c>
      <c r="S118">
        <v>5.01</v>
      </c>
      <c r="T118" t="s">
        <v>53</v>
      </c>
      <c r="U118" t="s">
        <v>53</v>
      </c>
      <c r="V118">
        <v>27.1</v>
      </c>
      <c r="W118" t="s">
        <v>53</v>
      </c>
      <c r="X118">
        <v>27.1</v>
      </c>
      <c r="Y118" t="s">
        <v>53</v>
      </c>
      <c r="Z118" t="s">
        <v>53</v>
      </c>
      <c r="AA118">
        <v>4</v>
      </c>
      <c r="AB118" t="s">
        <v>53</v>
      </c>
      <c r="AC118">
        <v>4</v>
      </c>
      <c r="AD118" t="s">
        <v>53</v>
      </c>
      <c r="AE118" s="1" t="s">
        <v>53</v>
      </c>
      <c r="AF118">
        <v>4.09</v>
      </c>
      <c r="AG118" t="s">
        <v>53</v>
      </c>
      <c r="AH118">
        <f t="shared" si="5"/>
        <v>4.09</v>
      </c>
      <c r="AI118" t="s">
        <v>53</v>
      </c>
      <c r="AJ118" t="s">
        <v>53</v>
      </c>
      <c r="AK118">
        <v>2.94</v>
      </c>
      <c r="AL118" t="s">
        <v>53</v>
      </c>
      <c r="AM118">
        <f t="shared" si="6"/>
        <v>2.94</v>
      </c>
      <c r="AN118" t="s">
        <v>53</v>
      </c>
      <c r="AO118" t="s">
        <v>53</v>
      </c>
      <c r="AP118">
        <v>6.25</v>
      </c>
      <c r="AQ118" t="s">
        <v>53</v>
      </c>
      <c r="AR118">
        <f t="shared" si="7"/>
        <v>6.25</v>
      </c>
      <c r="AS118" t="s">
        <v>56</v>
      </c>
      <c r="AT118" t="s">
        <v>55</v>
      </c>
      <c r="AU118" t="s">
        <v>52</v>
      </c>
      <c r="AV118">
        <v>3</v>
      </c>
      <c r="AW118" t="s">
        <v>55</v>
      </c>
      <c r="AX118" t="s">
        <v>51</v>
      </c>
      <c r="AY118" t="s">
        <v>50</v>
      </c>
      <c r="AZ118" t="s">
        <v>49</v>
      </c>
      <c r="BA118" s="28">
        <f t="shared" si="8"/>
        <v>21</v>
      </c>
      <c r="BB118" s="27" t="b">
        <f t="shared" si="9"/>
        <v>1</v>
      </c>
    </row>
    <row r="119" spans="1:54" x14ac:dyDescent="0.3">
      <c r="A119" s="9">
        <v>118</v>
      </c>
      <c r="B119" t="s">
        <v>49</v>
      </c>
      <c r="C119" t="s">
        <v>50</v>
      </c>
      <c r="D119" t="s">
        <v>50</v>
      </c>
      <c r="E119" t="s">
        <v>57</v>
      </c>
      <c r="F119">
        <v>4</v>
      </c>
      <c r="G119">
        <v>5</v>
      </c>
      <c r="H119">
        <v>1</v>
      </c>
      <c r="I119">
        <v>6</v>
      </c>
      <c r="J119">
        <v>1</v>
      </c>
      <c r="K119">
        <v>1</v>
      </c>
      <c r="L119">
        <v>2</v>
      </c>
      <c r="M119">
        <v>5</v>
      </c>
      <c r="N119" t="s">
        <v>51</v>
      </c>
      <c r="O119" t="s">
        <v>53</v>
      </c>
      <c r="P119">
        <v>7.04</v>
      </c>
      <c r="Q119" t="s">
        <v>53</v>
      </c>
      <c r="R119" t="s">
        <v>53</v>
      </c>
      <c r="S119">
        <v>7.04</v>
      </c>
      <c r="T119" t="s">
        <v>53</v>
      </c>
      <c r="U119">
        <v>38.450000000000003</v>
      </c>
      <c r="V119" t="s">
        <v>53</v>
      </c>
      <c r="W119" t="s">
        <v>53</v>
      </c>
      <c r="X119">
        <v>38.450000000000003</v>
      </c>
      <c r="Y119" t="s">
        <v>53</v>
      </c>
      <c r="Z119">
        <v>2.34</v>
      </c>
      <c r="AA119" t="s">
        <v>53</v>
      </c>
      <c r="AB119" t="s">
        <v>53</v>
      </c>
      <c r="AC119">
        <v>2.34</v>
      </c>
      <c r="AD119" t="s">
        <v>53</v>
      </c>
      <c r="AE119" s="1">
        <v>6.32</v>
      </c>
      <c r="AF119" t="s">
        <v>53</v>
      </c>
      <c r="AG119" t="s">
        <v>53</v>
      </c>
      <c r="AH119">
        <f t="shared" si="5"/>
        <v>6.32</v>
      </c>
      <c r="AI119" t="s">
        <v>53</v>
      </c>
      <c r="AJ119">
        <v>4.88</v>
      </c>
      <c r="AK119" t="s">
        <v>53</v>
      </c>
      <c r="AL119" t="s">
        <v>53</v>
      </c>
      <c r="AM119">
        <f t="shared" si="6"/>
        <v>4.88</v>
      </c>
      <c r="AN119" t="s">
        <v>53</v>
      </c>
      <c r="AO119">
        <v>4.08</v>
      </c>
      <c r="AP119" t="s">
        <v>53</v>
      </c>
      <c r="AQ119" t="s">
        <v>53</v>
      </c>
      <c r="AR119">
        <f t="shared" si="7"/>
        <v>4.08</v>
      </c>
      <c r="AS119" t="s">
        <v>56</v>
      </c>
      <c r="AT119" t="s">
        <v>50</v>
      </c>
      <c r="AU119" t="s">
        <v>50</v>
      </c>
      <c r="AV119">
        <v>2</v>
      </c>
      <c r="AW119" t="s">
        <v>52</v>
      </c>
      <c r="AX119" t="s">
        <v>49</v>
      </c>
      <c r="AY119" t="s">
        <v>55</v>
      </c>
      <c r="AZ119" t="s">
        <v>49</v>
      </c>
      <c r="BA119" s="28">
        <f t="shared" si="8"/>
        <v>21</v>
      </c>
      <c r="BB119" s="27" t="b">
        <f t="shared" si="9"/>
        <v>1</v>
      </c>
    </row>
    <row r="120" spans="1:54" x14ac:dyDescent="0.3">
      <c r="A120" s="9">
        <v>119</v>
      </c>
      <c r="B120" t="s">
        <v>49</v>
      </c>
      <c r="C120" t="s">
        <v>49</v>
      </c>
      <c r="D120" t="s">
        <v>49</v>
      </c>
      <c r="E120" t="s">
        <v>49</v>
      </c>
      <c r="F120">
        <v>6</v>
      </c>
      <c r="G120">
        <v>2</v>
      </c>
      <c r="H120">
        <v>1</v>
      </c>
      <c r="I120">
        <v>6</v>
      </c>
      <c r="J120">
        <v>1</v>
      </c>
      <c r="K120">
        <v>1</v>
      </c>
      <c r="L120">
        <v>7</v>
      </c>
      <c r="M120">
        <v>2</v>
      </c>
      <c r="N120" t="s">
        <v>52</v>
      </c>
      <c r="O120" t="s">
        <v>53</v>
      </c>
      <c r="P120" t="s">
        <v>53</v>
      </c>
      <c r="Q120" t="s">
        <v>53</v>
      </c>
      <c r="R120">
        <v>10</v>
      </c>
      <c r="S120">
        <v>10</v>
      </c>
      <c r="T120" t="s">
        <v>53</v>
      </c>
      <c r="U120" t="s">
        <v>53</v>
      </c>
      <c r="V120" t="s">
        <v>53</v>
      </c>
      <c r="W120">
        <v>37.92</v>
      </c>
      <c r="X120">
        <v>37.92</v>
      </c>
      <c r="Y120" t="s">
        <v>53</v>
      </c>
      <c r="Z120" t="s">
        <v>53</v>
      </c>
      <c r="AA120" t="s">
        <v>53</v>
      </c>
      <c r="AB120">
        <v>6.28</v>
      </c>
      <c r="AC120">
        <v>6.28</v>
      </c>
      <c r="AD120" t="s">
        <v>53</v>
      </c>
      <c r="AE120" s="1" t="s">
        <v>53</v>
      </c>
      <c r="AF120" t="s">
        <v>53</v>
      </c>
      <c r="AG120">
        <v>4.66</v>
      </c>
      <c r="AH120">
        <f t="shared" si="5"/>
        <v>4.66</v>
      </c>
      <c r="AI120" t="s">
        <v>53</v>
      </c>
      <c r="AJ120" t="s">
        <v>53</v>
      </c>
      <c r="AK120" t="s">
        <v>53</v>
      </c>
      <c r="AL120">
        <v>1.91</v>
      </c>
      <c r="AM120">
        <f t="shared" si="6"/>
        <v>1.91</v>
      </c>
      <c r="AN120" t="s">
        <v>53</v>
      </c>
      <c r="AO120" t="s">
        <v>53</v>
      </c>
      <c r="AP120" t="s">
        <v>53</v>
      </c>
      <c r="AQ120">
        <v>5.0599999999999996</v>
      </c>
      <c r="AR120">
        <f t="shared" si="7"/>
        <v>5.0599999999999996</v>
      </c>
      <c r="AS120" t="s">
        <v>56</v>
      </c>
      <c r="AT120" t="s">
        <v>51</v>
      </c>
      <c r="AU120" t="s">
        <v>49</v>
      </c>
      <c r="AV120">
        <v>1</v>
      </c>
      <c r="AW120" t="s">
        <v>61</v>
      </c>
      <c r="AX120" t="s">
        <v>51</v>
      </c>
      <c r="AY120" t="s">
        <v>51</v>
      </c>
      <c r="AZ120" t="s">
        <v>49</v>
      </c>
      <c r="BA120" s="28">
        <f t="shared" si="8"/>
        <v>21</v>
      </c>
      <c r="BB120" s="27" t="b">
        <f t="shared" si="9"/>
        <v>1</v>
      </c>
    </row>
    <row r="121" spans="1:54" x14ac:dyDescent="0.3">
      <c r="A121" s="9">
        <v>120</v>
      </c>
      <c r="B121" t="s">
        <v>51</v>
      </c>
      <c r="C121" t="s">
        <v>51</v>
      </c>
      <c r="D121" t="s">
        <v>52</v>
      </c>
      <c r="E121" t="s">
        <v>55</v>
      </c>
      <c r="F121">
        <v>7</v>
      </c>
      <c r="G121">
        <v>6</v>
      </c>
      <c r="H121">
        <v>4</v>
      </c>
      <c r="I121">
        <v>5</v>
      </c>
      <c r="J121">
        <v>2</v>
      </c>
      <c r="K121">
        <v>6</v>
      </c>
      <c r="L121">
        <v>1</v>
      </c>
      <c r="M121">
        <v>1</v>
      </c>
      <c r="N121" t="s">
        <v>51</v>
      </c>
      <c r="O121" t="s">
        <v>53</v>
      </c>
      <c r="P121">
        <v>7.51</v>
      </c>
      <c r="Q121" t="s">
        <v>53</v>
      </c>
      <c r="R121" t="s">
        <v>53</v>
      </c>
      <c r="S121">
        <v>7.51</v>
      </c>
      <c r="T121" t="s">
        <v>53</v>
      </c>
      <c r="U121">
        <v>36.590000000000003</v>
      </c>
      <c r="V121" t="s">
        <v>53</v>
      </c>
      <c r="W121" t="s">
        <v>53</v>
      </c>
      <c r="X121">
        <v>36.590000000000003</v>
      </c>
      <c r="Y121" t="s">
        <v>53</v>
      </c>
      <c r="Z121">
        <v>2.69</v>
      </c>
      <c r="AA121" t="s">
        <v>53</v>
      </c>
      <c r="AB121" t="s">
        <v>53</v>
      </c>
      <c r="AC121">
        <v>2.69</v>
      </c>
      <c r="AD121" t="s">
        <v>53</v>
      </c>
      <c r="AE121" s="1">
        <v>8.27</v>
      </c>
      <c r="AF121" t="s">
        <v>53</v>
      </c>
      <c r="AG121" t="s">
        <v>53</v>
      </c>
      <c r="AH121">
        <f t="shared" si="5"/>
        <v>8.27</v>
      </c>
      <c r="AI121" t="s">
        <v>53</v>
      </c>
      <c r="AJ121">
        <v>3.95</v>
      </c>
      <c r="AK121" t="s">
        <v>53</v>
      </c>
      <c r="AL121" t="s">
        <v>53</v>
      </c>
      <c r="AM121">
        <f t="shared" si="6"/>
        <v>3.95</v>
      </c>
      <c r="AN121" t="s">
        <v>53</v>
      </c>
      <c r="AO121">
        <v>1.39</v>
      </c>
      <c r="AP121" t="s">
        <v>53</v>
      </c>
      <c r="AQ121" t="s">
        <v>53</v>
      </c>
      <c r="AR121">
        <f t="shared" si="7"/>
        <v>1.39</v>
      </c>
      <c r="AS121" t="s">
        <v>54</v>
      </c>
      <c r="AT121" t="s">
        <v>55</v>
      </c>
      <c r="AU121" t="s">
        <v>52</v>
      </c>
      <c r="AV121">
        <v>2</v>
      </c>
      <c r="AW121" t="s">
        <v>57</v>
      </c>
      <c r="AX121" t="s">
        <v>50</v>
      </c>
      <c r="AY121" t="s">
        <v>51</v>
      </c>
      <c r="AZ121" t="s">
        <v>49</v>
      </c>
      <c r="BA121" s="28">
        <f t="shared" si="8"/>
        <v>21</v>
      </c>
      <c r="BB121" s="27" t="b">
        <f t="shared" si="9"/>
        <v>1</v>
      </c>
    </row>
    <row r="122" spans="1:54" x14ac:dyDescent="0.3">
      <c r="A122" s="9">
        <v>121</v>
      </c>
      <c r="B122" t="s">
        <v>52</v>
      </c>
      <c r="C122" t="s">
        <v>50</v>
      </c>
      <c r="D122" t="s">
        <v>49</v>
      </c>
      <c r="E122" t="s">
        <v>49</v>
      </c>
      <c r="F122">
        <v>7</v>
      </c>
      <c r="G122">
        <v>3</v>
      </c>
      <c r="H122">
        <v>2</v>
      </c>
      <c r="I122">
        <v>5</v>
      </c>
      <c r="J122">
        <v>2</v>
      </c>
      <c r="K122">
        <v>1</v>
      </c>
      <c r="L122">
        <v>5</v>
      </c>
      <c r="M122">
        <v>3</v>
      </c>
      <c r="N122" t="s">
        <v>50</v>
      </c>
      <c r="O122" t="s">
        <v>53</v>
      </c>
      <c r="P122" t="s">
        <v>53</v>
      </c>
      <c r="Q122">
        <v>14.93</v>
      </c>
      <c r="R122" t="s">
        <v>53</v>
      </c>
      <c r="S122">
        <v>14.93</v>
      </c>
      <c r="T122" t="s">
        <v>53</v>
      </c>
      <c r="U122" t="s">
        <v>53</v>
      </c>
      <c r="V122">
        <v>35.22</v>
      </c>
      <c r="W122" t="s">
        <v>53</v>
      </c>
      <c r="X122">
        <v>35.22</v>
      </c>
      <c r="Y122" t="s">
        <v>53</v>
      </c>
      <c r="Z122" t="s">
        <v>53</v>
      </c>
      <c r="AA122">
        <v>3.42</v>
      </c>
      <c r="AB122" t="s">
        <v>53</v>
      </c>
      <c r="AC122">
        <v>3.42</v>
      </c>
      <c r="AD122" t="s">
        <v>53</v>
      </c>
      <c r="AE122" s="1" t="s">
        <v>53</v>
      </c>
      <c r="AF122">
        <v>4.46</v>
      </c>
      <c r="AG122" t="s">
        <v>53</v>
      </c>
      <c r="AH122">
        <f t="shared" si="5"/>
        <v>4.46</v>
      </c>
      <c r="AI122" t="s">
        <v>53</v>
      </c>
      <c r="AJ122" t="s">
        <v>53</v>
      </c>
      <c r="AK122">
        <v>2.66</v>
      </c>
      <c r="AL122" t="s">
        <v>53</v>
      </c>
      <c r="AM122">
        <f t="shared" si="6"/>
        <v>2.66</v>
      </c>
      <c r="AN122" t="s">
        <v>53</v>
      </c>
      <c r="AO122" t="s">
        <v>53</v>
      </c>
      <c r="AP122">
        <v>6.36</v>
      </c>
      <c r="AQ122" t="s">
        <v>53</v>
      </c>
      <c r="AR122">
        <f t="shared" si="7"/>
        <v>6.36</v>
      </c>
      <c r="AS122" t="s">
        <v>59</v>
      </c>
      <c r="AT122" t="s">
        <v>52</v>
      </c>
      <c r="AU122" t="s">
        <v>50</v>
      </c>
      <c r="AV122">
        <v>1</v>
      </c>
      <c r="AW122" t="s">
        <v>51</v>
      </c>
      <c r="AX122" t="s">
        <v>51</v>
      </c>
      <c r="AY122" t="s">
        <v>55</v>
      </c>
      <c r="AZ122" t="s">
        <v>50</v>
      </c>
      <c r="BA122" s="28">
        <f t="shared" si="8"/>
        <v>21</v>
      </c>
      <c r="BB122" s="27" t="b">
        <f t="shared" si="9"/>
        <v>1</v>
      </c>
    </row>
    <row r="123" spans="1:54" x14ac:dyDescent="0.3">
      <c r="A123" s="9">
        <v>122</v>
      </c>
      <c r="B123" t="s">
        <v>51</v>
      </c>
      <c r="C123" t="s">
        <v>50</v>
      </c>
      <c r="D123" t="s">
        <v>51</v>
      </c>
      <c r="E123" t="s">
        <v>57</v>
      </c>
      <c r="F123">
        <v>1</v>
      </c>
      <c r="G123">
        <v>6</v>
      </c>
      <c r="H123">
        <v>2</v>
      </c>
      <c r="I123">
        <v>3</v>
      </c>
      <c r="J123">
        <v>3</v>
      </c>
      <c r="K123">
        <v>5</v>
      </c>
      <c r="L123">
        <v>6</v>
      </c>
      <c r="M123">
        <v>5</v>
      </c>
      <c r="N123" t="s">
        <v>50</v>
      </c>
      <c r="O123" t="s">
        <v>53</v>
      </c>
      <c r="P123" t="s">
        <v>53</v>
      </c>
      <c r="Q123">
        <v>11.86</v>
      </c>
      <c r="R123" t="s">
        <v>53</v>
      </c>
      <c r="S123">
        <v>11.86</v>
      </c>
      <c r="T123" t="s">
        <v>53</v>
      </c>
      <c r="U123" t="s">
        <v>53</v>
      </c>
      <c r="V123">
        <v>32.03</v>
      </c>
      <c r="W123" t="s">
        <v>53</v>
      </c>
      <c r="X123">
        <v>32.03</v>
      </c>
      <c r="Y123" t="s">
        <v>53</v>
      </c>
      <c r="Z123" t="s">
        <v>53</v>
      </c>
      <c r="AA123">
        <v>5.32</v>
      </c>
      <c r="AB123" t="s">
        <v>53</v>
      </c>
      <c r="AC123">
        <v>5.32</v>
      </c>
      <c r="AD123" t="s">
        <v>53</v>
      </c>
      <c r="AE123" s="1" t="s">
        <v>53</v>
      </c>
      <c r="AF123">
        <v>4.68</v>
      </c>
      <c r="AG123" t="s">
        <v>53</v>
      </c>
      <c r="AH123">
        <f t="shared" si="5"/>
        <v>4.68</v>
      </c>
      <c r="AI123" t="s">
        <v>53</v>
      </c>
      <c r="AJ123" t="s">
        <v>53</v>
      </c>
      <c r="AK123">
        <v>3.88</v>
      </c>
      <c r="AL123" t="s">
        <v>53</v>
      </c>
      <c r="AM123">
        <f t="shared" si="6"/>
        <v>3.88</v>
      </c>
      <c r="AN123" t="s">
        <v>53</v>
      </c>
      <c r="AO123" t="s">
        <v>53</v>
      </c>
      <c r="AP123">
        <v>5.18</v>
      </c>
      <c r="AQ123" t="s">
        <v>53</v>
      </c>
      <c r="AR123">
        <f t="shared" si="7"/>
        <v>5.18</v>
      </c>
      <c r="AS123" t="s">
        <v>56</v>
      </c>
      <c r="AT123" t="s">
        <v>55</v>
      </c>
      <c r="AU123" t="s">
        <v>50</v>
      </c>
      <c r="AV123">
        <v>2</v>
      </c>
      <c r="AW123" t="s">
        <v>57</v>
      </c>
      <c r="AX123" t="s">
        <v>51</v>
      </c>
      <c r="AY123" t="s">
        <v>51</v>
      </c>
      <c r="AZ123" t="s">
        <v>51</v>
      </c>
      <c r="BA123" s="28">
        <f t="shared" si="8"/>
        <v>21</v>
      </c>
      <c r="BB123" s="27" t="b">
        <f t="shared" si="9"/>
        <v>1</v>
      </c>
    </row>
    <row r="124" spans="1:54" x14ac:dyDescent="0.3">
      <c r="A124" s="9">
        <v>123</v>
      </c>
      <c r="B124" t="s">
        <v>49</v>
      </c>
      <c r="C124" t="s">
        <v>50</v>
      </c>
      <c r="D124" t="s">
        <v>52</v>
      </c>
      <c r="E124" t="s">
        <v>50</v>
      </c>
      <c r="F124">
        <v>6</v>
      </c>
      <c r="G124">
        <v>1</v>
      </c>
      <c r="H124">
        <v>3</v>
      </c>
      <c r="I124">
        <v>2</v>
      </c>
      <c r="J124">
        <v>1</v>
      </c>
      <c r="K124">
        <v>6</v>
      </c>
      <c r="L124">
        <v>1</v>
      </c>
      <c r="M124">
        <v>5</v>
      </c>
      <c r="N124" t="s">
        <v>51</v>
      </c>
      <c r="O124" t="s">
        <v>53</v>
      </c>
      <c r="P124">
        <v>14.86</v>
      </c>
      <c r="Q124" t="s">
        <v>53</v>
      </c>
      <c r="R124" t="s">
        <v>53</v>
      </c>
      <c r="S124">
        <v>14.86</v>
      </c>
      <c r="T124" t="s">
        <v>53</v>
      </c>
      <c r="U124">
        <v>27.61</v>
      </c>
      <c r="V124" t="s">
        <v>53</v>
      </c>
      <c r="W124" t="s">
        <v>53</v>
      </c>
      <c r="X124">
        <v>27.61</v>
      </c>
      <c r="Y124" t="s">
        <v>53</v>
      </c>
      <c r="Z124">
        <v>5.59</v>
      </c>
      <c r="AA124" t="s">
        <v>53</v>
      </c>
      <c r="AB124" t="s">
        <v>53</v>
      </c>
      <c r="AC124">
        <v>5.59</v>
      </c>
      <c r="AD124" t="s">
        <v>53</v>
      </c>
      <c r="AE124" s="1">
        <v>8.1300000000000008</v>
      </c>
      <c r="AF124" t="s">
        <v>53</v>
      </c>
      <c r="AG124" t="s">
        <v>53</v>
      </c>
      <c r="AH124">
        <f t="shared" si="5"/>
        <v>8.1300000000000008</v>
      </c>
      <c r="AI124" t="s">
        <v>53</v>
      </c>
      <c r="AJ124">
        <v>4.8</v>
      </c>
      <c r="AK124" t="s">
        <v>53</v>
      </c>
      <c r="AL124" t="s">
        <v>53</v>
      </c>
      <c r="AM124">
        <f t="shared" si="6"/>
        <v>4.8</v>
      </c>
      <c r="AN124" t="s">
        <v>53</v>
      </c>
      <c r="AO124">
        <v>3.56</v>
      </c>
      <c r="AP124" t="s">
        <v>53</v>
      </c>
      <c r="AQ124" t="s">
        <v>53</v>
      </c>
      <c r="AR124">
        <f t="shared" si="7"/>
        <v>3.56</v>
      </c>
      <c r="AS124" t="s">
        <v>56</v>
      </c>
      <c r="AT124" t="s">
        <v>52</v>
      </c>
      <c r="AU124" t="s">
        <v>50</v>
      </c>
      <c r="AV124">
        <v>1</v>
      </c>
      <c r="AW124" t="s">
        <v>49</v>
      </c>
      <c r="AX124" t="s">
        <v>51</v>
      </c>
      <c r="AY124" t="s">
        <v>58</v>
      </c>
      <c r="AZ124" t="s">
        <v>51</v>
      </c>
      <c r="BA124" s="28">
        <f t="shared" si="8"/>
        <v>21</v>
      </c>
      <c r="BB124" s="27" t="b">
        <f t="shared" si="9"/>
        <v>1</v>
      </c>
    </row>
    <row r="125" spans="1:54" x14ac:dyDescent="0.3">
      <c r="A125" s="9">
        <v>124</v>
      </c>
      <c r="B125" t="s">
        <v>49</v>
      </c>
      <c r="C125" t="s">
        <v>51</v>
      </c>
      <c r="D125" t="s">
        <v>51</v>
      </c>
      <c r="E125" t="s">
        <v>50</v>
      </c>
      <c r="F125">
        <v>6</v>
      </c>
      <c r="G125">
        <v>6</v>
      </c>
      <c r="H125">
        <v>1</v>
      </c>
      <c r="I125">
        <v>7</v>
      </c>
      <c r="J125">
        <v>3</v>
      </c>
      <c r="K125">
        <v>1</v>
      </c>
      <c r="L125">
        <v>5</v>
      </c>
      <c r="M125">
        <v>4</v>
      </c>
      <c r="N125" t="s">
        <v>52</v>
      </c>
      <c r="O125" t="s">
        <v>53</v>
      </c>
      <c r="P125" t="s">
        <v>53</v>
      </c>
      <c r="Q125" t="s">
        <v>53</v>
      </c>
      <c r="R125">
        <v>13.88</v>
      </c>
      <c r="S125">
        <v>13.88</v>
      </c>
      <c r="T125" t="s">
        <v>53</v>
      </c>
      <c r="U125" t="s">
        <v>53</v>
      </c>
      <c r="V125" t="s">
        <v>53</v>
      </c>
      <c r="W125">
        <v>24.91</v>
      </c>
      <c r="X125">
        <v>24.91</v>
      </c>
      <c r="Y125" t="s">
        <v>53</v>
      </c>
      <c r="Z125" t="s">
        <v>53</v>
      </c>
      <c r="AA125" t="s">
        <v>53</v>
      </c>
      <c r="AB125">
        <v>4.05</v>
      </c>
      <c r="AC125">
        <v>4.05</v>
      </c>
      <c r="AD125" t="s">
        <v>53</v>
      </c>
      <c r="AE125" s="1" t="s">
        <v>53</v>
      </c>
      <c r="AF125" t="s">
        <v>53</v>
      </c>
      <c r="AG125">
        <v>5.08</v>
      </c>
      <c r="AH125">
        <f t="shared" si="5"/>
        <v>5.08</v>
      </c>
      <c r="AI125" t="s">
        <v>53</v>
      </c>
      <c r="AJ125" t="s">
        <v>53</v>
      </c>
      <c r="AK125" t="s">
        <v>53</v>
      </c>
      <c r="AL125">
        <v>2.02</v>
      </c>
      <c r="AM125">
        <f t="shared" si="6"/>
        <v>2.02</v>
      </c>
      <c r="AN125" t="s">
        <v>53</v>
      </c>
      <c r="AO125" t="s">
        <v>53</v>
      </c>
      <c r="AP125" t="s">
        <v>53</v>
      </c>
      <c r="AQ125">
        <v>4.5</v>
      </c>
      <c r="AR125">
        <f t="shared" si="7"/>
        <v>4.5</v>
      </c>
      <c r="AS125" t="s">
        <v>54</v>
      </c>
      <c r="AT125" t="s">
        <v>55</v>
      </c>
      <c r="AU125" t="s">
        <v>50</v>
      </c>
      <c r="AV125">
        <v>2</v>
      </c>
      <c r="AW125" t="s">
        <v>57</v>
      </c>
      <c r="AX125" t="s">
        <v>50</v>
      </c>
      <c r="AY125" t="s">
        <v>51</v>
      </c>
      <c r="AZ125" t="s">
        <v>51</v>
      </c>
      <c r="BA125" s="28">
        <f t="shared" si="8"/>
        <v>21</v>
      </c>
      <c r="BB125" s="27" t="b">
        <f t="shared" si="9"/>
        <v>1</v>
      </c>
    </row>
    <row r="126" spans="1:54" x14ac:dyDescent="0.3">
      <c r="A126" s="9">
        <v>125</v>
      </c>
      <c r="B126" t="s">
        <v>49</v>
      </c>
      <c r="C126" t="s">
        <v>50</v>
      </c>
      <c r="D126" t="s">
        <v>52</v>
      </c>
      <c r="E126" t="s">
        <v>49</v>
      </c>
      <c r="F126">
        <v>6</v>
      </c>
      <c r="G126">
        <v>3</v>
      </c>
      <c r="H126">
        <v>4</v>
      </c>
      <c r="I126">
        <v>3</v>
      </c>
      <c r="J126">
        <v>3</v>
      </c>
      <c r="K126">
        <v>1</v>
      </c>
      <c r="L126">
        <v>5</v>
      </c>
      <c r="M126">
        <v>5</v>
      </c>
      <c r="N126" t="s">
        <v>50</v>
      </c>
      <c r="O126" t="s">
        <v>53</v>
      </c>
      <c r="P126" t="s">
        <v>53</v>
      </c>
      <c r="Q126">
        <v>11.78</v>
      </c>
      <c r="R126" t="s">
        <v>53</v>
      </c>
      <c r="S126">
        <v>11.78</v>
      </c>
      <c r="T126" t="s">
        <v>53</v>
      </c>
      <c r="U126" t="s">
        <v>53</v>
      </c>
      <c r="V126">
        <v>26</v>
      </c>
      <c r="W126" t="s">
        <v>53</v>
      </c>
      <c r="X126">
        <v>26</v>
      </c>
      <c r="Y126" t="s">
        <v>53</v>
      </c>
      <c r="Z126" t="s">
        <v>53</v>
      </c>
      <c r="AA126">
        <v>4.53</v>
      </c>
      <c r="AB126" t="s">
        <v>53</v>
      </c>
      <c r="AC126">
        <v>4.53</v>
      </c>
      <c r="AD126" t="s">
        <v>53</v>
      </c>
      <c r="AE126" s="1" t="s">
        <v>53</v>
      </c>
      <c r="AF126">
        <v>9.52</v>
      </c>
      <c r="AG126" t="s">
        <v>53</v>
      </c>
      <c r="AH126">
        <f t="shared" si="5"/>
        <v>9.52</v>
      </c>
      <c r="AI126" t="s">
        <v>53</v>
      </c>
      <c r="AJ126" t="s">
        <v>53</v>
      </c>
      <c r="AK126">
        <v>3.46</v>
      </c>
      <c r="AL126" t="s">
        <v>53</v>
      </c>
      <c r="AM126">
        <f t="shared" si="6"/>
        <v>3.46</v>
      </c>
      <c r="AN126" t="s">
        <v>53</v>
      </c>
      <c r="AO126" t="s">
        <v>53</v>
      </c>
      <c r="AP126">
        <v>5.78</v>
      </c>
      <c r="AQ126" t="s">
        <v>53</v>
      </c>
      <c r="AR126">
        <f t="shared" si="7"/>
        <v>5.78</v>
      </c>
      <c r="AS126" t="s">
        <v>56</v>
      </c>
      <c r="AT126" t="s">
        <v>50</v>
      </c>
      <c r="AU126" t="s">
        <v>50</v>
      </c>
      <c r="AV126">
        <v>7</v>
      </c>
      <c r="AW126" t="s">
        <v>61</v>
      </c>
      <c r="AX126" t="s">
        <v>49</v>
      </c>
      <c r="AY126" t="s">
        <v>57</v>
      </c>
      <c r="AZ126" t="s">
        <v>51</v>
      </c>
      <c r="BA126" s="28">
        <f t="shared" si="8"/>
        <v>21</v>
      </c>
      <c r="BB126" s="27" t="b">
        <f t="shared" si="9"/>
        <v>1</v>
      </c>
    </row>
    <row r="127" spans="1:54" x14ac:dyDescent="0.3">
      <c r="A127" s="9">
        <v>126</v>
      </c>
      <c r="B127" t="s">
        <v>49</v>
      </c>
      <c r="C127" t="s">
        <v>52</v>
      </c>
      <c r="D127" t="s">
        <v>51</v>
      </c>
      <c r="E127" t="s">
        <v>52</v>
      </c>
      <c r="F127">
        <v>4</v>
      </c>
      <c r="G127">
        <v>3</v>
      </c>
      <c r="H127">
        <v>3</v>
      </c>
      <c r="I127">
        <v>5</v>
      </c>
      <c r="J127">
        <v>1</v>
      </c>
      <c r="K127">
        <v>1</v>
      </c>
      <c r="L127">
        <v>1</v>
      </c>
      <c r="M127">
        <v>4</v>
      </c>
      <c r="N127" t="s">
        <v>50</v>
      </c>
      <c r="O127" t="s">
        <v>53</v>
      </c>
      <c r="P127" t="s">
        <v>53</v>
      </c>
      <c r="Q127">
        <v>7.77</v>
      </c>
      <c r="R127" t="s">
        <v>53</v>
      </c>
      <c r="S127">
        <v>7.77</v>
      </c>
      <c r="T127" t="s">
        <v>53</v>
      </c>
      <c r="U127" t="s">
        <v>53</v>
      </c>
      <c r="V127">
        <v>22.44</v>
      </c>
      <c r="W127" t="s">
        <v>53</v>
      </c>
      <c r="X127">
        <v>22.44</v>
      </c>
      <c r="Y127" t="s">
        <v>53</v>
      </c>
      <c r="Z127" t="s">
        <v>53</v>
      </c>
      <c r="AA127">
        <v>4.16</v>
      </c>
      <c r="AB127" t="s">
        <v>53</v>
      </c>
      <c r="AC127">
        <v>4.16</v>
      </c>
      <c r="AD127" t="s">
        <v>53</v>
      </c>
      <c r="AE127" s="1" t="s">
        <v>53</v>
      </c>
      <c r="AF127">
        <v>5.18</v>
      </c>
      <c r="AG127" t="s">
        <v>53</v>
      </c>
      <c r="AH127">
        <f t="shared" si="5"/>
        <v>5.18</v>
      </c>
      <c r="AI127" t="s">
        <v>53</v>
      </c>
      <c r="AJ127" t="s">
        <v>53</v>
      </c>
      <c r="AK127">
        <v>2.54</v>
      </c>
      <c r="AL127" t="s">
        <v>53</v>
      </c>
      <c r="AM127">
        <f t="shared" si="6"/>
        <v>2.54</v>
      </c>
      <c r="AN127" t="s">
        <v>53</v>
      </c>
      <c r="AO127" t="s">
        <v>53</v>
      </c>
      <c r="AP127">
        <v>4.18</v>
      </c>
      <c r="AQ127" t="s">
        <v>53</v>
      </c>
      <c r="AR127">
        <f t="shared" si="7"/>
        <v>4.18</v>
      </c>
      <c r="AS127" t="s">
        <v>54</v>
      </c>
      <c r="AT127" t="s">
        <v>55</v>
      </c>
      <c r="AU127" t="s">
        <v>50</v>
      </c>
      <c r="AV127">
        <v>6</v>
      </c>
      <c r="AW127" t="s">
        <v>55</v>
      </c>
      <c r="AX127" t="s">
        <v>51</v>
      </c>
      <c r="AY127" t="s">
        <v>55</v>
      </c>
      <c r="AZ127" t="s">
        <v>50</v>
      </c>
      <c r="BA127" s="28">
        <f t="shared" si="8"/>
        <v>21</v>
      </c>
      <c r="BB127" s="27" t="b">
        <f t="shared" si="9"/>
        <v>1</v>
      </c>
    </row>
    <row r="128" spans="1:54" x14ac:dyDescent="0.3">
      <c r="A128" s="9">
        <v>127</v>
      </c>
      <c r="B128" t="s">
        <v>49</v>
      </c>
      <c r="C128" t="s">
        <v>50</v>
      </c>
      <c r="D128" t="s">
        <v>52</v>
      </c>
      <c r="E128" t="s">
        <v>50</v>
      </c>
      <c r="F128">
        <v>6</v>
      </c>
      <c r="G128">
        <v>6</v>
      </c>
      <c r="H128">
        <v>4</v>
      </c>
      <c r="I128">
        <v>4</v>
      </c>
      <c r="J128">
        <v>4</v>
      </c>
      <c r="K128">
        <v>5</v>
      </c>
      <c r="L128">
        <v>1</v>
      </c>
      <c r="M128">
        <v>2</v>
      </c>
      <c r="N128" t="s">
        <v>52</v>
      </c>
      <c r="O128" t="s">
        <v>53</v>
      </c>
      <c r="P128" t="s">
        <v>53</v>
      </c>
      <c r="Q128" t="s">
        <v>53</v>
      </c>
      <c r="R128">
        <v>14.36</v>
      </c>
      <c r="S128">
        <v>14.36</v>
      </c>
      <c r="T128" t="s">
        <v>53</v>
      </c>
      <c r="U128" t="s">
        <v>53</v>
      </c>
      <c r="V128" t="s">
        <v>53</v>
      </c>
      <c r="W128">
        <v>42.34</v>
      </c>
      <c r="X128">
        <v>42.34</v>
      </c>
      <c r="Y128" t="s">
        <v>53</v>
      </c>
      <c r="Z128" t="s">
        <v>53</v>
      </c>
      <c r="AA128" t="s">
        <v>53</v>
      </c>
      <c r="AB128">
        <v>6.8</v>
      </c>
      <c r="AC128">
        <v>6.8</v>
      </c>
      <c r="AD128" t="s">
        <v>53</v>
      </c>
      <c r="AE128" s="1" t="s">
        <v>53</v>
      </c>
      <c r="AF128" t="s">
        <v>53</v>
      </c>
      <c r="AG128">
        <v>6.12</v>
      </c>
      <c r="AH128">
        <f t="shared" si="5"/>
        <v>6.12</v>
      </c>
      <c r="AI128" t="s">
        <v>53</v>
      </c>
      <c r="AJ128" t="s">
        <v>53</v>
      </c>
      <c r="AK128" t="s">
        <v>53</v>
      </c>
      <c r="AL128">
        <v>1.01</v>
      </c>
      <c r="AM128">
        <f t="shared" si="6"/>
        <v>1.01</v>
      </c>
      <c r="AN128" t="s">
        <v>53</v>
      </c>
      <c r="AO128" t="s">
        <v>53</v>
      </c>
      <c r="AP128" t="s">
        <v>53</v>
      </c>
      <c r="AQ128">
        <v>3.11</v>
      </c>
      <c r="AR128">
        <f t="shared" si="7"/>
        <v>3.11</v>
      </c>
      <c r="AS128" t="s">
        <v>54</v>
      </c>
      <c r="AT128" t="s">
        <v>55</v>
      </c>
      <c r="AU128" t="s">
        <v>50</v>
      </c>
      <c r="AV128">
        <v>1</v>
      </c>
      <c r="AW128" t="s">
        <v>58</v>
      </c>
      <c r="AX128" t="s">
        <v>49</v>
      </c>
      <c r="AY128" t="s">
        <v>57</v>
      </c>
      <c r="AZ128" t="s">
        <v>49</v>
      </c>
      <c r="BA128" s="28">
        <f t="shared" si="8"/>
        <v>21</v>
      </c>
      <c r="BB128" s="27" t="b">
        <f t="shared" si="9"/>
        <v>1</v>
      </c>
    </row>
    <row r="129" spans="1:54" x14ac:dyDescent="0.3">
      <c r="A129" s="9">
        <v>128</v>
      </c>
      <c r="B129" t="s">
        <v>49</v>
      </c>
      <c r="C129" t="s">
        <v>50</v>
      </c>
      <c r="D129" t="s">
        <v>52</v>
      </c>
      <c r="E129" t="s">
        <v>49</v>
      </c>
      <c r="F129">
        <v>4</v>
      </c>
      <c r="G129">
        <v>2</v>
      </c>
      <c r="H129">
        <v>1</v>
      </c>
      <c r="I129">
        <v>1</v>
      </c>
      <c r="J129">
        <v>1</v>
      </c>
      <c r="K129">
        <v>4</v>
      </c>
      <c r="L129">
        <v>2</v>
      </c>
      <c r="M129">
        <v>2</v>
      </c>
      <c r="N129" t="s">
        <v>50</v>
      </c>
      <c r="O129" t="s">
        <v>53</v>
      </c>
      <c r="P129" t="s">
        <v>53</v>
      </c>
      <c r="Q129">
        <v>6.03</v>
      </c>
      <c r="R129" t="s">
        <v>53</v>
      </c>
      <c r="S129">
        <v>6.03</v>
      </c>
      <c r="T129" t="s">
        <v>53</v>
      </c>
      <c r="U129" t="s">
        <v>53</v>
      </c>
      <c r="V129">
        <v>17.149999999999999</v>
      </c>
      <c r="W129" t="s">
        <v>53</v>
      </c>
      <c r="X129">
        <v>17.149999999999999</v>
      </c>
      <c r="Y129" t="s">
        <v>53</v>
      </c>
      <c r="Z129" t="s">
        <v>53</v>
      </c>
      <c r="AA129">
        <v>1.78</v>
      </c>
      <c r="AB129" t="s">
        <v>53</v>
      </c>
      <c r="AC129">
        <v>1.78</v>
      </c>
      <c r="AD129" t="s">
        <v>53</v>
      </c>
      <c r="AE129" s="1" t="s">
        <v>53</v>
      </c>
      <c r="AF129">
        <v>4.28</v>
      </c>
      <c r="AG129" t="s">
        <v>53</v>
      </c>
      <c r="AH129">
        <f t="shared" si="5"/>
        <v>4.28</v>
      </c>
      <c r="AI129" t="s">
        <v>53</v>
      </c>
      <c r="AJ129" t="s">
        <v>53</v>
      </c>
      <c r="AK129">
        <v>4.53</v>
      </c>
      <c r="AL129" t="s">
        <v>53</v>
      </c>
      <c r="AM129">
        <f t="shared" si="6"/>
        <v>4.53</v>
      </c>
      <c r="AN129" t="s">
        <v>53</v>
      </c>
      <c r="AO129" t="s">
        <v>53</v>
      </c>
      <c r="AP129">
        <v>5.38</v>
      </c>
      <c r="AQ129" t="s">
        <v>53</v>
      </c>
      <c r="AR129">
        <f t="shared" si="7"/>
        <v>5.38</v>
      </c>
      <c r="AS129" t="s">
        <v>59</v>
      </c>
      <c r="AT129" t="s">
        <v>50</v>
      </c>
      <c r="AU129" t="s">
        <v>58</v>
      </c>
      <c r="AV129">
        <v>6</v>
      </c>
      <c r="AW129" t="s">
        <v>61</v>
      </c>
      <c r="AX129" t="s">
        <v>49</v>
      </c>
      <c r="AY129" t="s">
        <v>52</v>
      </c>
      <c r="AZ129" t="s">
        <v>49</v>
      </c>
      <c r="BA129" s="28">
        <f t="shared" si="8"/>
        <v>21</v>
      </c>
      <c r="BB129" s="27" t="b">
        <f t="shared" si="9"/>
        <v>1</v>
      </c>
    </row>
    <row r="130" spans="1:54" x14ac:dyDescent="0.3">
      <c r="A130" s="9">
        <v>129</v>
      </c>
      <c r="B130" t="s">
        <v>51</v>
      </c>
      <c r="C130" t="s">
        <v>51</v>
      </c>
      <c r="D130" t="s">
        <v>50</v>
      </c>
      <c r="E130" t="s">
        <v>55</v>
      </c>
      <c r="F130">
        <v>7</v>
      </c>
      <c r="G130">
        <v>4</v>
      </c>
      <c r="H130">
        <v>2</v>
      </c>
      <c r="I130">
        <v>1</v>
      </c>
      <c r="J130">
        <v>5</v>
      </c>
      <c r="K130">
        <v>1</v>
      </c>
      <c r="L130">
        <v>6</v>
      </c>
      <c r="M130">
        <v>5</v>
      </c>
      <c r="N130" t="s">
        <v>50</v>
      </c>
      <c r="O130" t="s">
        <v>53</v>
      </c>
      <c r="P130" t="s">
        <v>53</v>
      </c>
      <c r="Q130">
        <v>9.25</v>
      </c>
      <c r="R130" t="s">
        <v>53</v>
      </c>
      <c r="S130">
        <v>9.25</v>
      </c>
      <c r="T130" t="s">
        <v>53</v>
      </c>
      <c r="U130" t="s">
        <v>53</v>
      </c>
      <c r="V130">
        <v>35.01</v>
      </c>
      <c r="W130" t="s">
        <v>53</v>
      </c>
      <c r="X130">
        <v>35.01</v>
      </c>
      <c r="Y130" t="s">
        <v>53</v>
      </c>
      <c r="Z130" t="s">
        <v>53</v>
      </c>
      <c r="AA130">
        <v>4.26</v>
      </c>
      <c r="AB130" t="s">
        <v>53</v>
      </c>
      <c r="AC130">
        <v>4.26</v>
      </c>
      <c r="AD130" t="s">
        <v>53</v>
      </c>
      <c r="AE130" s="1" t="s">
        <v>53</v>
      </c>
      <c r="AF130">
        <v>5.88</v>
      </c>
      <c r="AG130" t="s">
        <v>53</v>
      </c>
      <c r="AH130">
        <f t="shared" si="5"/>
        <v>5.88</v>
      </c>
      <c r="AI130" t="s">
        <v>53</v>
      </c>
      <c r="AJ130" t="s">
        <v>53</v>
      </c>
      <c r="AK130">
        <v>3.11</v>
      </c>
      <c r="AL130" t="s">
        <v>53</v>
      </c>
      <c r="AM130">
        <f t="shared" si="6"/>
        <v>3.11</v>
      </c>
      <c r="AN130" t="s">
        <v>53</v>
      </c>
      <c r="AO130" t="s">
        <v>53</v>
      </c>
      <c r="AP130">
        <v>5.0199999999999996</v>
      </c>
      <c r="AQ130" t="s">
        <v>53</v>
      </c>
      <c r="AR130">
        <f t="shared" si="7"/>
        <v>5.0199999999999996</v>
      </c>
      <c r="AS130" t="s">
        <v>56</v>
      </c>
      <c r="AT130" t="s">
        <v>50</v>
      </c>
      <c r="AU130" t="s">
        <v>50</v>
      </c>
      <c r="AV130">
        <v>3</v>
      </c>
      <c r="AW130" t="s">
        <v>50</v>
      </c>
      <c r="AX130" t="s">
        <v>51</v>
      </c>
      <c r="AY130" t="s">
        <v>55</v>
      </c>
      <c r="AZ130" t="s">
        <v>49</v>
      </c>
      <c r="BA130" s="28">
        <f t="shared" si="8"/>
        <v>21</v>
      </c>
      <c r="BB130" s="27" t="b">
        <f t="shared" si="9"/>
        <v>1</v>
      </c>
    </row>
    <row r="131" spans="1:54" x14ac:dyDescent="0.3">
      <c r="A131" s="9">
        <v>130</v>
      </c>
      <c r="B131" t="s">
        <v>51</v>
      </c>
      <c r="C131" t="s">
        <v>51</v>
      </c>
      <c r="D131" t="s">
        <v>51</v>
      </c>
      <c r="E131" t="s">
        <v>57</v>
      </c>
      <c r="F131">
        <v>4</v>
      </c>
      <c r="G131">
        <v>5</v>
      </c>
      <c r="H131">
        <v>1</v>
      </c>
      <c r="I131">
        <v>5</v>
      </c>
      <c r="J131">
        <v>5</v>
      </c>
      <c r="K131">
        <v>4</v>
      </c>
      <c r="L131">
        <v>1</v>
      </c>
      <c r="M131">
        <v>4</v>
      </c>
      <c r="N131" t="s">
        <v>51</v>
      </c>
      <c r="O131" t="s">
        <v>53</v>
      </c>
      <c r="P131">
        <v>13.3</v>
      </c>
      <c r="Q131" t="s">
        <v>53</v>
      </c>
      <c r="R131" t="s">
        <v>53</v>
      </c>
      <c r="S131">
        <v>13.3</v>
      </c>
      <c r="T131" t="s">
        <v>53</v>
      </c>
      <c r="U131">
        <v>31.51</v>
      </c>
      <c r="V131" t="s">
        <v>53</v>
      </c>
      <c r="W131" t="s">
        <v>53</v>
      </c>
      <c r="X131">
        <v>31.51</v>
      </c>
      <c r="Y131" t="s">
        <v>53</v>
      </c>
      <c r="Z131">
        <v>6.43</v>
      </c>
      <c r="AA131" t="s">
        <v>53</v>
      </c>
      <c r="AB131" t="s">
        <v>53</v>
      </c>
      <c r="AC131">
        <v>6.43</v>
      </c>
      <c r="AD131" t="s">
        <v>53</v>
      </c>
      <c r="AE131" s="1">
        <v>9.49</v>
      </c>
      <c r="AF131" t="s">
        <v>53</v>
      </c>
      <c r="AG131" t="s">
        <v>53</v>
      </c>
      <c r="AH131">
        <f t="shared" ref="AH131:AH194" si="10">SUM(AD131:AG131)</f>
        <v>9.49</v>
      </c>
      <c r="AI131" t="s">
        <v>53</v>
      </c>
      <c r="AJ131">
        <v>4.67</v>
      </c>
      <c r="AK131" t="s">
        <v>53</v>
      </c>
      <c r="AL131" t="s">
        <v>53</v>
      </c>
      <c r="AM131">
        <f t="shared" ref="AM131:AM194" si="11">SUM(AI131:AL131)</f>
        <v>4.67</v>
      </c>
      <c r="AN131" t="s">
        <v>53</v>
      </c>
      <c r="AO131">
        <v>1.93</v>
      </c>
      <c r="AP131" t="s">
        <v>53</v>
      </c>
      <c r="AQ131" t="s">
        <v>53</v>
      </c>
      <c r="AR131">
        <f t="shared" ref="AR131:AR194" si="12">SUM(AN131:AQ131)</f>
        <v>1.93</v>
      </c>
      <c r="AS131" t="s">
        <v>56</v>
      </c>
      <c r="AT131" t="s">
        <v>51</v>
      </c>
      <c r="AU131" t="s">
        <v>50</v>
      </c>
      <c r="AV131">
        <v>1</v>
      </c>
      <c r="AW131" t="s">
        <v>60</v>
      </c>
      <c r="AX131" t="s">
        <v>49</v>
      </c>
      <c r="AY131" t="s">
        <v>58</v>
      </c>
      <c r="AZ131" t="s">
        <v>49</v>
      </c>
      <c r="BA131" s="28">
        <f t="shared" ref="BA131:BA194" si="13">COUNT(B131:N131,O131:R131,S131,T131:W131,X131,Y131:AB131,AC131,AD131:AG131,AH131,AI131:AL131,AM131,AN131:AQ131,AR131,AS131:AZ131)</f>
        <v>21</v>
      </c>
      <c r="BB131" s="27" t="b">
        <f t="shared" ref="BB131:BB194" si="14">IF(BA131=21,TRUE,FALSE)</f>
        <v>1</v>
      </c>
    </row>
    <row r="132" spans="1:54" x14ac:dyDescent="0.3">
      <c r="A132" s="9">
        <v>131</v>
      </c>
      <c r="B132" t="s">
        <v>51</v>
      </c>
      <c r="C132" t="s">
        <v>52</v>
      </c>
      <c r="D132" t="s">
        <v>50</v>
      </c>
      <c r="E132" t="s">
        <v>50</v>
      </c>
      <c r="F132">
        <v>6</v>
      </c>
      <c r="G132">
        <v>6</v>
      </c>
      <c r="H132">
        <v>1</v>
      </c>
      <c r="I132">
        <v>2</v>
      </c>
      <c r="J132">
        <v>2</v>
      </c>
      <c r="K132">
        <v>1</v>
      </c>
      <c r="L132">
        <v>3</v>
      </c>
      <c r="M132">
        <v>5</v>
      </c>
      <c r="N132" t="s">
        <v>50</v>
      </c>
      <c r="O132" t="s">
        <v>53</v>
      </c>
      <c r="P132" t="s">
        <v>53</v>
      </c>
      <c r="Q132">
        <v>5.0599999999999996</v>
      </c>
      <c r="R132" t="s">
        <v>53</v>
      </c>
      <c r="S132">
        <v>5.0599999999999996</v>
      </c>
      <c r="T132" t="s">
        <v>53</v>
      </c>
      <c r="U132" t="s">
        <v>53</v>
      </c>
      <c r="V132">
        <v>35.159999999999997</v>
      </c>
      <c r="W132" t="s">
        <v>53</v>
      </c>
      <c r="X132">
        <v>35.159999999999997</v>
      </c>
      <c r="Y132" t="s">
        <v>53</v>
      </c>
      <c r="Z132" t="s">
        <v>53</v>
      </c>
      <c r="AA132">
        <v>2.52</v>
      </c>
      <c r="AB132" t="s">
        <v>53</v>
      </c>
      <c r="AC132">
        <v>2.52</v>
      </c>
      <c r="AD132" t="s">
        <v>53</v>
      </c>
      <c r="AE132" s="1" t="s">
        <v>53</v>
      </c>
      <c r="AF132">
        <v>4.55</v>
      </c>
      <c r="AG132" t="s">
        <v>53</v>
      </c>
      <c r="AH132">
        <f t="shared" si="10"/>
        <v>4.55</v>
      </c>
      <c r="AI132" t="s">
        <v>53</v>
      </c>
      <c r="AJ132" t="s">
        <v>53</v>
      </c>
      <c r="AK132">
        <v>2.06</v>
      </c>
      <c r="AL132" t="s">
        <v>53</v>
      </c>
      <c r="AM132">
        <f t="shared" si="11"/>
        <v>2.06</v>
      </c>
      <c r="AN132" t="s">
        <v>53</v>
      </c>
      <c r="AO132" t="s">
        <v>53</v>
      </c>
      <c r="AP132">
        <v>4.2300000000000004</v>
      </c>
      <c r="AQ132" t="s">
        <v>53</v>
      </c>
      <c r="AR132">
        <f t="shared" si="12"/>
        <v>4.2300000000000004</v>
      </c>
      <c r="AS132" t="s">
        <v>56</v>
      </c>
      <c r="AT132" t="s">
        <v>50</v>
      </c>
      <c r="AU132" t="s">
        <v>52</v>
      </c>
      <c r="AV132">
        <v>1</v>
      </c>
      <c r="AW132" t="s">
        <v>55</v>
      </c>
      <c r="AX132" t="s">
        <v>51</v>
      </c>
      <c r="AY132" t="s">
        <v>51</v>
      </c>
      <c r="AZ132" t="s">
        <v>49</v>
      </c>
      <c r="BA132" s="28">
        <f t="shared" si="13"/>
        <v>21</v>
      </c>
      <c r="BB132" s="27" t="b">
        <f t="shared" si="14"/>
        <v>1</v>
      </c>
    </row>
    <row r="133" spans="1:54" x14ac:dyDescent="0.3">
      <c r="A133" s="9">
        <v>132</v>
      </c>
      <c r="B133" t="s">
        <v>49</v>
      </c>
      <c r="C133" t="s">
        <v>51</v>
      </c>
      <c r="D133" t="s">
        <v>50</v>
      </c>
      <c r="E133" t="s">
        <v>55</v>
      </c>
      <c r="F133">
        <v>4</v>
      </c>
      <c r="G133">
        <v>5</v>
      </c>
      <c r="H133">
        <v>1</v>
      </c>
      <c r="I133">
        <v>6</v>
      </c>
      <c r="J133">
        <v>1</v>
      </c>
      <c r="K133">
        <v>1</v>
      </c>
      <c r="L133">
        <v>1</v>
      </c>
      <c r="M133">
        <v>5</v>
      </c>
      <c r="N133" t="s">
        <v>51</v>
      </c>
      <c r="O133" t="s">
        <v>53</v>
      </c>
      <c r="P133">
        <v>5.0999999999999996</v>
      </c>
      <c r="Q133" t="s">
        <v>53</v>
      </c>
      <c r="R133" t="s">
        <v>53</v>
      </c>
      <c r="S133">
        <v>5.0999999999999996</v>
      </c>
      <c r="T133" t="s">
        <v>53</v>
      </c>
      <c r="U133">
        <v>21.28</v>
      </c>
      <c r="V133" t="s">
        <v>53</v>
      </c>
      <c r="W133" t="s">
        <v>53</v>
      </c>
      <c r="X133">
        <v>21.28</v>
      </c>
      <c r="Y133" t="s">
        <v>53</v>
      </c>
      <c r="Z133">
        <v>2.0499999999999998</v>
      </c>
      <c r="AA133" t="s">
        <v>53</v>
      </c>
      <c r="AB133" t="s">
        <v>53</v>
      </c>
      <c r="AC133">
        <v>2.0499999999999998</v>
      </c>
      <c r="AD133" t="s">
        <v>53</v>
      </c>
      <c r="AE133" s="1">
        <v>5.54</v>
      </c>
      <c r="AF133" t="s">
        <v>53</v>
      </c>
      <c r="AG133" t="s">
        <v>53</v>
      </c>
      <c r="AH133">
        <f t="shared" si="10"/>
        <v>5.54</v>
      </c>
      <c r="AI133" t="s">
        <v>53</v>
      </c>
      <c r="AJ133">
        <v>4.46</v>
      </c>
      <c r="AK133" t="s">
        <v>53</v>
      </c>
      <c r="AL133" t="s">
        <v>53</v>
      </c>
      <c r="AM133">
        <f t="shared" si="11"/>
        <v>4.46</v>
      </c>
      <c r="AN133" t="s">
        <v>53</v>
      </c>
      <c r="AO133">
        <v>3.45</v>
      </c>
      <c r="AP133" t="s">
        <v>53</v>
      </c>
      <c r="AQ133" t="s">
        <v>53</v>
      </c>
      <c r="AR133">
        <f t="shared" si="12"/>
        <v>3.45</v>
      </c>
      <c r="AS133" t="s">
        <v>56</v>
      </c>
      <c r="AT133" t="s">
        <v>51</v>
      </c>
      <c r="AU133" t="s">
        <v>50</v>
      </c>
      <c r="AV133">
        <v>1</v>
      </c>
      <c r="AW133" t="s">
        <v>58</v>
      </c>
      <c r="AX133" t="s">
        <v>49</v>
      </c>
      <c r="AY133" t="s">
        <v>55</v>
      </c>
      <c r="AZ133" t="s">
        <v>51</v>
      </c>
      <c r="BA133" s="28">
        <f t="shared" si="13"/>
        <v>21</v>
      </c>
      <c r="BB133" s="27" t="b">
        <f t="shared" si="14"/>
        <v>1</v>
      </c>
    </row>
    <row r="134" spans="1:54" x14ac:dyDescent="0.3">
      <c r="A134" s="9">
        <v>133</v>
      </c>
      <c r="B134" t="s">
        <v>49</v>
      </c>
      <c r="C134" t="s">
        <v>50</v>
      </c>
      <c r="D134" t="s">
        <v>52</v>
      </c>
      <c r="E134" t="s">
        <v>58</v>
      </c>
      <c r="F134">
        <v>7</v>
      </c>
      <c r="G134">
        <v>6</v>
      </c>
      <c r="H134">
        <v>4</v>
      </c>
      <c r="I134">
        <v>1</v>
      </c>
      <c r="J134">
        <v>1</v>
      </c>
      <c r="K134">
        <v>3</v>
      </c>
      <c r="L134">
        <v>3</v>
      </c>
      <c r="M134">
        <v>4</v>
      </c>
      <c r="N134" t="s">
        <v>49</v>
      </c>
      <c r="O134">
        <v>14.86</v>
      </c>
      <c r="P134" t="s">
        <v>53</v>
      </c>
      <c r="Q134" t="s">
        <v>53</v>
      </c>
      <c r="R134" t="s">
        <v>53</v>
      </c>
      <c r="S134">
        <v>14.86</v>
      </c>
      <c r="T134">
        <v>39.71</v>
      </c>
      <c r="U134" t="s">
        <v>53</v>
      </c>
      <c r="V134" t="s">
        <v>53</v>
      </c>
      <c r="W134" t="s">
        <v>53</v>
      </c>
      <c r="X134">
        <v>39.71</v>
      </c>
      <c r="Y134">
        <v>1.85</v>
      </c>
      <c r="Z134" t="s">
        <v>53</v>
      </c>
      <c r="AA134" t="s">
        <v>53</v>
      </c>
      <c r="AB134" t="s">
        <v>53</v>
      </c>
      <c r="AC134">
        <v>1.85</v>
      </c>
      <c r="AD134">
        <v>9.4</v>
      </c>
      <c r="AE134" s="1" t="s">
        <v>53</v>
      </c>
      <c r="AF134" t="s">
        <v>53</v>
      </c>
      <c r="AG134" t="s">
        <v>53</v>
      </c>
      <c r="AH134">
        <f t="shared" si="10"/>
        <v>9.4</v>
      </c>
      <c r="AI134">
        <v>2.31</v>
      </c>
      <c r="AJ134" t="s">
        <v>53</v>
      </c>
      <c r="AK134" t="s">
        <v>53</v>
      </c>
      <c r="AL134" t="s">
        <v>53</v>
      </c>
      <c r="AM134">
        <f t="shared" si="11"/>
        <v>2.31</v>
      </c>
      <c r="AN134">
        <v>5.83</v>
      </c>
      <c r="AO134" t="s">
        <v>53</v>
      </c>
      <c r="AP134" t="s">
        <v>53</v>
      </c>
      <c r="AQ134" t="s">
        <v>53</v>
      </c>
      <c r="AR134">
        <f t="shared" si="12"/>
        <v>5.83</v>
      </c>
      <c r="AS134" t="s">
        <v>56</v>
      </c>
      <c r="AT134" t="s">
        <v>50</v>
      </c>
      <c r="AU134" t="s">
        <v>50</v>
      </c>
      <c r="AV134">
        <v>4</v>
      </c>
      <c r="AW134" t="s">
        <v>57</v>
      </c>
      <c r="AX134" t="s">
        <v>55</v>
      </c>
      <c r="AY134" t="s">
        <v>51</v>
      </c>
      <c r="AZ134" t="s">
        <v>51</v>
      </c>
      <c r="BA134" s="28">
        <f t="shared" si="13"/>
        <v>21</v>
      </c>
      <c r="BB134" s="27" t="b">
        <f t="shared" si="14"/>
        <v>1</v>
      </c>
    </row>
    <row r="135" spans="1:54" x14ac:dyDescent="0.3">
      <c r="A135" s="9">
        <v>134</v>
      </c>
      <c r="B135" t="s">
        <v>51</v>
      </c>
      <c r="C135" t="s">
        <v>52</v>
      </c>
      <c r="D135" t="s">
        <v>55</v>
      </c>
      <c r="E135" t="s">
        <v>49</v>
      </c>
      <c r="F135">
        <v>4</v>
      </c>
      <c r="G135">
        <v>6</v>
      </c>
      <c r="H135">
        <v>2</v>
      </c>
      <c r="I135">
        <v>2</v>
      </c>
      <c r="J135">
        <v>1</v>
      </c>
      <c r="K135">
        <v>5</v>
      </c>
      <c r="L135">
        <v>1</v>
      </c>
      <c r="M135">
        <v>4</v>
      </c>
      <c r="N135" t="s">
        <v>50</v>
      </c>
      <c r="O135" t="s">
        <v>53</v>
      </c>
      <c r="P135" t="s">
        <v>53</v>
      </c>
      <c r="Q135">
        <v>5.43</v>
      </c>
      <c r="R135" t="s">
        <v>53</v>
      </c>
      <c r="S135">
        <v>5.43</v>
      </c>
      <c r="T135" t="s">
        <v>53</v>
      </c>
      <c r="U135" t="s">
        <v>53</v>
      </c>
      <c r="V135">
        <v>24.69</v>
      </c>
      <c r="W135" t="s">
        <v>53</v>
      </c>
      <c r="X135">
        <v>24.69</v>
      </c>
      <c r="Y135" t="s">
        <v>53</v>
      </c>
      <c r="Z135" t="s">
        <v>53</v>
      </c>
      <c r="AA135">
        <v>4.8499999999999996</v>
      </c>
      <c r="AB135" t="s">
        <v>53</v>
      </c>
      <c r="AC135">
        <v>4.8499999999999996</v>
      </c>
      <c r="AD135" t="s">
        <v>53</v>
      </c>
      <c r="AE135" s="1" t="s">
        <v>53</v>
      </c>
      <c r="AF135">
        <v>4.95</v>
      </c>
      <c r="AG135" t="s">
        <v>53</v>
      </c>
      <c r="AH135">
        <f t="shared" si="10"/>
        <v>4.95</v>
      </c>
      <c r="AI135" t="s">
        <v>53</v>
      </c>
      <c r="AJ135" t="s">
        <v>53</v>
      </c>
      <c r="AK135">
        <v>2.77</v>
      </c>
      <c r="AL135" t="s">
        <v>53</v>
      </c>
      <c r="AM135">
        <f t="shared" si="11"/>
        <v>2.77</v>
      </c>
      <c r="AN135" t="s">
        <v>53</v>
      </c>
      <c r="AO135" t="s">
        <v>53</v>
      </c>
      <c r="AP135">
        <v>5.97</v>
      </c>
      <c r="AQ135" t="s">
        <v>53</v>
      </c>
      <c r="AR135">
        <f t="shared" si="12"/>
        <v>5.97</v>
      </c>
      <c r="AS135" t="s">
        <v>59</v>
      </c>
      <c r="AT135" t="s">
        <v>50</v>
      </c>
      <c r="AU135" t="s">
        <v>50</v>
      </c>
      <c r="AV135">
        <v>3</v>
      </c>
      <c r="AW135" t="s">
        <v>58</v>
      </c>
      <c r="AX135" t="s">
        <v>51</v>
      </c>
      <c r="AY135" t="s">
        <v>50</v>
      </c>
      <c r="AZ135" t="s">
        <v>51</v>
      </c>
      <c r="BA135" s="28">
        <f t="shared" si="13"/>
        <v>21</v>
      </c>
      <c r="BB135" s="27" t="b">
        <f t="shared" si="14"/>
        <v>1</v>
      </c>
    </row>
    <row r="136" spans="1:54" x14ac:dyDescent="0.3">
      <c r="A136" s="9">
        <v>135</v>
      </c>
      <c r="B136" t="s">
        <v>52</v>
      </c>
      <c r="C136" t="s">
        <v>50</v>
      </c>
      <c r="D136" t="s">
        <v>51</v>
      </c>
      <c r="E136" t="s">
        <v>52</v>
      </c>
      <c r="F136">
        <v>7</v>
      </c>
      <c r="G136">
        <v>6</v>
      </c>
      <c r="H136">
        <v>5</v>
      </c>
      <c r="I136">
        <v>6</v>
      </c>
      <c r="J136">
        <v>3</v>
      </c>
      <c r="K136">
        <v>1</v>
      </c>
      <c r="L136">
        <v>3</v>
      </c>
      <c r="M136">
        <v>5</v>
      </c>
      <c r="N136" t="s">
        <v>50</v>
      </c>
      <c r="O136" t="s">
        <v>53</v>
      </c>
      <c r="P136" t="s">
        <v>53</v>
      </c>
      <c r="Q136">
        <v>5.45</v>
      </c>
      <c r="R136" t="s">
        <v>53</v>
      </c>
      <c r="S136">
        <v>5.45</v>
      </c>
      <c r="T136" t="s">
        <v>53</v>
      </c>
      <c r="U136" t="s">
        <v>53</v>
      </c>
      <c r="V136">
        <v>39.89</v>
      </c>
      <c r="W136" t="s">
        <v>53</v>
      </c>
      <c r="X136">
        <v>39.89</v>
      </c>
      <c r="Y136" t="s">
        <v>53</v>
      </c>
      <c r="Z136" t="s">
        <v>53</v>
      </c>
      <c r="AA136">
        <v>4.29</v>
      </c>
      <c r="AB136" t="s">
        <v>53</v>
      </c>
      <c r="AC136">
        <v>4.29</v>
      </c>
      <c r="AD136" t="s">
        <v>53</v>
      </c>
      <c r="AE136" s="1" t="s">
        <v>53</v>
      </c>
      <c r="AF136">
        <v>6.12</v>
      </c>
      <c r="AG136" t="s">
        <v>53</v>
      </c>
      <c r="AH136">
        <f t="shared" si="10"/>
        <v>6.12</v>
      </c>
      <c r="AI136" t="s">
        <v>53</v>
      </c>
      <c r="AJ136" t="s">
        <v>53</v>
      </c>
      <c r="AK136">
        <v>2.37</v>
      </c>
      <c r="AL136" t="s">
        <v>53</v>
      </c>
      <c r="AM136">
        <f t="shared" si="11"/>
        <v>2.37</v>
      </c>
      <c r="AN136" t="s">
        <v>53</v>
      </c>
      <c r="AO136" t="s">
        <v>53</v>
      </c>
      <c r="AP136">
        <v>6.68</v>
      </c>
      <c r="AQ136" t="s">
        <v>53</v>
      </c>
      <c r="AR136">
        <f t="shared" si="12"/>
        <v>6.68</v>
      </c>
      <c r="AS136" t="s">
        <v>56</v>
      </c>
      <c r="AT136" t="s">
        <v>50</v>
      </c>
      <c r="AU136" t="s">
        <v>58</v>
      </c>
      <c r="AV136">
        <v>6</v>
      </c>
      <c r="AW136" t="s">
        <v>51</v>
      </c>
      <c r="AX136" t="s">
        <v>51</v>
      </c>
      <c r="AY136" t="s">
        <v>57</v>
      </c>
      <c r="AZ136" t="s">
        <v>51</v>
      </c>
      <c r="BA136" s="28">
        <f t="shared" si="13"/>
        <v>21</v>
      </c>
      <c r="BB136" s="27" t="b">
        <f t="shared" si="14"/>
        <v>1</v>
      </c>
    </row>
    <row r="137" spans="1:54" x14ac:dyDescent="0.3">
      <c r="A137" s="9">
        <v>136</v>
      </c>
      <c r="B137" t="s">
        <v>51</v>
      </c>
      <c r="C137" t="s">
        <v>49</v>
      </c>
      <c r="D137" t="s">
        <v>49</v>
      </c>
      <c r="E137" t="s">
        <v>49</v>
      </c>
      <c r="F137">
        <v>6</v>
      </c>
      <c r="G137">
        <v>6</v>
      </c>
      <c r="H137">
        <v>2</v>
      </c>
      <c r="I137">
        <v>1</v>
      </c>
      <c r="J137">
        <v>2</v>
      </c>
      <c r="K137">
        <v>1</v>
      </c>
      <c r="L137">
        <v>1</v>
      </c>
      <c r="M137">
        <v>2</v>
      </c>
      <c r="N137" t="s">
        <v>50</v>
      </c>
      <c r="O137" t="s">
        <v>53</v>
      </c>
      <c r="P137" t="s">
        <v>53</v>
      </c>
      <c r="Q137">
        <v>5.31</v>
      </c>
      <c r="R137" t="s">
        <v>53</v>
      </c>
      <c r="S137">
        <v>5.31</v>
      </c>
      <c r="T137" t="s">
        <v>53</v>
      </c>
      <c r="U137" t="s">
        <v>53</v>
      </c>
      <c r="V137">
        <v>31.12</v>
      </c>
      <c r="W137" t="s">
        <v>53</v>
      </c>
      <c r="X137">
        <v>31.12</v>
      </c>
      <c r="Y137" t="s">
        <v>53</v>
      </c>
      <c r="Z137" t="s">
        <v>53</v>
      </c>
      <c r="AA137">
        <v>1.65</v>
      </c>
      <c r="AB137" t="s">
        <v>53</v>
      </c>
      <c r="AC137">
        <v>1.65</v>
      </c>
      <c r="AD137" t="s">
        <v>53</v>
      </c>
      <c r="AE137" s="1" t="s">
        <v>53</v>
      </c>
      <c r="AF137">
        <v>5.4</v>
      </c>
      <c r="AG137" t="s">
        <v>53</v>
      </c>
      <c r="AH137">
        <f t="shared" si="10"/>
        <v>5.4</v>
      </c>
      <c r="AI137" t="s">
        <v>53</v>
      </c>
      <c r="AJ137" t="s">
        <v>53</v>
      </c>
      <c r="AK137">
        <v>3.5</v>
      </c>
      <c r="AL137" t="s">
        <v>53</v>
      </c>
      <c r="AM137">
        <f t="shared" si="11"/>
        <v>3.5</v>
      </c>
      <c r="AN137" t="s">
        <v>53</v>
      </c>
      <c r="AO137" t="s">
        <v>53</v>
      </c>
      <c r="AP137">
        <v>6.44</v>
      </c>
      <c r="AQ137" t="s">
        <v>53</v>
      </c>
      <c r="AR137">
        <f t="shared" si="12"/>
        <v>6.44</v>
      </c>
      <c r="AS137" t="s">
        <v>54</v>
      </c>
      <c r="AT137" t="s">
        <v>51</v>
      </c>
      <c r="AU137" t="s">
        <v>50</v>
      </c>
      <c r="AV137">
        <v>2</v>
      </c>
      <c r="AW137" t="s">
        <v>52</v>
      </c>
      <c r="AX137" t="s">
        <v>58</v>
      </c>
      <c r="AY137" t="s">
        <v>51</v>
      </c>
      <c r="AZ137" t="s">
        <v>49</v>
      </c>
      <c r="BA137" s="28">
        <f t="shared" si="13"/>
        <v>21</v>
      </c>
      <c r="BB137" s="27" t="b">
        <f t="shared" si="14"/>
        <v>1</v>
      </c>
    </row>
    <row r="138" spans="1:54" x14ac:dyDescent="0.3">
      <c r="A138" s="9">
        <v>137</v>
      </c>
      <c r="B138" t="s">
        <v>49</v>
      </c>
      <c r="C138" t="s">
        <v>51</v>
      </c>
      <c r="D138" t="s">
        <v>55</v>
      </c>
      <c r="E138" t="s">
        <v>55</v>
      </c>
      <c r="F138">
        <v>6</v>
      </c>
      <c r="G138">
        <v>6</v>
      </c>
      <c r="H138">
        <v>1</v>
      </c>
      <c r="I138">
        <v>2</v>
      </c>
      <c r="J138">
        <v>5</v>
      </c>
      <c r="K138">
        <v>6</v>
      </c>
      <c r="L138">
        <v>5</v>
      </c>
      <c r="M138">
        <v>5</v>
      </c>
      <c r="N138" t="s">
        <v>52</v>
      </c>
      <c r="O138" t="s">
        <v>53</v>
      </c>
      <c r="P138" t="s">
        <v>53</v>
      </c>
      <c r="Q138" t="s">
        <v>53</v>
      </c>
      <c r="R138">
        <v>5.26</v>
      </c>
      <c r="S138">
        <v>5.26</v>
      </c>
      <c r="T138" t="s">
        <v>53</v>
      </c>
      <c r="U138" t="s">
        <v>53</v>
      </c>
      <c r="V138" t="s">
        <v>53</v>
      </c>
      <c r="W138">
        <v>24.6</v>
      </c>
      <c r="X138">
        <v>24.6</v>
      </c>
      <c r="Y138" t="s">
        <v>53</v>
      </c>
      <c r="Z138" t="s">
        <v>53</v>
      </c>
      <c r="AA138" t="s">
        <v>53</v>
      </c>
      <c r="AB138">
        <v>6.81</v>
      </c>
      <c r="AC138">
        <v>6.81</v>
      </c>
      <c r="AD138" t="s">
        <v>53</v>
      </c>
      <c r="AE138" s="1" t="s">
        <v>53</v>
      </c>
      <c r="AF138" t="s">
        <v>53</v>
      </c>
      <c r="AG138">
        <v>4.0599999999999996</v>
      </c>
      <c r="AH138">
        <f t="shared" si="10"/>
        <v>4.0599999999999996</v>
      </c>
      <c r="AI138" t="s">
        <v>53</v>
      </c>
      <c r="AJ138" t="s">
        <v>53</v>
      </c>
      <c r="AK138" t="s">
        <v>53</v>
      </c>
      <c r="AL138">
        <v>4.43</v>
      </c>
      <c r="AM138">
        <f t="shared" si="11"/>
        <v>4.43</v>
      </c>
      <c r="AN138" t="s">
        <v>53</v>
      </c>
      <c r="AO138" t="s">
        <v>53</v>
      </c>
      <c r="AP138" t="s">
        <v>53</v>
      </c>
      <c r="AQ138">
        <v>4.9000000000000004</v>
      </c>
      <c r="AR138">
        <f t="shared" si="12"/>
        <v>4.9000000000000004</v>
      </c>
      <c r="AS138" t="s">
        <v>59</v>
      </c>
      <c r="AT138" t="s">
        <v>52</v>
      </c>
      <c r="AU138" t="s">
        <v>58</v>
      </c>
      <c r="AV138">
        <v>1</v>
      </c>
      <c r="AW138" t="s">
        <v>55</v>
      </c>
      <c r="AX138" t="s">
        <v>51</v>
      </c>
      <c r="AY138" t="s">
        <v>55</v>
      </c>
      <c r="AZ138" t="s">
        <v>50</v>
      </c>
      <c r="BA138" s="28">
        <f t="shared" si="13"/>
        <v>21</v>
      </c>
      <c r="BB138" s="27" t="b">
        <f t="shared" si="14"/>
        <v>1</v>
      </c>
    </row>
    <row r="139" spans="1:54" x14ac:dyDescent="0.3">
      <c r="A139" s="9">
        <v>138</v>
      </c>
      <c r="B139" t="s">
        <v>51</v>
      </c>
      <c r="C139" t="s">
        <v>50</v>
      </c>
      <c r="D139" t="s">
        <v>51</v>
      </c>
      <c r="E139" t="s">
        <v>57</v>
      </c>
      <c r="F139">
        <v>7</v>
      </c>
      <c r="G139">
        <v>5</v>
      </c>
      <c r="H139">
        <v>2</v>
      </c>
      <c r="I139">
        <v>6</v>
      </c>
      <c r="J139">
        <v>1</v>
      </c>
      <c r="K139">
        <v>1</v>
      </c>
      <c r="L139">
        <v>1</v>
      </c>
      <c r="M139">
        <v>5</v>
      </c>
      <c r="N139" t="s">
        <v>49</v>
      </c>
      <c r="O139">
        <v>7.62</v>
      </c>
      <c r="P139" t="s">
        <v>53</v>
      </c>
      <c r="Q139" t="s">
        <v>53</v>
      </c>
      <c r="R139" t="s">
        <v>53</v>
      </c>
      <c r="S139">
        <v>7.62</v>
      </c>
      <c r="T139">
        <v>35</v>
      </c>
      <c r="U139" t="s">
        <v>53</v>
      </c>
      <c r="V139" t="s">
        <v>53</v>
      </c>
      <c r="W139" t="s">
        <v>53</v>
      </c>
      <c r="X139">
        <v>35</v>
      </c>
      <c r="Y139">
        <v>6.88</v>
      </c>
      <c r="Z139" t="s">
        <v>53</v>
      </c>
      <c r="AA139" t="s">
        <v>53</v>
      </c>
      <c r="AB139" t="s">
        <v>53</v>
      </c>
      <c r="AC139">
        <v>6.88</v>
      </c>
      <c r="AD139">
        <v>9.3699999999999992</v>
      </c>
      <c r="AE139" s="1" t="s">
        <v>53</v>
      </c>
      <c r="AF139" t="s">
        <v>53</v>
      </c>
      <c r="AG139" t="s">
        <v>53</v>
      </c>
      <c r="AH139">
        <f t="shared" si="10"/>
        <v>9.3699999999999992</v>
      </c>
      <c r="AI139">
        <v>3.07</v>
      </c>
      <c r="AJ139" t="s">
        <v>53</v>
      </c>
      <c r="AK139" t="s">
        <v>53</v>
      </c>
      <c r="AL139" t="s">
        <v>53</v>
      </c>
      <c r="AM139">
        <f t="shared" si="11"/>
        <v>3.07</v>
      </c>
      <c r="AN139">
        <v>4.55</v>
      </c>
      <c r="AO139" t="s">
        <v>53</v>
      </c>
      <c r="AP139" t="s">
        <v>53</v>
      </c>
      <c r="AQ139" t="s">
        <v>53</v>
      </c>
      <c r="AR139">
        <f t="shared" si="12"/>
        <v>4.55</v>
      </c>
      <c r="AS139" t="s">
        <v>54</v>
      </c>
      <c r="AT139" t="s">
        <v>57</v>
      </c>
      <c r="AU139" t="s">
        <v>50</v>
      </c>
      <c r="AV139">
        <v>2</v>
      </c>
      <c r="AW139" t="s">
        <v>57</v>
      </c>
      <c r="AX139" t="s">
        <v>49</v>
      </c>
      <c r="AY139" t="s">
        <v>50</v>
      </c>
      <c r="AZ139" t="s">
        <v>51</v>
      </c>
      <c r="BA139" s="28">
        <f t="shared" si="13"/>
        <v>21</v>
      </c>
      <c r="BB139" s="27" t="b">
        <f t="shared" si="14"/>
        <v>1</v>
      </c>
    </row>
    <row r="140" spans="1:54" x14ac:dyDescent="0.3">
      <c r="A140" s="9">
        <v>139</v>
      </c>
      <c r="B140" t="s">
        <v>51</v>
      </c>
      <c r="C140" t="s">
        <v>50</v>
      </c>
      <c r="D140" t="s">
        <v>49</v>
      </c>
      <c r="E140" t="s">
        <v>51</v>
      </c>
      <c r="F140">
        <v>5</v>
      </c>
      <c r="G140">
        <v>6</v>
      </c>
      <c r="H140">
        <v>1</v>
      </c>
      <c r="I140">
        <v>5</v>
      </c>
      <c r="J140">
        <v>1</v>
      </c>
      <c r="K140">
        <v>5</v>
      </c>
      <c r="L140">
        <v>1</v>
      </c>
      <c r="M140">
        <v>6</v>
      </c>
      <c r="N140" t="s">
        <v>51</v>
      </c>
      <c r="O140" t="s">
        <v>53</v>
      </c>
      <c r="P140">
        <v>12.87</v>
      </c>
      <c r="Q140" t="s">
        <v>53</v>
      </c>
      <c r="R140" t="s">
        <v>53</v>
      </c>
      <c r="S140">
        <v>12.87</v>
      </c>
      <c r="T140" t="s">
        <v>53</v>
      </c>
      <c r="U140">
        <v>33.840000000000003</v>
      </c>
      <c r="V140" t="s">
        <v>53</v>
      </c>
      <c r="W140" t="s">
        <v>53</v>
      </c>
      <c r="X140">
        <v>33.840000000000003</v>
      </c>
      <c r="Y140" t="s">
        <v>53</v>
      </c>
      <c r="Z140">
        <v>4.09</v>
      </c>
      <c r="AA140" t="s">
        <v>53</v>
      </c>
      <c r="AB140" t="s">
        <v>53</v>
      </c>
      <c r="AC140">
        <v>4.09</v>
      </c>
      <c r="AD140" t="s">
        <v>53</v>
      </c>
      <c r="AE140" s="1">
        <v>7.86</v>
      </c>
      <c r="AF140" t="s">
        <v>53</v>
      </c>
      <c r="AG140" t="s">
        <v>53</v>
      </c>
      <c r="AH140">
        <f t="shared" si="10"/>
        <v>7.86</v>
      </c>
      <c r="AI140" t="s">
        <v>53</v>
      </c>
      <c r="AJ140">
        <v>3.83</v>
      </c>
      <c r="AK140" t="s">
        <v>53</v>
      </c>
      <c r="AL140" t="s">
        <v>53</v>
      </c>
      <c r="AM140">
        <f t="shared" si="11"/>
        <v>3.83</v>
      </c>
      <c r="AN140" t="s">
        <v>53</v>
      </c>
      <c r="AO140">
        <v>2.38</v>
      </c>
      <c r="AP140" t="s">
        <v>53</v>
      </c>
      <c r="AQ140" t="s">
        <v>53</v>
      </c>
      <c r="AR140">
        <f t="shared" si="12"/>
        <v>2.38</v>
      </c>
      <c r="AS140" t="s">
        <v>54</v>
      </c>
      <c r="AT140" t="s">
        <v>52</v>
      </c>
      <c r="AU140" t="s">
        <v>50</v>
      </c>
      <c r="AV140">
        <v>2</v>
      </c>
      <c r="AW140" t="s">
        <v>52</v>
      </c>
      <c r="AX140" t="s">
        <v>49</v>
      </c>
      <c r="AY140" t="s">
        <v>51</v>
      </c>
      <c r="AZ140" t="s">
        <v>51</v>
      </c>
      <c r="BA140" s="28">
        <f t="shared" si="13"/>
        <v>21</v>
      </c>
      <c r="BB140" s="27" t="b">
        <f t="shared" si="14"/>
        <v>1</v>
      </c>
    </row>
    <row r="141" spans="1:54" x14ac:dyDescent="0.3">
      <c r="A141" s="9">
        <v>140</v>
      </c>
      <c r="B141" t="s">
        <v>51</v>
      </c>
      <c r="C141" t="s">
        <v>50</v>
      </c>
      <c r="D141" t="s">
        <v>49</v>
      </c>
      <c r="E141" t="s">
        <v>57</v>
      </c>
      <c r="F141">
        <v>7</v>
      </c>
      <c r="G141">
        <v>2</v>
      </c>
      <c r="H141">
        <v>1</v>
      </c>
      <c r="I141">
        <v>6</v>
      </c>
      <c r="J141">
        <v>5</v>
      </c>
      <c r="K141">
        <v>4</v>
      </c>
      <c r="L141">
        <v>1</v>
      </c>
      <c r="M141">
        <v>1</v>
      </c>
      <c r="N141" t="s">
        <v>51</v>
      </c>
      <c r="O141" t="s">
        <v>53</v>
      </c>
      <c r="P141">
        <v>5.57</v>
      </c>
      <c r="Q141" t="s">
        <v>53</v>
      </c>
      <c r="R141" t="s">
        <v>53</v>
      </c>
      <c r="S141">
        <v>5.57</v>
      </c>
      <c r="T141" t="s">
        <v>53</v>
      </c>
      <c r="U141">
        <v>37.51</v>
      </c>
      <c r="V141" t="s">
        <v>53</v>
      </c>
      <c r="W141" t="s">
        <v>53</v>
      </c>
      <c r="X141">
        <v>37.51</v>
      </c>
      <c r="Y141" t="s">
        <v>53</v>
      </c>
      <c r="Z141">
        <v>4.6500000000000004</v>
      </c>
      <c r="AA141" t="s">
        <v>53</v>
      </c>
      <c r="AB141" t="s">
        <v>53</v>
      </c>
      <c r="AC141">
        <v>4.6500000000000004</v>
      </c>
      <c r="AD141" t="s">
        <v>53</v>
      </c>
      <c r="AE141" s="1">
        <v>4.57</v>
      </c>
      <c r="AF141" t="s">
        <v>53</v>
      </c>
      <c r="AG141" t="s">
        <v>53</v>
      </c>
      <c r="AH141">
        <f t="shared" si="10"/>
        <v>4.57</v>
      </c>
      <c r="AI141" t="s">
        <v>53</v>
      </c>
      <c r="AJ141">
        <v>3.75</v>
      </c>
      <c r="AK141" t="s">
        <v>53</v>
      </c>
      <c r="AL141" t="s">
        <v>53</v>
      </c>
      <c r="AM141">
        <f t="shared" si="11"/>
        <v>3.75</v>
      </c>
      <c r="AN141" t="s">
        <v>53</v>
      </c>
      <c r="AO141">
        <v>2.0099999999999998</v>
      </c>
      <c r="AP141" t="s">
        <v>53</v>
      </c>
      <c r="AQ141" t="s">
        <v>53</v>
      </c>
      <c r="AR141">
        <f t="shared" si="12"/>
        <v>2.0099999999999998</v>
      </c>
      <c r="AS141" t="s">
        <v>56</v>
      </c>
      <c r="AT141" t="s">
        <v>55</v>
      </c>
      <c r="AU141" t="s">
        <v>50</v>
      </c>
      <c r="AV141">
        <v>3</v>
      </c>
      <c r="AW141" t="s">
        <v>61</v>
      </c>
      <c r="AX141" t="s">
        <v>50</v>
      </c>
      <c r="AY141" t="s">
        <v>51</v>
      </c>
      <c r="AZ141" t="s">
        <v>51</v>
      </c>
      <c r="BA141" s="28">
        <f t="shared" si="13"/>
        <v>21</v>
      </c>
      <c r="BB141" s="27" t="b">
        <f t="shared" si="14"/>
        <v>1</v>
      </c>
    </row>
    <row r="142" spans="1:54" x14ac:dyDescent="0.3">
      <c r="A142" s="9">
        <v>141</v>
      </c>
      <c r="B142" t="s">
        <v>49</v>
      </c>
      <c r="C142" t="s">
        <v>52</v>
      </c>
      <c r="D142" t="s">
        <v>51</v>
      </c>
      <c r="E142" t="s">
        <v>49</v>
      </c>
      <c r="F142">
        <v>6</v>
      </c>
      <c r="G142">
        <v>2</v>
      </c>
      <c r="H142">
        <v>5</v>
      </c>
      <c r="I142">
        <v>1</v>
      </c>
      <c r="J142">
        <v>1</v>
      </c>
      <c r="K142">
        <v>6</v>
      </c>
      <c r="L142">
        <v>1</v>
      </c>
      <c r="M142">
        <v>2</v>
      </c>
      <c r="N142" t="s">
        <v>51</v>
      </c>
      <c r="O142" t="s">
        <v>53</v>
      </c>
      <c r="P142">
        <v>13.87</v>
      </c>
      <c r="Q142" t="s">
        <v>53</v>
      </c>
      <c r="R142" t="s">
        <v>53</v>
      </c>
      <c r="S142">
        <v>13.87</v>
      </c>
      <c r="T142" t="s">
        <v>53</v>
      </c>
      <c r="U142">
        <v>21.02</v>
      </c>
      <c r="V142" t="s">
        <v>53</v>
      </c>
      <c r="W142" t="s">
        <v>53</v>
      </c>
      <c r="X142">
        <v>21.02</v>
      </c>
      <c r="Y142" t="s">
        <v>53</v>
      </c>
      <c r="Z142">
        <v>6.48</v>
      </c>
      <c r="AA142" t="s">
        <v>53</v>
      </c>
      <c r="AB142" t="s">
        <v>53</v>
      </c>
      <c r="AC142">
        <v>6.48</v>
      </c>
      <c r="AD142" t="s">
        <v>53</v>
      </c>
      <c r="AE142" s="1">
        <v>7.94</v>
      </c>
      <c r="AF142" t="s">
        <v>53</v>
      </c>
      <c r="AG142" t="s">
        <v>53</v>
      </c>
      <c r="AH142">
        <f t="shared" si="10"/>
        <v>7.94</v>
      </c>
      <c r="AI142" t="s">
        <v>53</v>
      </c>
      <c r="AJ142">
        <v>4.59</v>
      </c>
      <c r="AK142" t="s">
        <v>53</v>
      </c>
      <c r="AL142" t="s">
        <v>53</v>
      </c>
      <c r="AM142">
        <f t="shared" si="11"/>
        <v>4.59</v>
      </c>
      <c r="AN142" t="s">
        <v>53</v>
      </c>
      <c r="AO142">
        <v>3.26</v>
      </c>
      <c r="AP142" t="s">
        <v>53</v>
      </c>
      <c r="AQ142" t="s">
        <v>53</v>
      </c>
      <c r="AR142">
        <f t="shared" si="12"/>
        <v>3.26</v>
      </c>
      <c r="AS142" t="s">
        <v>56</v>
      </c>
      <c r="AT142" t="s">
        <v>50</v>
      </c>
      <c r="AU142" t="s">
        <v>49</v>
      </c>
      <c r="AV142">
        <v>7</v>
      </c>
      <c r="AW142" t="s">
        <v>61</v>
      </c>
      <c r="AX142" t="s">
        <v>49</v>
      </c>
      <c r="AY142" t="s">
        <v>50</v>
      </c>
      <c r="AZ142" t="s">
        <v>49</v>
      </c>
      <c r="BA142" s="28">
        <f t="shared" si="13"/>
        <v>21</v>
      </c>
      <c r="BB142" s="27" t="b">
        <f t="shared" si="14"/>
        <v>1</v>
      </c>
    </row>
    <row r="143" spans="1:54" x14ac:dyDescent="0.3">
      <c r="A143" s="9">
        <v>142</v>
      </c>
      <c r="B143" t="s">
        <v>51</v>
      </c>
      <c r="C143" t="s">
        <v>51</v>
      </c>
      <c r="D143" t="s">
        <v>50</v>
      </c>
      <c r="E143" t="s">
        <v>52</v>
      </c>
      <c r="F143">
        <v>6</v>
      </c>
      <c r="G143">
        <v>7</v>
      </c>
      <c r="H143">
        <v>1</v>
      </c>
      <c r="I143">
        <v>6</v>
      </c>
      <c r="J143">
        <v>1</v>
      </c>
      <c r="K143">
        <v>6</v>
      </c>
      <c r="L143">
        <v>1</v>
      </c>
      <c r="M143">
        <v>4</v>
      </c>
      <c r="N143" t="s">
        <v>50</v>
      </c>
      <c r="O143" t="s">
        <v>53</v>
      </c>
      <c r="P143" t="s">
        <v>53</v>
      </c>
      <c r="Q143">
        <v>5.08</v>
      </c>
      <c r="R143" t="s">
        <v>53</v>
      </c>
      <c r="S143">
        <v>5.08</v>
      </c>
      <c r="T143" t="s">
        <v>53</v>
      </c>
      <c r="U143" t="s">
        <v>53</v>
      </c>
      <c r="V143">
        <v>37.61</v>
      </c>
      <c r="W143" t="s">
        <v>53</v>
      </c>
      <c r="X143">
        <v>37.61</v>
      </c>
      <c r="Y143" t="s">
        <v>53</v>
      </c>
      <c r="Z143" t="s">
        <v>53</v>
      </c>
      <c r="AA143">
        <v>4.74</v>
      </c>
      <c r="AB143" t="s">
        <v>53</v>
      </c>
      <c r="AC143">
        <v>4.74</v>
      </c>
      <c r="AD143" t="s">
        <v>53</v>
      </c>
      <c r="AE143" s="1" t="s">
        <v>53</v>
      </c>
      <c r="AF143">
        <v>9.6</v>
      </c>
      <c r="AG143" t="s">
        <v>53</v>
      </c>
      <c r="AH143">
        <f t="shared" si="10"/>
        <v>9.6</v>
      </c>
      <c r="AI143" t="s">
        <v>53</v>
      </c>
      <c r="AJ143" t="s">
        <v>53</v>
      </c>
      <c r="AK143">
        <v>4.0199999999999996</v>
      </c>
      <c r="AL143" t="s">
        <v>53</v>
      </c>
      <c r="AM143">
        <f t="shared" si="11"/>
        <v>4.0199999999999996</v>
      </c>
      <c r="AN143" t="s">
        <v>53</v>
      </c>
      <c r="AO143" t="s">
        <v>53</v>
      </c>
      <c r="AP143">
        <v>4.82</v>
      </c>
      <c r="AQ143" t="s">
        <v>53</v>
      </c>
      <c r="AR143">
        <f t="shared" si="12"/>
        <v>4.82</v>
      </c>
      <c r="AS143" t="s">
        <v>56</v>
      </c>
      <c r="AT143" t="s">
        <v>52</v>
      </c>
      <c r="AU143" t="s">
        <v>58</v>
      </c>
      <c r="AV143">
        <v>2</v>
      </c>
      <c r="AW143" t="s">
        <v>61</v>
      </c>
      <c r="AX143" t="s">
        <v>51</v>
      </c>
      <c r="AY143" t="s">
        <v>51</v>
      </c>
      <c r="AZ143" t="s">
        <v>49</v>
      </c>
      <c r="BA143" s="28">
        <f t="shared" si="13"/>
        <v>21</v>
      </c>
      <c r="BB143" s="27" t="b">
        <f t="shared" si="14"/>
        <v>1</v>
      </c>
    </row>
    <row r="144" spans="1:54" x14ac:dyDescent="0.3">
      <c r="A144" s="9">
        <v>143</v>
      </c>
      <c r="B144" t="s">
        <v>51</v>
      </c>
      <c r="C144" t="s">
        <v>50</v>
      </c>
      <c r="D144" t="s">
        <v>51</v>
      </c>
      <c r="E144" t="s">
        <v>52</v>
      </c>
      <c r="F144">
        <v>7</v>
      </c>
      <c r="G144">
        <v>3</v>
      </c>
      <c r="H144">
        <v>1</v>
      </c>
      <c r="I144">
        <v>2</v>
      </c>
      <c r="J144">
        <v>1</v>
      </c>
      <c r="K144">
        <v>2</v>
      </c>
      <c r="L144">
        <v>1</v>
      </c>
      <c r="M144">
        <v>4</v>
      </c>
      <c r="N144" t="s">
        <v>52</v>
      </c>
      <c r="O144" t="s">
        <v>53</v>
      </c>
      <c r="P144" t="s">
        <v>53</v>
      </c>
      <c r="Q144" t="s">
        <v>53</v>
      </c>
      <c r="R144">
        <v>11.89</v>
      </c>
      <c r="S144">
        <v>11.89</v>
      </c>
      <c r="T144" t="s">
        <v>53</v>
      </c>
      <c r="U144" t="s">
        <v>53</v>
      </c>
      <c r="V144" t="s">
        <v>53</v>
      </c>
      <c r="W144">
        <v>29.06</v>
      </c>
      <c r="X144">
        <v>29.06</v>
      </c>
      <c r="Y144" t="s">
        <v>53</v>
      </c>
      <c r="Z144" t="s">
        <v>53</v>
      </c>
      <c r="AA144" t="s">
        <v>53</v>
      </c>
      <c r="AB144">
        <v>3.52</v>
      </c>
      <c r="AC144">
        <v>3.52</v>
      </c>
      <c r="AD144" t="s">
        <v>53</v>
      </c>
      <c r="AE144" s="1" t="s">
        <v>53</v>
      </c>
      <c r="AF144" t="s">
        <v>53</v>
      </c>
      <c r="AG144">
        <v>4.6100000000000003</v>
      </c>
      <c r="AH144">
        <f t="shared" si="10"/>
        <v>4.6100000000000003</v>
      </c>
      <c r="AI144" t="s">
        <v>53</v>
      </c>
      <c r="AJ144" t="s">
        <v>53</v>
      </c>
      <c r="AK144" t="s">
        <v>53</v>
      </c>
      <c r="AL144">
        <v>1.19</v>
      </c>
      <c r="AM144">
        <f t="shared" si="11"/>
        <v>1.19</v>
      </c>
      <c r="AN144" t="s">
        <v>53</v>
      </c>
      <c r="AO144" t="s">
        <v>53</v>
      </c>
      <c r="AP144" t="s">
        <v>53</v>
      </c>
      <c r="AQ144">
        <v>4.67</v>
      </c>
      <c r="AR144">
        <f t="shared" si="12"/>
        <v>4.67</v>
      </c>
      <c r="AS144" t="s">
        <v>54</v>
      </c>
      <c r="AT144" t="s">
        <v>51</v>
      </c>
      <c r="AU144" t="s">
        <v>50</v>
      </c>
      <c r="AV144">
        <v>5</v>
      </c>
      <c r="AW144" t="s">
        <v>57</v>
      </c>
      <c r="AX144" t="s">
        <v>51</v>
      </c>
      <c r="AY144" t="s">
        <v>55</v>
      </c>
      <c r="AZ144" t="s">
        <v>51</v>
      </c>
      <c r="BA144" s="28">
        <f t="shared" si="13"/>
        <v>21</v>
      </c>
      <c r="BB144" s="27" t="b">
        <f t="shared" si="14"/>
        <v>1</v>
      </c>
    </row>
    <row r="145" spans="1:54" x14ac:dyDescent="0.3">
      <c r="A145" s="9">
        <v>144</v>
      </c>
      <c r="B145" t="s">
        <v>51</v>
      </c>
      <c r="C145" t="s">
        <v>49</v>
      </c>
      <c r="D145" t="s">
        <v>51</v>
      </c>
      <c r="E145" t="s">
        <v>55</v>
      </c>
      <c r="F145">
        <v>6</v>
      </c>
      <c r="G145">
        <v>2</v>
      </c>
      <c r="H145">
        <v>1</v>
      </c>
      <c r="I145">
        <v>5</v>
      </c>
      <c r="J145">
        <v>1</v>
      </c>
      <c r="K145">
        <v>5</v>
      </c>
      <c r="L145">
        <v>2</v>
      </c>
      <c r="M145">
        <v>5</v>
      </c>
      <c r="N145" t="s">
        <v>49</v>
      </c>
      <c r="O145">
        <v>8.16</v>
      </c>
      <c r="P145" t="s">
        <v>53</v>
      </c>
      <c r="Q145" t="s">
        <v>53</v>
      </c>
      <c r="R145" t="s">
        <v>53</v>
      </c>
      <c r="S145">
        <v>8.16</v>
      </c>
      <c r="T145">
        <v>36.67</v>
      </c>
      <c r="U145" t="s">
        <v>53</v>
      </c>
      <c r="V145" t="s">
        <v>53</v>
      </c>
      <c r="W145" t="s">
        <v>53</v>
      </c>
      <c r="X145">
        <v>36.67</v>
      </c>
      <c r="Y145">
        <v>1.43</v>
      </c>
      <c r="Z145" t="s">
        <v>53</v>
      </c>
      <c r="AA145" t="s">
        <v>53</v>
      </c>
      <c r="AB145" t="s">
        <v>53</v>
      </c>
      <c r="AC145">
        <v>1.43</v>
      </c>
      <c r="AD145">
        <v>9.2200000000000006</v>
      </c>
      <c r="AE145" s="1" t="s">
        <v>53</v>
      </c>
      <c r="AF145" t="s">
        <v>53</v>
      </c>
      <c r="AG145" t="s">
        <v>53</v>
      </c>
      <c r="AH145">
        <f t="shared" si="10"/>
        <v>9.2200000000000006</v>
      </c>
      <c r="AI145">
        <v>1.93</v>
      </c>
      <c r="AJ145" t="s">
        <v>53</v>
      </c>
      <c r="AK145" t="s">
        <v>53</v>
      </c>
      <c r="AL145" t="s">
        <v>53</v>
      </c>
      <c r="AM145">
        <f t="shared" si="11"/>
        <v>1.93</v>
      </c>
      <c r="AN145">
        <v>2.04</v>
      </c>
      <c r="AO145" t="s">
        <v>53</v>
      </c>
      <c r="AP145" t="s">
        <v>53</v>
      </c>
      <c r="AQ145" t="s">
        <v>53</v>
      </c>
      <c r="AR145">
        <f t="shared" si="12"/>
        <v>2.04</v>
      </c>
      <c r="AS145" t="s">
        <v>59</v>
      </c>
      <c r="AT145" t="s">
        <v>50</v>
      </c>
      <c r="AU145" t="s">
        <v>50</v>
      </c>
      <c r="AV145">
        <v>2</v>
      </c>
      <c r="AW145" t="s">
        <v>61</v>
      </c>
      <c r="AX145" t="s">
        <v>51</v>
      </c>
      <c r="AY145" t="s">
        <v>52</v>
      </c>
      <c r="AZ145" t="s">
        <v>51</v>
      </c>
      <c r="BA145" s="28">
        <f t="shared" si="13"/>
        <v>21</v>
      </c>
      <c r="BB145" s="27" t="b">
        <f t="shared" si="14"/>
        <v>1</v>
      </c>
    </row>
    <row r="146" spans="1:54" x14ac:dyDescent="0.3">
      <c r="A146" s="9">
        <v>145</v>
      </c>
      <c r="B146" t="s">
        <v>49</v>
      </c>
      <c r="C146" t="s">
        <v>50</v>
      </c>
      <c r="D146" t="s">
        <v>51</v>
      </c>
      <c r="E146" t="s">
        <v>50</v>
      </c>
      <c r="F146">
        <v>5</v>
      </c>
      <c r="G146">
        <v>6</v>
      </c>
      <c r="H146">
        <v>2</v>
      </c>
      <c r="I146">
        <v>4</v>
      </c>
      <c r="J146">
        <v>2</v>
      </c>
      <c r="K146">
        <v>1</v>
      </c>
      <c r="L146">
        <v>1</v>
      </c>
      <c r="M146">
        <v>5</v>
      </c>
      <c r="N146" t="s">
        <v>52</v>
      </c>
      <c r="O146" t="s">
        <v>53</v>
      </c>
      <c r="P146" t="s">
        <v>53</v>
      </c>
      <c r="Q146" t="s">
        <v>53</v>
      </c>
      <c r="R146">
        <v>12.8</v>
      </c>
      <c r="S146">
        <v>12.8</v>
      </c>
      <c r="T146" t="s">
        <v>53</v>
      </c>
      <c r="U146" t="s">
        <v>53</v>
      </c>
      <c r="V146" t="s">
        <v>53</v>
      </c>
      <c r="W146">
        <v>38.020000000000003</v>
      </c>
      <c r="X146">
        <v>38.020000000000003</v>
      </c>
      <c r="Y146" t="s">
        <v>53</v>
      </c>
      <c r="Z146" t="s">
        <v>53</v>
      </c>
      <c r="AA146" t="s">
        <v>53</v>
      </c>
      <c r="AB146">
        <v>2.0699999999999998</v>
      </c>
      <c r="AC146">
        <v>2.0699999999999998</v>
      </c>
      <c r="AD146" t="s">
        <v>53</v>
      </c>
      <c r="AE146" s="1" t="s">
        <v>53</v>
      </c>
      <c r="AF146" t="s">
        <v>53</v>
      </c>
      <c r="AG146">
        <v>4.37</v>
      </c>
      <c r="AH146">
        <f t="shared" si="10"/>
        <v>4.37</v>
      </c>
      <c r="AI146" t="s">
        <v>53</v>
      </c>
      <c r="AJ146" t="s">
        <v>53</v>
      </c>
      <c r="AK146" t="s">
        <v>53</v>
      </c>
      <c r="AL146">
        <v>1.18</v>
      </c>
      <c r="AM146">
        <f t="shared" si="11"/>
        <v>1.18</v>
      </c>
      <c r="AN146" t="s">
        <v>53</v>
      </c>
      <c r="AO146" t="s">
        <v>53</v>
      </c>
      <c r="AP146" t="s">
        <v>53</v>
      </c>
      <c r="AQ146">
        <v>4.67</v>
      </c>
      <c r="AR146">
        <f t="shared" si="12"/>
        <v>4.67</v>
      </c>
      <c r="AS146" t="s">
        <v>56</v>
      </c>
      <c r="AT146" t="s">
        <v>50</v>
      </c>
      <c r="AU146" t="s">
        <v>58</v>
      </c>
      <c r="AV146">
        <v>2</v>
      </c>
      <c r="AW146" t="s">
        <v>52</v>
      </c>
      <c r="AX146" t="s">
        <v>49</v>
      </c>
      <c r="AY146" t="s">
        <v>51</v>
      </c>
      <c r="AZ146" t="s">
        <v>51</v>
      </c>
      <c r="BA146" s="28">
        <f t="shared" si="13"/>
        <v>21</v>
      </c>
      <c r="BB146" s="27" t="b">
        <f t="shared" si="14"/>
        <v>1</v>
      </c>
    </row>
    <row r="147" spans="1:54" x14ac:dyDescent="0.3">
      <c r="A147" s="9">
        <v>146</v>
      </c>
      <c r="B147" t="s">
        <v>51</v>
      </c>
      <c r="C147" t="s">
        <v>50</v>
      </c>
      <c r="D147" t="s">
        <v>49</v>
      </c>
      <c r="E147" t="s">
        <v>52</v>
      </c>
      <c r="F147">
        <v>6</v>
      </c>
      <c r="G147">
        <v>5</v>
      </c>
      <c r="H147">
        <v>1</v>
      </c>
      <c r="I147">
        <v>5</v>
      </c>
      <c r="J147">
        <v>5</v>
      </c>
      <c r="K147">
        <v>1</v>
      </c>
      <c r="L147">
        <v>1</v>
      </c>
      <c r="M147">
        <v>5</v>
      </c>
      <c r="N147" t="s">
        <v>52</v>
      </c>
      <c r="O147" t="s">
        <v>53</v>
      </c>
      <c r="P147" t="s">
        <v>53</v>
      </c>
      <c r="Q147" t="s">
        <v>53</v>
      </c>
      <c r="R147">
        <v>10.79</v>
      </c>
      <c r="S147">
        <v>10.79</v>
      </c>
      <c r="T147" t="s">
        <v>53</v>
      </c>
      <c r="U147" t="s">
        <v>53</v>
      </c>
      <c r="V147" t="s">
        <v>53</v>
      </c>
      <c r="W147">
        <v>25.17</v>
      </c>
      <c r="X147">
        <v>25.17</v>
      </c>
      <c r="Y147" t="s">
        <v>53</v>
      </c>
      <c r="Z147" t="s">
        <v>53</v>
      </c>
      <c r="AA147" t="s">
        <v>53</v>
      </c>
      <c r="AB147">
        <v>4.1399999999999997</v>
      </c>
      <c r="AC147">
        <v>4.1399999999999997</v>
      </c>
      <c r="AD147" t="s">
        <v>53</v>
      </c>
      <c r="AE147" s="1" t="s">
        <v>53</v>
      </c>
      <c r="AF147" t="s">
        <v>53</v>
      </c>
      <c r="AG147">
        <v>4.8899999999999997</v>
      </c>
      <c r="AH147">
        <f t="shared" si="10"/>
        <v>4.8899999999999997</v>
      </c>
      <c r="AI147" t="s">
        <v>53</v>
      </c>
      <c r="AJ147" t="s">
        <v>53</v>
      </c>
      <c r="AK147" t="s">
        <v>53</v>
      </c>
      <c r="AL147">
        <v>4.49</v>
      </c>
      <c r="AM147">
        <f t="shared" si="11"/>
        <v>4.49</v>
      </c>
      <c r="AN147" t="s">
        <v>53</v>
      </c>
      <c r="AO147" t="s">
        <v>53</v>
      </c>
      <c r="AP147" t="s">
        <v>53</v>
      </c>
      <c r="AQ147">
        <v>2.69</v>
      </c>
      <c r="AR147">
        <f t="shared" si="12"/>
        <v>2.69</v>
      </c>
      <c r="AS147" t="s">
        <v>56</v>
      </c>
      <c r="AT147" t="s">
        <v>51</v>
      </c>
      <c r="AU147" t="s">
        <v>50</v>
      </c>
      <c r="AV147">
        <v>2</v>
      </c>
      <c r="AW147" t="s">
        <v>55</v>
      </c>
      <c r="AX147" t="s">
        <v>49</v>
      </c>
      <c r="AY147" t="s">
        <v>55</v>
      </c>
      <c r="AZ147" t="s">
        <v>49</v>
      </c>
      <c r="BA147" s="28">
        <f t="shared" si="13"/>
        <v>21</v>
      </c>
      <c r="BB147" s="27" t="b">
        <f t="shared" si="14"/>
        <v>1</v>
      </c>
    </row>
    <row r="148" spans="1:54" x14ac:dyDescent="0.3">
      <c r="A148" s="9">
        <v>147</v>
      </c>
      <c r="B148" t="s">
        <v>50</v>
      </c>
      <c r="C148" t="s">
        <v>49</v>
      </c>
      <c r="D148" t="s">
        <v>52</v>
      </c>
      <c r="E148" t="s">
        <v>55</v>
      </c>
      <c r="F148">
        <v>6</v>
      </c>
      <c r="G148">
        <v>5</v>
      </c>
      <c r="H148">
        <v>1</v>
      </c>
      <c r="I148">
        <v>2</v>
      </c>
      <c r="J148">
        <v>1</v>
      </c>
      <c r="K148">
        <v>1</v>
      </c>
      <c r="L148">
        <v>5</v>
      </c>
      <c r="M148">
        <v>4</v>
      </c>
      <c r="N148" t="s">
        <v>52</v>
      </c>
      <c r="O148" t="s">
        <v>53</v>
      </c>
      <c r="P148" t="s">
        <v>53</v>
      </c>
      <c r="Q148" t="s">
        <v>53</v>
      </c>
      <c r="R148">
        <v>10.98</v>
      </c>
      <c r="S148">
        <v>10.98</v>
      </c>
      <c r="T148" t="s">
        <v>53</v>
      </c>
      <c r="U148" t="s">
        <v>53</v>
      </c>
      <c r="V148" t="s">
        <v>53</v>
      </c>
      <c r="W148">
        <v>20.079999999999998</v>
      </c>
      <c r="X148">
        <v>20.079999999999998</v>
      </c>
      <c r="Y148" t="s">
        <v>53</v>
      </c>
      <c r="Z148" t="s">
        <v>53</v>
      </c>
      <c r="AA148" t="s">
        <v>53</v>
      </c>
      <c r="AB148">
        <v>2.29</v>
      </c>
      <c r="AC148">
        <v>2.29</v>
      </c>
      <c r="AD148" t="s">
        <v>53</v>
      </c>
      <c r="AE148" s="1" t="s">
        <v>53</v>
      </c>
      <c r="AF148" t="s">
        <v>53</v>
      </c>
      <c r="AG148">
        <v>4.49</v>
      </c>
      <c r="AH148">
        <f t="shared" si="10"/>
        <v>4.49</v>
      </c>
      <c r="AI148" t="s">
        <v>53</v>
      </c>
      <c r="AJ148" t="s">
        <v>53</v>
      </c>
      <c r="AK148" t="s">
        <v>53</v>
      </c>
      <c r="AL148">
        <v>1.82</v>
      </c>
      <c r="AM148">
        <f t="shared" si="11"/>
        <v>1.82</v>
      </c>
      <c r="AN148" t="s">
        <v>53</v>
      </c>
      <c r="AO148" t="s">
        <v>53</v>
      </c>
      <c r="AP148" t="s">
        <v>53</v>
      </c>
      <c r="AQ148">
        <v>3.86</v>
      </c>
      <c r="AR148">
        <f t="shared" si="12"/>
        <v>3.86</v>
      </c>
      <c r="AS148" t="s">
        <v>56</v>
      </c>
      <c r="AT148" t="s">
        <v>52</v>
      </c>
      <c r="AU148" t="s">
        <v>50</v>
      </c>
      <c r="AV148">
        <v>1</v>
      </c>
      <c r="AW148" t="s">
        <v>61</v>
      </c>
      <c r="AX148" t="s">
        <v>52</v>
      </c>
      <c r="AY148" t="s">
        <v>58</v>
      </c>
      <c r="AZ148" t="s">
        <v>49</v>
      </c>
      <c r="BA148" s="28">
        <f t="shared" si="13"/>
        <v>21</v>
      </c>
      <c r="BB148" s="27" t="b">
        <f t="shared" si="14"/>
        <v>1</v>
      </c>
    </row>
    <row r="149" spans="1:54" x14ac:dyDescent="0.3">
      <c r="A149" s="9">
        <v>148</v>
      </c>
      <c r="B149" t="s">
        <v>49</v>
      </c>
      <c r="C149" t="s">
        <v>50</v>
      </c>
      <c r="D149" t="s">
        <v>51</v>
      </c>
      <c r="E149" t="s">
        <v>51</v>
      </c>
      <c r="F149">
        <v>7</v>
      </c>
      <c r="G149">
        <v>6</v>
      </c>
      <c r="H149">
        <v>4</v>
      </c>
      <c r="I149">
        <v>6</v>
      </c>
      <c r="J149">
        <v>1</v>
      </c>
      <c r="K149">
        <v>1</v>
      </c>
      <c r="L149">
        <v>2</v>
      </c>
      <c r="M149">
        <v>4</v>
      </c>
      <c r="N149" t="s">
        <v>49</v>
      </c>
      <c r="O149">
        <v>9.3800000000000008</v>
      </c>
      <c r="P149" t="s">
        <v>53</v>
      </c>
      <c r="Q149" t="s">
        <v>53</v>
      </c>
      <c r="R149" t="s">
        <v>53</v>
      </c>
      <c r="S149">
        <v>9.3800000000000008</v>
      </c>
      <c r="T149">
        <v>22.21</v>
      </c>
      <c r="U149" t="s">
        <v>53</v>
      </c>
      <c r="V149" t="s">
        <v>53</v>
      </c>
      <c r="W149" t="s">
        <v>53</v>
      </c>
      <c r="X149">
        <v>22.21</v>
      </c>
      <c r="Y149">
        <v>4.8600000000000003</v>
      </c>
      <c r="Z149" t="s">
        <v>53</v>
      </c>
      <c r="AA149" t="s">
        <v>53</v>
      </c>
      <c r="AB149" t="s">
        <v>53</v>
      </c>
      <c r="AC149">
        <v>4.8600000000000003</v>
      </c>
      <c r="AD149">
        <v>8.7200000000000006</v>
      </c>
      <c r="AE149" s="1" t="s">
        <v>53</v>
      </c>
      <c r="AF149" t="s">
        <v>53</v>
      </c>
      <c r="AG149" t="s">
        <v>53</v>
      </c>
      <c r="AH149">
        <f t="shared" si="10"/>
        <v>8.7200000000000006</v>
      </c>
      <c r="AI149">
        <v>1.2</v>
      </c>
      <c r="AJ149" t="s">
        <v>53</v>
      </c>
      <c r="AK149" t="s">
        <v>53</v>
      </c>
      <c r="AL149" t="s">
        <v>53</v>
      </c>
      <c r="AM149">
        <f t="shared" si="11"/>
        <v>1.2</v>
      </c>
      <c r="AN149">
        <v>1.1399999999999999</v>
      </c>
      <c r="AO149" t="s">
        <v>53</v>
      </c>
      <c r="AP149" t="s">
        <v>53</v>
      </c>
      <c r="AQ149" t="s">
        <v>53</v>
      </c>
      <c r="AR149">
        <f t="shared" si="12"/>
        <v>1.1399999999999999</v>
      </c>
      <c r="AS149" t="s">
        <v>54</v>
      </c>
      <c r="AT149" t="s">
        <v>55</v>
      </c>
      <c r="AU149" t="s">
        <v>51</v>
      </c>
      <c r="AV149">
        <v>4</v>
      </c>
      <c r="AW149" t="s">
        <v>61</v>
      </c>
      <c r="AX149" t="s">
        <v>51</v>
      </c>
      <c r="AY149" t="s">
        <v>51</v>
      </c>
      <c r="AZ149" t="s">
        <v>49</v>
      </c>
      <c r="BA149" s="28">
        <f t="shared" si="13"/>
        <v>21</v>
      </c>
      <c r="BB149" s="27" t="b">
        <f t="shared" si="14"/>
        <v>1</v>
      </c>
    </row>
    <row r="150" spans="1:54" x14ac:dyDescent="0.3">
      <c r="A150" s="9">
        <v>149</v>
      </c>
      <c r="B150" t="s">
        <v>51</v>
      </c>
      <c r="C150" t="s">
        <v>50</v>
      </c>
      <c r="D150" t="s">
        <v>52</v>
      </c>
      <c r="E150" t="s">
        <v>49</v>
      </c>
      <c r="F150">
        <v>6</v>
      </c>
      <c r="G150">
        <v>2</v>
      </c>
      <c r="H150">
        <v>1</v>
      </c>
      <c r="I150">
        <v>3</v>
      </c>
      <c r="J150">
        <v>1</v>
      </c>
      <c r="K150">
        <v>1</v>
      </c>
      <c r="L150">
        <v>1</v>
      </c>
      <c r="M150">
        <v>7</v>
      </c>
      <c r="N150" t="s">
        <v>49</v>
      </c>
      <c r="O150">
        <v>5.04</v>
      </c>
      <c r="P150" t="s">
        <v>53</v>
      </c>
      <c r="Q150" t="s">
        <v>53</v>
      </c>
      <c r="R150" t="s">
        <v>53</v>
      </c>
      <c r="S150">
        <v>5.04</v>
      </c>
      <c r="T150">
        <v>28.46</v>
      </c>
      <c r="U150" t="s">
        <v>53</v>
      </c>
      <c r="V150" t="s">
        <v>53</v>
      </c>
      <c r="W150" t="s">
        <v>53</v>
      </c>
      <c r="X150">
        <v>28.46</v>
      </c>
      <c r="Y150">
        <v>2.61</v>
      </c>
      <c r="Z150" t="s">
        <v>53</v>
      </c>
      <c r="AA150" t="s">
        <v>53</v>
      </c>
      <c r="AB150" t="s">
        <v>53</v>
      </c>
      <c r="AC150">
        <v>2.61</v>
      </c>
      <c r="AD150">
        <v>8.8800000000000008</v>
      </c>
      <c r="AE150" s="1" t="s">
        <v>53</v>
      </c>
      <c r="AF150" t="s">
        <v>53</v>
      </c>
      <c r="AG150" t="s">
        <v>53</v>
      </c>
      <c r="AH150">
        <f t="shared" si="10"/>
        <v>8.8800000000000008</v>
      </c>
      <c r="AI150">
        <v>2.17</v>
      </c>
      <c r="AJ150" t="s">
        <v>53</v>
      </c>
      <c r="AK150" t="s">
        <v>53</v>
      </c>
      <c r="AL150" t="s">
        <v>53</v>
      </c>
      <c r="AM150">
        <f t="shared" si="11"/>
        <v>2.17</v>
      </c>
      <c r="AN150">
        <v>1.03</v>
      </c>
      <c r="AO150" t="s">
        <v>53</v>
      </c>
      <c r="AP150" t="s">
        <v>53</v>
      </c>
      <c r="AQ150" t="s">
        <v>53</v>
      </c>
      <c r="AR150">
        <f t="shared" si="12"/>
        <v>1.03</v>
      </c>
      <c r="AS150" t="s">
        <v>56</v>
      </c>
      <c r="AT150" t="s">
        <v>49</v>
      </c>
      <c r="AU150" t="s">
        <v>55</v>
      </c>
      <c r="AV150">
        <v>3</v>
      </c>
      <c r="AW150" t="s">
        <v>52</v>
      </c>
      <c r="AX150" t="s">
        <v>51</v>
      </c>
      <c r="AY150" t="s">
        <v>50</v>
      </c>
      <c r="AZ150" t="s">
        <v>50</v>
      </c>
      <c r="BA150" s="28">
        <f t="shared" si="13"/>
        <v>21</v>
      </c>
      <c r="BB150" s="27" t="b">
        <f t="shared" si="14"/>
        <v>1</v>
      </c>
    </row>
    <row r="151" spans="1:54" x14ac:dyDescent="0.3">
      <c r="A151" s="9">
        <v>150</v>
      </c>
      <c r="B151" t="s">
        <v>51</v>
      </c>
      <c r="C151" t="s">
        <v>50</v>
      </c>
      <c r="D151" t="s">
        <v>51</v>
      </c>
      <c r="E151" t="s">
        <v>50</v>
      </c>
      <c r="F151">
        <v>7</v>
      </c>
      <c r="G151">
        <v>5</v>
      </c>
      <c r="H151">
        <v>2</v>
      </c>
      <c r="I151">
        <v>4</v>
      </c>
      <c r="J151">
        <v>3</v>
      </c>
      <c r="K151">
        <v>1</v>
      </c>
      <c r="L151">
        <v>1</v>
      </c>
      <c r="M151">
        <v>5</v>
      </c>
      <c r="N151" t="s">
        <v>50</v>
      </c>
      <c r="O151" t="s">
        <v>53</v>
      </c>
      <c r="P151" t="s">
        <v>53</v>
      </c>
      <c r="Q151">
        <v>11.48</v>
      </c>
      <c r="R151" t="s">
        <v>53</v>
      </c>
      <c r="S151">
        <v>11.48</v>
      </c>
      <c r="T151" t="s">
        <v>53</v>
      </c>
      <c r="U151" t="s">
        <v>53</v>
      </c>
      <c r="V151">
        <v>36.1</v>
      </c>
      <c r="W151" t="s">
        <v>53</v>
      </c>
      <c r="X151">
        <v>36.1</v>
      </c>
      <c r="Y151" t="s">
        <v>53</v>
      </c>
      <c r="Z151" t="s">
        <v>53</v>
      </c>
      <c r="AA151">
        <v>3.97</v>
      </c>
      <c r="AB151" t="s">
        <v>53</v>
      </c>
      <c r="AC151">
        <v>3.97</v>
      </c>
      <c r="AD151" t="s">
        <v>53</v>
      </c>
      <c r="AE151" s="1" t="s">
        <v>53</v>
      </c>
      <c r="AF151">
        <v>4</v>
      </c>
      <c r="AG151" t="s">
        <v>53</v>
      </c>
      <c r="AH151">
        <f t="shared" si="10"/>
        <v>4</v>
      </c>
      <c r="AI151" t="s">
        <v>53</v>
      </c>
      <c r="AJ151" t="s">
        <v>53</v>
      </c>
      <c r="AK151">
        <v>3.55</v>
      </c>
      <c r="AL151" t="s">
        <v>53</v>
      </c>
      <c r="AM151">
        <f t="shared" si="11"/>
        <v>3.55</v>
      </c>
      <c r="AN151" t="s">
        <v>53</v>
      </c>
      <c r="AO151" t="s">
        <v>53</v>
      </c>
      <c r="AP151">
        <v>5</v>
      </c>
      <c r="AQ151" t="s">
        <v>53</v>
      </c>
      <c r="AR151">
        <f t="shared" si="12"/>
        <v>5</v>
      </c>
      <c r="AS151" t="s">
        <v>59</v>
      </c>
      <c r="AT151" t="s">
        <v>50</v>
      </c>
      <c r="AU151" t="s">
        <v>49</v>
      </c>
      <c r="AV151">
        <v>4</v>
      </c>
      <c r="AW151" t="s">
        <v>58</v>
      </c>
      <c r="AX151" t="s">
        <v>49</v>
      </c>
      <c r="AY151" t="s">
        <v>51</v>
      </c>
      <c r="AZ151" t="s">
        <v>49</v>
      </c>
      <c r="BA151" s="28">
        <f t="shared" si="13"/>
        <v>21</v>
      </c>
      <c r="BB151" s="27" t="b">
        <f t="shared" si="14"/>
        <v>1</v>
      </c>
    </row>
    <row r="152" spans="1:54" x14ac:dyDescent="0.3">
      <c r="A152" s="9">
        <v>151</v>
      </c>
      <c r="B152" t="s">
        <v>51</v>
      </c>
      <c r="C152" t="s">
        <v>50</v>
      </c>
      <c r="D152" t="s">
        <v>51</v>
      </c>
      <c r="E152" t="s">
        <v>57</v>
      </c>
      <c r="F152">
        <v>7</v>
      </c>
      <c r="G152">
        <v>6</v>
      </c>
      <c r="H152">
        <v>2</v>
      </c>
      <c r="I152">
        <v>2</v>
      </c>
      <c r="J152">
        <v>5</v>
      </c>
      <c r="K152">
        <v>6</v>
      </c>
      <c r="L152">
        <v>2</v>
      </c>
      <c r="M152">
        <v>2</v>
      </c>
      <c r="N152" t="s">
        <v>50</v>
      </c>
      <c r="O152" t="s">
        <v>53</v>
      </c>
      <c r="P152" t="s">
        <v>53</v>
      </c>
      <c r="Q152">
        <v>13.6</v>
      </c>
      <c r="R152" t="s">
        <v>53</v>
      </c>
      <c r="S152">
        <v>13.6</v>
      </c>
      <c r="T152" t="s">
        <v>53</v>
      </c>
      <c r="U152" t="s">
        <v>53</v>
      </c>
      <c r="V152">
        <v>35.119999999999997</v>
      </c>
      <c r="W152" t="s">
        <v>53</v>
      </c>
      <c r="X152">
        <v>35.119999999999997</v>
      </c>
      <c r="Y152" t="s">
        <v>53</v>
      </c>
      <c r="Z152" t="s">
        <v>53</v>
      </c>
      <c r="AA152">
        <v>3.07</v>
      </c>
      <c r="AB152" t="s">
        <v>53</v>
      </c>
      <c r="AC152">
        <v>3.07</v>
      </c>
      <c r="AD152" t="s">
        <v>53</v>
      </c>
      <c r="AE152" s="1" t="s">
        <v>53</v>
      </c>
      <c r="AF152">
        <v>8.26</v>
      </c>
      <c r="AG152" t="s">
        <v>53</v>
      </c>
      <c r="AH152">
        <f t="shared" si="10"/>
        <v>8.26</v>
      </c>
      <c r="AI152" t="s">
        <v>53</v>
      </c>
      <c r="AJ152" t="s">
        <v>53</v>
      </c>
      <c r="AK152">
        <v>3.06</v>
      </c>
      <c r="AL152" t="s">
        <v>53</v>
      </c>
      <c r="AM152">
        <f t="shared" si="11"/>
        <v>3.06</v>
      </c>
      <c r="AN152" t="s">
        <v>53</v>
      </c>
      <c r="AO152" t="s">
        <v>53</v>
      </c>
      <c r="AP152">
        <v>6.39</v>
      </c>
      <c r="AQ152" t="s">
        <v>53</v>
      </c>
      <c r="AR152">
        <f t="shared" si="12"/>
        <v>6.39</v>
      </c>
      <c r="AS152" t="s">
        <v>54</v>
      </c>
      <c r="AT152" t="s">
        <v>55</v>
      </c>
      <c r="AU152" t="s">
        <v>50</v>
      </c>
      <c r="AV152">
        <v>1</v>
      </c>
      <c r="AW152" t="s">
        <v>50</v>
      </c>
      <c r="AX152" t="s">
        <v>55</v>
      </c>
      <c r="AY152" t="s">
        <v>58</v>
      </c>
      <c r="AZ152" t="s">
        <v>51</v>
      </c>
      <c r="BA152" s="28">
        <f t="shared" si="13"/>
        <v>21</v>
      </c>
      <c r="BB152" s="27" t="b">
        <f t="shared" si="14"/>
        <v>1</v>
      </c>
    </row>
    <row r="153" spans="1:54" x14ac:dyDescent="0.3">
      <c r="A153" s="9">
        <v>152</v>
      </c>
      <c r="B153" t="s">
        <v>51</v>
      </c>
      <c r="C153" t="s">
        <v>49</v>
      </c>
      <c r="D153" t="s">
        <v>50</v>
      </c>
      <c r="E153" t="s">
        <v>55</v>
      </c>
      <c r="F153">
        <v>7</v>
      </c>
      <c r="G153">
        <v>4</v>
      </c>
      <c r="H153">
        <v>1</v>
      </c>
      <c r="I153">
        <v>4</v>
      </c>
      <c r="J153">
        <v>1</v>
      </c>
      <c r="K153">
        <v>2</v>
      </c>
      <c r="L153">
        <v>1</v>
      </c>
      <c r="M153">
        <v>3</v>
      </c>
      <c r="N153" t="s">
        <v>50</v>
      </c>
      <c r="O153" t="s">
        <v>53</v>
      </c>
      <c r="P153" t="s">
        <v>53</v>
      </c>
      <c r="Q153">
        <v>7.01</v>
      </c>
      <c r="R153" t="s">
        <v>53</v>
      </c>
      <c r="S153">
        <v>7.01</v>
      </c>
      <c r="T153" t="s">
        <v>53</v>
      </c>
      <c r="U153" t="s">
        <v>53</v>
      </c>
      <c r="V153">
        <v>37.15</v>
      </c>
      <c r="W153" t="s">
        <v>53</v>
      </c>
      <c r="X153">
        <v>37.15</v>
      </c>
      <c r="Y153" t="s">
        <v>53</v>
      </c>
      <c r="Z153" t="s">
        <v>53</v>
      </c>
      <c r="AA153">
        <v>3.42</v>
      </c>
      <c r="AB153" t="s">
        <v>53</v>
      </c>
      <c r="AC153">
        <v>3.42</v>
      </c>
      <c r="AD153" t="s">
        <v>53</v>
      </c>
      <c r="AE153" s="1" t="s">
        <v>53</v>
      </c>
      <c r="AF153">
        <v>8.4499999999999993</v>
      </c>
      <c r="AG153" t="s">
        <v>53</v>
      </c>
      <c r="AH153">
        <f t="shared" si="10"/>
        <v>8.4499999999999993</v>
      </c>
      <c r="AI153" t="s">
        <v>53</v>
      </c>
      <c r="AJ153" t="s">
        <v>53</v>
      </c>
      <c r="AK153">
        <v>2.38</v>
      </c>
      <c r="AL153" t="s">
        <v>53</v>
      </c>
      <c r="AM153">
        <f t="shared" si="11"/>
        <v>2.38</v>
      </c>
      <c r="AN153" t="s">
        <v>53</v>
      </c>
      <c r="AO153" t="s">
        <v>53</v>
      </c>
      <c r="AP153">
        <v>5.59</v>
      </c>
      <c r="AQ153" t="s">
        <v>53</v>
      </c>
      <c r="AR153">
        <f t="shared" si="12"/>
        <v>5.59</v>
      </c>
      <c r="AS153" t="s">
        <v>56</v>
      </c>
      <c r="AT153" t="s">
        <v>58</v>
      </c>
      <c r="AU153" t="s">
        <v>50</v>
      </c>
      <c r="AV153">
        <v>3</v>
      </c>
      <c r="AW153" t="s">
        <v>55</v>
      </c>
      <c r="AX153" t="s">
        <v>49</v>
      </c>
      <c r="AY153" t="s">
        <v>50</v>
      </c>
      <c r="AZ153" t="s">
        <v>51</v>
      </c>
      <c r="BA153" s="28">
        <f t="shared" si="13"/>
        <v>21</v>
      </c>
      <c r="BB153" s="27" t="b">
        <f t="shared" si="14"/>
        <v>1</v>
      </c>
    </row>
    <row r="154" spans="1:54" x14ac:dyDescent="0.3">
      <c r="A154" s="9">
        <v>153</v>
      </c>
      <c r="B154" t="s">
        <v>49</v>
      </c>
      <c r="C154" t="s">
        <v>49</v>
      </c>
      <c r="D154" t="s">
        <v>51</v>
      </c>
      <c r="E154" t="s">
        <v>52</v>
      </c>
      <c r="F154">
        <v>6</v>
      </c>
      <c r="G154">
        <v>6</v>
      </c>
      <c r="H154">
        <v>1</v>
      </c>
      <c r="I154">
        <v>2</v>
      </c>
      <c r="J154">
        <v>1</v>
      </c>
      <c r="K154">
        <v>6</v>
      </c>
      <c r="L154">
        <v>3</v>
      </c>
      <c r="M154">
        <v>4</v>
      </c>
      <c r="N154" t="s">
        <v>51</v>
      </c>
      <c r="O154" t="s">
        <v>53</v>
      </c>
      <c r="P154">
        <v>10.41</v>
      </c>
      <c r="Q154" t="s">
        <v>53</v>
      </c>
      <c r="R154" t="s">
        <v>53</v>
      </c>
      <c r="S154">
        <v>10.41</v>
      </c>
      <c r="T154" t="s">
        <v>53</v>
      </c>
      <c r="U154">
        <v>43.01</v>
      </c>
      <c r="V154" t="s">
        <v>53</v>
      </c>
      <c r="W154" t="s">
        <v>53</v>
      </c>
      <c r="X154">
        <v>43.01</v>
      </c>
      <c r="Y154" t="s">
        <v>53</v>
      </c>
      <c r="Z154">
        <v>2.68</v>
      </c>
      <c r="AA154" t="s">
        <v>53</v>
      </c>
      <c r="AB154" t="s">
        <v>53</v>
      </c>
      <c r="AC154">
        <v>2.68</v>
      </c>
      <c r="AD154" t="s">
        <v>53</v>
      </c>
      <c r="AE154" s="1">
        <v>9.15</v>
      </c>
      <c r="AF154" t="s">
        <v>53</v>
      </c>
      <c r="AG154" t="s">
        <v>53</v>
      </c>
      <c r="AH154">
        <f t="shared" si="10"/>
        <v>9.15</v>
      </c>
      <c r="AI154" t="s">
        <v>53</v>
      </c>
      <c r="AJ154">
        <v>3.83</v>
      </c>
      <c r="AK154" t="s">
        <v>53</v>
      </c>
      <c r="AL154" t="s">
        <v>53</v>
      </c>
      <c r="AM154">
        <f t="shared" si="11"/>
        <v>3.83</v>
      </c>
      <c r="AN154" t="s">
        <v>53</v>
      </c>
      <c r="AO154">
        <v>3.85</v>
      </c>
      <c r="AP154" t="s">
        <v>53</v>
      </c>
      <c r="AQ154" t="s">
        <v>53</v>
      </c>
      <c r="AR154">
        <f t="shared" si="12"/>
        <v>3.85</v>
      </c>
      <c r="AS154" t="s">
        <v>59</v>
      </c>
      <c r="AT154" t="s">
        <v>55</v>
      </c>
      <c r="AU154" t="s">
        <v>58</v>
      </c>
      <c r="AV154">
        <v>4</v>
      </c>
      <c r="AW154" t="s">
        <v>51</v>
      </c>
      <c r="AX154" t="s">
        <v>51</v>
      </c>
      <c r="AY154" t="s">
        <v>57</v>
      </c>
      <c r="AZ154" t="s">
        <v>51</v>
      </c>
      <c r="BA154" s="28">
        <f t="shared" si="13"/>
        <v>21</v>
      </c>
      <c r="BB154" s="27" t="b">
        <f t="shared" si="14"/>
        <v>1</v>
      </c>
    </row>
    <row r="155" spans="1:54" x14ac:dyDescent="0.3">
      <c r="A155" s="9">
        <v>154</v>
      </c>
      <c r="B155" t="s">
        <v>49</v>
      </c>
      <c r="C155" t="s">
        <v>50</v>
      </c>
      <c r="D155" t="s">
        <v>51</v>
      </c>
      <c r="E155" t="s">
        <v>55</v>
      </c>
      <c r="F155">
        <v>2</v>
      </c>
      <c r="G155">
        <v>4</v>
      </c>
      <c r="H155">
        <v>4</v>
      </c>
      <c r="I155">
        <v>2</v>
      </c>
      <c r="J155">
        <v>1</v>
      </c>
      <c r="K155">
        <v>4</v>
      </c>
      <c r="L155">
        <v>1</v>
      </c>
      <c r="M155">
        <v>3</v>
      </c>
      <c r="N155" t="s">
        <v>50</v>
      </c>
      <c r="O155" t="s">
        <v>53</v>
      </c>
      <c r="P155" t="s">
        <v>53</v>
      </c>
      <c r="Q155">
        <v>5.28</v>
      </c>
      <c r="R155" t="s">
        <v>53</v>
      </c>
      <c r="S155">
        <v>5.28</v>
      </c>
      <c r="T155" t="s">
        <v>53</v>
      </c>
      <c r="U155" t="s">
        <v>53</v>
      </c>
      <c r="V155">
        <v>37.79</v>
      </c>
      <c r="W155" t="s">
        <v>53</v>
      </c>
      <c r="X155">
        <v>37.79</v>
      </c>
      <c r="Y155" t="s">
        <v>53</v>
      </c>
      <c r="Z155" t="s">
        <v>53</v>
      </c>
      <c r="AA155">
        <v>2.4500000000000002</v>
      </c>
      <c r="AB155" t="s">
        <v>53</v>
      </c>
      <c r="AC155">
        <v>2.4500000000000002</v>
      </c>
      <c r="AD155" t="s">
        <v>53</v>
      </c>
      <c r="AE155" s="1" t="s">
        <v>53</v>
      </c>
      <c r="AF155">
        <v>9.16</v>
      </c>
      <c r="AG155" t="s">
        <v>53</v>
      </c>
      <c r="AH155">
        <f t="shared" si="10"/>
        <v>9.16</v>
      </c>
      <c r="AI155" t="s">
        <v>53</v>
      </c>
      <c r="AJ155" t="s">
        <v>53</v>
      </c>
      <c r="AK155">
        <v>3.7</v>
      </c>
      <c r="AL155" t="s">
        <v>53</v>
      </c>
      <c r="AM155">
        <f t="shared" si="11"/>
        <v>3.7</v>
      </c>
      <c r="AN155" t="s">
        <v>53</v>
      </c>
      <c r="AO155" t="s">
        <v>53</v>
      </c>
      <c r="AP155">
        <v>2.13</v>
      </c>
      <c r="AQ155" t="s">
        <v>53</v>
      </c>
      <c r="AR155">
        <f t="shared" si="12"/>
        <v>2.13</v>
      </c>
      <c r="AS155" t="s">
        <v>56</v>
      </c>
      <c r="AT155" t="s">
        <v>52</v>
      </c>
      <c r="AU155" t="s">
        <v>50</v>
      </c>
      <c r="AV155">
        <v>1</v>
      </c>
      <c r="AW155" t="s">
        <v>55</v>
      </c>
      <c r="AX155" t="s">
        <v>49</v>
      </c>
      <c r="AY155" t="s">
        <v>49</v>
      </c>
      <c r="AZ155" t="s">
        <v>49</v>
      </c>
      <c r="BA155" s="28">
        <f t="shared" si="13"/>
        <v>21</v>
      </c>
      <c r="BB155" s="27" t="b">
        <f t="shared" si="14"/>
        <v>1</v>
      </c>
    </row>
    <row r="156" spans="1:54" x14ac:dyDescent="0.3">
      <c r="A156" s="9">
        <v>155</v>
      </c>
      <c r="B156" t="s">
        <v>51</v>
      </c>
      <c r="C156" t="s">
        <v>52</v>
      </c>
      <c r="D156" t="s">
        <v>51</v>
      </c>
      <c r="E156" t="s">
        <v>49</v>
      </c>
      <c r="F156">
        <v>5</v>
      </c>
      <c r="G156">
        <v>6</v>
      </c>
      <c r="H156">
        <v>1</v>
      </c>
      <c r="I156">
        <v>2</v>
      </c>
      <c r="J156">
        <v>6</v>
      </c>
      <c r="K156">
        <v>1</v>
      </c>
      <c r="L156">
        <v>1</v>
      </c>
      <c r="M156">
        <v>4</v>
      </c>
      <c r="N156" t="s">
        <v>52</v>
      </c>
      <c r="O156" t="s">
        <v>53</v>
      </c>
      <c r="P156" t="s">
        <v>53</v>
      </c>
      <c r="Q156" t="s">
        <v>53</v>
      </c>
      <c r="R156">
        <v>14.99</v>
      </c>
      <c r="S156">
        <v>14.99</v>
      </c>
      <c r="T156" t="s">
        <v>53</v>
      </c>
      <c r="U156" t="s">
        <v>53</v>
      </c>
      <c r="V156" t="s">
        <v>53</v>
      </c>
      <c r="W156">
        <v>37.74</v>
      </c>
      <c r="X156">
        <v>37.74</v>
      </c>
      <c r="Y156" t="s">
        <v>53</v>
      </c>
      <c r="Z156" t="s">
        <v>53</v>
      </c>
      <c r="AA156" t="s">
        <v>53</v>
      </c>
      <c r="AB156">
        <v>3.74</v>
      </c>
      <c r="AC156">
        <v>3.74</v>
      </c>
      <c r="AD156" t="s">
        <v>53</v>
      </c>
      <c r="AE156" s="1" t="s">
        <v>53</v>
      </c>
      <c r="AF156" t="s">
        <v>53</v>
      </c>
      <c r="AG156">
        <v>4.12</v>
      </c>
      <c r="AH156">
        <f t="shared" si="10"/>
        <v>4.12</v>
      </c>
      <c r="AI156" t="s">
        <v>53</v>
      </c>
      <c r="AJ156" t="s">
        <v>53</v>
      </c>
      <c r="AK156" t="s">
        <v>53</v>
      </c>
      <c r="AL156">
        <v>1.05</v>
      </c>
      <c r="AM156">
        <f t="shared" si="11"/>
        <v>1.05</v>
      </c>
      <c r="AN156" t="s">
        <v>53</v>
      </c>
      <c r="AO156" t="s">
        <v>53</v>
      </c>
      <c r="AP156" t="s">
        <v>53</v>
      </c>
      <c r="AQ156">
        <v>2.52</v>
      </c>
      <c r="AR156">
        <f t="shared" si="12"/>
        <v>2.52</v>
      </c>
      <c r="AS156" t="s">
        <v>54</v>
      </c>
      <c r="AT156" t="s">
        <v>57</v>
      </c>
      <c r="AU156" t="s">
        <v>52</v>
      </c>
      <c r="AV156">
        <v>3</v>
      </c>
      <c r="AW156" t="s">
        <v>51</v>
      </c>
      <c r="AX156" t="s">
        <v>58</v>
      </c>
      <c r="AY156" t="s">
        <v>55</v>
      </c>
      <c r="AZ156" t="s">
        <v>51</v>
      </c>
      <c r="BA156" s="28">
        <f t="shared" si="13"/>
        <v>21</v>
      </c>
      <c r="BB156" s="27" t="b">
        <f t="shared" si="14"/>
        <v>1</v>
      </c>
    </row>
    <row r="157" spans="1:54" x14ac:dyDescent="0.3">
      <c r="A157" s="9">
        <v>156</v>
      </c>
      <c r="B157" t="s">
        <v>51</v>
      </c>
      <c r="C157" t="s">
        <v>51</v>
      </c>
      <c r="D157" t="s">
        <v>51</v>
      </c>
      <c r="E157" t="s">
        <v>50</v>
      </c>
      <c r="F157">
        <v>7</v>
      </c>
      <c r="G157">
        <v>1</v>
      </c>
      <c r="H157">
        <v>1</v>
      </c>
      <c r="I157">
        <v>6</v>
      </c>
      <c r="J157">
        <v>1</v>
      </c>
      <c r="K157">
        <v>5</v>
      </c>
      <c r="L157">
        <v>1</v>
      </c>
      <c r="M157">
        <v>3</v>
      </c>
      <c r="N157" t="s">
        <v>51</v>
      </c>
      <c r="O157" t="s">
        <v>53</v>
      </c>
      <c r="P157">
        <v>10.15</v>
      </c>
      <c r="Q157" t="s">
        <v>53</v>
      </c>
      <c r="R157" t="s">
        <v>53</v>
      </c>
      <c r="S157">
        <v>10.15</v>
      </c>
      <c r="T157" t="s">
        <v>53</v>
      </c>
      <c r="U157">
        <v>40.729999999999997</v>
      </c>
      <c r="V157" t="s">
        <v>53</v>
      </c>
      <c r="W157" t="s">
        <v>53</v>
      </c>
      <c r="X157">
        <v>40.729999999999997</v>
      </c>
      <c r="Y157" t="s">
        <v>53</v>
      </c>
      <c r="Z157">
        <v>3.17</v>
      </c>
      <c r="AA157" t="s">
        <v>53</v>
      </c>
      <c r="AB157" t="s">
        <v>53</v>
      </c>
      <c r="AC157">
        <v>3.17</v>
      </c>
      <c r="AD157" t="s">
        <v>53</v>
      </c>
      <c r="AE157" s="1">
        <v>6.76</v>
      </c>
      <c r="AF157" t="s">
        <v>53</v>
      </c>
      <c r="AG157" t="s">
        <v>53</v>
      </c>
      <c r="AH157">
        <f t="shared" si="10"/>
        <v>6.76</v>
      </c>
      <c r="AI157" t="s">
        <v>53</v>
      </c>
      <c r="AJ157">
        <v>3.64</v>
      </c>
      <c r="AK157" t="s">
        <v>53</v>
      </c>
      <c r="AL157" t="s">
        <v>53</v>
      </c>
      <c r="AM157">
        <f t="shared" si="11"/>
        <v>3.64</v>
      </c>
      <c r="AN157" t="s">
        <v>53</v>
      </c>
      <c r="AO157">
        <v>2.7</v>
      </c>
      <c r="AP157" t="s">
        <v>53</v>
      </c>
      <c r="AQ157" t="s">
        <v>53</v>
      </c>
      <c r="AR157">
        <f t="shared" si="12"/>
        <v>2.7</v>
      </c>
      <c r="AS157" t="s">
        <v>56</v>
      </c>
      <c r="AT157" t="s">
        <v>58</v>
      </c>
      <c r="AU157" t="s">
        <v>50</v>
      </c>
      <c r="AV157">
        <v>2</v>
      </c>
      <c r="AW157" t="s">
        <v>52</v>
      </c>
      <c r="AX157" t="s">
        <v>52</v>
      </c>
      <c r="AY157" t="s">
        <v>51</v>
      </c>
      <c r="AZ157" t="s">
        <v>51</v>
      </c>
      <c r="BA157" s="28">
        <f t="shared" si="13"/>
        <v>21</v>
      </c>
      <c r="BB157" s="27" t="b">
        <f t="shared" si="14"/>
        <v>1</v>
      </c>
    </row>
    <row r="158" spans="1:54" x14ac:dyDescent="0.3">
      <c r="A158" s="9">
        <v>157</v>
      </c>
      <c r="B158" t="s">
        <v>49</v>
      </c>
      <c r="C158" t="s">
        <v>50</v>
      </c>
      <c r="D158" t="s">
        <v>49</v>
      </c>
      <c r="E158" t="s">
        <v>55</v>
      </c>
      <c r="F158">
        <v>6</v>
      </c>
      <c r="G158">
        <v>6</v>
      </c>
      <c r="H158">
        <v>1</v>
      </c>
      <c r="I158">
        <v>3</v>
      </c>
      <c r="J158">
        <v>4</v>
      </c>
      <c r="K158">
        <v>6</v>
      </c>
      <c r="L158">
        <v>1</v>
      </c>
      <c r="M158">
        <v>5</v>
      </c>
      <c r="N158" t="s">
        <v>50</v>
      </c>
      <c r="O158" t="s">
        <v>53</v>
      </c>
      <c r="P158" t="s">
        <v>53</v>
      </c>
      <c r="Q158">
        <v>7.56</v>
      </c>
      <c r="R158" t="s">
        <v>53</v>
      </c>
      <c r="S158">
        <v>7.56</v>
      </c>
      <c r="T158" t="s">
        <v>53</v>
      </c>
      <c r="U158" t="s">
        <v>53</v>
      </c>
      <c r="V158">
        <v>17.059999999999999</v>
      </c>
      <c r="W158" t="s">
        <v>53</v>
      </c>
      <c r="X158">
        <v>17.059999999999999</v>
      </c>
      <c r="Y158" t="s">
        <v>53</v>
      </c>
      <c r="Z158" t="s">
        <v>53</v>
      </c>
      <c r="AA158">
        <v>3.57</v>
      </c>
      <c r="AB158" t="s">
        <v>53</v>
      </c>
      <c r="AC158">
        <v>3.57</v>
      </c>
      <c r="AD158" t="s">
        <v>53</v>
      </c>
      <c r="AE158" s="1" t="s">
        <v>53</v>
      </c>
      <c r="AF158">
        <v>7.02</v>
      </c>
      <c r="AG158" t="s">
        <v>53</v>
      </c>
      <c r="AH158">
        <f t="shared" si="10"/>
        <v>7.02</v>
      </c>
      <c r="AI158" t="s">
        <v>53</v>
      </c>
      <c r="AJ158" t="s">
        <v>53</v>
      </c>
      <c r="AK158">
        <v>4.38</v>
      </c>
      <c r="AL158" t="s">
        <v>53</v>
      </c>
      <c r="AM158">
        <f t="shared" si="11"/>
        <v>4.38</v>
      </c>
      <c r="AN158" t="s">
        <v>53</v>
      </c>
      <c r="AO158" t="s">
        <v>53</v>
      </c>
      <c r="AP158">
        <v>5.85</v>
      </c>
      <c r="AQ158" t="s">
        <v>53</v>
      </c>
      <c r="AR158">
        <f t="shared" si="12"/>
        <v>5.85</v>
      </c>
      <c r="AS158" t="s">
        <v>59</v>
      </c>
      <c r="AT158" t="s">
        <v>57</v>
      </c>
      <c r="AU158" t="s">
        <v>50</v>
      </c>
      <c r="AV158">
        <v>5</v>
      </c>
      <c r="AW158" t="s">
        <v>57</v>
      </c>
      <c r="AX158" t="s">
        <v>51</v>
      </c>
      <c r="AY158" t="s">
        <v>55</v>
      </c>
      <c r="AZ158" t="s">
        <v>51</v>
      </c>
      <c r="BA158" s="28">
        <f t="shared" si="13"/>
        <v>21</v>
      </c>
      <c r="BB158" s="27" t="b">
        <f t="shared" si="14"/>
        <v>1</v>
      </c>
    </row>
    <row r="159" spans="1:54" x14ac:dyDescent="0.3">
      <c r="A159" s="9">
        <v>158</v>
      </c>
      <c r="B159" t="s">
        <v>49</v>
      </c>
      <c r="C159" t="s">
        <v>50</v>
      </c>
      <c r="D159" t="s">
        <v>50</v>
      </c>
      <c r="E159" t="s">
        <v>49</v>
      </c>
      <c r="F159">
        <v>6</v>
      </c>
      <c r="G159">
        <v>5</v>
      </c>
      <c r="H159">
        <v>5</v>
      </c>
      <c r="I159">
        <v>4</v>
      </c>
      <c r="J159">
        <v>3</v>
      </c>
      <c r="K159">
        <v>1</v>
      </c>
      <c r="L159">
        <v>4</v>
      </c>
      <c r="M159">
        <v>4</v>
      </c>
      <c r="N159" t="s">
        <v>51</v>
      </c>
      <c r="O159" t="s">
        <v>53</v>
      </c>
      <c r="P159">
        <v>11.64</v>
      </c>
      <c r="Q159" t="s">
        <v>53</v>
      </c>
      <c r="R159" t="s">
        <v>53</v>
      </c>
      <c r="S159">
        <v>11.64</v>
      </c>
      <c r="T159" t="s">
        <v>53</v>
      </c>
      <c r="U159">
        <v>27.91</v>
      </c>
      <c r="V159" t="s">
        <v>53</v>
      </c>
      <c r="W159" t="s">
        <v>53</v>
      </c>
      <c r="X159">
        <v>27.91</v>
      </c>
      <c r="Y159" t="s">
        <v>53</v>
      </c>
      <c r="Z159">
        <v>5.28</v>
      </c>
      <c r="AA159" t="s">
        <v>53</v>
      </c>
      <c r="AB159" t="s">
        <v>53</v>
      </c>
      <c r="AC159">
        <v>5.28</v>
      </c>
      <c r="AD159" t="s">
        <v>53</v>
      </c>
      <c r="AE159" s="1">
        <v>7.85</v>
      </c>
      <c r="AF159" t="s">
        <v>53</v>
      </c>
      <c r="AG159" t="s">
        <v>53</v>
      </c>
      <c r="AH159">
        <f t="shared" si="10"/>
        <v>7.85</v>
      </c>
      <c r="AI159" t="s">
        <v>53</v>
      </c>
      <c r="AJ159">
        <v>2.98</v>
      </c>
      <c r="AK159" t="s">
        <v>53</v>
      </c>
      <c r="AL159" t="s">
        <v>53</v>
      </c>
      <c r="AM159">
        <f t="shared" si="11"/>
        <v>2.98</v>
      </c>
      <c r="AN159" t="s">
        <v>53</v>
      </c>
      <c r="AO159">
        <v>2.92</v>
      </c>
      <c r="AP159" t="s">
        <v>53</v>
      </c>
      <c r="AQ159" t="s">
        <v>53</v>
      </c>
      <c r="AR159">
        <f t="shared" si="12"/>
        <v>2.92</v>
      </c>
      <c r="AS159" t="s">
        <v>56</v>
      </c>
      <c r="AT159" t="s">
        <v>50</v>
      </c>
      <c r="AU159" t="s">
        <v>58</v>
      </c>
      <c r="AV159">
        <v>6</v>
      </c>
      <c r="AW159" t="s">
        <v>58</v>
      </c>
      <c r="AX159" t="s">
        <v>51</v>
      </c>
      <c r="AY159" t="s">
        <v>55</v>
      </c>
      <c r="AZ159" t="s">
        <v>51</v>
      </c>
      <c r="BA159" s="28">
        <f t="shared" si="13"/>
        <v>21</v>
      </c>
      <c r="BB159" s="27" t="b">
        <f t="shared" si="14"/>
        <v>1</v>
      </c>
    </row>
    <row r="160" spans="1:54" x14ac:dyDescent="0.3">
      <c r="A160" s="9">
        <v>159</v>
      </c>
      <c r="B160" t="s">
        <v>49</v>
      </c>
      <c r="C160" t="s">
        <v>50</v>
      </c>
      <c r="D160" t="s">
        <v>49</v>
      </c>
      <c r="E160" t="s">
        <v>49</v>
      </c>
      <c r="F160">
        <v>6</v>
      </c>
      <c r="G160">
        <v>6</v>
      </c>
      <c r="H160">
        <v>4</v>
      </c>
      <c r="I160">
        <v>6</v>
      </c>
      <c r="J160">
        <v>1</v>
      </c>
      <c r="K160">
        <v>2</v>
      </c>
      <c r="L160">
        <v>1</v>
      </c>
      <c r="M160">
        <v>5</v>
      </c>
      <c r="N160" t="s">
        <v>50</v>
      </c>
      <c r="O160" t="s">
        <v>53</v>
      </c>
      <c r="P160" t="s">
        <v>53</v>
      </c>
      <c r="Q160">
        <v>12.76</v>
      </c>
      <c r="R160" t="s">
        <v>53</v>
      </c>
      <c r="S160">
        <v>12.76</v>
      </c>
      <c r="T160" t="s">
        <v>53</v>
      </c>
      <c r="U160" t="s">
        <v>53</v>
      </c>
      <c r="V160">
        <v>41.69</v>
      </c>
      <c r="W160" t="s">
        <v>53</v>
      </c>
      <c r="X160">
        <v>41.69</v>
      </c>
      <c r="Y160" t="s">
        <v>53</v>
      </c>
      <c r="Z160" t="s">
        <v>53</v>
      </c>
      <c r="AA160">
        <v>6.05</v>
      </c>
      <c r="AB160" t="s">
        <v>53</v>
      </c>
      <c r="AC160">
        <v>6.05</v>
      </c>
      <c r="AD160" t="s">
        <v>53</v>
      </c>
      <c r="AE160" s="1" t="s">
        <v>53</v>
      </c>
      <c r="AF160">
        <v>6.75</v>
      </c>
      <c r="AG160" t="s">
        <v>53</v>
      </c>
      <c r="AH160">
        <f t="shared" si="10"/>
        <v>6.75</v>
      </c>
      <c r="AI160" t="s">
        <v>53</v>
      </c>
      <c r="AJ160" t="s">
        <v>53</v>
      </c>
      <c r="AK160">
        <v>2.16</v>
      </c>
      <c r="AL160" t="s">
        <v>53</v>
      </c>
      <c r="AM160">
        <f t="shared" si="11"/>
        <v>2.16</v>
      </c>
      <c r="AN160" t="s">
        <v>53</v>
      </c>
      <c r="AO160" t="s">
        <v>53</v>
      </c>
      <c r="AP160">
        <v>2.16</v>
      </c>
      <c r="AQ160" t="s">
        <v>53</v>
      </c>
      <c r="AR160">
        <f t="shared" si="12"/>
        <v>2.16</v>
      </c>
      <c r="AS160" t="s">
        <v>54</v>
      </c>
      <c r="AT160" t="s">
        <v>58</v>
      </c>
      <c r="AU160" t="s">
        <v>50</v>
      </c>
      <c r="AV160">
        <v>3</v>
      </c>
      <c r="AW160" t="s">
        <v>52</v>
      </c>
      <c r="AX160" t="s">
        <v>51</v>
      </c>
      <c r="AY160" t="s">
        <v>50</v>
      </c>
      <c r="AZ160" t="s">
        <v>49</v>
      </c>
      <c r="BA160" s="28">
        <f t="shared" si="13"/>
        <v>21</v>
      </c>
      <c r="BB160" s="27" t="b">
        <f t="shared" si="14"/>
        <v>1</v>
      </c>
    </row>
    <row r="161" spans="1:54" x14ac:dyDescent="0.3">
      <c r="A161" s="9">
        <v>160</v>
      </c>
      <c r="B161" t="s">
        <v>51</v>
      </c>
      <c r="C161" t="s">
        <v>50</v>
      </c>
      <c r="D161" t="s">
        <v>51</v>
      </c>
      <c r="E161" t="s">
        <v>50</v>
      </c>
      <c r="F161">
        <v>7</v>
      </c>
      <c r="G161">
        <v>6</v>
      </c>
      <c r="H161">
        <v>2</v>
      </c>
      <c r="I161">
        <v>1</v>
      </c>
      <c r="J161">
        <v>1</v>
      </c>
      <c r="K161">
        <v>1</v>
      </c>
      <c r="L161">
        <v>6</v>
      </c>
      <c r="M161">
        <v>7</v>
      </c>
      <c r="N161" t="s">
        <v>50</v>
      </c>
      <c r="O161" t="s">
        <v>53</v>
      </c>
      <c r="P161" t="s">
        <v>53</v>
      </c>
      <c r="Q161">
        <v>9.67</v>
      </c>
      <c r="R161" t="s">
        <v>53</v>
      </c>
      <c r="S161">
        <v>9.67</v>
      </c>
      <c r="T161" t="s">
        <v>53</v>
      </c>
      <c r="U161" t="s">
        <v>53</v>
      </c>
      <c r="V161">
        <v>28.66</v>
      </c>
      <c r="W161" t="s">
        <v>53</v>
      </c>
      <c r="X161">
        <v>28.66</v>
      </c>
      <c r="Y161" t="s">
        <v>53</v>
      </c>
      <c r="Z161" t="s">
        <v>53</v>
      </c>
      <c r="AA161">
        <v>4.72</v>
      </c>
      <c r="AB161" t="s">
        <v>53</v>
      </c>
      <c r="AC161">
        <v>4.72</v>
      </c>
      <c r="AD161" t="s">
        <v>53</v>
      </c>
      <c r="AE161" s="1" t="s">
        <v>53</v>
      </c>
      <c r="AF161">
        <v>5.37</v>
      </c>
      <c r="AG161" t="s">
        <v>53</v>
      </c>
      <c r="AH161">
        <f t="shared" si="10"/>
        <v>5.37</v>
      </c>
      <c r="AI161" t="s">
        <v>53</v>
      </c>
      <c r="AJ161" t="s">
        <v>53</v>
      </c>
      <c r="AK161">
        <v>3.92</v>
      </c>
      <c r="AL161" t="s">
        <v>53</v>
      </c>
      <c r="AM161">
        <f t="shared" si="11"/>
        <v>3.92</v>
      </c>
      <c r="AN161" t="s">
        <v>53</v>
      </c>
      <c r="AO161" t="s">
        <v>53</v>
      </c>
      <c r="AP161">
        <v>5.38</v>
      </c>
      <c r="AQ161" t="s">
        <v>53</v>
      </c>
      <c r="AR161">
        <f t="shared" si="12"/>
        <v>5.38</v>
      </c>
      <c r="AS161" t="s">
        <v>56</v>
      </c>
      <c r="AT161" t="s">
        <v>52</v>
      </c>
      <c r="AU161" t="s">
        <v>50</v>
      </c>
      <c r="AV161">
        <v>2</v>
      </c>
      <c r="AW161" t="s">
        <v>55</v>
      </c>
      <c r="AX161" t="s">
        <v>51</v>
      </c>
      <c r="AY161" t="s">
        <v>58</v>
      </c>
      <c r="AZ161" t="s">
        <v>51</v>
      </c>
      <c r="BA161" s="28">
        <f t="shared" si="13"/>
        <v>21</v>
      </c>
      <c r="BB161" s="27" t="b">
        <f t="shared" si="14"/>
        <v>1</v>
      </c>
    </row>
    <row r="162" spans="1:54" x14ac:dyDescent="0.3">
      <c r="A162" s="9">
        <v>161</v>
      </c>
      <c r="B162" t="s">
        <v>51</v>
      </c>
      <c r="C162" t="s">
        <v>51</v>
      </c>
      <c r="D162" t="s">
        <v>52</v>
      </c>
      <c r="E162" t="s">
        <v>52</v>
      </c>
      <c r="F162">
        <v>6</v>
      </c>
      <c r="G162">
        <v>6</v>
      </c>
      <c r="H162">
        <v>1</v>
      </c>
      <c r="I162">
        <v>1</v>
      </c>
      <c r="J162">
        <v>1</v>
      </c>
      <c r="K162">
        <v>6</v>
      </c>
      <c r="L162">
        <v>2</v>
      </c>
      <c r="M162">
        <v>4</v>
      </c>
      <c r="N162" t="s">
        <v>49</v>
      </c>
      <c r="O162">
        <v>5.04</v>
      </c>
      <c r="P162" t="s">
        <v>53</v>
      </c>
      <c r="Q162" t="s">
        <v>53</v>
      </c>
      <c r="R162" t="s">
        <v>53</v>
      </c>
      <c r="S162">
        <v>5.04</v>
      </c>
      <c r="T162">
        <v>34.04</v>
      </c>
      <c r="U162" t="s">
        <v>53</v>
      </c>
      <c r="V162" t="s">
        <v>53</v>
      </c>
      <c r="W162" t="s">
        <v>53</v>
      </c>
      <c r="X162">
        <v>34.04</v>
      </c>
      <c r="Y162">
        <v>3.23</v>
      </c>
      <c r="Z162" t="s">
        <v>53</v>
      </c>
      <c r="AA162" t="s">
        <v>53</v>
      </c>
      <c r="AB162" t="s">
        <v>53</v>
      </c>
      <c r="AC162">
        <v>3.23</v>
      </c>
      <c r="AD162">
        <v>8.57</v>
      </c>
      <c r="AE162" s="1" t="s">
        <v>53</v>
      </c>
      <c r="AF162" t="s">
        <v>53</v>
      </c>
      <c r="AG162" t="s">
        <v>53</v>
      </c>
      <c r="AH162">
        <f t="shared" si="10"/>
        <v>8.57</v>
      </c>
      <c r="AI162">
        <v>1.39</v>
      </c>
      <c r="AJ162" t="s">
        <v>53</v>
      </c>
      <c r="AK162" t="s">
        <v>53</v>
      </c>
      <c r="AL162" t="s">
        <v>53</v>
      </c>
      <c r="AM162">
        <f t="shared" si="11"/>
        <v>1.39</v>
      </c>
      <c r="AN162">
        <v>6.44</v>
      </c>
      <c r="AO162" t="s">
        <v>53</v>
      </c>
      <c r="AP162" t="s">
        <v>53</v>
      </c>
      <c r="AQ162" t="s">
        <v>53</v>
      </c>
      <c r="AR162">
        <f t="shared" si="12"/>
        <v>6.44</v>
      </c>
      <c r="AS162" t="s">
        <v>54</v>
      </c>
      <c r="AT162" t="s">
        <v>52</v>
      </c>
      <c r="AU162" t="s">
        <v>50</v>
      </c>
      <c r="AV162">
        <v>4</v>
      </c>
      <c r="AW162" t="s">
        <v>52</v>
      </c>
      <c r="AX162" t="s">
        <v>51</v>
      </c>
      <c r="AY162" t="s">
        <v>51</v>
      </c>
      <c r="AZ162" t="s">
        <v>51</v>
      </c>
      <c r="BA162" s="28">
        <f t="shared" si="13"/>
        <v>21</v>
      </c>
      <c r="BB162" s="27" t="b">
        <f t="shared" si="14"/>
        <v>1</v>
      </c>
    </row>
    <row r="163" spans="1:54" x14ac:dyDescent="0.3">
      <c r="A163" s="9">
        <v>162</v>
      </c>
      <c r="B163" t="s">
        <v>52</v>
      </c>
      <c r="C163" t="s">
        <v>55</v>
      </c>
      <c r="D163" t="s">
        <v>52</v>
      </c>
      <c r="E163" t="s">
        <v>49</v>
      </c>
      <c r="F163">
        <v>4</v>
      </c>
      <c r="G163">
        <v>5</v>
      </c>
      <c r="H163">
        <v>1</v>
      </c>
      <c r="I163">
        <v>1</v>
      </c>
      <c r="J163">
        <v>2</v>
      </c>
      <c r="K163">
        <v>2</v>
      </c>
      <c r="L163">
        <v>1</v>
      </c>
      <c r="M163">
        <v>4</v>
      </c>
      <c r="N163" t="s">
        <v>49</v>
      </c>
      <c r="O163">
        <v>14.82</v>
      </c>
      <c r="P163" t="s">
        <v>53</v>
      </c>
      <c r="Q163" t="s">
        <v>53</v>
      </c>
      <c r="R163" t="s">
        <v>53</v>
      </c>
      <c r="S163">
        <v>14.82</v>
      </c>
      <c r="T163">
        <v>26.86</v>
      </c>
      <c r="U163" t="s">
        <v>53</v>
      </c>
      <c r="V163" t="s">
        <v>53</v>
      </c>
      <c r="W163" t="s">
        <v>53</v>
      </c>
      <c r="X163">
        <v>26.86</v>
      </c>
      <c r="Y163">
        <v>3.46</v>
      </c>
      <c r="Z163" t="s">
        <v>53</v>
      </c>
      <c r="AA163" t="s">
        <v>53</v>
      </c>
      <c r="AB163" t="s">
        <v>53</v>
      </c>
      <c r="AC163">
        <v>3.46</v>
      </c>
      <c r="AD163">
        <v>7.1</v>
      </c>
      <c r="AE163" s="1" t="s">
        <v>53</v>
      </c>
      <c r="AF163" t="s">
        <v>53</v>
      </c>
      <c r="AG163" t="s">
        <v>53</v>
      </c>
      <c r="AH163">
        <f t="shared" si="10"/>
        <v>7.1</v>
      </c>
      <c r="AI163">
        <v>1.01</v>
      </c>
      <c r="AJ163" t="s">
        <v>53</v>
      </c>
      <c r="AK163" t="s">
        <v>53</v>
      </c>
      <c r="AL163" t="s">
        <v>53</v>
      </c>
      <c r="AM163">
        <f t="shared" si="11"/>
        <v>1.01</v>
      </c>
      <c r="AN163">
        <v>1.04</v>
      </c>
      <c r="AO163" t="s">
        <v>53</v>
      </c>
      <c r="AP163" t="s">
        <v>53</v>
      </c>
      <c r="AQ163" t="s">
        <v>53</v>
      </c>
      <c r="AR163">
        <f t="shared" si="12"/>
        <v>1.04</v>
      </c>
      <c r="AS163" t="s">
        <v>59</v>
      </c>
      <c r="AT163" t="s">
        <v>50</v>
      </c>
      <c r="AU163" t="s">
        <v>55</v>
      </c>
      <c r="AV163">
        <v>2</v>
      </c>
      <c r="AW163" t="s">
        <v>51</v>
      </c>
      <c r="AX163" t="s">
        <v>51</v>
      </c>
      <c r="AY163" t="s">
        <v>51</v>
      </c>
      <c r="AZ163" t="s">
        <v>51</v>
      </c>
      <c r="BA163" s="28">
        <f t="shared" si="13"/>
        <v>21</v>
      </c>
      <c r="BB163" s="27" t="b">
        <f t="shared" si="14"/>
        <v>1</v>
      </c>
    </row>
    <row r="164" spans="1:54" x14ac:dyDescent="0.3">
      <c r="A164" s="9">
        <v>163</v>
      </c>
      <c r="B164" t="s">
        <v>51</v>
      </c>
      <c r="C164" t="s">
        <v>50</v>
      </c>
      <c r="D164" t="s">
        <v>49</v>
      </c>
      <c r="E164" t="s">
        <v>52</v>
      </c>
      <c r="F164">
        <v>6</v>
      </c>
      <c r="G164">
        <v>2</v>
      </c>
      <c r="H164">
        <v>1</v>
      </c>
      <c r="I164">
        <v>2</v>
      </c>
      <c r="J164">
        <v>1</v>
      </c>
      <c r="K164">
        <v>5</v>
      </c>
      <c r="L164">
        <v>2</v>
      </c>
      <c r="M164">
        <v>5</v>
      </c>
      <c r="N164" t="s">
        <v>52</v>
      </c>
      <c r="O164" t="s">
        <v>53</v>
      </c>
      <c r="P164" t="s">
        <v>53</v>
      </c>
      <c r="Q164" t="s">
        <v>53</v>
      </c>
      <c r="R164">
        <v>9.43</v>
      </c>
      <c r="S164">
        <v>9.43</v>
      </c>
      <c r="T164" t="s">
        <v>53</v>
      </c>
      <c r="U164" t="s">
        <v>53</v>
      </c>
      <c r="V164" t="s">
        <v>53</v>
      </c>
      <c r="W164">
        <v>31.98</v>
      </c>
      <c r="X164">
        <v>31.98</v>
      </c>
      <c r="Y164" t="s">
        <v>53</v>
      </c>
      <c r="Z164" t="s">
        <v>53</v>
      </c>
      <c r="AA164" t="s">
        <v>53</v>
      </c>
      <c r="AB164">
        <v>2.89</v>
      </c>
      <c r="AC164">
        <v>2.89</v>
      </c>
      <c r="AD164" t="s">
        <v>53</v>
      </c>
      <c r="AE164" s="1" t="s">
        <v>53</v>
      </c>
      <c r="AF164" t="s">
        <v>53</v>
      </c>
      <c r="AG164">
        <v>6.5</v>
      </c>
      <c r="AH164">
        <f t="shared" si="10"/>
        <v>6.5</v>
      </c>
      <c r="AI164" t="s">
        <v>53</v>
      </c>
      <c r="AJ164" t="s">
        <v>53</v>
      </c>
      <c r="AK164" t="s">
        <v>53</v>
      </c>
      <c r="AL164">
        <v>4.92</v>
      </c>
      <c r="AM164">
        <f t="shared" si="11"/>
        <v>4.92</v>
      </c>
      <c r="AN164" t="s">
        <v>53</v>
      </c>
      <c r="AO164" t="s">
        <v>53</v>
      </c>
      <c r="AP164" t="s">
        <v>53</v>
      </c>
      <c r="AQ164">
        <v>2.34</v>
      </c>
      <c r="AR164">
        <f t="shared" si="12"/>
        <v>2.34</v>
      </c>
      <c r="AS164" t="s">
        <v>54</v>
      </c>
      <c r="AT164" t="s">
        <v>51</v>
      </c>
      <c r="AU164" t="s">
        <v>58</v>
      </c>
      <c r="AV164">
        <v>3</v>
      </c>
      <c r="AW164" t="s">
        <v>60</v>
      </c>
      <c r="AX164" t="s">
        <v>49</v>
      </c>
      <c r="AY164" t="s">
        <v>50</v>
      </c>
      <c r="AZ164" t="s">
        <v>51</v>
      </c>
      <c r="BA164" s="28">
        <f t="shared" si="13"/>
        <v>21</v>
      </c>
      <c r="BB164" s="27" t="b">
        <f t="shared" si="14"/>
        <v>1</v>
      </c>
    </row>
    <row r="165" spans="1:54" x14ac:dyDescent="0.3">
      <c r="A165" s="9">
        <v>164</v>
      </c>
      <c r="B165" t="s">
        <v>49</v>
      </c>
      <c r="C165" t="s">
        <v>50</v>
      </c>
      <c r="D165" t="s">
        <v>51</v>
      </c>
      <c r="E165" t="s">
        <v>55</v>
      </c>
      <c r="F165">
        <v>6</v>
      </c>
      <c r="G165">
        <v>3</v>
      </c>
      <c r="H165">
        <v>5</v>
      </c>
      <c r="I165">
        <v>5</v>
      </c>
      <c r="J165">
        <v>3</v>
      </c>
      <c r="K165">
        <v>5</v>
      </c>
      <c r="L165">
        <v>1</v>
      </c>
      <c r="M165">
        <v>2</v>
      </c>
      <c r="N165" t="s">
        <v>51</v>
      </c>
      <c r="O165" t="s">
        <v>53</v>
      </c>
      <c r="P165">
        <v>5.69</v>
      </c>
      <c r="Q165" t="s">
        <v>53</v>
      </c>
      <c r="R165" t="s">
        <v>53</v>
      </c>
      <c r="S165">
        <v>5.69</v>
      </c>
      <c r="T165" t="s">
        <v>53</v>
      </c>
      <c r="U165">
        <v>37.07</v>
      </c>
      <c r="V165" t="s">
        <v>53</v>
      </c>
      <c r="W165" t="s">
        <v>53</v>
      </c>
      <c r="X165">
        <v>37.07</v>
      </c>
      <c r="Y165" t="s">
        <v>53</v>
      </c>
      <c r="Z165">
        <v>4.21</v>
      </c>
      <c r="AA165" t="s">
        <v>53</v>
      </c>
      <c r="AB165" t="s">
        <v>53</v>
      </c>
      <c r="AC165">
        <v>4.21</v>
      </c>
      <c r="AD165" t="s">
        <v>53</v>
      </c>
      <c r="AE165" s="1">
        <v>5.7</v>
      </c>
      <c r="AF165" t="s">
        <v>53</v>
      </c>
      <c r="AG165" t="s">
        <v>53</v>
      </c>
      <c r="AH165">
        <f t="shared" si="10"/>
        <v>5.7</v>
      </c>
      <c r="AI165" t="s">
        <v>53</v>
      </c>
      <c r="AJ165">
        <v>3.99</v>
      </c>
      <c r="AK165" t="s">
        <v>53</v>
      </c>
      <c r="AL165" t="s">
        <v>53</v>
      </c>
      <c r="AM165">
        <f t="shared" si="11"/>
        <v>3.99</v>
      </c>
      <c r="AN165" t="s">
        <v>53</v>
      </c>
      <c r="AO165">
        <v>3.47</v>
      </c>
      <c r="AP165" t="s">
        <v>53</v>
      </c>
      <c r="AQ165" t="s">
        <v>53</v>
      </c>
      <c r="AR165">
        <f t="shared" si="12"/>
        <v>3.47</v>
      </c>
      <c r="AS165" t="s">
        <v>56</v>
      </c>
      <c r="AT165" t="s">
        <v>51</v>
      </c>
      <c r="AU165" t="s">
        <v>51</v>
      </c>
      <c r="AV165">
        <v>2</v>
      </c>
      <c r="AW165" t="s">
        <v>55</v>
      </c>
      <c r="AX165" t="s">
        <v>51</v>
      </c>
      <c r="AY165" t="s">
        <v>51</v>
      </c>
      <c r="AZ165" t="s">
        <v>50</v>
      </c>
      <c r="BA165" s="28">
        <f t="shared" si="13"/>
        <v>21</v>
      </c>
      <c r="BB165" s="27" t="b">
        <f t="shared" si="14"/>
        <v>1</v>
      </c>
    </row>
    <row r="166" spans="1:54" x14ac:dyDescent="0.3">
      <c r="A166" s="9">
        <v>165</v>
      </c>
      <c r="B166" t="s">
        <v>49</v>
      </c>
      <c r="C166" t="s">
        <v>50</v>
      </c>
      <c r="D166" t="s">
        <v>52</v>
      </c>
      <c r="E166" t="s">
        <v>49</v>
      </c>
      <c r="F166">
        <v>7</v>
      </c>
      <c r="G166">
        <v>6</v>
      </c>
      <c r="H166">
        <v>1</v>
      </c>
      <c r="I166">
        <v>3</v>
      </c>
      <c r="J166">
        <v>5</v>
      </c>
      <c r="K166">
        <v>1</v>
      </c>
      <c r="L166">
        <v>2</v>
      </c>
      <c r="M166">
        <v>5</v>
      </c>
      <c r="N166" t="s">
        <v>51</v>
      </c>
      <c r="O166" t="s">
        <v>53</v>
      </c>
      <c r="P166">
        <v>9.86</v>
      </c>
      <c r="Q166" t="s">
        <v>53</v>
      </c>
      <c r="R166" t="s">
        <v>53</v>
      </c>
      <c r="S166">
        <v>9.86</v>
      </c>
      <c r="T166" t="s">
        <v>53</v>
      </c>
      <c r="U166">
        <v>28.86</v>
      </c>
      <c r="V166" t="s">
        <v>53</v>
      </c>
      <c r="W166" t="s">
        <v>53</v>
      </c>
      <c r="X166">
        <v>28.86</v>
      </c>
      <c r="Y166" t="s">
        <v>53</v>
      </c>
      <c r="Z166">
        <v>5.27</v>
      </c>
      <c r="AA166" t="s">
        <v>53</v>
      </c>
      <c r="AB166" t="s">
        <v>53</v>
      </c>
      <c r="AC166">
        <v>5.27</v>
      </c>
      <c r="AD166" t="s">
        <v>53</v>
      </c>
      <c r="AE166" s="1">
        <v>8.92</v>
      </c>
      <c r="AF166" t="s">
        <v>53</v>
      </c>
      <c r="AG166" t="s">
        <v>53</v>
      </c>
      <c r="AH166">
        <f t="shared" si="10"/>
        <v>8.92</v>
      </c>
      <c r="AI166" t="s">
        <v>53</v>
      </c>
      <c r="AJ166">
        <v>4.51</v>
      </c>
      <c r="AK166" t="s">
        <v>53</v>
      </c>
      <c r="AL166" t="s">
        <v>53</v>
      </c>
      <c r="AM166">
        <f t="shared" si="11"/>
        <v>4.51</v>
      </c>
      <c r="AN166" t="s">
        <v>53</v>
      </c>
      <c r="AO166">
        <v>2.82</v>
      </c>
      <c r="AP166" t="s">
        <v>53</v>
      </c>
      <c r="AQ166" t="s">
        <v>53</v>
      </c>
      <c r="AR166">
        <f t="shared" si="12"/>
        <v>2.82</v>
      </c>
      <c r="AS166" t="s">
        <v>56</v>
      </c>
      <c r="AT166" t="s">
        <v>50</v>
      </c>
      <c r="AU166" t="s">
        <v>50</v>
      </c>
      <c r="AV166">
        <v>2</v>
      </c>
      <c r="AW166" t="s">
        <v>52</v>
      </c>
      <c r="AX166" t="s">
        <v>50</v>
      </c>
      <c r="AY166" t="s">
        <v>57</v>
      </c>
      <c r="AZ166" t="s">
        <v>49</v>
      </c>
      <c r="BA166" s="28">
        <f t="shared" si="13"/>
        <v>21</v>
      </c>
      <c r="BB166" s="27" t="b">
        <f t="shared" si="14"/>
        <v>1</v>
      </c>
    </row>
    <row r="167" spans="1:54" x14ac:dyDescent="0.3">
      <c r="A167" s="9">
        <v>166</v>
      </c>
      <c r="B167" t="s">
        <v>49</v>
      </c>
      <c r="C167" t="s">
        <v>52</v>
      </c>
      <c r="D167" t="s">
        <v>51</v>
      </c>
      <c r="E167" t="s">
        <v>50</v>
      </c>
      <c r="F167">
        <v>7</v>
      </c>
      <c r="G167">
        <v>4</v>
      </c>
      <c r="H167">
        <v>1</v>
      </c>
      <c r="I167">
        <v>4</v>
      </c>
      <c r="J167">
        <v>2</v>
      </c>
      <c r="K167">
        <v>1</v>
      </c>
      <c r="L167">
        <v>1</v>
      </c>
      <c r="M167">
        <v>4</v>
      </c>
      <c r="N167" t="s">
        <v>52</v>
      </c>
      <c r="O167" t="s">
        <v>53</v>
      </c>
      <c r="P167" t="s">
        <v>53</v>
      </c>
      <c r="Q167" t="s">
        <v>53</v>
      </c>
      <c r="R167">
        <v>8.49</v>
      </c>
      <c r="S167">
        <v>8.49</v>
      </c>
      <c r="T167" t="s">
        <v>53</v>
      </c>
      <c r="U167" t="s">
        <v>53</v>
      </c>
      <c r="V167" t="s">
        <v>53</v>
      </c>
      <c r="W167">
        <v>31.81</v>
      </c>
      <c r="X167">
        <v>31.81</v>
      </c>
      <c r="Y167" t="s">
        <v>53</v>
      </c>
      <c r="Z167" t="s">
        <v>53</v>
      </c>
      <c r="AA167" t="s">
        <v>53</v>
      </c>
      <c r="AB167">
        <v>3.16</v>
      </c>
      <c r="AC167">
        <v>3.16</v>
      </c>
      <c r="AD167" t="s">
        <v>53</v>
      </c>
      <c r="AE167" s="1" t="s">
        <v>53</v>
      </c>
      <c r="AF167" t="s">
        <v>53</v>
      </c>
      <c r="AG167">
        <v>5.61</v>
      </c>
      <c r="AH167">
        <f t="shared" si="10"/>
        <v>5.61</v>
      </c>
      <c r="AI167" t="s">
        <v>53</v>
      </c>
      <c r="AJ167" t="s">
        <v>53</v>
      </c>
      <c r="AK167" t="s">
        <v>53</v>
      </c>
      <c r="AL167">
        <v>4.9000000000000004</v>
      </c>
      <c r="AM167">
        <f t="shared" si="11"/>
        <v>4.9000000000000004</v>
      </c>
      <c r="AN167" t="s">
        <v>53</v>
      </c>
      <c r="AO167" t="s">
        <v>53</v>
      </c>
      <c r="AP167" t="s">
        <v>53</v>
      </c>
      <c r="AQ167">
        <v>3.52</v>
      </c>
      <c r="AR167">
        <f t="shared" si="12"/>
        <v>3.52</v>
      </c>
      <c r="AS167" t="s">
        <v>59</v>
      </c>
      <c r="AT167" t="s">
        <v>50</v>
      </c>
      <c r="AU167" t="s">
        <v>49</v>
      </c>
      <c r="AV167">
        <v>2</v>
      </c>
      <c r="AW167" t="s">
        <v>57</v>
      </c>
      <c r="AX167" t="s">
        <v>55</v>
      </c>
      <c r="AY167" t="s">
        <v>50</v>
      </c>
      <c r="AZ167" t="s">
        <v>51</v>
      </c>
      <c r="BA167" s="28">
        <f t="shared" si="13"/>
        <v>21</v>
      </c>
      <c r="BB167" s="27" t="b">
        <f t="shared" si="14"/>
        <v>1</v>
      </c>
    </row>
    <row r="168" spans="1:54" x14ac:dyDescent="0.3">
      <c r="A168" s="9">
        <v>167</v>
      </c>
      <c r="B168" t="s">
        <v>49</v>
      </c>
      <c r="C168" t="s">
        <v>52</v>
      </c>
      <c r="D168" t="s">
        <v>50</v>
      </c>
      <c r="E168" t="s">
        <v>52</v>
      </c>
      <c r="F168">
        <v>4</v>
      </c>
      <c r="G168">
        <v>1</v>
      </c>
      <c r="H168">
        <v>1</v>
      </c>
      <c r="I168">
        <v>5</v>
      </c>
      <c r="J168">
        <v>6</v>
      </c>
      <c r="K168">
        <v>5</v>
      </c>
      <c r="L168">
        <v>1</v>
      </c>
      <c r="M168">
        <v>4</v>
      </c>
      <c r="N168" t="s">
        <v>49</v>
      </c>
      <c r="O168">
        <v>14.58</v>
      </c>
      <c r="P168" t="s">
        <v>53</v>
      </c>
      <c r="Q168" t="s">
        <v>53</v>
      </c>
      <c r="R168" t="s">
        <v>53</v>
      </c>
      <c r="S168">
        <v>14.58</v>
      </c>
      <c r="T168">
        <v>47.61</v>
      </c>
      <c r="U168" t="s">
        <v>53</v>
      </c>
      <c r="V168" t="s">
        <v>53</v>
      </c>
      <c r="W168" t="s">
        <v>53</v>
      </c>
      <c r="X168">
        <v>47.61</v>
      </c>
      <c r="Y168">
        <v>3.14</v>
      </c>
      <c r="Z168" t="s">
        <v>53</v>
      </c>
      <c r="AA168" t="s">
        <v>53</v>
      </c>
      <c r="AB168" t="s">
        <v>53</v>
      </c>
      <c r="AC168">
        <v>3.14</v>
      </c>
      <c r="AD168">
        <v>6.28</v>
      </c>
      <c r="AE168" s="1" t="s">
        <v>53</v>
      </c>
      <c r="AF168" t="s">
        <v>53</v>
      </c>
      <c r="AG168" t="s">
        <v>53</v>
      </c>
      <c r="AH168">
        <f t="shared" si="10"/>
        <v>6.28</v>
      </c>
      <c r="AI168">
        <v>1.95</v>
      </c>
      <c r="AJ168" t="s">
        <v>53</v>
      </c>
      <c r="AK168" t="s">
        <v>53</v>
      </c>
      <c r="AL168" t="s">
        <v>53</v>
      </c>
      <c r="AM168">
        <f t="shared" si="11"/>
        <v>1.95</v>
      </c>
      <c r="AN168">
        <v>1.75</v>
      </c>
      <c r="AO168" t="s">
        <v>53</v>
      </c>
      <c r="AP168" t="s">
        <v>53</v>
      </c>
      <c r="AQ168" t="s">
        <v>53</v>
      </c>
      <c r="AR168">
        <f t="shared" si="12"/>
        <v>1.75</v>
      </c>
      <c r="AS168" t="s">
        <v>56</v>
      </c>
      <c r="AT168" t="s">
        <v>52</v>
      </c>
      <c r="AU168" t="s">
        <v>50</v>
      </c>
      <c r="AV168">
        <v>4</v>
      </c>
      <c r="AW168" t="s">
        <v>61</v>
      </c>
      <c r="AX168" t="s">
        <v>51</v>
      </c>
      <c r="AY168" t="s">
        <v>50</v>
      </c>
      <c r="AZ168" t="s">
        <v>51</v>
      </c>
      <c r="BA168" s="28">
        <f t="shared" si="13"/>
        <v>21</v>
      </c>
      <c r="BB168" s="27" t="b">
        <f t="shared" si="14"/>
        <v>1</v>
      </c>
    </row>
    <row r="169" spans="1:54" x14ac:dyDescent="0.3">
      <c r="A169" s="9">
        <v>168</v>
      </c>
      <c r="B169" t="s">
        <v>49</v>
      </c>
      <c r="C169" t="s">
        <v>52</v>
      </c>
      <c r="D169" t="s">
        <v>51</v>
      </c>
      <c r="E169" t="s">
        <v>55</v>
      </c>
      <c r="F169">
        <v>6</v>
      </c>
      <c r="G169">
        <v>6</v>
      </c>
      <c r="H169">
        <v>3</v>
      </c>
      <c r="I169">
        <v>1</v>
      </c>
      <c r="J169">
        <v>1</v>
      </c>
      <c r="K169">
        <v>1</v>
      </c>
      <c r="L169">
        <v>6</v>
      </c>
      <c r="M169">
        <v>2</v>
      </c>
      <c r="N169" t="s">
        <v>50</v>
      </c>
      <c r="O169" t="s">
        <v>53</v>
      </c>
      <c r="P169" t="s">
        <v>53</v>
      </c>
      <c r="Q169">
        <v>6.89</v>
      </c>
      <c r="R169" t="s">
        <v>53</v>
      </c>
      <c r="S169">
        <v>6.89</v>
      </c>
      <c r="T169" t="s">
        <v>53</v>
      </c>
      <c r="U169" t="s">
        <v>53</v>
      </c>
      <c r="V169">
        <v>46.86</v>
      </c>
      <c r="W169" t="s">
        <v>53</v>
      </c>
      <c r="X169">
        <v>46.86</v>
      </c>
      <c r="Y169" t="s">
        <v>53</v>
      </c>
      <c r="Z169" t="s">
        <v>53</v>
      </c>
      <c r="AA169">
        <v>4.25</v>
      </c>
      <c r="AB169" t="s">
        <v>53</v>
      </c>
      <c r="AC169">
        <v>4.25</v>
      </c>
      <c r="AD169" t="s">
        <v>53</v>
      </c>
      <c r="AE169" s="1" t="s">
        <v>53</v>
      </c>
      <c r="AF169">
        <v>4.1500000000000004</v>
      </c>
      <c r="AG169" t="s">
        <v>53</v>
      </c>
      <c r="AH169">
        <f t="shared" si="10"/>
        <v>4.1500000000000004</v>
      </c>
      <c r="AI169" t="s">
        <v>53</v>
      </c>
      <c r="AJ169" t="s">
        <v>53</v>
      </c>
      <c r="AK169">
        <v>3.38</v>
      </c>
      <c r="AL169" t="s">
        <v>53</v>
      </c>
      <c r="AM169">
        <f t="shared" si="11"/>
        <v>3.38</v>
      </c>
      <c r="AN169" t="s">
        <v>53</v>
      </c>
      <c r="AO169" t="s">
        <v>53</v>
      </c>
      <c r="AP169">
        <v>4.26</v>
      </c>
      <c r="AQ169" t="s">
        <v>53</v>
      </c>
      <c r="AR169">
        <f t="shared" si="12"/>
        <v>4.26</v>
      </c>
      <c r="AS169" t="s">
        <v>54</v>
      </c>
      <c r="AT169" t="s">
        <v>52</v>
      </c>
      <c r="AU169" t="s">
        <v>50</v>
      </c>
      <c r="AV169">
        <v>2</v>
      </c>
      <c r="AW169" t="s">
        <v>57</v>
      </c>
      <c r="AX169" t="s">
        <v>49</v>
      </c>
      <c r="AY169" t="s">
        <v>58</v>
      </c>
      <c r="AZ169" t="s">
        <v>51</v>
      </c>
      <c r="BA169" s="28">
        <f t="shared" si="13"/>
        <v>21</v>
      </c>
      <c r="BB169" s="27" t="b">
        <f t="shared" si="14"/>
        <v>1</v>
      </c>
    </row>
    <row r="170" spans="1:54" x14ac:dyDescent="0.3">
      <c r="A170" s="9">
        <v>169</v>
      </c>
      <c r="B170" t="s">
        <v>49</v>
      </c>
      <c r="C170" t="s">
        <v>50</v>
      </c>
      <c r="D170" t="s">
        <v>52</v>
      </c>
      <c r="E170" t="s">
        <v>49</v>
      </c>
      <c r="F170">
        <v>6</v>
      </c>
      <c r="G170">
        <v>3</v>
      </c>
      <c r="H170">
        <v>3</v>
      </c>
      <c r="I170">
        <v>4</v>
      </c>
      <c r="J170">
        <v>1</v>
      </c>
      <c r="K170">
        <v>1</v>
      </c>
      <c r="L170">
        <v>3</v>
      </c>
      <c r="M170">
        <v>5</v>
      </c>
      <c r="N170" t="s">
        <v>50</v>
      </c>
      <c r="O170" t="s">
        <v>53</v>
      </c>
      <c r="P170" t="s">
        <v>53</v>
      </c>
      <c r="Q170">
        <v>11.69</v>
      </c>
      <c r="R170" t="s">
        <v>53</v>
      </c>
      <c r="S170">
        <v>11.69</v>
      </c>
      <c r="T170" t="s">
        <v>53</v>
      </c>
      <c r="U170" t="s">
        <v>53</v>
      </c>
      <c r="V170">
        <v>33.979999999999997</v>
      </c>
      <c r="W170" t="s">
        <v>53</v>
      </c>
      <c r="X170">
        <v>33.979999999999997</v>
      </c>
      <c r="Y170" t="s">
        <v>53</v>
      </c>
      <c r="Z170" t="s">
        <v>53</v>
      </c>
      <c r="AA170">
        <v>2.12</v>
      </c>
      <c r="AB170" t="s">
        <v>53</v>
      </c>
      <c r="AC170">
        <v>2.12</v>
      </c>
      <c r="AD170" t="s">
        <v>53</v>
      </c>
      <c r="AE170" s="1" t="s">
        <v>53</v>
      </c>
      <c r="AF170">
        <v>6.63</v>
      </c>
      <c r="AG170" t="s">
        <v>53</v>
      </c>
      <c r="AH170">
        <f t="shared" si="10"/>
        <v>6.63</v>
      </c>
      <c r="AI170" t="s">
        <v>53</v>
      </c>
      <c r="AJ170" t="s">
        <v>53</v>
      </c>
      <c r="AK170">
        <v>4.24</v>
      </c>
      <c r="AL170" t="s">
        <v>53</v>
      </c>
      <c r="AM170">
        <f t="shared" si="11"/>
        <v>4.24</v>
      </c>
      <c r="AN170" t="s">
        <v>53</v>
      </c>
      <c r="AO170" t="s">
        <v>53</v>
      </c>
      <c r="AP170">
        <v>4.3499999999999996</v>
      </c>
      <c r="AQ170" t="s">
        <v>53</v>
      </c>
      <c r="AR170">
        <f t="shared" si="12"/>
        <v>4.3499999999999996</v>
      </c>
      <c r="AS170" t="s">
        <v>54</v>
      </c>
      <c r="AT170" t="s">
        <v>50</v>
      </c>
      <c r="AU170" t="s">
        <v>51</v>
      </c>
      <c r="AV170">
        <v>3</v>
      </c>
      <c r="AW170" t="s">
        <v>55</v>
      </c>
      <c r="AX170" t="s">
        <v>51</v>
      </c>
      <c r="AY170" t="s">
        <v>51</v>
      </c>
      <c r="AZ170" t="s">
        <v>49</v>
      </c>
      <c r="BA170" s="28">
        <f t="shared" si="13"/>
        <v>21</v>
      </c>
      <c r="BB170" s="27" t="b">
        <f t="shared" si="14"/>
        <v>1</v>
      </c>
    </row>
    <row r="171" spans="1:54" x14ac:dyDescent="0.3">
      <c r="A171" s="9">
        <v>170</v>
      </c>
      <c r="B171" t="s">
        <v>51</v>
      </c>
      <c r="C171" t="s">
        <v>55</v>
      </c>
      <c r="D171" t="s">
        <v>49</v>
      </c>
      <c r="E171" t="s">
        <v>52</v>
      </c>
      <c r="F171">
        <v>7</v>
      </c>
      <c r="G171">
        <v>6</v>
      </c>
      <c r="H171">
        <v>5</v>
      </c>
      <c r="I171">
        <v>3</v>
      </c>
      <c r="J171">
        <v>1</v>
      </c>
      <c r="K171">
        <v>1</v>
      </c>
      <c r="L171">
        <v>1</v>
      </c>
      <c r="M171">
        <v>6</v>
      </c>
      <c r="N171" t="s">
        <v>49</v>
      </c>
      <c r="O171">
        <v>14.09</v>
      </c>
      <c r="P171" t="s">
        <v>53</v>
      </c>
      <c r="Q171" t="s">
        <v>53</v>
      </c>
      <c r="R171" t="s">
        <v>53</v>
      </c>
      <c r="S171">
        <v>14.09</v>
      </c>
      <c r="T171">
        <v>43.86</v>
      </c>
      <c r="U171" t="s">
        <v>53</v>
      </c>
      <c r="V171" t="s">
        <v>53</v>
      </c>
      <c r="W171" t="s">
        <v>53</v>
      </c>
      <c r="X171">
        <v>43.86</v>
      </c>
      <c r="Y171">
        <v>3.81</v>
      </c>
      <c r="Z171" t="s">
        <v>53</v>
      </c>
      <c r="AA171" t="s">
        <v>53</v>
      </c>
      <c r="AB171" t="s">
        <v>53</v>
      </c>
      <c r="AC171">
        <v>3.81</v>
      </c>
      <c r="AD171">
        <v>9.23</v>
      </c>
      <c r="AE171" s="1" t="s">
        <v>53</v>
      </c>
      <c r="AF171" t="s">
        <v>53</v>
      </c>
      <c r="AG171" t="s">
        <v>53</v>
      </c>
      <c r="AH171">
        <f t="shared" si="10"/>
        <v>9.23</v>
      </c>
      <c r="AI171">
        <v>1.85</v>
      </c>
      <c r="AJ171" t="s">
        <v>53</v>
      </c>
      <c r="AK171" t="s">
        <v>53</v>
      </c>
      <c r="AL171" t="s">
        <v>53</v>
      </c>
      <c r="AM171">
        <f t="shared" si="11"/>
        <v>1.85</v>
      </c>
      <c r="AN171">
        <v>4.6100000000000003</v>
      </c>
      <c r="AO171" t="s">
        <v>53</v>
      </c>
      <c r="AP171" t="s">
        <v>53</v>
      </c>
      <c r="AQ171" t="s">
        <v>53</v>
      </c>
      <c r="AR171">
        <f t="shared" si="12"/>
        <v>4.6100000000000003</v>
      </c>
      <c r="AS171" t="s">
        <v>54</v>
      </c>
      <c r="AT171" t="s">
        <v>51</v>
      </c>
      <c r="AU171" t="s">
        <v>49</v>
      </c>
      <c r="AV171">
        <v>5</v>
      </c>
      <c r="AW171" t="s">
        <v>55</v>
      </c>
      <c r="AX171" t="s">
        <v>49</v>
      </c>
      <c r="AY171" t="s">
        <v>52</v>
      </c>
      <c r="AZ171" t="s">
        <v>51</v>
      </c>
      <c r="BA171" s="28">
        <f t="shared" si="13"/>
        <v>21</v>
      </c>
      <c r="BB171" s="27" t="b">
        <f t="shared" si="14"/>
        <v>1</v>
      </c>
    </row>
    <row r="172" spans="1:54" x14ac:dyDescent="0.3">
      <c r="A172" s="9">
        <v>171</v>
      </c>
      <c r="B172" t="s">
        <v>49</v>
      </c>
      <c r="C172" t="s">
        <v>49</v>
      </c>
      <c r="D172" t="s">
        <v>51</v>
      </c>
      <c r="E172" t="s">
        <v>49</v>
      </c>
      <c r="F172">
        <v>7</v>
      </c>
      <c r="G172">
        <v>6</v>
      </c>
      <c r="H172">
        <v>1</v>
      </c>
      <c r="I172">
        <v>1</v>
      </c>
      <c r="J172">
        <v>5</v>
      </c>
      <c r="K172">
        <v>4</v>
      </c>
      <c r="L172">
        <v>1</v>
      </c>
      <c r="M172">
        <v>5</v>
      </c>
      <c r="N172" t="s">
        <v>50</v>
      </c>
      <c r="O172" t="s">
        <v>53</v>
      </c>
      <c r="P172" t="s">
        <v>53</v>
      </c>
      <c r="Q172">
        <v>5.76</v>
      </c>
      <c r="R172" t="s">
        <v>53</v>
      </c>
      <c r="S172">
        <v>5.76</v>
      </c>
      <c r="T172" t="s">
        <v>53</v>
      </c>
      <c r="U172" t="s">
        <v>53</v>
      </c>
      <c r="V172">
        <v>36.01</v>
      </c>
      <c r="W172" t="s">
        <v>53</v>
      </c>
      <c r="X172">
        <v>36.01</v>
      </c>
      <c r="Y172" t="s">
        <v>53</v>
      </c>
      <c r="Z172" t="s">
        <v>53</v>
      </c>
      <c r="AA172">
        <v>5.59</v>
      </c>
      <c r="AB172" t="s">
        <v>53</v>
      </c>
      <c r="AC172">
        <v>5.59</v>
      </c>
      <c r="AD172" t="s">
        <v>53</v>
      </c>
      <c r="AE172" s="1" t="s">
        <v>53</v>
      </c>
      <c r="AF172">
        <v>4.1399999999999997</v>
      </c>
      <c r="AG172" t="s">
        <v>53</v>
      </c>
      <c r="AH172">
        <f t="shared" si="10"/>
        <v>4.1399999999999997</v>
      </c>
      <c r="AI172" t="s">
        <v>53</v>
      </c>
      <c r="AJ172" t="s">
        <v>53</v>
      </c>
      <c r="AK172">
        <v>2.54</v>
      </c>
      <c r="AL172" t="s">
        <v>53</v>
      </c>
      <c r="AM172">
        <f t="shared" si="11"/>
        <v>2.54</v>
      </c>
      <c r="AN172" t="s">
        <v>53</v>
      </c>
      <c r="AO172" t="s">
        <v>53</v>
      </c>
      <c r="AP172">
        <v>6.02</v>
      </c>
      <c r="AQ172" t="s">
        <v>53</v>
      </c>
      <c r="AR172">
        <f t="shared" si="12"/>
        <v>6.02</v>
      </c>
      <c r="AS172" t="s">
        <v>56</v>
      </c>
      <c r="AT172" t="s">
        <v>49</v>
      </c>
      <c r="AU172" t="s">
        <v>58</v>
      </c>
      <c r="AV172">
        <v>2</v>
      </c>
      <c r="AW172" t="s">
        <v>60</v>
      </c>
      <c r="AX172" t="s">
        <v>51</v>
      </c>
      <c r="AY172" t="s">
        <v>50</v>
      </c>
      <c r="AZ172" t="s">
        <v>51</v>
      </c>
      <c r="BA172" s="28">
        <f t="shared" si="13"/>
        <v>21</v>
      </c>
      <c r="BB172" s="27" t="b">
        <f t="shared" si="14"/>
        <v>1</v>
      </c>
    </row>
    <row r="173" spans="1:54" x14ac:dyDescent="0.3">
      <c r="A173" s="9">
        <v>172</v>
      </c>
      <c r="B173" t="s">
        <v>51</v>
      </c>
      <c r="C173" t="s">
        <v>50</v>
      </c>
      <c r="D173" t="s">
        <v>52</v>
      </c>
      <c r="E173" t="s">
        <v>55</v>
      </c>
      <c r="F173">
        <v>7</v>
      </c>
      <c r="G173">
        <v>3</v>
      </c>
      <c r="H173">
        <v>1</v>
      </c>
      <c r="I173">
        <v>2</v>
      </c>
      <c r="J173">
        <v>1</v>
      </c>
      <c r="K173">
        <v>1</v>
      </c>
      <c r="L173">
        <v>5</v>
      </c>
      <c r="M173">
        <v>4</v>
      </c>
      <c r="N173" t="s">
        <v>49</v>
      </c>
      <c r="O173">
        <v>6.92</v>
      </c>
      <c r="P173" t="s">
        <v>53</v>
      </c>
      <c r="Q173" t="s">
        <v>53</v>
      </c>
      <c r="R173" t="s">
        <v>53</v>
      </c>
      <c r="S173">
        <v>6.92</v>
      </c>
      <c r="T173">
        <v>43.64</v>
      </c>
      <c r="U173" t="s">
        <v>53</v>
      </c>
      <c r="V173" t="s">
        <v>53</v>
      </c>
      <c r="W173" t="s">
        <v>53</v>
      </c>
      <c r="X173">
        <v>43.64</v>
      </c>
      <c r="Y173">
        <v>3.52</v>
      </c>
      <c r="Z173" t="s">
        <v>53</v>
      </c>
      <c r="AA173" t="s">
        <v>53</v>
      </c>
      <c r="AB173" t="s">
        <v>53</v>
      </c>
      <c r="AC173">
        <v>3.52</v>
      </c>
      <c r="AD173">
        <v>7.94</v>
      </c>
      <c r="AE173" s="1" t="s">
        <v>53</v>
      </c>
      <c r="AF173" t="s">
        <v>53</v>
      </c>
      <c r="AG173" t="s">
        <v>53</v>
      </c>
      <c r="AH173">
        <f t="shared" si="10"/>
        <v>7.94</v>
      </c>
      <c r="AI173">
        <v>3.94</v>
      </c>
      <c r="AJ173" t="s">
        <v>53</v>
      </c>
      <c r="AK173" t="s">
        <v>53</v>
      </c>
      <c r="AL173" t="s">
        <v>53</v>
      </c>
      <c r="AM173">
        <f t="shared" si="11"/>
        <v>3.94</v>
      </c>
      <c r="AN173">
        <v>6.32</v>
      </c>
      <c r="AO173" t="s">
        <v>53</v>
      </c>
      <c r="AP173" t="s">
        <v>53</v>
      </c>
      <c r="AQ173" t="s">
        <v>53</v>
      </c>
      <c r="AR173">
        <f t="shared" si="12"/>
        <v>6.32</v>
      </c>
      <c r="AS173" t="s">
        <v>54</v>
      </c>
      <c r="AT173" t="s">
        <v>52</v>
      </c>
      <c r="AU173" t="s">
        <v>52</v>
      </c>
      <c r="AV173">
        <v>5</v>
      </c>
      <c r="AW173" t="s">
        <v>52</v>
      </c>
      <c r="AX173" t="s">
        <v>51</v>
      </c>
      <c r="AY173" t="s">
        <v>50</v>
      </c>
      <c r="AZ173" t="s">
        <v>51</v>
      </c>
      <c r="BA173" s="28">
        <f t="shared" si="13"/>
        <v>21</v>
      </c>
      <c r="BB173" s="27" t="b">
        <f t="shared" si="14"/>
        <v>1</v>
      </c>
    </row>
    <row r="174" spans="1:54" x14ac:dyDescent="0.3">
      <c r="A174" s="9">
        <v>173</v>
      </c>
      <c r="B174" t="s">
        <v>51</v>
      </c>
      <c r="C174" t="s">
        <v>50</v>
      </c>
      <c r="D174" t="s">
        <v>49</v>
      </c>
      <c r="E174" t="s">
        <v>50</v>
      </c>
      <c r="F174">
        <v>7</v>
      </c>
      <c r="G174">
        <v>6</v>
      </c>
      <c r="H174">
        <v>2</v>
      </c>
      <c r="I174">
        <v>6</v>
      </c>
      <c r="J174">
        <v>1</v>
      </c>
      <c r="K174">
        <v>1</v>
      </c>
      <c r="L174">
        <v>1</v>
      </c>
      <c r="M174">
        <v>4</v>
      </c>
      <c r="N174" t="s">
        <v>49</v>
      </c>
      <c r="O174">
        <v>14.45</v>
      </c>
      <c r="P174" t="s">
        <v>53</v>
      </c>
      <c r="Q174" t="s">
        <v>53</v>
      </c>
      <c r="R174" t="s">
        <v>53</v>
      </c>
      <c r="S174">
        <v>14.45</v>
      </c>
      <c r="T174">
        <v>23.58</v>
      </c>
      <c r="U174" t="s">
        <v>53</v>
      </c>
      <c r="V174" t="s">
        <v>53</v>
      </c>
      <c r="W174" t="s">
        <v>53</v>
      </c>
      <c r="X174">
        <v>23.58</v>
      </c>
      <c r="Y174">
        <v>3.93</v>
      </c>
      <c r="Z174" t="s">
        <v>53</v>
      </c>
      <c r="AA174" t="s">
        <v>53</v>
      </c>
      <c r="AB174" t="s">
        <v>53</v>
      </c>
      <c r="AC174">
        <v>3.93</v>
      </c>
      <c r="AD174">
        <v>8.0299999999999994</v>
      </c>
      <c r="AE174" s="1" t="s">
        <v>53</v>
      </c>
      <c r="AF174" t="s">
        <v>53</v>
      </c>
      <c r="AG174" t="s">
        <v>53</v>
      </c>
      <c r="AH174">
        <f t="shared" si="10"/>
        <v>8.0299999999999994</v>
      </c>
      <c r="AI174">
        <v>1.52</v>
      </c>
      <c r="AJ174" t="s">
        <v>53</v>
      </c>
      <c r="AK174" t="s">
        <v>53</v>
      </c>
      <c r="AL174" t="s">
        <v>53</v>
      </c>
      <c r="AM174">
        <f t="shared" si="11"/>
        <v>1.52</v>
      </c>
      <c r="AN174">
        <v>1.83</v>
      </c>
      <c r="AO174" t="s">
        <v>53</v>
      </c>
      <c r="AP174" t="s">
        <v>53</v>
      </c>
      <c r="AQ174" t="s">
        <v>53</v>
      </c>
      <c r="AR174">
        <f t="shared" si="12"/>
        <v>1.83</v>
      </c>
      <c r="AS174" t="s">
        <v>54</v>
      </c>
      <c r="AT174" t="s">
        <v>52</v>
      </c>
      <c r="AU174" t="s">
        <v>50</v>
      </c>
      <c r="AV174">
        <v>2</v>
      </c>
      <c r="AW174" t="s">
        <v>61</v>
      </c>
      <c r="AX174" t="s">
        <v>51</v>
      </c>
      <c r="AY174" t="s">
        <v>50</v>
      </c>
      <c r="AZ174" t="s">
        <v>51</v>
      </c>
      <c r="BA174" s="28">
        <f t="shared" si="13"/>
        <v>21</v>
      </c>
      <c r="BB174" s="27" t="b">
        <f t="shared" si="14"/>
        <v>1</v>
      </c>
    </row>
    <row r="175" spans="1:54" x14ac:dyDescent="0.3">
      <c r="A175" s="9">
        <v>174</v>
      </c>
      <c r="B175" t="s">
        <v>51</v>
      </c>
      <c r="C175" t="s">
        <v>51</v>
      </c>
      <c r="D175" t="s">
        <v>50</v>
      </c>
      <c r="E175" t="s">
        <v>52</v>
      </c>
      <c r="F175">
        <v>6</v>
      </c>
      <c r="G175">
        <v>5</v>
      </c>
      <c r="H175">
        <v>1</v>
      </c>
      <c r="I175">
        <v>2</v>
      </c>
      <c r="J175">
        <v>1</v>
      </c>
      <c r="K175">
        <v>1</v>
      </c>
      <c r="L175">
        <v>1</v>
      </c>
      <c r="M175">
        <v>5</v>
      </c>
      <c r="N175" t="s">
        <v>49</v>
      </c>
      <c r="O175">
        <v>5.77</v>
      </c>
      <c r="P175" t="s">
        <v>53</v>
      </c>
      <c r="Q175" t="s">
        <v>53</v>
      </c>
      <c r="R175" t="s">
        <v>53</v>
      </c>
      <c r="S175">
        <v>5.77</v>
      </c>
      <c r="T175">
        <v>34</v>
      </c>
      <c r="U175" t="s">
        <v>53</v>
      </c>
      <c r="V175" t="s">
        <v>53</v>
      </c>
      <c r="W175" t="s">
        <v>53</v>
      </c>
      <c r="X175">
        <v>34</v>
      </c>
      <c r="Y175">
        <v>2.11</v>
      </c>
      <c r="Z175" t="s">
        <v>53</v>
      </c>
      <c r="AA175" t="s">
        <v>53</v>
      </c>
      <c r="AB175" t="s">
        <v>53</v>
      </c>
      <c r="AC175">
        <v>2.11</v>
      </c>
      <c r="AD175">
        <v>8.1999999999999993</v>
      </c>
      <c r="AE175" s="1" t="s">
        <v>53</v>
      </c>
      <c r="AF175" t="s">
        <v>53</v>
      </c>
      <c r="AG175" t="s">
        <v>53</v>
      </c>
      <c r="AH175">
        <f t="shared" si="10"/>
        <v>8.1999999999999993</v>
      </c>
      <c r="AI175">
        <v>1.92</v>
      </c>
      <c r="AJ175" t="s">
        <v>53</v>
      </c>
      <c r="AK175" t="s">
        <v>53</v>
      </c>
      <c r="AL175" t="s">
        <v>53</v>
      </c>
      <c r="AM175">
        <f t="shared" si="11"/>
        <v>1.92</v>
      </c>
      <c r="AN175">
        <v>5.12</v>
      </c>
      <c r="AO175" t="s">
        <v>53</v>
      </c>
      <c r="AP175" t="s">
        <v>53</v>
      </c>
      <c r="AQ175" t="s">
        <v>53</v>
      </c>
      <c r="AR175">
        <f t="shared" si="12"/>
        <v>5.12</v>
      </c>
      <c r="AS175" t="s">
        <v>56</v>
      </c>
      <c r="AT175" t="s">
        <v>52</v>
      </c>
      <c r="AU175" t="s">
        <v>49</v>
      </c>
      <c r="AV175">
        <v>7</v>
      </c>
      <c r="AW175" t="s">
        <v>61</v>
      </c>
      <c r="AX175" t="s">
        <v>58</v>
      </c>
      <c r="AY175" t="s">
        <v>50</v>
      </c>
      <c r="AZ175" t="s">
        <v>49</v>
      </c>
      <c r="BA175" s="28">
        <f t="shared" si="13"/>
        <v>21</v>
      </c>
      <c r="BB175" s="27" t="b">
        <f t="shared" si="14"/>
        <v>1</v>
      </c>
    </row>
    <row r="176" spans="1:54" x14ac:dyDescent="0.3">
      <c r="A176" s="9">
        <v>175</v>
      </c>
      <c r="B176" t="s">
        <v>49</v>
      </c>
      <c r="C176" t="s">
        <v>49</v>
      </c>
      <c r="D176" t="s">
        <v>49</v>
      </c>
      <c r="E176" t="s">
        <v>49</v>
      </c>
      <c r="F176">
        <v>7</v>
      </c>
      <c r="G176">
        <v>2</v>
      </c>
      <c r="H176">
        <v>2</v>
      </c>
      <c r="I176">
        <v>4</v>
      </c>
      <c r="J176">
        <v>1</v>
      </c>
      <c r="K176">
        <v>5</v>
      </c>
      <c r="L176">
        <v>5</v>
      </c>
      <c r="M176">
        <v>6</v>
      </c>
      <c r="N176" t="s">
        <v>49</v>
      </c>
      <c r="O176">
        <v>5.12</v>
      </c>
      <c r="P176" t="s">
        <v>53</v>
      </c>
      <c r="Q176" t="s">
        <v>53</v>
      </c>
      <c r="R176" t="s">
        <v>53</v>
      </c>
      <c r="S176">
        <v>5.12</v>
      </c>
      <c r="T176">
        <v>40.729999999999997</v>
      </c>
      <c r="U176" t="s">
        <v>53</v>
      </c>
      <c r="V176" t="s">
        <v>53</v>
      </c>
      <c r="W176" t="s">
        <v>53</v>
      </c>
      <c r="X176">
        <v>40.729999999999997</v>
      </c>
      <c r="Y176">
        <v>1.62</v>
      </c>
      <c r="Z176" t="s">
        <v>53</v>
      </c>
      <c r="AA176" t="s">
        <v>53</v>
      </c>
      <c r="AB176" t="s">
        <v>53</v>
      </c>
      <c r="AC176">
        <v>1.62</v>
      </c>
      <c r="AD176">
        <v>8.09</v>
      </c>
      <c r="AE176" s="1" t="s">
        <v>53</v>
      </c>
      <c r="AF176" t="s">
        <v>53</v>
      </c>
      <c r="AG176" t="s">
        <v>53</v>
      </c>
      <c r="AH176">
        <f t="shared" si="10"/>
        <v>8.09</v>
      </c>
      <c r="AI176">
        <v>2.96</v>
      </c>
      <c r="AJ176" t="s">
        <v>53</v>
      </c>
      <c r="AK176" t="s">
        <v>53</v>
      </c>
      <c r="AL176" t="s">
        <v>53</v>
      </c>
      <c r="AM176">
        <f t="shared" si="11"/>
        <v>2.96</v>
      </c>
      <c r="AN176">
        <v>2.2400000000000002</v>
      </c>
      <c r="AO176" t="s">
        <v>53</v>
      </c>
      <c r="AP176" t="s">
        <v>53</v>
      </c>
      <c r="AQ176" t="s">
        <v>53</v>
      </c>
      <c r="AR176">
        <f t="shared" si="12"/>
        <v>2.2400000000000002</v>
      </c>
      <c r="AS176" t="s">
        <v>56</v>
      </c>
      <c r="AT176" t="s">
        <v>50</v>
      </c>
      <c r="AU176" t="s">
        <v>50</v>
      </c>
      <c r="AV176">
        <v>2</v>
      </c>
      <c r="AW176" t="s">
        <v>57</v>
      </c>
      <c r="AX176" t="s">
        <v>49</v>
      </c>
      <c r="AY176" t="s">
        <v>58</v>
      </c>
      <c r="AZ176" t="s">
        <v>49</v>
      </c>
      <c r="BA176" s="28">
        <f t="shared" si="13"/>
        <v>21</v>
      </c>
      <c r="BB176" s="27" t="b">
        <f t="shared" si="14"/>
        <v>1</v>
      </c>
    </row>
    <row r="177" spans="1:54" x14ac:dyDescent="0.3">
      <c r="A177" s="9">
        <v>176</v>
      </c>
      <c r="B177" t="s">
        <v>49</v>
      </c>
      <c r="C177" t="s">
        <v>51</v>
      </c>
      <c r="D177" t="s">
        <v>49</v>
      </c>
      <c r="E177" t="s">
        <v>55</v>
      </c>
      <c r="F177">
        <v>6</v>
      </c>
      <c r="G177">
        <v>2</v>
      </c>
      <c r="H177">
        <v>1</v>
      </c>
      <c r="I177">
        <v>2</v>
      </c>
      <c r="J177">
        <v>2</v>
      </c>
      <c r="K177">
        <v>1</v>
      </c>
      <c r="L177">
        <v>1</v>
      </c>
      <c r="M177">
        <v>4</v>
      </c>
      <c r="N177" t="s">
        <v>50</v>
      </c>
      <c r="O177" t="s">
        <v>53</v>
      </c>
      <c r="P177" t="s">
        <v>53</v>
      </c>
      <c r="Q177">
        <v>7.06</v>
      </c>
      <c r="R177" t="s">
        <v>53</v>
      </c>
      <c r="S177">
        <v>7.06</v>
      </c>
      <c r="T177" t="s">
        <v>53</v>
      </c>
      <c r="U177" t="s">
        <v>53</v>
      </c>
      <c r="V177">
        <v>25.89</v>
      </c>
      <c r="W177" t="s">
        <v>53</v>
      </c>
      <c r="X177">
        <v>25.89</v>
      </c>
      <c r="Y177" t="s">
        <v>53</v>
      </c>
      <c r="Z177" t="s">
        <v>53</v>
      </c>
      <c r="AA177">
        <v>3.25</v>
      </c>
      <c r="AB177" t="s">
        <v>53</v>
      </c>
      <c r="AC177">
        <v>3.25</v>
      </c>
      <c r="AD177" t="s">
        <v>53</v>
      </c>
      <c r="AE177" s="1" t="s">
        <v>53</v>
      </c>
      <c r="AF177">
        <v>9.76</v>
      </c>
      <c r="AG177" t="s">
        <v>53</v>
      </c>
      <c r="AH177">
        <f t="shared" si="10"/>
        <v>9.76</v>
      </c>
      <c r="AI177" t="s">
        <v>53</v>
      </c>
      <c r="AJ177" t="s">
        <v>53</v>
      </c>
      <c r="AK177">
        <v>2.56</v>
      </c>
      <c r="AL177" t="s">
        <v>53</v>
      </c>
      <c r="AM177">
        <f t="shared" si="11"/>
        <v>2.56</v>
      </c>
      <c r="AN177" t="s">
        <v>53</v>
      </c>
      <c r="AO177" t="s">
        <v>53</v>
      </c>
      <c r="AP177">
        <v>3.67</v>
      </c>
      <c r="AQ177" t="s">
        <v>53</v>
      </c>
      <c r="AR177">
        <f t="shared" si="12"/>
        <v>3.67</v>
      </c>
      <c r="AS177" t="s">
        <v>56</v>
      </c>
      <c r="AT177" t="s">
        <v>55</v>
      </c>
      <c r="AU177" t="s">
        <v>58</v>
      </c>
      <c r="AV177">
        <v>1</v>
      </c>
      <c r="AW177" t="s">
        <v>58</v>
      </c>
      <c r="AX177" t="s">
        <v>58</v>
      </c>
      <c r="AY177" t="s">
        <v>51</v>
      </c>
      <c r="AZ177" t="s">
        <v>51</v>
      </c>
      <c r="BA177" s="28">
        <f t="shared" si="13"/>
        <v>21</v>
      </c>
      <c r="BB177" s="27" t="b">
        <f t="shared" si="14"/>
        <v>1</v>
      </c>
    </row>
    <row r="178" spans="1:54" x14ac:dyDescent="0.3">
      <c r="A178" s="9">
        <v>177</v>
      </c>
      <c r="B178" t="s">
        <v>49</v>
      </c>
      <c r="C178" t="s">
        <v>50</v>
      </c>
      <c r="D178" t="s">
        <v>50</v>
      </c>
      <c r="E178" t="s">
        <v>49</v>
      </c>
      <c r="F178">
        <v>6</v>
      </c>
      <c r="G178">
        <v>4</v>
      </c>
      <c r="H178">
        <v>4</v>
      </c>
      <c r="I178">
        <v>7</v>
      </c>
      <c r="J178">
        <v>1</v>
      </c>
      <c r="K178">
        <v>1</v>
      </c>
      <c r="L178">
        <v>1</v>
      </c>
      <c r="M178">
        <v>5</v>
      </c>
      <c r="N178" t="s">
        <v>50</v>
      </c>
      <c r="O178" t="s">
        <v>53</v>
      </c>
      <c r="P178" t="s">
        <v>53</v>
      </c>
      <c r="Q178">
        <v>5.04</v>
      </c>
      <c r="R178" t="s">
        <v>53</v>
      </c>
      <c r="S178">
        <v>5.04</v>
      </c>
      <c r="T178" t="s">
        <v>53</v>
      </c>
      <c r="U178" t="s">
        <v>53</v>
      </c>
      <c r="V178">
        <v>34.22</v>
      </c>
      <c r="W178" t="s">
        <v>53</v>
      </c>
      <c r="X178">
        <v>34.22</v>
      </c>
      <c r="Y178" t="s">
        <v>53</v>
      </c>
      <c r="Z178" t="s">
        <v>53</v>
      </c>
      <c r="AA178">
        <v>3.6</v>
      </c>
      <c r="AB178" t="s">
        <v>53</v>
      </c>
      <c r="AC178">
        <v>3.6</v>
      </c>
      <c r="AD178" t="s">
        <v>53</v>
      </c>
      <c r="AE178" s="1" t="s">
        <v>53</v>
      </c>
      <c r="AF178">
        <v>7.99</v>
      </c>
      <c r="AG178" t="s">
        <v>53</v>
      </c>
      <c r="AH178">
        <f t="shared" si="10"/>
        <v>7.99</v>
      </c>
      <c r="AI178" t="s">
        <v>53</v>
      </c>
      <c r="AJ178" t="s">
        <v>53</v>
      </c>
      <c r="AK178">
        <v>3.56</v>
      </c>
      <c r="AL178" t="s">
        <v>53</v>
      </c>
      <c r="AM178">
        <f t="shared" si="11"/>
        <v>3.56</v>
      </c>
      <c r="AN178" t="s">
        <v>53</v>
      </c>
      <c r="AO178" t="s">
        <v>53</v>
      </c>
      <c r="AP178">
        <v>4.05</v>
      </c>
      <c r="AQ178" t="s">
        <v>53</v>
      </c>
      <c r="AR178">
        <f t="shared" si="12"/>
        <v>4.05</v>
      </c>
      <c r="AS178" t="s">
        <v>59</v>
      </c>
      <c r="AT178" t="s">
        <v>49</v>
      </c>
      <c r="AU178" t="s">
        <v>50</v>
      </c>
      <c r="AV178">
        <v>1</v>
      </c>
      <c r="AW178" t="s">
        <v>60</v>
      </c>
      <c r="AX178" t="s">
        <v>52</v>
      </c>
      <c r="AY178" t="s">
        <v>58</v>
      </c>
      <c r="AZ178" t="s">
        <v>50</v>
      </c>
      <c r="BA178" s="28">
        <f t="shared" si="13"/>
        <v>21</v>
      </c>
      <c r="BB178" s="27" t="b">
        <f t="shared" si="14"/>
        <v>1</v>
      </c>
    </row>
    <row r="179" spans="1:54" x14ac:dyDescent="0.3">
      <c r="A179" s="9">
        <v>178</v>
      </c>
      <c r="B179" t="s">
        <v>49</v>
      </c>
      <c r="C179" t="s">
        <v>49</v>
      </c>
      <c r="D179" t="s">
        <v>49</v>
      </c>
      <c r="E179" t="s">
        <v>49</v>
      </c>
      <c r="F179">
        <v>7</v>
      </c>
      <c r="G179">
        <v>2</v>
      </c>
      <c r="H179">
        <v>4</v>
      </c>
      <c r="I179">
        <v>2</v>
      </c>
      <c r="J179">
        <v>2</v>
      </c>
      <c r="K179">
        <v>4</v>
      </c>
      <c r="L179">
        <v>1</v>
      </c>
      <c r="M179">
        <v>4</v>
      </c>
      <c r="N179" t="s">
        <v>51</v>
      </c>
      <c r="O179" t="s">
        <v>53</v>
      </c>
      <c r="P179">
        <v>14.43</v>
      </c>
      <c r="Q179" t="s">
        <v>53</v>
      </c>
      <c r="R179" t="s">
        <v>53</v>
      </c>
      <c r="S179">
        <v>14.43</v>
      </c>
      <c r="T179" t="s">
        <v>53</v>
      </c>
      <c r="U179">
        <v>43.81</v>
      </c>
      <c r="V179" t="s">
        <v>53</v>
      </c>
      <c r="W179" t="s">
        <v>53</v>
      </c>
      <c r="X179">
        <v>43.81</v>
      </c>
      <c r="Y179" t="s">
        <v>53</v>
      </c>
      <c r="Z179">
        <v>5.85</v>
      </c>
      <c r="AA179" t="s">
        <v>53</v>
      </c>
      <c r="AB179" t="s">
        <v>53</v>
      </c>
      <c r="AC179">
        <v>5.85</v>
      </c>
      <c r="AD179" t="s">
        <v>53</v>
      </c>
      <c r="AE179" s="1">
        <v>4.82</v>
      </c>
      <c r="AF179" t="s">
        <v>53</v>
      </c>
      <c r="AG179" t="s">
        <v>53</v>
      </c>
      <c r="AH179">
        <f t="shared" si="10"/>
        <v>4.82</v>
      </c>
      <c r="AI179" t="s">
        <v>53</v>
      </c>
      <c r="AJ179">
        <v>4.2</v>
      </c>
      <c r="AK179" t="s">
        <v>53</v>
      </c>
      <c r="AL179" t="s">
        <v>53</v>
      </c>
      <c r="AM179">
        <f t="shared" si="11"/>
        <v>4.2</v>
      </c>
      <c r="AN179" t="s">
        <v>53</v>
      </c>
      <c r="AO179">
        <v>3.03</v>
      </c>
      <c r="AP179" t="s">
        <v>53</v>
      </c>
      <c r="AQ179" t="s">
        <v>53</v>
      </c>
      <c r="AR179">
        <f t="shared" si="12"/>
        <v>3.03</v>
      </c>
      <c r="AS179" t="s">
        <v>59</v>
      </c>
      <c r="AT179" t="s">
        <v>52</v>
      </c>
      <c r="AU179" t="s">
        <v>50</v>
      </c>
      <c r="AV179">
        <v>1</v>
      </c>
      <c r="AW179" t="s">
        <v>61</v>
      </c>
      <c r="AX179" t="s">
        <v>50</v>
      </c>
      <c r="AY179" t="s">
        <v>51</v>
      </c>
      <c r="AZ179" t="s">
        <v>51</v>
      </c>
      <c r="BA179" s="28">
        <f t="shared" si="13"/>
        <v>21</v>
      </c>
      <c r="BB179" s="27" t="b">
        <f t="shared" si="14"/>
        <v>1</v>
      </c>
    </row>
    <row r="180" spans="1:54" x14ac:dyDescent="0.3">
      <c r="A180" s="9">
        <v>179</v>
      </c>
      <c r="B180" t="s">
        <v>49</v>
      </c>
      <c r="C180" t="s">
        <v>50</v>
      </c>
      <c r="D180" t="s">
        <v>49</v>
      </c>
      <c r="E180" t="s">
        <v>57</v>
      </c>
      <c r="F180">
        <v>7</v>
      </c>
      <c r="G180">
        <v>3</v>
      </c>
      <c r="H180">
        <v>3</v>
      </c>
      <c r="I180">
        <v>2</v>
      </c>
      <c r="J180">
        <v>1</v>
      </c>
      <c r="K180">
        <v>2</v>
      </c>
      <c r="L180">
        <v>3</v>
      </c>
      <c r="M180">
        <v>4</v>
      </c>
      <c r="N180" t="s">
        <v>49</v>
      </c>
      <c r="O180">
        <v>11.11</v>
      </c>
      <c r="P180" t="s">
        <v>53</v>
      </c>
      <c r="Q180" t="s">
        <v>53</v>
      </c>
      <c r="R180" t="s">
        <v>53</v>
      </c>
      <c r="S180">
        <v>11.11</v>
      </c>
      <c r="T180">
        <v>34.31</v>
      </c>
      <c r="U180" t="s">
        <v>53</v>
      </c>
      <c r="V180" t="s">
        <v>53</v>
      </c>
      <c r="W180" t="s">
        <v>53</v>
      </c>
      <c r="X180">
        <v>34.31</v>
      </c>
      <c r="Y180">
        <v>2.09</v>
      </c>
      <c r="Z180" t="s">
        <v>53</v>
      </c>
      <c r="AA180" t="s">
        <v>53</v>
      </c>
      <c r="AB180" t="s">
        <v>53</v>
      </c>
      <c r="AC180">
        <v>2.09</v>
      </c>
      <c r="AD180">
        <v>8.67</v>
      </c>
      <c r="AE180" s="1" t="s">
        <v>53</v>
      </c>
      <c r="AF180" t="s">
        <v>53</v>
      </c>
      <c r="AG180" t="s">
        <v>53</v>
      </c>
      <c r="AH180">
        <f t="shared" si="10"/>
        <v>8.67</v>
      </c>
      <c r="AI180">
        <v>2.76</v>
      </c>
      <c r="AJ180" t="s">
        <v>53</v>
      </c>
      <c r="AK180" t="s">
        <v>53</v>
      </c>
      <c r="AL180" t="s">
        <v>53</v>
      </c>
      <c r="AM180">
        <f t="shared" si="11"/>
        <v>2.76</v>
      </c>
      <c r="AN180">
        <v>1.01</v>
      </c>
      <c r="AO180" t="s">
        <v>53</v>
      </c>
      <c r="AP180" t="s">
        <v>53</v>
      </c>
      <c r="AQ180" t="s">
        <v>53</v>
      </c>
      <c r="AR180">
        <f t="shared" si="12"/>
        <v>1.01</v>
      </c>
      <c r="AS180" t="s">
        <v>54</v>
      </c>
      <c r="AT180" t="s">
        <v>51</v>
      </c>
      <c r="AU180" t="s">
        <v>58</v>
      </c>
      <c r="AV180">
        <v>6</v>
      </c>
      <c r="AW180" t="s">
        <v>60</v>
      </c>
      <c r="AX180" t="s">
        <v>52</v>
      </c>
      <c r="AY180" t="s">
        <v>58</v>
      </c>
      <c r="AZ180" t="s">
        <v>51</v>
      </c>
      <c r="BA180" s="28">
        <f t="shared" si="13"/>
        <v>21</v>
      </c>
      <c r="BB180" s="27" t="b">
        <f t="shared" si="14"/>
        <v>1</v>
      </c>
    </row>
    <row r="181" spans="1:54" x14ac:dyDescent="0.3">
      <c r="A181" s="9">
        <v>180</v>
      </c>
      <c r="B181" t="s">
        <v>49</v>
      </c>
      <c r="C181" t="s">
        <v>50</v>
      </c>
      <c r="D181" t="s">
        <v>51</v>
      </c>
      <c r="E181" t="s">
        <v>57</v>
      </c>
      <c r="F181">
        <v>6</v>
      </c>
      <c r="G181">
        <v>3</v>
      </c>
      <c r="H181">
        <v>4</v>
      </c>
      <c r="I181">
        <v>2</v>
      </c>
      <c r="J181">
        <v>1</v>
      </c>
      <c r="K181">
        <v>1</v>
      </c>
      <c r="L181">
        <v>1</v>
      </c>
      <c r="M181">
        <v>5</v>
      </c>
      <c r="N181" t="s">
        <v>52</v>
      </c>
      <c r="O181" t="s">
        <v>53</v>
      </c>
      <c r="P181" t="s">
        <v>53</v>
      </c>
      <c r="Q181" t="s">
        <v>53</v>
      </c>
      <c r="R181">
        <v>13.46</v>
      </c>
      <c r="S181">
        <v>13.46</v>
      </c>
      <c r="T181" t="s">
        <v>53</v>
      </c>
      <c r="U181" t="s">
        <v>53</v>
      </c>
      <c r="V181" t="s">
        <v>53</v>
      </c>
      <c r="W181">
        <v>42.78</v>
      </c>
      <c r="X181">
        <v>42.78</v>
      </c>
      <c r="Y181" t="s">
        <v>53</v>
      </c>
      <c r="Z181" t="s">
        <v>53</v>
      </c>
      <c r="AA181" t="s">
        <v>53</v>
      </c>
      <c r="AB181">
        <v>6.17</v>
      </c>
      <c r="AC181">
        <v>6.17</v>
      </c>
      <c r="AD181" t="s">
        <v>53</v>
      </c>
      <c r="AE181" s="1" t="s">
        <v>53</v>
      </c>
      <c r="AF181" t="s">
        <v>53</v>
      </c>
      <c r="AG181">
        <v>5.45</v>
      </c>
      <c r="AH181">
        <f t="shared" si="10"/>
        <v>5.45</v>
      </c>
      <c r="AI181" t="s">
        <v>53</v>
      </c>
      <c r="AJ181" t="s">
        <v>53</v>
      </c>
      <c r="AK181" t="s">
        <v>53</v>
      </c>
      <c r="AL181">
        <v>1.1399999999999999</v>
      </c>
      <c r="AM181">
        <f t="shared" si="11"/>
        <v>1.1399999999999999</v>
      </c>
      <c r="AN181" t="s">
        <v>53</v>
      </c>
      <c r="AO181" t="s">
        <v>53</v>
      </c>
      <c r="AP181" t="s">
        <v>53</v>
      </c>
      <c r="AQ181">
        <v>4.7</v>
      </c>
      <c r="AR181">
        <f t="shared" si="12"/>
        <v>4.7</v>
      </c>
      <c r="AS181" t="s">
        <v>56</v>
      </c>
      <c r="AT181" t="s">
        <v>50</v>
      </c>
      <c r="AU181" t="s">
        <v>50</v>
      </c>
      <c r="AV181">
        <v>1</v>
      </c>
      <c r="AW181" t="s">
        <v>55</v>
      </c>
      <c r="AX181" t="s">
        <v>55</v>
      </c>
      <c r="AY181" t="s">
        <v>57</v>
      </c>
      <c r="AZ181" t="s">
        <v>49</v>
      </c>
      <c r="BA181" s="28">
        <f t="shared" si="13"/>
        <v>21</v>
      </c>
      <c r="BB181" s="27" t="b">
        <f t="shared" si="14"/>
        <v>1</v>
      </c>
    </row>
    <row r="182" spans="1:54" x14ac:dyDescent="0.3">
      <c r="A182" s="9">
        <v>181</v>
      </c>
      <c r="B182" t="s">
        <v>49</v>
      </c>
      <c r="C182" t="s">
        <v>52</v>
      </c>
      <c r="D182" t="s">
        <v>51</v>
      </c>
      <c r="E182" t="s">
        <v>57</v>
      </c>
      <c r="F182">
        <v>7</v>
      </c>
      <c r="G182">
        <v>6</v>
      </c>
      <c r="H182">
        <v>1</v>
      </c>
      <c r="I182">
        <v>4</v>
      </c>
      <c r="J182">
        <v>4</v>
      </c>
      <c r="K182">
        <v>5</v>
      </c>
      <c r="L182">
        <v>1</v>
      </c>
      <c r="M182">
        <v>4</v>
      </c>
      <c r="N182" t="s">
        <v>50</v>
      </c>
      <c r="O182" t="s">
        <v>53</v>
      </c>
      <c r="P182" t="s">
        <v>53</v>
      </c>
      <c r="Q182">
        <v>9.2899999999999991</v>
      </c>
      <c r="R182" t="s">
        <v>53</v>
      </c>
      <c r="S182">
        <v>9.2899999999999991</v>
      </c>
      <c r="T182" t="s">
        <v>53</v>
      </c>
      <c r="U182" t="s">
        <v>53</v>
      </c>
      <c r="V182">
        <v>36.56</v>
      </c>
      <c r="W182" t="s">
        <v>53</v>
      </c>
      <c r="X182">
        <v>36.56</v>
      </c>
      <c r="Y182" t="s">
        <v>53</v>
      </c>
      <c r="Z182" t="s">
        <v>53</v>
      </c>
      <c r="AA182">
        <v>5.71</v>
      </c>
      <c r="AB182" t="s">
        <v>53</v>
      </c>
      <c r="AC182">
        <v>5.71</v>
      </c>
      <c r="AD182" t="s">
        <v>53</v>
      </c>
      <c r="AE182" s="1" t="s">
        <v>53</v>
      </c>
      <c r="AF182">
        <v>9.19</v>
      </c>
      <c r="AG182" t="s">
        <v>53</v>
      </c>
      <c r="AH182">
        <f t="shared" si="10"/>
        <v>9.19</v>
      </c>
      <c r="AI182" t="s">
        <v>53</v>
      </c>
      <c r="AJ182" t="s">
        <v>53</v>
      </c>
      <c r="AK182">
        <v>2.94</v>
      </c>
      <c r="AL182" t="s">
        <v>53</v>
      </c>
      <c r="AM182">
        <f t="shared" si="11"/>
        <v>2.94</v>
      </c>
      <c r="AN182" t="s">
        <v>53</v>
      </c>
      <c r="AO182" t="s">
        <v>53</v>
      </c>
      <c r="AP182">
        <v>3.51</v>
      </c>
      <c r="AQ182" t="s">
        <v>53</v>
      </c>
      <c r="AR182">
        <f t="shared" si="12"/>
        <v>3.51</v>
      </c>
      <c r="AS182" t="s">
        <v>59</v>
      </c>
      <c r="AT182" t="s">
        <v>52</v>
      </c>
      <c r="AU182" t="s">
        <v>50</v>
      </c>
      <c r="AV182">
        <v>2</v>
      </c>
      <c r="AW182" t="s">
        <v>57</v>
      </c>
      <c r="AX182" t="s">
        <v>49</v>
      </c>
      <c r="AY182" t="s">
        <v>55</v>
      </c>
      <c r="AZ182" t="s">
        <v>51</v>
      </c>
      <c r="BA182" s="28">
        <f t="shared" si="13"/>
        <v>21</v>
      </c>
      <c r="BB182" s="27" t="b">
        <f t="shared" si="14"/>
        <v>1</v>
      </c>
    </row>
    <row r="183" spans="1:54" x14ac:dyDescent="0.3">
      <c r="A183" s="9">
        <v>182</v>
      </c>
      <c r="B183" t="s">
        <v>49</v>
      </c>
      <c r="C183" t="s">
        <v>50</v>
      </c>
      <c r="D183" t="s">
        <v>50</v>
      </c>
      <c r="E183" t="s">
        <v>55</v>
      </c>
      <c r="F183">
        <v>7</v>
      </c>
      <c r="G183">
        <v>6</v>
      </c>
      <c r="H183">
        <v>4</v>
      </c>
      <c r="I183">
        <v>6</v>
      </c>
      <c r="J183">
        <v>1</v>
      </c>
      <c r="K183">
        <v>4</v>
      </c>
      <c r="L183">
        <v>1</v>
      </c>
      <c r="M183">
        <v>5</v>
      </c>
      <c r="N183" t="s">
        <v>49</v>
      </c>
      <c r="O183">
        <v>5.33</v>
      </c>
      <c r="P183" t="s">
        <v>53</v>
      </c>
      <c r="Q183" t="s">
        <v>53</v>
      </c>
      <c r="R183" t="s">
        <v>53</v>
      </c>
      <c r="S183">
        <v>5.33</v>
      </c>
      <c r="T183">
        <v>18.38</v>
      </c>
      <c r="U183" t="s">
        <v>53</v>
      </c>
      <c r="V183" t="s">
        <v>53</v>
      </c>
      <c r="W183" t="s">
        <v>53</v>
      </c>
      <c r="X183">
        <v>18.38</v>
      </c>
      <c r="Y183">
        <v>2.65</v>
      </c>
      <c r="Z183" t="s">
        <v>53</v>
      </c>
      <c r="AA183" t="s">
        <v>53</v>
      </c>
      <c r="AB183" t="s">
        <v>53</v>
      </c>
      <c r="AC183">
        <v>2.65</v>
      </c>
      <c r="AD183">
        <v>8.5</v>
      </c>
      <c r="AE183" s="1" t="s">
        <v>53</v>
      </c>
      <c r="AF183" t="s">
        <v>53</v>
      </c>
      <c r="AG183" t="s">
        <v>53</v>
      </c>
      <c r="AH183">
        <f t="shared" si="10"/>
        <v>8.5</v>
      </c>
      <c r="AI183">
        <v>1.72</v>
      </c>
      <c r="AJ183" t="s">
        <v>53</v>
      </c>
      <c r="AK183" t="s">
        <v>53</v>
      </c>
      <c r="AL183" t="s">
        <v>53</v>
      </c>
      <c r="AM183">
        <f t="shared" si="11"/>
        <v>1.72</v>
      </c>
      <c r="AN183">
        <v>3.41</v>
      </c>
      <c r="AO183" t="s">
        <v>53</v>
      </c>
      <c r="AP183" t="s">
        <v>53</v>
      </c>
      <c r="AQ183" t="s">
        <v>53</v>
      </c>
      <c r="AR183">
        <f t="shared" si="12"/>
        <v>3.41</v>
      </c>
      <c r="AS183" t="s">
        <v>54</v>
      </c>
      <c r="AT183" t="s">
        <v>50</v>
      </c>
      <c r="AU183" t="s">
        <v>50</v>
      </c>
      <c r="AV183">
        <v>3</v>
      </c>
      <c r="AW183" t="s">
        <v>57</v>
      </c>
      <c r="AX183" t="s">
        <v>51</v>
      </c>
      <c r="AY183" t="s">
        <v>50</v>
      </c>
      <c r="AZ183" t="s">
        <v>51</v>
      </c>
      <c r="BA183" s="28">
        <f t="shared" si="13"/>
        <v>21</v>
      </c>
      <c r="BB183" s="27" t="b">
        <f t="shared" si="14"/>
        <v>1</v>
      </c>
    </row>
    <row r="184" spans="1:54" x14ac:dyDescent="0.3">
      <c r="A184" s="9">
        <v>183</v>
      </c>
      <c r="B184" t="s">
        <v>49</v>
      </c>
      <c r="C184" t="s">
        <v>51</v>
      </c>
      <c r="D184" t="s">
        <v>49</v>
      </c>
      <c r="E184" t="s">
        <v>50</v>
      </c>
      <c r="F184">
        <v>7</v>
      </c>
      <c r="G184">
        <v>6</v>
      </c>
      <c r="H184">
        <v>1</v>
      </c>
      <c r="I184">
        <v>7</v>
      </c>
      <c r="J184">
        <v>6</v>
      </c>
      <c r="K184">
        <v>5</v>
      </c>
      <c r="L184">
        <v>1</v>
      </c>
      <c r="M184">
        <v>5</v>
      </c>
      <c r="N184" t="s">
        <v>49</v>
      </c>
      <c r="O184">
        <v>13.62</v>
      </c>
      <c r="P184" t="s">
        <v>53</v>
      </c>
      <c r="Q184" t="s">
        <v>53</v>
      </c>
      <c r="R184" t="s">
        <v>53</v>
      </c>
      <c r="S184">
        <v>13.62</v>
      </c>
      <c r="T184">
        <v>24.96</v>
      </c>
      <c r="U184" t="s">
        <v>53</v>
      </c>
      <c r="V184" t="s">
        <v>53</v>
      </c>
      <c r="W184" t="s">
        <v>53</v>
      </c>
      <c r="X184">
        <v>24.96</v>
      </c>
      <c r="Y184">
        <v>4.9800000000000004</v>
      </c>
      <c r="Z184" t="s">
        <v>53</v>
      </c>
      <c r="AA184" t="s">
        <v>53</v>
      </c>
      <c r="AB184" t="s">
        <v>53</v>
      </c>
      <c r="AC184">
        <v>4.9800000000000004</v>
      </c>
      <c r="AD184">
        <v>8.8800000000000008</v>
      </c>
      <c r="AE184" s="1" t="s">
        <v>53</v>
      </c>
      <c r="AF184" t="s">
        <v>53</v>
      </c>
      <c r="AG184" t="s">
        <v>53</v>
      </c>
      <c r="AH184">
        <f t="shared" si="10"/>
        <v>8.8800000000000008</v>
      </c>
      <c r="AI184">
        <v>2.11</v>
      </c>
      <c r="AJ184" t="s">
        <v>53</v>
      </c>
      <c r="AK184" t="s">
        <v>53</v>
      </c>
      <c r="AL184" t="s">
        <v>53</v>
      </c>
      <c r="AM184">
        <f t="shared" si="11"/>
        <v>2.11</v>
      </c>
      <c r="AN184">
        <v>5.0199999999999996</v>
      </c>
      <c r="AO184" t="s">
        <v>53</v>
      </c>
      <c r="AP184" t="s">
        <v>53</v>
      </c>
      <c r="AQ184" t="s">
        <v>53</v>
      </c>
      <c r="AR184">
        <f t="shared" si="12"/>
        <v>5.0199999999999996</v>
      </c>
      <c r="AS184" t="s">
        <v>56</v>
      </c>
      <c r="AT184" t="s">
        <v>51</v>
      </c>
      <c r="AU184" t="s">
        <v>52</v>
      </c>
      <c r="AV184">
        <v>1</v>
      </c>
      <c r="AW184" t="s">
        <v>55</v>
      </c>
      <c r="AX184" t="s">
        <v>51</v>
      </c>
      <c r="AY184" t="s">
        <v>50</v>
      </c>
      <c r="AZ184" t="s">
        <v>51</v>
      </c>
      <c r="BA184" s="28">
        <f t="shared" si="13"/>
        <v>21</v>
      </c>
      <c r="BB184" s="27" t="b">
        <f t="shared" si="14"/>
        <v>1</v>
      </c>
    </row>
    <row r="185" spans="1:54" x14ac:dyDescent="0.3">
      <c r="A185" s="9">
        <v>184</v>
      </c>
      <c r="B185" t="s">
        <v>51</v>
      </c>
      <c r="C185" t="s">
        <v>50</v>
      </c>
      <c r="D185" t="s">
        <v>51</v>
      </c>
      <c r="E185" t="s">
        <v>50</v>
      </c>
      <c r="F185">
        <v>6</v>
      </c>
      <c r="G185">
        <v>5</v>
      </c>
      <c r="H185">
        <v>1</v>
      </c>
      <c r="I185">
        <v>2</v>
      </c>
      <c r="J185">
        <v>3</v>
      </c>
      <c r="K185">
        <v>1</v>
      </c>
      <c r="L185">
        <v>2</v>
      </c>
      <c r="M185">
        <v>4</v>
      </c>
      <c r="N185" t="s">
        <v>51</v>
      </c>
      <c r="O185" t="s">
        <v>53</v>
      </c>
      <c r="P185">
        <v>5.63</v>
      </c>
      <c r="Q185" t="s">
        <v>53</v>
      </c>
      <c r="R185" t="s">
        <v>53</v>
      </c>
      <c r="S185">
        <v>5.63</v>
      </c>
      <c r="T185" t="s">
        <v>53</v>
      </c>
      <c r="U185">
        <v>21.81</v>
      </c>
      <c r="V185" t="s">
        <v>53</v>
      </c>
      <c r="W185" t="s">
        <v>53</v>
      </c>
      <c r="X185">
        <v>21.81</v>
      </c>
      <c r="Y185" t="s">
        <v>53</v>
      </c>
      <c r="Z185">
        <v>2.73</v>
      </c>
      <c r="AA185" t="s">
        <v>53</v>
      </c>
      <c r="AB185" t="s">
        <v>53</v>
      </c>
      <c r="AC185">
        <v>2.73</v>
      </c>
      <c r="AD185" t="s">
        <v>53</v>
      </c>
      <c r="AE185" s="1">
        <v>7.02</v>
      </c>
      <c r="AF185" t="s">
        <v>53</v>
      </c>
      <c r="AG185" t="s">
        <v>53</v>
      </c>
      <c r="AH185">
        <f t="shared" si="10"/>
        <v>7.02</v>
      </c>
      <c r="AI185" t="s">
        <v>53</v>
      </c>
      <c r="AJ185">
        <v>3.44</v>
      </c>
      <c r="AK185" t="s">
        <v>53</v>
      </c>
      <c r="AL185" t="s">
        <v>53</v>
      </c>
      <c r="AM185">
        <f t="shared" si="11"/>
        <v>3.44</v>
      </c>
      <c r="AN185" t="s">
        <v>53</v>
      </c>
      <c r="AO185">
        <v>3.91</v>
      </c>
      <c r="AP185" t="s">
        <v>53</v>
      </c>
      <c r="AQ185" t="s">
        <v>53</v>
      </c>
      <c r="AR185">
        <f t="shared" si="12"/>
        <v>3.91</v>
      </c>
      <c r="AS185" t="s">
        <v>54</v>
      </c>
      <c r="AT185" t="s">
        <v>52</v>
      </c>
      <c r="AU185" t="s">
        <v>50</v>
      </c>
      <c r="AV185">
        <v>3</v>
      </c>
      <c r="AW185" t="s">
        <v>60</v>
      </c>
      <c r="AX185" t="s">
        <v>49</v>
      </c>
      <c r="AY185" t="s">
        <v>49</v>
      </c>
      <c r="AZ185" t="s">
        <v>51</v>
      </c>
      <c r="BA185" s="28">
        <f t="shared" si="13"/>
        <v>21</v>
      </c>
      <c r="BB185" s="27" t="b">
        <f t="shared" si="14"/>
        <v>1</v>
      </c>
    </row>
    <row r="186" spans="1:54" x14ac:dyDescent="0.3">
      <c r="A186" s="9">
        <v>185</v>
      </c>
      <c r="B186" t="s">
        <v>49</v>
      </c>
      <c r="C186" t="s">
        <v>55</v>
      </c>
      <c r="D186" t="s">
        <v>49</v>
      </c>
      <c r="E186" t="s">
        <v>49</v>
      </c>
      <c r="F186">
        <v>6</v>
      </c>
      <c r="G186">
        <v>6</v>
      </c>
      <c r="H186">
        <v>7</v>
      </c>
      <c r="I186">
        <v>5</v>
      </c>
      <c r="J186">
        <v>2</v>
      </c>
      <c r="K186">
        <v>3</v>
      </c>
      <c r="L186">
        <v>1</v>
      </c>
      <c r="M186">
        <v>5</v>
      </c>
      <c r="N186" t="s">
        <v>51</v>
      </c>
      <c r="O186" t="s">
        <v>53</v>
      </c>
      <c r="P186">
        <v>5.58</v>
      </c>
      <c r="Q186" t="s">
        <v>53</v>
      </c>
      <c r="R186" t="s">
        <v>53</v>
      </c>
      <c r="S186">
        <v>5.58</v>
      </c>
      <c r="T186" t="s">
        <v>53</v>
      </c>
      <c r="U186">
        <v>35.17</v>
      </c>
      <c r="V186" t="s">
        <v>53</v>
      </c>
      <c r="W186" t="s">
        <v>53</v>
      </c>
      <c r="X186">
        <v>35.17</v>
      </c>
      <c r="Y186" t="s">
        <v>53</v>
      </c>
      <c r="Z186">
        <v>7.66</v>
      </c>
      <c r="AA186" t="s">
        <v>53</v>
      </c>
      <c r="AB186" t="s">
        <v>53</v>
      </c>
      <c r="AC186">
        <v>7.66</v>
      </c>
      <c r="AD186" t="s">
        <v>53</v>
      </c>
      <c r="AE186" s="1">
        <v>6.03</v>
      </c>
      <c r="AF186" t="s">
        <v>53</v>
      </c>
      <c r="AG186" t="s">
        <v>53</v>
      </c>
      <c r="AH186">
        <f t="shared" si="10"/>
        <v>6.03</v>
      </c>
      <c r="AI186" t="s">
        <v>53</v>
      </c>
      <c r="AJ186">
        <v>3.89</v>
      </c>
      <c r="AK186" t="s">
        <v>53</v>
      </c>
      <c r="AL186" t="s">
        <v>53</v>
      </c>
      <c r="AM186">
        <f t="shared" si="11"/>
        <v>3.89</v>
      </c>
      <c r="AN186" t="s">
        <v>53</v>
      </c>
      <c r="AO186">
        <v>1.64</v>
      </c>
      <c r="AP186" t="s">
        <v>53</v>
      </c>
      <c r="AQ186" t="s">
        <v>53</v>
      </c>
      <c r="AR186">
        <f t="shared" si="12"/>
        <v>1.64</v>
      </c>
      <c r="AS186" t="s">
        <v>56</v>
      </c>
      <c r="AT186" t="s">
        <v>52</v>
      </c>
      <c r="AU186" t="s">
        <v>50</v>
      </c>
      <c r="AV186">
        <v>3</v>
      </c>
      <c r="AW186" t="s">
        <v>57</v>
      </c>
      <c r="AX186" t="s">
        <v>49</v>
      </c>
      <c r="AY186" t="s">
        <v>51</v>
      </c>
      <c r="AZ186" t="s">
        <v>51</v>
      </c>
      <c r="BA186" s="28">
        <f t="shared" si="13"/>
        <v>21</v>
      </c>
      <c r="BB186" s="27" t="b">
        <f t="shared" si="14"/>
        <v>1</v>
      </c>
    </row>
    <row r="187" spans="1:54" x14ac:dyDescent="0.3">
      <c r="A187" s="9">
        <v>186</v>
      </c>
      <c r="B187" t="s">
        <v>49</v>
      </c>
      <c r="C187" t="s">
        <v>51</v>
      </c>
      <c r="D187" t="s">
        <v>51</v>
      </c>
      <c r="E187" t="s">
        <v>50</v>
      </c>
      <c r="F187">
        <v>6</v>
      </c>
      <c r="G187">
        <v>6</v>
      </c>
      <c r="H187">
        <v>1</v>
      </c>
      <c r="I187">
        <v>2</v>
      </c>
      <c r="J187">
        <v>1</v>
      </c>
      <c r="K187">
        <v>1</v>
      </c>
      <c r="L187">
        <v>2</v>
      </c>
      <c r="M187">
        <v>4</v>
      </c>
      <c r="N187" t="s">
        <v>49</v>
      </c>
      <c r="O187">
        <v>5.13</v>
      </c>
      <c r="P187" t="s">
        <v>53</v>
      </c>
      <c r="Q187" t="s">
        <v>53</v>
      </c>
      <c r="R187" t="s">
        <v>53</v>
      </c>
      <c r="S187">
        <v>5.13</v>
      </c>
      <c r="T187">
        <v>43.52</v>
      </c>
      <c r="U187" t="s">
        <v>53</v>
      </c>
      <c r="V187" t="s">
        <v>53</v>
      </c>
      <c r="W187" t="s">
        <v>53</v>
      </c>
      <c r="X187">
        <v>43.52</v>
      </c>
      <c r="Y187">
        <v>3.06</v>
      </c>
      <c r="Z187" t="s">
        <v>53</v>
      </c>
      <c r="AA187" t="s">
        <v>53</v>
      </c>
      <c r="AB187" t="s">
        <v>53</v>
      </c>
      <c r="AC187">
        <v>3.06</v>
      </c>
      <c r="AD187">
        <v>9.82</v>
      </c>
      <c r="AE187" s="1" t="s">
        <v>53</v>
      </c>
      <c r="AF187" t="s">
        <v>53</v>
      </c>
      <c r="AG187" t="s">
        <v>53</v>
      </c>
      <c r="AH187">
        <f t="shared" si="10"/>
        <v>9.82</v>
      </c>
      <c r="AI187">
        <v>2.17</v>
      </c>
      <c r="AJ187" t="s">
        <v>53</v>
      </c>
      <c r="AK187" t="s">
        <v>53</v>
      </c>
      <c r="AL187" t="s">
        <v>53</v>
      </c>
      <c r="AM187">
        <f t="shared" si="11"/>
        <v>2.17</v>
      </c>
      <c r="AN187">
        <v>1.85</v>
      </c>
      <c r="AO187" t="s">
        <v>53</v>
      </c>
      <c r="AP187" t="s">
        <v>53</v>
      </c>
      <c r="AQ187" t="s">
        <v>53</v>
      </c>
      <c r="AR187">
        <f t="shared" si="12"/>
        <v>1.85</v>
      </c>
      <c r="AS187" t="s">
        <v>56</v>
      </c>
      <c r="AT187" t="s">
        <v>52</v>
      </c>
      <c r="AU187" t="s">
        <v>50</v>
      </c>
      <c r="AV187">
        <v>2</v>
      </c>
      <c r="AW187" t="s">
        <v>55</v>
      </c>
      <c r="AX187" t="s">
        <v>55</v>
      </c>
      <c r="AY187" t="s">
        <v>51</v>
      </c>
      <c r="AZ187" t="s">
        <v>51</v>
      </c>
      <c r="BA187" s="28">
        <f t="shared" si="13"/>
        <v>21</v>
      </c>
      <c r="BB187" s="27" t="b">
        <f t="shared" si="14"/>
        <v>1</v>
      </c>
    </row>
    <row r="188" spans="1:54" x14ac:dyDescent="0.3">
      <c r="A188" s="9">
        <v>187</v>
      </c>
      <c r="B188" t="s">
        <v>49</v>
      </c>
      <c r="C188" t="s">
        <v>50</v>
      </c>
      <c r="D188" t="s">
        <v>51</v>
      </c>
      <c r="E188" t="s">
        <v>50</v>
      </c>
      <c r="F188">
        <v>4</v>
      </c>
      <c r="G188">
        <v>1</v>
      </c>
      <c r="H188">
        <v>2</v>
      </c>
      <c r="I188">
        <v>5</v>
      </c>
      <c r="J188">
        <v>6</v>
      </c>
      <c r="K188">
        <v>6</v>
      </c>
      <c r="L188">
        <v>3</v>
      </c>
      <c r="M188">
        <v>6</v>
      </c>
      <c r="N188" t="s">
        <v>51</v>
      </c>
      <c r="O188" t="s">
        <v>53</v>
      </c>
      <c r="P188">
        <v>14.29</v>
      </c>
      <c r="Q188" t="s">
        <v>53</v>
      </c>
      <c r="R188" t="s">
        <v>53</v>
      </c>
      <c r="S188">
        <v>14.29</v>
      </c>
      <c r="T188" t="s">
        <v>53</v>
      </c>
      <c r="U188">
        <v>28.88</v>
      </c>
      <c r="V188" t="s">
        <v>53</v>
      </c>
      <c r="W188" t="s">
        <v>53</v>
      </c>
      <c r="X188">
        <v>28.88</v>
      </c>
      <c r="Y188" t="s">
        <v>53</v>
      </c>
      <c r="Z188">
        <v>6.44</v>
      </c>
      <c r="AA188" t="s">
        <v>53</v>
      </c>
      <c r="AB188" t="s">
        <v>53</v>
      </c>
      <c r="AC188">
        <v>6.44</v>
      </c>
      <c r="AD188" t="s">
        <v>53</v>
      </c>
      <c r="AE188" s="1">
        <v>5.87</v>
      </c>
      <c r="AF188" t="s">
        <v>53</v>
      </c>
      <c r="AG188" t="s">
        <v>53</v>
      </c>
      <c r="AH188">
        <f t="shared" si="10"/>
        <v>5.87</v>
      </c>
      <c r="AI188" t="s">
        <v>53</v>
      </c>
      <c r="AJ188">
        <v>3.95</v>
      </c>
      <c r="AK188" t="s">
        <v>53</v>
      </c>
      <c r="AL188" t="s">
        <v>53</v>
      </c>
      <c r="AM188">
        <f t="shared" si="11"/>
        <v>3.95</v>
      </c>
      <c r="AN188" t="s">
        <v>53</v>
      </c>
      <c r="AO188">
        <v>2.87</v>
      </c>
      <c r="AP188" t="s">
        <v>53</v>
      </c>
      <c r="AQ188" t="s">
        <v>53</v>
      </c>
      <c r="AR188">
        <f t="shared" si="12"/>
        <v>2.87</v>
      </c>
      <c r="AS188" t="s">
        <v>54</v>
      </c>
      <c r="AT188" t="s">
        <v>55</v>
      </c>
      <c r="AU188" t="s">
        <v>51</v>
      </c>
      <c r="AV188">
        <v>1</v>
      </c>
      <c r="AW188" t="s">
        <v>57</v>
      </c>
      <c r="AX188" t="s">
        <v>51</v>
      </c>
      <c r="AY188" t="s">
        <v>58</v>
      </c>
      <c r="AZ188" t="s">
        <v>51</v>
      </c>
      <c r="BA188" s="28">
        <f t="shared" si="13"/>
        <v>21</v>
      </c>
      <c r="BB188" s="27" t="b">
        <f t="shared" si="14"/>
        <v>1</v>
      </c>
    </row>
    <row r="189" spans="1:54" x14ac:dyDescent="0.3">
      <c r="A189" s="9">
        <v>188</v>
      </c>
      <c r="B189" t="s">
        <v>51</v>
      </c>
      <c r="C189" t="s">
        <v>50</v>
      </c>
      <c r="D189" t="s">
        <v>51</v>
      </c>
      <c r="E189" t="s">
        <v>49</v>
      </c>
      <c r="F189">
        <v>6</v>
      </c>
      <c r="G189">
        <v>6</v>
      </c>
      <c r="H189">
        <v>5</v>
      </c>
      <c r="I189">
        <v>1</v>
      </c>
      <c r="J189">
        <v>1</v>
      </c>
      <c r="K189">
        <v>4</v>
      </c>
      <c r="L189">
        <v>2</v>
      </c>
      <c r="M189">
        <v>6</v>
      </c>
      <c r="N189" t="s">
        <v>52</v>
      </c>
      <c r="O189" t="s">
        <v>53</v>
      </c>
      <c r="P189" t="s">
        <v>53</v>
      </c>
      <c r="Q189" t="s">
        <v>53</v>
      </c>
      <c r="R189">
        <v>14.75</v>
      </c>
      <c r="S189">
        <v>14.75</v>
      </c>
      <c r="T189" t="s">
        <v>53</v>
      </c>
      <c r="U189" t="s">
        <v>53</v>
      </c>
      <c r="V189" t="s">
        <v>53</v>
      </c>
      <c r="W189">
        <v>40.54</v>
      </c>
      <c r="X189">
        <v>40.54</v>
      </c>
      <c r="Y189" t="s">
        <v>53</v>
      </c>
      <c r="Z189" t="s">
        <v>53</v>
      </c>
      <c r="AA189" t="s">
        <v>53</v>
      </c>
      <c r="AB189">
        <v>1.63</v>
      </c>
      <c r="AC189">
        <v>1.63</v>
      </c>
      <c r="AD189" t="s">
        <v>53</v>
      </c>
      <c r="AE189" s="1" t="s">
        <v>53</v>
      </c>
      <c r="AF189" t="s">
        <v>53</v>
      </c>
      <c r="AG189">
        <v>4.0999999999999996</v>
      </c>
      <c r="AH189">
        <f t="shared" si="10"/>
        <v>4.0999999999999996</v>
      </c>
      <c r="AI189" t="s">
        <v>53</v>
      </c>
      <c r="AJ189" t="s">
        <v>53</v>
      </c>
      <c r="AK189" t="s">
        <v>53</v>
      </c>
      <c r="AL189">
        <v>3.93</v>
      </c>
      <c r="AM189">
        <f t="shared" si="11"/>
        <v>3.93</v>
      </c>
      <c r="AN189" t="s">
        <v>53</v>
      </c>
      <c r="AO189" t="s">
        <v>53</v>
      </c>
      <c r="AP189" t="s">
        <v>53</v>
      </c>
      <c r="AQ189">
        <v>3.57</v>
      </c>
      <c r="AR189">
        <f t="shared" si="12"/>
        <v>3.57</v>
      </c>
      <c r="AS189" t="s">
        <v>54</v>
      </c>
      <c r="AT189" t="s">
        <v>49</v>
      </c>
      <c r="AU189" t="s">
        <v>52</v>
      </c>
      <c r="AV189">
        <v>2</v>
      </c>
      <c r="AW189" t="s">
        <v>61</v>
      </c>
      <c r="AX189" t="s">
        <v>51</v>
      </c>
      <c r="AY189" t="s">
        <v>58</v>
      </c>
      <c r="AZ189" t="s">
        <v>49</v>
      </c>
      <c r="BA189" s="28">
        <f t="shared" si="13"/>
        <v>21</v>
      </c>
      <c r="BB189" s="27" t="b">
        <f t="shared" si="14"/>
        <v>1</v>
      </c>
    </row>
    <row r="190" spans="1:54" x14ac:dyDescent="0.3">
      <c r="A190" s="9">
        <v>189</v>
      </c>
      <c r="B190" t="s">
        <v>51</v>
      </c>
      <c r="C190" t="s">
        <v>50</v>
      </c>
      <c r="D190" t="s">
        <v>51</v>
      </c>
      <c r="E190" t="s">
        <v>57</v>
      </c>
      <c r="F190">
        <v>7</v>
      </c>
      <c r="G190">
        <v>6</v>
      </c>
      <c r="H190">
        <v>1</v>
      </c>
      <c r="I190">
        <v>7</v>
      </c>
      <c r="J190">
        <v>5</v>
      </c>
      <c r="K190">
        <v>4</v>
      </c>
      <c r="L190">
        <v>1</v>
      </c>
      <c r="M190">
        <v>5</v>
      </c>
      <c r="N190" t="s">
        <v>49</v>
      </c>
      <c r="O190">
        <v>8.5500000000000007</v>
      </c>
      <c r="P190" t="s">
        <v>53</v>
      </c>
      <c r="Q190" t="s">
        <v>53</v>
      </c>
      <c r="R190" t="s">
        <v>53</v>
      </c>
      <c r="S190">
        <v>8.5500000000000007</v>
      </c>
      <c r="T190">
        <v>38.22</v>
      </c>
      <c r="U190" t="s">
        <v>53</v>
      </c>
      <c r="V190" t="s">
        <v>53</v>
      </c>
      <c r="W190" t="s">
        <v>53</v>
      </c>
      <c r="X190">
        <v>38.22</v>
      </c>
      <c r="Y190">
        <v>4.3099999999999996</v>
      </c>
      <c r="Z190" t="s">
        <v>53</v>
      </c>
      <c r="AA190" t="s">
        <v>53</v>
      </c>
      <c r="AB190" t="s">
        <v>53</v>
      </c>
      <c r="AC190">
        <v>4.3099999999999996</v>
      </c>
      <c r="AD190">
        <v>7.32</v>
      </c>
      <c r="AE190" s="1" t="s">
        <v>53</v>
      </c>
      <c r="AF190" t="s">
        <v>53</v>
      </c>
      <c r="AG190" t="s">
        <v>53</v>
      </c>
      <c r="AH190">
        <f t="shared" si="10"/>
        <v>7.32</v>
      </c>
      <c r="AI190">
        <v>1.5</v>
      </c>
      <c r="AJ190" t="s">
        <v>53</v>
      </c>
      <c r="AK190" t="s">
        <v>53</v>
      </c>
      <c r="AL190" t="s">
        <v>53</v>
      </c>
      <c r="AM190">
        <f t="shared" si="11"/>
        <v>1.5</v>
      </c>
      <c r="AN190">
        <v>3.4</v>
      </c>
      <c r="AO190" t="s">
        <v>53</v>
      </c>
      <c r="AP190" t="s">
        <v>53</v>
      </c>
      <c r="AQ190" t="s">
        <v>53</v>
      </c>
      <c r="AR190">
        <f t="shared" si="12"/>
        <v>3.4</v>
      </c>
      <c r="AS190" t="s">
        <v>54</v>
      </c>
      <c r="AT190" t="s">
        <v>49</v>
      </c>
      <c r="AU190" t="s">
        <v>52</v>
      </c>
      <c r="AV190">
        <v>2</v>
      </c>
      <c r="AW190" t="s">
        <v>60</v>
      </c>
      <c r="AX190" t="s">
        <v>55</v>
      </c>
      <c r="AY190" t="s">
        <v>58</v>
      </c>
      <c r="AZ190" t="s">
        <v>51</v>
      </c>
      <c r="BA190" s="28">
        <f t="shared" si="13"/>
        <v>21</v>
      </c>
      <c r="BB190" s="27" t="b">
        <f t="shared" si="14"/>
        <v>1</v>
      </c>
    </row>
    <row r="191" spans="1:54" x14ac:dyDescent="0.3">
      <c r="A191" s="9">
        <v>190</v>
      </c>
      <c r="B191" t="s">
        <v>49</v>
      </c>
      <c r="C191" t="s">
        <v>50</v>
      </c>
      <c r="D191" t="s">
        <v>51</v>
      </c>
      <c r="E191" t="s">
        <v>57</v>
      </c>
      <c r="F191">
        <v>7</v>
      </c>
      <c r="G191">
        <v>3</v>
      </c>
      <c r="H191">
        <v>4</v>
      </c>
      <c r="I191">
        <v>4</v>
      </c>
      <c r="J191">
        <v>2</v>
      </c>
      <c r="K191">
        <v>1</v>
      </c>
      <c r="L191">
        <v>5</v>
      </c>
      <c r="M191">
        <v>3</v>
      </c>
      <c r="N191" t="s">
        <v>52</v>
      </c>
      <c r="O191" t="s">
        <v>53</v>
      </c>
      <c r="P191" t="s">
        <v>53</v>
      </c>
      <c r="Q191" t="s">
        <v>53</v>
      </c>
      <c r="R191">
        <v>14.91</v>
      </c>
      <c r="S191">
        <v>14.91</v>
      </c>
      <c r="T191" t="s">
        <v>53</v>
      </c>
      <c r="U191" t="s">
        <v>53</v>
      </c>
      <c r="V191" t="s">
        <v>53</v>
      </c>
      <c r="W191">
        <v>39.07</v>
      </c>
      <c r="X191">
        <v>39.07</v>
      </c>
      <c r="Y191" t="s">
        <v>53</v>
      </c>
      <c r="Z191" t="s">
        <v>53</v>
      </c>
      <c r="AA191" t="s">
        <v>53</v>
      </c>
      <c r="AB191">
        <v>2.77</v>
      </c>
      <c r="AC191">
        <v>2.77</v>
      </c>
      <c r="AD191" t="s">
        <v>53</v>
      </c>
      <c r="AE191" s="1" t="s">
        <v>53</v>
      </c>
      <c r="AF191" t="s">
        <v>53</v>
      </c>
      <c r="AG191">
        <v>4.66</v>
      </c>
      <c r="AH191">
        <f t="shared" si="10"/>
        <v>4.66</v>
      </c>
      <c r="AI191" t="s">
        <v>53</v>
      </c>
      <c r="AJ191" t="s">
        <v>53</v>
      </c>
      <c r="AK191" t="s">
        <v>53</v>
      </c>
      <c r="AL191">
        <v>2.8</v>
      </c>
      <c r="AM191">
        <f t="shared" si="11"/>
        <v>2.8</v>
      </c>
      <c r="AN191" t="s">
        <v>53</v>
      </c>
      <c r="AO191" t="s">
        <v>53</v>
      </c>
      <c r="AP191" t="s">
        <v>53</v>
      </c>
      <c r="AQ191">
        <v>4</v>
      </c>
      <c r="AR191">
        <f t="shared" si="12"/>
        <v>4</v>
      </c>
      <c r="AS191" t="s">
        <v>59</v>
      </c>
      <c r="AT191" t="s">
        <v>49</v>
      </c>
      <c r="AU191" t="s">
        <v>50</v>
      </c>
      <c r="AV191">
        <v>2</v>
      </c>
      <c r="AW191" t="s">
        <v>61</v>
      </c>
      <c r="AX191" t="s">
        <v>51</v>
      </c>
      <c r="AY191" t="s">
        <v>52</v>
      </c>
      <c r="AZ191" t="s">
        <v>49</v>
      </c>
      <c r="BA191" s="28">
        <f t="shared" si="13"/>
        <v>21</v>
      </c>
      <c r="BB191" s="27" t="b">
        <f t="shared" si="14"/>
        <v>1</v>
      </c>
    </row>
    <row r="192" spans="1:54" x14ac:dyDescent="0.3">
      <c r="A192" s="9">
        <v>191</v>
      </c>
      <c r="B192" t="s">
        <v>49</v>
      </c>
      <c r="C192" t="s">
        <v>51</v>
      </c>
      <c r="D192" t="s">
        <v>51</v>
      </c>
      <c r="E192" t="s">
        <v>50</v>
      </c>
      <c r="F192">
        <v>4</v>
      </c>
      <c r="G192">
        <v>5</v>
      </c>
      <c r="H192">
        <v>4</v>
      </c>
      <c r="I192">
        <v>5</v>
      </c>
      <c r="J192">
        <v>5</v>
      </c>
      <c r="K192">
        <v>4</v>
      </c>
      <c r="L192">
        <v>1</v>
      </c>
      <c r="M192">
        <v>4</v>
      </c>
      <c r="N192" t="s">
        <v>50</v>
      </c>
      <c r="O192" t="s">
        <v>53</v>
      </c>
      <c r="P192" t="s">
        <v>53</v>
      </c>
      <c r="Q192">
        <v>5.54</v>
      </c>
      <c r="R192" t="s">
        <v>53</v>
      </c>
      <c r="S192">
        <v>5.54</v>
      </c>
      <c r="T192" t="s">
        <v>53</v>
      </c>
      <c r="U192" t="s">
        <v>53</v>
      </c>
      <c r="V192">
        <v>20.329999999999998</v>
      </c>
      <c r="W192" t="s">
        <v>53</v>
      </c>
      <c r="X192">
        <v>20.329999999999998</v>
      </c>
      <c r="Y192" t="s">
        <v>53</v>
      </c>
      <c r="Z192" t="s">
        <v>53</v>
      </c>
      <c r="AA192">
        <v>3.59</v>
      </c>
      <c r="AB192" t="s">
        <v>53</v>
      </c>
      <c r="AC192">
        <v>3.59</v>
      </c>
      <c r="AD192" t="s">
        <v>53</v>
      </c>
      <c r="AE192" s="1" t="s">
        <v>53</v>
      </c>
      <c r="AF192">
        <v>9.9600000000000009</v>
      </c>
      <c r="AG192" t="s">
        <v>53</v>
      </c>
      <c r="AH192">
        <f t="shared" si="10"/>
        <v>9.9600000000000009</v>
      </c>
      <c r="AI192" t="s">
        <v>53</v>
      </c>
      <c r="AJ192" t="s">
        <v>53</v>
      </c>
      <c r="AK192">
        <v>3.6</v>
      </c>
      <c r="AL192" t="s">
        <v>53</v>
      </c>
      <c r="AM192">
        <f t="shared" si="11"/>
        <v>3.6</v>
      </c>
      <c r="AN192" t="s">
        <v>53</v>
      </c>
      <c r="AO192" t="s">
        <v>53</v>
      </c>
      <c r="AP192">
        <v>5.25</v>
      </c>
      <c r="AQ192" t="s">
        <v>53</v>
      </c>
      <c r="AR192">
        <f t="shared" si="12"/>
        <v>5.25</v>
      </c>
      <c r="AS192" t="s">
        <v>56</v>
      </c>
      <c r="AT192" t="s">
        <v>57</v>
      </c>
      <c r="AU192" t="s">
        <v>49</v>
      </c>
      <c r="AV192">
        <v>2</v>
      </c>
      <c r="AW192" t="s">
        <v>57</v>
      </c>
      <c r="AX192" t="s">
        <v>51</v>
      </c>
      <c r="AY192" t="s">
        <v>55</v>
      </c>
      <c r="AZ192" t="s">
        <v>51</v>
      </c>
      <c r="BA192" s="28">
        <f t="shared" si="13"/>
        <v>21</v>
      </c>
      <c r="BB192" s="27" t="b">
        <f t="shared" si="14"/>
        <v>1</v>
      </c>
    </row>
    <row r="193" spans="1:54" x14ac:dyDescent="0.3">
      <c r="A193" s="9">
        <v>192</v>
      </c>
      <c r="B193" t="s">
        <v>49</v>
      </c>
      <c r="C193" t="s">
        <v>51</v>
      </c>
      <c r="D193" t="s">
        <v>51</v>
      </c>
      <c r="E193" t="s">
        <v>57</v>
      </c>
      <c r="F193">
        <v>6</v>
      </c>
      <c r="G193">
        <v>6</v>
      </c>
      <c r="H193">
        <v>1</v>
      </c>
      <c r="I193">
        <v>7</v>
      </c>
      <c r="J193">
        <v>1</v>
      </c>
      <c r="K193">
        <v>3</v>
      </c>
      <c r="L193">
        <v>1</v>
      </c>
      <c r="M193">
        <v>5</v>
      </c>
      <c r="N193" t="s">
        <v>50</v>
      </c>
      <c r="O193" t="s">
        <v>53</v>
      </c>
      <c r="P193" t="s">
        <v>53</v>
      </c>
      <c r="Q193">
        <v>13.29</v>
      </c>
      <c r="R193" t="s">
        <v>53</v>
      </c>
      <c r="S193">
        <v>13.29</v>
      </c>
      <c r="T193" t="s">
        <v>53</v>
      </c>
      <c r="U193" t="s">
        <v>53</v>
      </c>
      <c r="V193">
        <v>33.92</v>
      </c>
      <c r="W193" t="s">
        <v>53</v>
      </c>
      <c r="X193">
        <v>33.92</v>
      </c>
      <c r="Y193" t="s">
        <v>53</v>
      </c>
      <c r="Z193" t="s">
        <v>53</v>
      </c>
      <c r="AA193">
        <v>3.46</v>
      </c>
      <c r="AB193" t="s">
        <v>53</v>
      </c>
      <c r="AC193">
        <v>3.46</v>
      </c>
      <c r="AD193" t="s">
        <v>53</v>
      </c>
      <c r="AE193" s="1" t="s">
        <v>53</v>
      </c>
      <c r="AF193">
        <v>9.4700000000000006</v>
      </c>
      <c r="AG193" t="s">
        <v>53</v>
      </c>
      <c r="AH193">
        <f t="shared" si="10"/>
        <v>9.4700000000000006</v>
      </c>
      <c r="AI193" t="s">
        <v>53</v>
      </c>
      <c r="AJ193" t="s">
        <v>53</v>
      </c>
      <c r="AK193">
        <v>3.86</v>
      </c>
      <c r="AL193" t="s">
        <v>53</v>
      </c>
      <c r="AM193">
        <f t="shared" si="11"/>
        <v>3.86</v>
      </c>
      <c r="AN193" t="s">
        <v>53</v>
      </c>
      <c r="AO193" t="s">
        <v>53</v>
      </c>
      <c r="AP193">
        <v>5.55</v>
      </c>
      <c r="AQ193" t="s">
        <v>53</v>
      </c>
      <c r="AR193">
        <f t="shared" si="12"/>
        <v>5.55</v>
      </c>
      <c r="AS193" t="s">
        <v>54</v>
      </c>
      <c r="AT193" t="s">
        <v>55</v>
      </c>
      <c r="AU193" t="s">
        <v>49</v>
      </c>
      <c r="AV193">
        <v>3</v>
      </c>
      <c r="AW193" t="s">
        <v>55</v>
      </c>
      <c r="AX193" t="s">
        <v>49</v>
      </c>
      <c r="AY193" t="s">
        <v>50</v>
      </c>
      <c r="AZ193" t="s">
        <v>49</v>
      </c>
      <c r="BA193" s="28">
        <f t="shared" si="13"/>
        <v>21</v>
      </c>
      <c r="BB193" s="27" t="b">
        <f t="shared" si="14"/>
        <v>1</v>
      </c>
    </row>
    <row r="194" spans="1:54" x14ac:dyDescent="0.3">
      <c r="A194" s="9">
        <v>193</v>
      </c>
      <c r="B194" t="s">
        <v>49</v>
      </c>
      <c r="C194" t="s">
        <v>51</v>
      </c>
      <c r="D194" t="s">
        <v>51</v>
      </c>
      <c r="E194" t="s">
        <v>50</v>
      </c>
      <c r="F194">
        <v>5</v>
      </c>
      <c r="G194">
        <v>6</v>
      </c>
      <c r="H194">
        <v>1</v>
      </c>
      <c r="I194">
        <v>1</v>
      </c>
      <c r="J194">
        <v>6</v>
      </c>
      <c r="K194">
        <v>2</v>
      </c>
      <c r="L194">
        <v>3</v>
      </c>
      <c r="M194">
        <v>4</v>
      </c>
      <c r="N194" t="s">
        <v>51</v>
      </c>
      <c r="O194" t="s">
        <v>53</v>
      </c>
      <c r="P194">
        <v>9.91</v>
      </c>
      <c r="Q194" t="s">
        <v>53</v>
      </c>
      <c r="R194" t="s">
        <v>53</v>
      </c>
      <c r="S194">
        <v>9.91</v>
      </c>
      <c r="T194" t="s">
        <v>53</v>
      </c>
      <c r="U194">
        <v>33.36</v>
      </c>
      <c r="V194" t="s">
        <v>53</v>
      </c>
      <c r="W194" t="s">
        <v>53</v>
      </c>
      <c r="X194">
        <v>33.36</v>
      </c>
      <c r="Y194" t="s">
        <v>53</v>
      </c>
      <c r="Z194">
        <v>4.28</v>
      </c>
      <c r="AA194" t="s">
        <v>53</v>
      </c>
      <c r="AB194" t="s">
        <v>53</v>
      </c>
      <c r="AC194">
        <v>4.28</v>
      </c>
      <c r="AD194" t="s">
        <v>53</v>
      </c>
      <c r="AE194" s="1">
        <v>6.09</v>
      </c>
      <c r="AF194" t="s">
        <v>53</v>
      </c>
      <c r="AG194" t="s">
        <v>53</v>
      </c>
      <c r="AH194">
        <f t="shared" si="10"/>
        <v>6.09</v>
      </c>
      <c r="AI194" t="s">
        <v>53</v>
      </c>
      <c r="AJ194">
        <v>4.4800000000000004</v>
      </c>
      <c r="AK194" t="s">
        <v>53</v>
      </c>
      <c r="AL194" t="s">
        <v>53</v>
      </c>
      <c r="AM194">
        <f t="shared" si="11"/>
        <v>4.4800000000000004</v>
      </c>
      <c r="AN194" t="s">
        <v>53</v>
      </c>
      <c r="AO194">
        <v>1.88</v>
      </c>
      <c r="AP194" t="s">
        <v>53</v>
      </c>
      <c r="AQ194" t="s">
        <v>53</v>
      </c>
      <c r="AR194">
        <f t="shared" si="12"/>
        <v>1.88</v>
      </c>
      <c r="AS194" t="s">
        <v>56</v>
      </c>
      <c r="AT194" t="s">
        <v>50</v>
      </c>
      <c r="AU194" t="s">
        <v>49</v>
      </c>
      <c r="AV194">
        <v>4</v>
      </c>
      <c r="AW194" t="s">
        <v>52</v>
      </c>
      <c r="AX194" t="s">
        <v>51</v>
      </c>
      <c r="AY194" t="s">
        <v>55</v>
      </c>
      <c r="AZ194" t="s">
        <v>49</v>
      </c>
      <c r="BA194" s="28">
        <f t="shared" si="13"/>
        <v>21</v>
      </c>
      <c r="BB194" s="27" t="b">
        <f t="shared" si="14"/>
        <v>1</v>
      </c>
    </row>
    <row r="195" spans="1:54" x14ac:dyDescent="0.3">
      <c r="A195" s="9">
        <v>194</v>
      </c>
      <c r="B195" t="s">
        <v>51</v>
      </c>
      <c r="C195" t="s">
        <v>50</v>
      </c>
      <c r="D195" t="s">
        <v>51</v>
      </c>
      <c r="E195" t="s">
        <v>49</v>
      </c>
      <c r="F195">
        <v>1</v>
      </c>
      <c r="G195">
        <v>3</v>
      </c>
      <c r="H195">
        <v>1</v>
      </c>
      <c r="I195">
        <v>1</v>
      </c>
      <c r="J195">
        <v>6</v>
      </c>
      <c r="K195">
        <v>5</v>
      </c>
      <c r="L195">
        <v>2</v>
      </c>
      <c r="M195">
        <v>5</v>
      </c>
      <c r="N195" t="s">
        <v>52</v>
      </c>
      <c r="O195" t="s">
        <v>53</v>
      </c>
      <c r="P195" t="s">
        <v>53</v>
      </c>
      <c r="Q195" t="s">
        <v>53</v>
      </c>
      <c r="R195">
        <v>9.2899999999999991</v>
      </c>
      <c r="S195">
        <v>9.2899999999999991</v>
      </c>
      <c r="T195" t="s">
        <v>53</v>
      </c>
      <c r="U195" t="s">
        <v>53</v>
      </c>
      <c r="V195" t="s">
        <v>53</v>
      </c>
      <c r="W195">
        <v>33.19</v>
      </c>
      <c r="X195">
        <v>33.19</v>
      </c>
      <c r="Y195" t="s">
        <v>53</v>
      </c>
      <c r="Z195" t="s">
        <v>53</v>
      </c>
      <c r="AA195" t="s">
        <v>53</v>
      </c>
      <c r="AB195">
        <v>3.81</v>
      </c>
      <c r="AC195">
        <v>3.81</v>
      </c>
      <c r="AD195" t="s">
        <v>53</v>
      </c>
      <c r="AE195" s="1" t="s">
        <v>53</v>
      </c>
      <c r="AF195" t="s">
        <v>53</v>
      </c>
      <c r="AG195">
        <v>7.67</v>
      </c>
      <c r="AH195">
        <f t="shared" ref="AH195:AH201" si="15">SUM(AD195:AG195)</f>
        <v>7.67</v>
      </c>
      <c r="AI195" t="s">
        <v>53</v>
      </c>
      <c r="AJ195" t="s">
        <v>53</v>
      </c>
      <c r="AK195" t="s">
        <v>53</v>
      </c>
      <c r="AL195">
        <v>3.38</v>
      </c>
      <c r="AM195">
        <f t="shared" ref="AM195:AM201" si="16">SUM(AI195:AL195)</f>
        <v>3.38</v>
      </c>
      <c r="AN195" t="s">
        <v>53</v>
      </c>
      <c r="AO195" t="s">
        <v>53</v>
      </c>
      <c r="AP195" t="s">
        <v>53</v>
      </c>
      <c r="AQ195">
        <v>3.97</v>
      </c>
      <c r="AR195">
        <f t="shared" ref="AR195:AR201" si="17">SUM(AN195:AQ195)</f>
        <v>3.97</v>
      </c>
      <c r="AS195" t="s">
        <v>54</v>
      </c>
      <c r="AT195" t="s">
        <v>52</v>
      </c>
      <c r="AU195" t="s">
        <v>58</v>
      </c>
      <c r="AV195">
        <v>7</v>
      </c>
      <c r="AW195" t="s">
        <v>60</v>
      </c>
      <c r="AX195" t="s">
        <v>51</v>
      </c>
      <c r="AY195" t="s">
        <v>50</v>
      </c>
      <c r="AZ195" t="s">
        <v>49</v>
      </c>
      <c r="BA195" s="28">
        <f t="shared" ref="BA195:BA201" si="18">COUNT(B195:N195,O195:R195,S195,T195:W195,X195,Y195:AB195,AC195,AD195:AG195,AH195,AI195:AL195,AM195,AN195:AQ195,AR195,AS195:AZ195)</f>
        <v>21</v>
      </c>
      <c r="BB195" s="27" t="b">
        <f t="shared" ref="BB195:BB201" si="19">IF(BA195=21,TRUE,FALSE)</f>
        <v>1</v>
      </c>
    </row>
    <row r="196" spans="1:54" x14ac:dyDescent="0.3">
      <c r="A196" s="9">
        <v>195</v>
      </c>
      <c r="B196" t="s">
        <v>52</v>
      </c>
      <c r="C196" t="s">
        <v>50</v>
      </c>
      <c r="D196" t="s">
        <v>49</v>
      </c>
      <c r="E196" t="s">
        <v>49</v>
      </c>
      <c r="F196">
        <v>4</v>
      </c>
      <c r="G196">
        <v>6</v>
      </c>
      <c r="H196">
        <v>4</v>
      </c>
      <c r="I196">
        <v>6</v>
      </c>
      <c r="J196">
        <v>5</v>
      </c>
      <c r="K196">
        <v>6</v>
      </c>
      <c r="L196">
        <v>1</v>
      </c>
      <c r="M196">
        <v>5</v>
      </c>
      <c r="N196" t="s">
        <v>49</v>
      </c>
      <c r="O196">
        <v>11.43</v>
      </c>
      <c r="P196" t="s">
        <v>53</v>
      </c>
      <c r="Q196" t="s">
        <v>53</v>
      </c>
      <c r="R196" t="s">
        <v>53</v>
      </c>
      <c r="S196">
        <v>11.43</v>
      </c>
      <c r="T196">
        <v>44.07</v>
      </c>
      <c r="U196" t="s">
        <v>53</v>
      </c>
      <c r="V196" t="s">
        <v>53</v>
      </c>
      <c r="W196" t="s">
        <v>53</v>
      </c>
      <c r="X196">
        <v>44.07</v>
      </c>
      <c r="Y196">
        <v>2.35</v>
      </c>
      <c r="Z196" t="s">
        <v>53</v>
      </c>
      <c r="AA196" t="s">
        <v>53</v>
      </c>
      <c r="AB196" t="s">
        <v>53</v>
      </c>
      <c r="AC196">
        <v>2.35</v>
      </c>
      <c r="AD196">
        <v>9.5399999999999991</v>
      </c>
      <c r="AE196" s="1" t="s">
        <v>53</v>
      </c>
      <c r="AF196" t="s">
        <v>53</v>
      </c>
      <c r="AG196" t="s">
        <v>53</v>
      </c>
      <c r="AH196">
        <f t="shared" si="15"/>
        <v>9.5399999999999991</v>
      </c>
      <c r="AI196">
        <v>2.1800000000000002</v>
      </c>
      <c r="AJ196" t="s">
        <v>53</v>
      </c>
      <c r="AK196" t="s">
        <v>53</v>
      </c>
      <c r="AL196" t="s">
        <v>53</v>
      </c>
      <c r="AM196">
        <f t="shared" si="16"/>
        <v>2.1800000000000002</v>
      </c>
      <c r="AN196">
        <v>2.08</v>
      </c>
      <c r="AO196" t="s">
        <v>53</v>
      </c>
      <c r="AP196" t="s">
        <v>53</v>
      </c>
      <c r="AQ196" t="s">
        <v>53</v>
      </c>
      <c r="AR196">
        <f t="shared" si="17"/>
        <v>2.08</v>
      </c>
      <c r="AS196" t="s">
        <v>54</v>
      </c>
      <c r="AT196" t="s">
        <v>52</v>
      </c>
      <c r="AU196" t="s">
        <v>51</v>
      </c>
      <c r="AV196">
        <v>1</v>
      </c>
      <c r="AW196" t="s">
        <v>51</v>
      </c>
      <c r="AX196" t="s">
        <v>55</v>
      </c>
      <c r="AY196" t="s">
        <v>50</v>
      </c>
      <c r="AZ196" t="s">
        <v>51</v>
      </c>
      <c r="BA196" s="28">
        <f t="shared" si="18"/>
        <v>21</v>
      </c>
      <c r="BB196" s="27" t="b">
        <f t="shared" si="19"/>
        <v>1</v>
      </c>
    </row>
    <row r="197" spans="1:54" x14ac:dyDescent="0.3">
      <c r="A197" s="9">
        <v>196</v>
      </c>
      <c r="B197" t="s">
        <v>52</v>
      </c>
      <c r="C197" t="s">
        <v>49</v>
      </c>
      <c r="D197" t="s">
        <v>49</v>
      </c>
      <c r="E197" t="s">
        <v>55</v>
      </c>
      <c r="F197">
        <v>4</v>
      </c>
      <c r="G197">
        <v>4</v>
      </c>
      <c r="H197">
        <v>4</v>
      </c>
      <c r="I197">
        <v>1</v>
      </c>
      <c r="J197">
        <v>5</v>
      </c>
      <c r="K197">
        <v>6</v>
      </c>
      <c r="L197">
        <v>2</v>
      </c>
      <c r="M197">
        <v>2</v>
      </c>
      <c r="N197" t="s">
        <v>50</v>
      </c>
      <c r="O197" t="s">
        <v>53</v>
      </c>
      <c r="P197" t="s">
        <v>53</v>
      </c>
      <c r="Q197">
        <v>14.21</v>
      </c>
      <c r="R197" t="s">
        <v>53</v>
      </c>
      <c r="S197">
        <v>14.21</v>
      </c>
      <c r="T197" t="s">
        <v>53</v>
      </c>
      <c r="U197" t="s">
        <v>53</v>
      </c>
      <c r="V197">
        <v>27.96</v>
      </c>
      <c r="W197" t="s">
        <v>53</v>
      </c>
      <c r="X197">
        <v>27.96</v>
      </c>
      <c r="Y197" t="s">
        <v>53</v>
      </c>
      <c r="Z197" t="s">
        <v>53</v>
      </c>
      <c r="AA197">
        <v>3.67</v>
      </c>
      <c r="AB197" t="s">
        <v>53</v>
      </c>
      <c r="AC197">
        <v>3.67</v>
      </c>
      <c r="AD197" t="s">
        <v>53</v>
      </c>
      <c r="AE197" s="1" t="s">
        <v>53</v>
      </c>
      <c r="AF197">
        <v>7.04</v>
      </c>
      <c r="AG197" t="s">
        <v>53</v>
      </c>
      <c r="AH197">
        <f t="shared" si="15"/>
        <v>7.04</v>
      </c>
      <c r="AI197" t="s">
        <v>53</v>
      </c>
      <c r="AJ197" t="s">
        <v>53</v>
      </c>
      <c r="AK197">
        <v>4.62</v>
      </c>
      <c r="AL197" t="s">
        <v>53</v>
      </c>
      <c r="AM197">
        <f t="shared" si="16"/>
        <v>4.62</v>
      </c>
      <c r="AN197" t="s">
        <v>53</v>
      </c>
      <c r="AO197" t="s">
        <v>53</v>
      </c>
      <c r="AP197">
        <v>4.84</v>
      </c>
      <c r="AQ197" t="s">
        <v>53</v>
      </c>
      <c r="AR197">
        <f t="shared" si="17"/>
        <v>4.84</v>
      </c>
      <c r="AS197" t="s">
        <v>56</v>
      </c>
      <c r="AT197" t="s">
        <v>49</v>
      </c>
      <c r="AU197" t="s">
        <v>49</v>
      </c>
      <c r="AV197">
        <v>3</v>
      </c>
      <c r="AW197" t="s">
        <v>55</v>
      </c>
      <c r="AX197" t="s">
        <v>51</v>
      </c>
      <c r="AY197" t="s">
        <v>51</v>
      </c>
      <c r="AZ197" t="s">
        <v>49</v>
      </c>
      <c r="BA197" s="28">
        <f t="shared" si="18"/>
        <v>21</v>
      </c>
      <c r="BB197" s="27" t="b">
        <f t="shared" si="19"/>
        <v>1</v>
      </c>
    </row>
    <row r="198" spans="1:54" x14ac:dyDescent="0.3">
      <c r="A198" s="9">
        <v>197</v>
      </c>
      <c r="B198" t="s">
        <v>49</v>
      </c>
      <c r="C198" t="s">
        <v>50</v>
      </c>
      <c r="D198" t="s">
        <v>51</v>
      </c>
      <c r="E198" t="s">
        <v>52</v>
      </c>
      <c r="F198">
        <v>6</v>
      </c>
      <c r="G198">
        <v>6</v>
      </c>
      <c r="H198">
        <v>5</v>
      </c>
      <c r="I198">
        <v>2</v>
      </c>
      <c r="J198">
        <v>3</v>
      </c>
      <c r="K198">
        <v>4</v>
      </c>
      <c r="L198">
        <v>2</v>
      </c>
      <c r="M198">
        <v>6</v>
      </c>
      <c r="N198" t="s">
        <v>52</v>
      </c>
      <c r="O198" t="s">
        <v>53</v>
      </c>
      <c r="P198" t="s">
        <v>53</v>
      </c>
      <c r="Q198" t="s">
        <v>53</v>
      </c>
      <c r="R198">
        <v>7.41</v>
      </c>
      <c r="S198">
        <v>7.41</v>
      </c>
      <c r="T198" t="s">
        <v>53</v>
      </c>
      <c r="U198" t="s">
        <v>53</v>
      </c>
      <c r="V198" t="s">
        <v>53</v>
      </c>
      <c r="W198">
        <v>16.45</v>
      </c>
      <c r="X198">
        <v>16.45</v>
      </c>
      <c r="Y198" t="s">
        <v>53</v>
      </c>
      <c r="Z198" t="s">
        <v>53</v>
      </c>
      <c r="AA198" t="s">
        <v>53</v>
      </c>
      <c r="AB198">
        <v>6.51</v>
      </c>
      <c r="AC198">
        <v>6.51</v>
      </c>
      <c r="AD198" t="s">
        <v>53</v>
      </c>
      <c r="AE198" s="1" t="s">
        <v>53</v>
      </c>
      <c r="AF198" t="s">
        <v>53</v>
      </c>
      <c r="AG198">
        <v>4.25</v>
      </c>
      <c r="AH198">
        <f t="shared" si="15"/>
        <v>4.25</v>
      </c>
      <c r="AI198" t="s">
        <v>53</v>
      </c>
      <c r="AJ198" t="s">
        <v>53</v>
      </c>
      <c r="AK198" t="s">
        <v>53</v>
      </c>
      <c r="AL198">
        <v>4.2300000000000004</v>
      </c>
      <c r="AM198">
        <f t="shared" si="16"/>
        <v>4.2300000000000004</v>
      </c>
      <c r="AN198" t="s">
        <v>53</v>
      </c>
      <c r="AO198" t="s">
        <v>53</v>
      </c>
      <c r="AP198" t="s">
        <v>53</v>
      </c>
      <c r="AQ198">
        <v>6.15</v>
      </c>
      <c r="AR198">
        <f t="shared" si="17"/>
        <v>6.15</v>
      </c>
      <c r="AS198" t="s">
        <v>54</v>
      </c>
      <c r="AT198" t="s">
        <v>51</v>
      </c>
      <c r="AU198" t="s">
        <v>50</v>
      </c>
      <c r="AV198">
        <v>2</v>
      </c>
      <c r="AW198" t="s">
        <v>51</v>
      </c>
      <c r="AX198" t="s">
        <v>51</v>
      </c>
      <c r="AY198" t="s">
        <v>50</v>
      </c>
      <c r="AZ198" t="s">
        <v>50</v>
      </c>
      <c r="BA198" s="28">
        <f t="shared" si="18"/>
        <v>21</v>
      </c>
      <c r="BB198" s="27" t="b">
        <f t="shared" si="19"/>
        <v>1</v>
      </c>
    </row>
    <row r="199" spans="1:54" x14ac:dyDescent="0.3">
      <c r="A199" s="9">
        <v>198</v>
      </c>
      <c r="B199" t="s">
        <v>51</v>
      </c>
      <c r="C199" t="s">
        <v>52</v>
      </c>
      <c r="D199" t="s">
        <v>51</v>
      </c>
      <c r="E199" t="s">
        <v>55</v>
      </c>
      <c r="F199">
        <v>3</v>
      </c>
      <c r="G199">
        <v>3</v>
      </c>
      <c r="H199">
        <v>1</v>
      </c>
      <c r="I199">
        <v>7</v>
      </c>
      <c r="J199">
        <v>1</v>
      </c>
      <c r="K199">
        <v>5</v>
      </c>
      <c r="L199">
        <v>4</v>
      </c>
      <c r="M199">
        <v>5</v>
      </c>
      <c r="N199" t="s">
        <v>50</v>
      </c>
      <c r="O199" t="s">
        <v>53</v>
      </c>
      <c r="P199" t="s">
        <v>53</v>
      </c>
      <c r="Q199">
        <v>5</v>
      </c>
      <c r="R199" t="s">
        <v>53</v>
      </c>
      <c r="S199">
        <v>5</v>
      </c>
      <c r="T199" t="s">
        <v>53</v>
      </c>
      <c r="U199" t="s">
        <v>53</v>
      </c>
      <c r="V199">
        <v>25.14</v>
      </c>
      <c r="W199" t="s">
        <v>53</v>
      </c>
      <c r="X199">
        <v>25.14</v>
      </c>
      <c r="Y199" t="s">
        <v>53</v>
      </c>
      <c r="Z199" t="s">
        <v>53</v>
      </c>
      <c r="AA199">
        <v>2.46</v>
      </c>
      <c r="AB199" t="s">
        <v>53</v>
      </c>
      <c r="AC199">
        <v>2.46</v>
      </c>
      <c r="AD199" t="s">
        <v>53</v>
      </c>
      <c r="AE199" s="1" t="s">
        <v>53</v>
      </c>
      <c r="AF199">
        <v>6.41</v>
      </c>
      <c r="AG199" t="s">
        <v>53</v>
      </c>
      <c r="AH199">
        <f t="shared" si="15"/>
        <v>6.41</v>
      </c>
      <c r="AI199" t="s">
        <v>53</v>
      </c>
      <c r="AJ199" t="s">
        <v>53</v>
      </c>
      <c r="AK199">
        <v>2.37</v>
      </c>
      <c r="AL199" t="s">
        <v>53</v>
      </c>
      <c r="AM199">
        <f t="shared" si="16"/>
        <v>2.37</v>
      </c>
      <c r="AN199" t="s">
        <v>53</v>
      </c>
      <c r="AO199" t="s">
        <v>53</v>
      </c>
      <c r="AP199">
        <v>3.38</v>
      </c>
      <c r="AQ199" t="s">
        <v>53</v>
      </c>
      <c r="AR199">
        <f t="shared" si="17"/>
        <v>3.38</v>
      </c>
      <c r="AS199" t="s">
        <v>54</v>
      </c>
      <c r="AT199" t="s">
        <v>50</v>
      </c>
      <c r="AU199" t="s">
        <v>50</v>
      </c>
      <c r="AV199">
        <v>2</v>
      </c>
      <c r="AW199" t="s">
        <v>61</v>
      </c>
      <c r="AX199" t="s">
        <v>58</v>
      </c>
      <c r="AY199" t="s">
        <v>58</v>
      </c>
      <c r="AZ199" t="s">
        <v>51</v>
      </c>
      <c r="BA199" s="28">
        <f t="shared" si="18"/>
        <v>21</v>
      </c>
      <c r="BB199" s="27" t="b">
        <f t="shared" si="19"/>
        <v>1</v>
      </c>
    </row>
    <row r="200" spans="1:54" x14ac:dyDescent="0.3">
      <c r="A200" s="9">
        <v>199</v>
      </c>
      <c r="B200" t="s">
        <v>51</v>
      </c>
      <c r="C200" t="s">
        <v>55</v>
      </c>
      <c r="D200" t="s">
        <v>49</v>
      </c>
      <c r="E200" t="s">
        <v>55</v>
      </c>
      <c r="F200">
        <v>6</v>
      </c>
      <c r="G200">
        <v>2</v>
      </c>
      <c r="H200">
        <v>1</v>
      </c>
      <c r="I200">
        <v>5</v>
      </c>
      <c r="J200">
        <v>3</v>
      </c>
      <c r="K200">
        <v>1</v>
      </c>
      <c r="L200">
        <v>1</v>
      </c>
      <c r="M200">
        <v>5</v>
      </c>
      <c r="N200" t="s">
        <v>50</v>
      </c>
      <c r="O200" t="s">
        <v>53</v>
      </c>
      <c r="P200" t="s">
        <v>53</v>
      </c>
      <c r="Q200">
        <v>13.33</v>
      </c>
      <c r="R200" t="s">
        <v>53</v>
      </c>
      <c r="S200">
        <v>13.33</v>
      </c>
      <c r="T200" t="s">
        <v>53</v>
      </c>
      <c r="U200" t="s">
        <v>53</v>
      </c>
      <c r="V200">
        <v>32.82</v>
      </c>
      <c r="W200" t="s">
        <v>53</v>
      </c>
      <c r="X200">
        <v>32.82</v>
      </c>
      <c r="Y200" t="s">
        <v>53</v>
      </c>
      <c r="Z200" t="s">
        <v>53</v>
      </c>
      <c r="AA200">
        <v>2.5299999999999998</v>
      </c>
      <c r="AB200" t="s">
        <v>53</v>
      </c>
      <c r="AC200">
        <v>2.5299999999999998</v>
      </c>
      <c r="AD200" t="s">
        <v>53</v>
      </c>
      <c r="AE200" s="1" t="s">
        <v>53</v>
      </c>
      <c r="AF200">
        <v>4.0999999999999996</v>
      </c>
      <c r="AG200" t="s">
        <v>53</v>
      </c>
      <c r="AH200">
        <f t="shared" si="15"/>
        <v>4.0999999999999996</v>
      </c>
      <c r="AI200" t="s">
        <v>53</v>
      </c>
      <c r="AJ200" t="s">
        <v>53</v>
      </c>
      <c r="AK200">
        <v>2.72</v>
      </c>
      <c r="AL200" t="s">
        <v>53</v>
      </c>
      <c r="AM200">
        <f t="shared" si="16"/>
        <v>2.72</v>
      </c>
      <c r="AN200" t="s">
        <v>53</v>
      </c>
      <c r="AO200" t="s">
        <v>53</v>
      </c>
      <c r="AP200">
        <v>6.74</v>
      </c>
      <c r="AQ200" t="s">
        <v>53</v>
      </c>
      <c r="AR200">
        <f t="shared" si="17"/>
        <v>6.74</v>
      </c>
      <c r="AS200" t="s">
        <v>54</v>
      </c>
      <c r="AT200" t="s">
        <v>55</v>
      </c>
      <c r="AU200" t="s">
        <v>50</v>
      </c>
      <c r="AV200">
        <v>5</v>
      </c>
      <c r="AW200" t="s">
        <v>52</v>
      </c>
      <c r="AX200" t="s">
        <v>50</v>
      </c>
      <c r="AY200" t="s">
        <v>52</v>
      </c>
      <c r="AZ200" t="s">
        <v>51</v>
      </c>
      <c r="BA200" s="28">
        <f t="shared" si="18"/>
        <v>21</v>
      </c>
      <c r="BB200" s="27" t="b">
        <f t="shared" si="19"/>
        <v>1</v>
      </c>
    </row>
    <row r="201" spans="1:54" x14ac:dyDescent="0.3">
      <c r="A201" s="9">
        <v>200</v>
      </c>
      <c r="B201" t="s">
        <v>49</v>
      </c>
      <c r="C201" t="s">
        <v>52</v>
      </c>
      <c r="D201" t="s">
        <v>51</v>
      </c>
      <c r="E201" t="s">
        <v>55</v>
      </c>
      <c r="F201">
        <v>6</v>
      </c>
      <c r="G201">
        <v>7</v>
      </c>
      <c r="H201">
        <v>2</v>
      </c>
      <c r="I201">
        <v>3</v>
      </c>
      <c r="J201">
        <v>1</v>
      </c>
      <c r="K201">
        <v>1</v>
      </c>
      <c r="L201">
        <v>1</v>
      </c>
      <c r="M201">
        <v>7</v>
      </c>
      <c r="N201" t="s">
        <v>50</v>
      </c>
      <c r="O201" t="s">
        <v>53</v>
      </c>
      <c r="P201" t="s">
        <v>53</v>
      </c>
      <c r="Q201">
        <v>14.08</v>
      </c>
      <c r="R201" t="s">
        <v>53</v>
      </c>
      <c r="S201">
        <v>14.08</v>
      </c>
      <c r="T201" t="s">
        <v>53</v>
      </c>
      <c r="U201" t="s">
        <v>53</v>
      </c>
      <c r="V201">
        <v>34.28</v>
      </c>
      <c r="W201" t="s">
        <v>53</v>
      </c>
      <c r="X201">
        <v>34.28</v>
      </c>
      <c r="Y201" t="s">
        <v>53</v>
      </c>
      <c r="Z201" t="s">
        <v>53</v>
      </c>
      <c r="AA201">
        <v>2.76</v>
      </c>
      <c r="AB201" t="s">
        <v>53</v>
      </c>
      <c r="AC201">
        <v>2.76</v>
      </c>
      <c r="AD201" t="s">
        <v>53</v>
      </c>
      <c r="AE201" s="1" t="s">
        <v>53</v>
      </c>
      <c r="AF201">
        <v>4.1500000000000004</v>
      </c>
      <c r="AG201" t="s">
        <v>53</v>
      </c>
      <c r="AH201">
        <f t="shared" si="15"/>
        <v>4.1500000000000004</v>
      </c>
      <c r="AI201" t="s">
        <v>53</v>
      </c>
      <c r="AJ201" t="s">
        <v>53</v>
      </c>
      <c r="AK201">
        <v>3.57</v>
      </c>
      <c r="AL201" t="s">
        <v>53</v>
      </c>
      <c r="AM201">
        <f t="shared" si="16"/>
        <v>3.57</v>
      </c>
      <c r="AN201" t="s">
        <v>53</v>
      </c>
      <c r="AO201" t="s">
        <v>53</v>
      </c>
      <c r="AP201">
        <v>6.08</v>
      </c>
      <c r="AQ201" t="s">
        <v>53</v>
      </c>
      <c r="AR201">
        <f t="shared" si="17"/>
        <v>6.08</v>
      </c>
      <c r="AS201" t="s">
        <v>56</v>
      </c>
      <c r="AT201" t="s">
        <v>52</v>
      </c>
      <c r="AU201" t="s">
        <v>58</v>
      </c>
      <c r="AV201">
        <v>3</v>
      </c>
      <c r="AW201" t="s">
        <v>50</v>
      </c>
      <c r="AX201" t="s">
        <v>49</v>
      </c>
      <c r="AY201" t="s">
        <v>52</v>
      </c>
      <c r="AZ201" t="s">
        <v>49</v>
      </c>
      <c r="BA201" s="28">
        <f t="shared" si="18"/>
        <v>21</v>
      </c>
      <c r="BB201" s="27" t="b">
        <f t="shared" si="19"/>
        <v>1</v>
      </c>
    </row>
  </sheetData>
  <autoFilter ref="A1:BG1" xr:uid="{B1EC2EE3-D871-4DBA-BB7E-761558E8CC96}"/>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39385-0535-405B-BB2C-8EC9532ED87B}">
  <dimension ref="A2:X296"/>
  <sheetViews>
    <sheetView tabSelected="1" zoomScale="86" workbookViewId="0">
      <selection activeCell="G25" sqref="G25"/>
    </sheetView>
  </sheetViews>
  <sheetFormatPr defaultRowHeight="14.4" x14ac:dyDescent="0.3"/>
  <cols>
    <col min="1" max="1" width="8.88671875" style="23"/>
    <col min="2" max="2" width="15.33203125" customWidth="1"/>
    <col min="3" max="3" width="17.44140625" customWidth="1"/>
    <col min="4" max="4" width="15.44140625" customWidth="1"/>
    <col min="5" max="5" width="15.109375" customWidth="1"/>
    <col min="6" max="6" width="10.5546875" bestFit="1" customWidth="1"/>
    <col min="8" max="8" width="16.44140625" customWidth="1"/>
    <col min="10" max="10" width="25.77734375" customWidth="1"/>
  </cols>
  <sheetData>
    <row r="2" spans="1:11" s="21" customFormat="1" x14ac:dyDescent="0.3">
      <c r="A2" s="22">
        <v>0</v>
      </c>
      <c r="B2" s="21" t="s">
        <v>100</v>
      </c>
    </row>
    <row r="3" spans="1:11" ht="15" thickBot="1" x14ac:dyDescent="0.35"/>
    <row r="4" spans="1:11" ht="15" thickBot="1" x14ac:dyDescent="0.35">
      <c r="B4" t="s">
        <v>160</v>
      </c>
      <c r="D4" s="64">
        <f>COUNT('Data - With Notes'!A2:A201)</f>
        <v>200</v>
      </c>
      <c r="I4" s="24" t="s">
        <v>144</v>
      </c>
    </row>
    <row r="5" spans="1:11" x14ac:dyDescent="0.3">
      <c r="B5" t="s">
        <v>102</v>
      </c>
      <c r="J5" t="s">
        <v>145</v>
      </c>
      <c r="K5" t="s">
        <v>146</v>
      </c>
    </row>
    <row r="6" spans="1:11" x14ac:dyDescent="0.3">
      <c r="C6" t="s">
        <v>103</v>
      </c>
    </row>
    <row r="7" spans="1:11" x14ac:dyDescent="0.3">
      <c r="C7" t="s">
        <v>104</v>
      </c>
      <c r="I7" s="24" t="s">
        <v>125</v>
      </c>
    </row>
    <row r="8" spans="1:11" x14ac:dyDescent="0.3">
      <c r="C8" t="s">
        <v>105</v>
      </c>
      <c r="J8" t="s">
        <v>41</v>
      </c>
      <c r="K8" t="s">
        <v>122</v>
      </c>
    </row>
    <row r="9" spans="1:11" x14ac:dyDescent="0.3">
      <c r="C9" t="s">
        <v>106</v>
      </c>
      <c r="J9" t="s">
        <v>134</v>
      </c>
      <c r="K9" t="s">
        <v>123</v>
      </c>
    </row>
    <row r="10" spans="1:11" x14ac:dyDescent="0.3">
      <c r="C10" t="s">
        <v>156</v>
      </c>
      <c r="J10" t="s">
        <v>133</v>
      </c>
      <c r="K10" t="s">
        <v>124</v>
      </c>
    </row>
    <row r="11" spans="1:11" x14ac:dyDescent="0.3">
      <c r="C11" t="s">
        <v>157</v>
      </c>
      <c r="J11" t="s">
        <v>132</v>
      </c>
      <c r="K11" t="s">
        <v>135</v>
      </c>
    </row>
    <row r="12" spans="1:11" x14ac:dyDescent="0.3">
      <c r="B12" t="s">
        <v>121</v>
      </c>
      <c r="J12" t="s">
        <v>136</v>
      </c>
      <c r="K12" t="s">
        <v>137</v>
      </c>
    </row>
    <row r="13" spans="1:11" x14ac:dyDescent="0.3">
      <c r="B13" t="s">
        <v>107</v>
      </c>
      <c r="J13" t="s">
        <v>138</v>
      </c>
      <c r="K13" t="s">
        <v>139</v>
      </c>
    </row>
    <row r="14" spans="1:11" x14ac:dyDescent="0.3">
      <c r="J14" t="s">
        <v>140</v>
      </c>
      <c r="K14" t="s">
        <v>141</v>
      </c>
    </row>
    <row r="15" spans="1:11" x14ac:dyDescent="0.3">
      <c r="B15" s="26" t="s">
        <v>185</v>
      </c>
      <c r="J15" t="s">
        <v>143</v>
      </c>
      <c r="K15" t="s">
        <v>142</v>
      </c>
    </row>
    <row r="16" spans="1:11" x14ac:dyDescent="0.3">
      <c r="B16" t="s">
        <v>151</v>
      </c>
      <c r="E16" s="23">
        <v>21</v>
      </c>
    </row>
    <row r="17" spans="2:17" x14ac:dyDescent="0.3">
      <c r="B17" t="s">
        <v>150</v>
      </c>
      <c r="E17" s="23" t="s">
        <v>149</v>
      </c>
      <c r="F17" s="34" t="s">
        <v>159</v>
      </c>
      <c r="I17" s="26" t="s">
        <v>109</v>
      </c>
    </row>
    <row r="18" spans="2:17" x14ac:dyDescent="0.3">
      <c r="J18" t="s">
        <v>1</v>
      </c>
      <c r="K18" t="s">
        <v>110</v>
      </c>
    </row>
    <row r="19" spans="2:17" x14ac:dyDescent="0.3">
      <c r="B19" s="26" t="s">
        <v>179</v>
      </c>
      <c r="J19" t="s">
        <v>2</v>
      </c>
      <c r="K19" t="s">
        <v>111</v>
      </c>
    </row>
    <row r="20" spans="2:17" x14ac:dyDescent="0.3">
      <c r="J20" t="s">
        <v>3</v>
      </c>
      <c r="K20" t="s">
        <v>112</v>
      </c>
    </row>
    <row r="21" spans="2:17" x14ac:dyDescent="0.3">
      <c r="B21" t="s">
        <v>158</v>
      </c>
      <c r="J21" t="s">
        <v>4</v>
      </c>
      <c r="K21" t="s">
        <v>113</v>
      </c>
    </row>
    <row r="22" spans="2:17" x14ac:dyDescent="0.3">
      <c r="C22" s="35"/>
      <c r="D22" s="35" t="s">
        <v>152</v>
      </c>
      <c r="E22" s="35" t="s">
        <v>153</v>
      </c>
      <c r="F22" s="35" t="s">
        <v>154</v>
      </c>
      <c r="G22" s="35" t="s">
        <v>155</v>
      </c>
    </row>
    <row r="23" spans="2:17" x14ac:dyDescent="0.3">
      <c r="C23" s="35" t="s">
        <v>103</v>
      </c>
      <c r="D23" s="35">
        <f>COUNT('Data - With Notes'!O2:O201)</f>
        <v>42</v>
      </c>
      <c r="E23" s="35">
        <f>COUNT('Data - With Notes'!P2:P201)</f>
        <v>52</v>
      </c>
      <c r="F23" s="35">
        <f>COUNT('Data - With Notes'!Q2:Q201)</f>
        <v>59</v>
      </c>
      <c r="G23" s="35">
        <f>COUNT('Data - With Notes'!R2:R201)</f>
        <v>47</v>
      </c>
      <c r="I23" s="25" t="s">
        <v>131</v>
      </c>
    </row>
    <row r="24" spans="2:17" x14ac:dyDescent="0.3">
      <c r="C24" s="35" t="s">
        <v>104</v>
      </c>
      <c r="D24" s="35">
        <f>COUNT('Data - With Notes'!T2:T201)</f>
        <v>42</v>
      </c>
      <c r="E24" s="35">
        <f>COUNT('Data - With Notes'!U2:U201)</f>
        <v>52</v>
      </c>
      <c r="F24" s="35">
        <f>COUNT('Data - With Notes'!V2:V201)</f>
        <v>59</v>
      </c>
      <c r="G24" s="35">
        <f>COUNT('Data - With Notes'!W2:W201)</f>
        <v>47</v>
      </c>
      <c r="J24" t="s">
        <v>5</v>
      </c>
      <c r="K24" t="s">
        <v>108</v>
      </c>
      <c r="P24" s="20" t="s">
        <v>126</v>
      </c>
    </row>
    <row r="25" spans="2:17" x14ac:dyDescent="0.3">
      <c r="C25" s="35" t="s">
        <v>105</v>
      </c>
      <c r="D25" s="35">
        <f>COUNT('Data - With Notes'!Y2:Y201)</f>
        <v>42</v>
      </c>
      <c r="E25" s="35">
        <f>COUNT('Data - With Notes'!Z2:Z201)</f>
        <v>52</v>
      </c>
      <c r="F25" s="35">
        <f>COUNT('Data - With Notes'!AA2:AA201)</f>
        <v>59</v>
      </c>
      <c r="G25" s="35">
        <f>COUNT('Data - With Notes'!AB2:AB201)</f>
        <v>47</v>
      </c>
      <c r="J25" t="s">
        <v>6</v>
      </c>
      <c r="K25" t="s">
        <v>114</v>
      </c>
      <c r="P25">
        <v>1</v>
      </c>
      <c r="Q25" t="s">
        <v>127</v>
      </c>
    </row>
    <row r="26" spans="2:17" x14ac:dyDescent="0.3">
      <c r="C26" s="35" t="s">
        <v>106</v>
      </c>
      <c r="D26" s="35">
        <f>COUNT('Data - With Notes'!AD2:AD201)</f>
        <v>42</v>
      </c>
      <c r="E26" s="35">
        <f>COUNT('Data - With Notes'!AE2:AE201)</f>
        <v>52</v>
      </c>
      <c r="F26" s="35">
        <f>COUNT('Data - With Notes'!AF2:AF201)</f>
        <v>59</v>
      </c>
      <c r="G26" s="35">
        <f>COUNT('Data - With Notes'!AG2:AG201)</f>
        <v>47</v>
      </c>
      <c r="J26" t="s">
        <v>7</v>
      </c>
      <c r="K26" t="s">
        <v>115</v>
      </c>
      <c r="P26">
        <v>2</v>
      </c>
    </row>
    <row r="27" spans="2:17" x14ac:dyDescent="0.3">
      <c r="C27" s="35" t="s">
        <v>156</v>
      </c>
      <c r="D27" s="35">
        <f>COUNT('Data - With Notes'!AI2:AI201)</f>
        <v>42</v>
      </c>
      <c r="E27" s="35">
        <f>COUNT('Data - With Notes'!AJ2:AJ201)</f>
        <v>51</v>
      </c>
      <c r="F27" s="35">
        <f>COUNT('Data - With Notes'!AK2:AK201)</f>
        <v>60</v>
      </c>
      <c r="G27" s="35">
        <f>COUNT('Data - With Notes'!AL2:AL201)</f>
        <v>47</v>
      </c>
      <c r="J27" t="s">
        <v>8</v>
      </c>
      <c r="K27" t="s">
        <v>116</v>
      </c>
      <c r="P27">
        <v>3</v>
      </c>
    </row>
    <row r="28" spans="2:17" x14ac:dyDescent="0.3">
      <c r="C28" s="35" t="s">
        <v>157</v>
      </c>
      <c r="D28" s="35">
        <f>COUNT('Data - With Notes'!AN2:AN201)</f>
        <v>42</v>
      </c>
      <c r="E28" s="35">
        <f>COUNT('Data - With Notes'!AO2:AO201)</f>
        <v>52</v>
      </c>
      <c r="F28" s="35">
        <f>COUNT('Data - With Notes'!AP2:AP201)</f>
        <v>59</v>
      </c>
      <c r="G28" s="35">
        <f>COUNT('Data - With Notes'!AQ2:AQ201)</f>
        <v>47</v>
      </c>
      <c r="J28" t="s">
        <v>9</v>
      </c>
      <c r="K28" t="s">
        <v>117</v>
      </c>
      <c r="P28">
        <v>4</v>
      </c>
      <c r="Q28" t="s">
        <v>128</v>
      </c>
    </row>
    <row r="29" spans="2:17" x14ac:dyDescent="0.3">
      <c r="J29" t="s">
        <v>10</v>
      </c>
      <c r="K29" t="s">
        <v>118</v>
      </c>
      <c r="P29">
        <v>5</v>
      </c>
    </row>
    <row r="30" spans="2:17" x14ac:dyDescent="0.3">
      <c r="B30" t="s">
        <v>184</v>
      </c>
      <c r="J30" t="s">
        <v>11</v>
      </c>
      <c r="K30" t="s">
        <v>119</v>
      </c>
      <c r="P30">
        <v>6</v>
      </c>
      <c r="Q30" t="s">
        <v>129</v>
      </c>
    </row>
    <row r="31" spans="2:17" x14ac:dyDescent="0.3">
      <c r="J31" t="s">
        <v>12</v>
      </c>
      <c r="K31" t="s">
        <v>120</v>
      </c>
      <c r="P31">
        <v>7</v>
      </c>
      <c r="Q31" t="s">
        <v>130</v>
      </c>
    </row>
    <row r="32" spans="2:17" x14ac:dyDescent="0.3">
      <c r="C32" s="58" t="s">
        <v>182</v>
      </c>
      <c r="D32" s="58" t="s">
        <v>183</v>
      </c>
      <c r="E32" s="58" t="s">
        <v>181</v>
      </c>
      <c r="F32" s="57"/>
    </row>
    <row r="33" spans="1:17" x14ac:dyDescent="0.3">
      <c r="C33" s="35" t="s">
        <v>152</v>
      </c>
      <c r="D33" s="35">
        <f>D23</f>
        <v>42</v>
      </c>
      <c r="E33" s="59">
        <f>D33/$D$4</f>
        <v>0.21</v>
      </c>
    </row>
    <row r="34" spans="1:17" x14ac:dyDescent="0.3">
      <c r="C34" s="35" t="s">
        <v>153</v>
      </c>
      <c r="D34" s="35">
        <f>E23</f>
        <v>52</v>
      </c>
      <c r="E34" s="59">
        <f t="shared" ref="E34:E36" si="0">D34/$D$4</f>
        <v>0.26</v>
      </c>
    </row>
    <row r="35" spans="1:17" x14ac:dyDescent="0.3">
      <c r="C35" s="35" t="s">
        <v>154</v>
      </c>
      <c r="D35" s="35">
        <f>F23</f>
        <v>59</v>
      </c>
      <c r="E35" s="59">
        <f t="shared" si="0"/>
        <v>0.29499999999999998</v>
      </c>
    </row>
    <row r="36" spans="1:17" ht="15" thickBot="1" x14ac:dyDescent="0.35">
      <c r="C36" s="62" t="s">
        <v>155</v>
      </c>
      <c r="D36" s="62">
        <f>G23</f>
        <v>47</v>
      </c>
      <c r="E36" s="63">
        <f t="shared" si="0"/>
        <v>0.23499999999999999</v>
      </c>
    </row>
    <row r="37" spans="1:17" ht="15" thickTop="1" x14ac:dyDescent="0.3">
      <c r="C37" s="60" t="s">
        <v>180</v>
      </c>
      <c r="D37" s="60">
        <f>SUM(D33:D36)</f>
        <v>200</v>
      </c>
      <c r="E37" s="61">
        <f>SUM(E33:E36)</f>
        <v>0.99999999999999989</v>
      </c>
    </row>
    <row r="39" spans="1:17" s="21" customFormat="1" x14ac:dyDescent="0.3">
      <c r="A39" s="22">
        <v>1</v>
      </c>
      <c r="B39" s="21" t="s">
        <v>73</v>
      </c>
    </row>
    <row r="41" spans="1:17" x14ac:dyDescent="0.3">
      <c r="B41" s="24" t="s">
        <v>74</v>
      </c>
    </row>
    <row r="43" spans="1:17" x14ac:dyDescent="0.3">
      <c r="C43" s="39"/>
      <c r="D43" s="37" t="s">
        <v>103</v>
      </c>
      <c r="E43" s="39" t="s">
        <v>104</v>
      </c>
      <c r="F43" s="39" t="s">
        <v>105</v>
      </c>
      <c r="G43" s="39" t="s">
        <v>106</v>
      </c>
      <c r="H43" s="39" t="s">
        <v>156</v>
      </c>
      <c r="I43" s="39" t="s">
        <v>157</v>
      </c>
    </row>
    <row r="44" spans="1:17" x14ac:dyDescent="0.3">
      <c r="C44" s="39" t="s">
        <v>161</v>
      </c>
      <c r="D44" s="43">
        <f>AVERAGE(coffee_all)</f>
        <v>9.6476499999999934</v>
      </c>
      <c r="E44" s="43">
        <f>AVERAGE(tshirt_all)</f>
        <v>31.924800000000001</v>
      </c>
      <c r="F44" s="43">
        <f>AVERAGE(shampoo_all)</f>
        <v>3.6773499999999988</v>
      </c>
      <c r="G44" s="43">
        <f>AVERAGE(detergent_all)</f>
        <v>6.7581999999999987</v>
      </c>
      <c r="H44" s="43">
        <f>AVERAGE(juice_all)</f>
        <v>2.9847499999999996</v>
      </c>
      <c r="I44" s="43">
        <f>AVERAGE(cleaner_all)</f>
        <v>3.9774000000000003</v>
      </c>
    </row>
    <row r="45" spans="1:17" x14ac:dyDescent="0.3">
      <c r="C45" s="39" t="s">
        <v>162</v>
      </c>
      <c r="D45" s="43">
        <f>MEDIAN(coffee_all)</f>
        <v>9.4600000000000009</v>
      </c>
      <c r="E45" s="43">
        <f>MEDIAN(tshirt_all)</f>
        <v>31.945</v>
      </c>
      <c r="F45" s="43">
        <f>MEDIAN(shampoo_all)</f>
        <v>3.625</v>
      </c>
      <c r="G45" s="43">
        <f>MEDIAN(detergent_all)</f>
        <v>6.75</v>
      </c>
      <c r="H45" s="43">
        <f>MEDIAN(juice_all)</f>
        <v>3.0149999999999997</v>
      </c>
      <c r="I45" s="43">
        <f>MEDIAN(cleaner_all)</f>
        <v>4.08</v>
      </c>
    </row>
    <row r="46" spans="1:17" x14ac:dyDescent="0.3">
      <c r="C46" s="39" t="s">
        <v>165</v>
      </c>
      <c r="D46" s="43">
        <f>_xlfn.STDEV.S(coffee_all)</f>
        <v>3.57198788699294</v>
      </c>
      <c r="E46" s="43">
        <f>_xlfn.STDEV.S(tshirt_all)</f>
        <v>8.0180679736548885</v>
      </c>
      <c r="F46" s="43">
        <f>_xlfn.STDEV.S(shampoo_all)</f>
        <v>1.4560714949797162</v>
      </c>
      <c r="G46" s="43">
        <f>_xlfn.STDEV.S(detergent_all)</f>
        <v>1.7851106014184359</v>
      </c>
      <c r="H46" s="43">
        <f>_xlfn.STDEV.S(juice_all)</f>
        <v>1.247649020313587</v>
      </c>
      <c r="I46" s="43">
        <f>_xlfn.STDEV.S(cleaner_all)</f>
        <v>1.645755081701016</v>
      </c>
      <c r="J46" s="47"/>
    </row>
    <row r="47" spans="1:17" s="11" customFormat="1" ht="7.8" customHeight="1" x14ac:dyDescent="0.3">
      <c r="A47" s="48"/>
      <c r="C47" s="54"/>
      <c r="D47" s="55"/>
      <c r="E47" s="55"/>
      <c r="F47" s="55"/>
      <c r="G47" s="55"/>
      <c r="H47" s="55"/>
      <c r="I47" s="55"/>
      <c r="J47" s="50"/>
      <c r="K47"/>
      <c r="L47"/>
      <c r="M47"/>
      <c r="N47"/>
      <c r="O47"/>
      <c r="P47"/>
      <c r="Q47"/>
    </row>
    <row r="48" spans="1:17" s="11" customFormat="1" x14ac:dyDescent="0.3">
      <c r="A48" s="48"/>
      <c r="C48" s="39" t="s">
        <v>170</v>
      </c>
      <c r="D48" s="52">
        <f>_xlfn.Z.TEST(coffee_all,D45)</f>
        <v>0.22875908242949597</v>
      </c>
      <c r="E48" s="53">
        <f>_xlfn.Z.TEST(tshirt_all,E45)</f>
        <v>0.51421067888949512</v>
      </c>
      <c r="F48" s="53">
        <f>_xlfn.Z.TEST(shampoo_all,F45)</f>
        <v>0.30556859721047402</v>
      </c>
      <c r="G48" s="53">
        <f>_xlfn.Z.TEST(detergent_all,G45)</f>
        <v>0.47410186988686842</v>
      </c>
      <c r="H48" s="53">
        <f>_xlfn.Z.TEST(juice_all,H45)</f>
        <v>0.63415735132425821</v>
      </c>
      <c r="I48" s="53">
        <f>_xlfn.Z.TEST(cleaner_all,I45)</f>
        <v>0.8110174634895575</v>
      </c>
      <c r="J48" s="25" t="s">
        <v>171</v>
      </c>
      <c r="K48"/>
      <c r="L48"/>
      <c r="M48"/>
      <c r="N48"/>
      <c r="O48"/>
      <c r="P48"/>
      <c r="Q48"/>
    </row>
    <row r="50" spans="2:24" x14ac:dyDescent="0.3">
      <c r="B50" s="44" t="s">
        <v>168</v>
      </c>
      <c r="C50" s="41"/>
      <c r="D50" s="42"/>
      <c r="E50" s="42"/>
      <c r="F50" s="42"/>
      <c r="G50" s="42"/>
      <c r="H50" s="42"/>
      <c r="I50" s="42"/>
    </row>
    <row r="51" spans="2:24" x14ac:dyDescent="0.3">
      <c r="C51" s="41"/>
      <c r="D51" s="42"/>
      <c r="E51" s="42"/>
      <c r="F51" s="42"/>
      <c r="G51" s="42"/>
      <c r="H51" s="42"/>
      <c r="I51" s="42"/>
    </row>
    <row r="52" spans="2:24" ht="15" thickBot="1" x14ac:dyDescent="0.35">
      <c r="B52" t="s">
        <v>166</v>
      </c>
      <c r="C52" s="41"/>
      <c r="D52" s="42"/>
      <c r="E52" s="42"/>
      <c r="F52" s="42"/>
      <c r="G52" s="42"/>
      <c r="I52" s="42"/>
    </row>
    <row r="53" spans="2:24" ht="15" thickBot="1" x14ac:dyDescent="0.35">
      <c r="C53" s="41"/>
      <c r="D53" s="42" t="s">
        <v>172</v>
      </c>
      <c r="E53" t="s">
        <v>175</v>
      </c>
      <c r="F53" s="42"/>
      <c r="G53" s="42"/>
      <c r="H53" s="42"/>
      <c r="I53" s="81" t="s">
        <v>176</v>
      </c>
      <c r="J53" s="82"/>
    </row>
    <row r="54" spans="2:24" ht="15" thickBot="1" x14ac:dyDescent="0.35">
      <c r="C54" s="46"/>
      <c r="F54" s="51" t="s">
        <v>177</v>
      </c>
      <c r="G54" s="42"/>
      <c r="H54" s="42"/>
      <c r="I54" s="42"/>
    </row>
    <row r="55" spans="2:24" ht="15" thickBot="1" x14ac:dyDescent="0.35">
      <c r="C55" s="41"/>
      <c r="D55" s="42" t="s">
        <v>173</v>
      </c>
      <c r="E55" t="s">
        <v>178</v>
      </c>
      <c r="F55" s="42"/>
      <c r="G55" s="42"/>
      <c r="H55" s="42"/>
      <c r="I55" s="79" t="s">
        <v>104</v>
      </c>
      <c r="J55" s="80"/>
      <c r="M55" s="49"/>
    </row>
    <row r="56" spans="2:24" x14ac:dyDescent="0.3">
      <c r="C56" s="41"/>
      <c r="D56" s="42"/>
      <c r="E56" s="42"/>
      <c r="F56" s="51" t="s">
        <v>174</v>
      </c>
      <c r="G56" s="42"/>
      <c r="H56" s="42"/>
      <c r="I56" s="42"/>
    </row>
    <row r="57" spans="2:24" x14ac:dyDescent="0.3">
      <c r="C57" s="41"/>
      <c r="D57" s="42"/>
      <c r="E57" s="42"/>
      <c r="F57" s="42"/>
      <c r="G57" s="42"/>
      <c r="H57" s="42"/>
      <c r="I57" s="42"/>
      <c r="X57" s="11"/>
    </row>
    <row r="58" spans="2:24" x14ac:dyDescent="0.3">
      <c r="B58" s="24" t="s">
        <v>86</v>
      </c>
      <c r="C58" s="41"/>
      <c r="D58" s="42"/>
      <c r="E58" s="42"/>
      <c r="F58" s="42"/>
      <c r="G58" s="42"/>
      <c r="H58" s="42"/>
      <c r="I58" s="42"/>
    </row>
    <row r="59" spans="2:24" x14ac:dyDescent="0.3">
      <c r="C59" s="41"/>
      <c r="D59" s="42"/>
      <c r="E59" s="42"/>
      <c r="F59" s="42"/>
      <c r="G59" s="42"/>
      <c r="H59" s="42"/>
      <c r="I59" s="42"/>
    </row>
    <row r="105" spans="1:10" x14ac:dyDescent="0.3">
      <c r="B105" s="44" t="s">
        <v>167</v>
      </c>
    </row>
    <row r="106" spans="1:10" ht="15" thickBot="1" x14ac:dyDescent="0.35"/>
    <row r="107" spans="1:10" ht="15" thickBot="1" x14ac:dyDescent="0.35">
      <c r="B107" t="s">
        <v>166</v>
      </c>
      <c r="F107" t="s">
        <v>208</v>
      </c>
      <c r="J107" s="45" t="s">
        <v>104</v>
      </c>
    </row>
    <row r="109" spans="1:10" s="21" customFormat="1" x14ac:dyDescent="0.3">
      <c r="A109" s="22">
        <v>2</v>
      </c>
      <c r="B109" s="21" t="s">
        <v>190</v>
      </c>
    </row>
    <row r="111" spans="1:10" x14ac:dyDescent="0.3">
      <c r="B111" s="24" t="s">
        <v>189</v>
      </c>
    </row>
    <row r="113" spans="2:14" x14ac:dyDescent="0.3">
      <c r="B113" s="70" t="s">
        <v>186</v>
      </c>
      <c r="C113" s="72" t="s">
        <v>103</v>
      </c>
      <c r="D113" s="73"/>
      <c r="E113" s="72" t="s">
        <v>104</v>
      </c>
      <c r="F113" s="73"/>
      <c r="G113" s="72" t="s">
        <v>105</v>
      </c>
      <c r="H113" s="73"/>
      <c r="I113" s="72" t="s">
        <v>106</v>
      </c>
      <c r="J113" s="73"/>
      <c r="K113" s="72" t="s">
        <v>156</v>
      </c>
      <c r="L113" s="73"/>
      <c r="M113" s="72" t="s">
        <v>157</v>
      </c>
      <c r="N113" s="73"/>
    </row>
    <row r="114" spans="2:14" x14ac:dyDescent="0.3">
      <c r="B114" s="71"/>
      <c r="C114" s="66" t="s">
        <v>188</v>
      </c>
      <c r="D114" s="66" t="s">
        <v>187</v>
      </c>
      <c r="E114" s="66" t="s">
        <v>188</v>
      </c>
      <c r="F114" s="66" t="s">
        <v>187</v>
      </c>
      <c r="G114" s="66" t="s">
        <v>188</v>
      </c>
      <c r="H114" s="66" t="s">
        <v>187</v>
      </c>
      <c r="I114" s="66" t="s">
        <v>188</v>
      </c>
      <c r="J114" s="66" t="s">
        <v>187</v>
      </c>
      <c r="K114" s="66" t="s">
        <v>188</v>
      </c>
      <c r="L114" s="66" t="s">
        <v>187</v>
      </c>
      <c r="M114" s="66" t="s">
        <v>188</v>
      </c>
      <c r="N114" s="66" t="s">
        <v>187</v>
      </c>
    </row>
    <row r="115" spans="2:14" x14ac:dyDescent="0.3">
      <c r="B115" s="67" t="s">
        <v>152</v>
      </c>
      <c r="C115" s="38">
        <f>AVERAGE(coffee_g1)</f>
        <v>9.7469047619047622</v>
      </c>
      <c r="D115" s="68">
        <f>_xlfn.RANK.EQ(C115,$C$115:$C$118,1)</f>
        <v>3</v>
      </c>
      <c r="E115" s="38">
        <f>AVERAGE(tshirt_g1)</f>
        <v>33.406666666666673</v>
      </c>
      <c r="F115" s="68">
        <f>_xlfn.RANK.EQ(E115,$E$115:$E$118,1)</f>
        <v>4</v>
      </c>
      <c r="G115" s="38">
        <f>AVERAGE(shampoo_g1)</f>
        <v>3.3123809523809524</v>
      </c>
      <c r="H115" s="68">
        <f>_xlfn.RANK.EQ(G115,$G$115:$G$118,1)</f>
        <v>1</v>
      </c>
      <c r="I115" s="38">
        <f>AVERAGE(detergent_g1)</f>
        <v>8.2176190476190456</v>
      </c>
      <c r="J115" s="68">
        <f>_xlfn.RANK.EQ(I115,$I$115:$I$118,1)</f>
        <v>4</v>
      </c>
      <c r="K115" s="38">
        <f>AVERAGE(juice_g1)</f>
        <v>1.980952380952381</v>
      </c>
      <c r="L115" s="68">
        <f>_xlfn.RANK.EQ(K115,$K$115:$K$118,1)</f>
        <v>1</v>
      </c>
      <c r="M115" s="38">
        <f>AVERAGE(cleaner_g1)</f>
        <v>4.0014285714285727</v>
      </c>
      <c r="N115" s="68">
        <f>_xlfn.RANK.EQ(M115,$M$115:$M$118,1)</f>
        <v>2</v>
      </c>
    </row>
    <row r="116" spans="2:14" x14ac:dyDescent="0.3">
      <c r="B116" s="67" t="s">
        <v>153</v>
      </c>
      <c r="C116" s="38">
        <f>AVERAGE(coffee_g2)</f>
        <v>9.3138461538461552</v>
      </c>
      <c r="D116" s="68">
        <f>_xlfn.RANK.EQ(C116,$C$115:$C$118,1)</f>
        <v>2</v>
      </c>
      <c r="E116" s="38">
        <f>AVERAGE(tshirt_g2)</f>
        <v>32.115769230769224</v>
      </c>
      <c r="F116" s="68">
        <f>_xlfn.RANK.EQ(E116,$E$115:$E$118,1)</f>
        <v>3</v>
      </c>
      <c r="G116" s="77">
        <f>AVERAGE(shampoo_g2)</f>
        <v>4.0032692307692317</v>
      </c>
      <c r="H116" s="68">
        <f>_xlfn.RANK.EQ(G116,$G$115:$G$118,1)</f>
        <v>4</v>
      </c>
      <c r="I116" s="38">
        <f>AVERAGE(detergent_g2)</f>
        <v>6.9363461538461539</v>
      </c>
      <c r="J116" s="68">
        <f>_xlfn.RANK.EQ(I116,$I$115:$I$118,1)</f>
        <v>3</v>
      </c>
      <c r="K116" s="38">
        <f>AVERAGE(juice_g2)</f>
        <v>3.9782352941176455</v>
      </c>
      <c r="L116" s="68">
        <f>_xlfn.RANK.EQ(K116,$K$115:$K$118,1)</f>
        <v>4</v>
      </c>
      <c r="M116" s="38">
        <f>AVERAGE(cleaner_g2)</f>
        <v>2.4609615384615386</v>
      </c>
      <c r="N116" s="68">
        <f>_xlfn.RANK.EQ(M116,$M$115:$M$118,1)</f>
        <v>1</v>
      </c>
    </row>
    <row r="117" spans="2:14" x14ac:dyDescent="0.3">
      <c r="B117" s="67" t="s">
        <v>154</v>
      </c>
      <c r="C117" s="77">
        <f>AVERAGE(coffee_g3)</f>
        <v>8.9884745762711873</v>
      </c>
      <c r="D117" s="68">
        <f>_xlfn.RANK.EQ(C117,$C$115:$C$118,1)</f>
        <v>1</v>
      </c>
      <c r="E117" s="38">
        <f>AVERAGE(tshirt_g3)</f>
        <v>31.28508474576271</v>
      </c>
      <c r="F117" s="68">
        <f>_xlfn.RANK.EQ(E117,$E$115:$E$118,1)</f>
        <v>2</v>
      </c>
      <c r="G117" s="38">
        <f>AVERAGE(shampoo_g3)</f>
        <v>3.6345762711864404</v>
      </c>
      <c r="H117" s="68">
        <f>_xlfn.RANK.EQ(G117,$G$115:$G$118,1)</f>
        <v>2</v>
      </c>
      <c r="I117" s="38">
        <f>AVERAGE(detergent_g3)</f>
        <v>6.5244067796610166</v>
      </c>
      <c r="J117" s="68">
        <f>_xlfn.RANK.EQ(I117,$I$115:$I$118,1)</f>
        <v>2</v>
      </c>
      <c r="K117" s="38">
        <f>AVERAGE(juice_g3)</f>
        <v>3.130666666666666</v>
      </c>
      <c r="L117" s="68">
        <f>_xlfn.RANK.EQ(K117,$K$115:$K$118,1)</f>
        <v>3</v>
      </c>
      <c r="M117" s="38">
        <f>AVERAGE(cleaner_g3)</f>
        <v>5.1528813559322026</v>
      </c>
      <c r="N117" s="68">
        <f>_xlfn.RANK.EQ(M117,$M$115:$M$118,1)</f>
        <v>4</v>
      </c>
    </row>
    <row r="118" spans="2:14" x14ac:dyDescent="0.3">
      <c r="B118" s="67" t="s">
        <v>155</v>
      </c>
      <c r="C118" s="38">
        <f>AVERAGE(coffee_g4)</f>
        <v>10.755744680851066</v>
      </c>
      <c r="D118" s="68">
        <f>_xlfn.RANK.EQ(C118,$C$115:$C$118,1)</f>
        <v>4</v>
      </c>
      <c r="E118" s="77">
        <f>AVERAGE(tshirt_g4)</f>
        <v>31.192340425531903</v>
      </c>
      <c r="F118" s="68">
        <f>_xlfn.RANK.EQ(E118,$E$115:$E$118,1)</f>
        <v>1</v>
      </c>
      <c r="G118" s="38">
        <f>AVERAGE(shampoo_g3)</f>
        <v>3.6345762711864404</v>
      </c>
      <c r="H118" s="68">
        <f>_xlfn.RANK.EQ(G118,$G$115:$G$118,1)</f>
        <v>2</v>
      </c>
      <c r="I118" s="38">
        <f>AVERAGE(detergent_g4)</f>
        <v>5.5504255319148941</v>
      </c>
      <c r="J118" s="68">
        <f>_xlfn.RANK.EQ(I118,$I$115:$I$118,1)</f>
        <v>1</v>
      </c>
      <c r="K118" s="38">
        <f>AVERAGE(juice_g4)</f>
        <v>2.6174468085106377</v>
      </c>
      <c r="L118" s="68">
        <f>_xlfn.RANK.EQ(K118,$K$115:$K$118,1)</f>
        <v>2</v>
      </c>
      <c r="M118" s="38">
        <f>AVERAGE(cleaner_g4)</f>
        <v>4.1580851063829787</v>
      </c>
      <c r="N118" s="68">
        <f>_xlfn.RANK.EQ(M118,$M$115:$M$118,1)</f>
        <v>3</v>
      </c>
    </row>
    <row r="119" spans="2:14" x14ac:dyDescent="0.3">
      <c r="K119" s="36"/>
    </row>
    <row r="120" spans="2:14" x14ac:dyDescent="0.3">
      <c r="B120" s="24" t="s">
        <v>95</v>
      </c>
    </row>
    <row r="121" spans="2:14" x14ac:dyDescent="0.3">
      <c r="B121" s="24"/>
    </row>
    <row r="122" spans="2:14" x14ac:dyDescent="0.3">
      <c r="B122" s="67"/>
      <c r="C122" s="69" t="s">
        <v>194</v>
      </c>
      <c r="D122" s="65" t="s">
        <v>195</v>
      </c>
      <c r="E122" s="65"/>
      <c r="F122" s="65"/>
      <c r="G122" s="56"/>
    </row>
    <row r="123" spans="2:14" x14ac:dyDescent="0.3">
      <c r="B123" s="69" t="s">
        <v>101</v>
      </c>
      <c r="C123" s="67" t="s">
        <v>108</v>
      </c>
      <c r="D123" s="69" t="s">
        <v>201</v>
      </c>
      <c r="E123" s="69" t="s">
        <v>187</v>
      </c>
      <c r="F123" s="69" t="s">
        <v>200</v>
      </c>
      <c r="H123" s="25" t="s">
        <v>202</v>
      </c>
    </row>
    <row r="124" spans="2:14" x14ac:dyDescent="0.3">
      <c r="B124" s="69" t="s">
        <v>103</v>
      </c>
      <c r="C124" s="76">
        <v>5</v>
      </c>
      <c r="D124" s="75" t="s">
        <v>154</v>
      </c>
      <c r="E124" s="74">
        <f>INDEX(D115:D118,MATCH(D124,$B$115:$B$118))</f>
        <v>1</v>
      </c>
      <c r="F124" s="78" t="str">
        <f>VLOOKUP(E124,$H$124:$I$128,2)</f>
        <v>low</v>
      </c>
      <c r="H124" s="67" t="s">
        <v>187</v>
      </c>
      <c r="I124" s="67" t="s">
        <v>200</v>
      </c>
    </row>
    <row r="125" spans="2:14" x14ac:dyDescent="0.3">
      <c r="B125" s="69" t="s">
        <v>104</v>
      </c>
      <c r="C125" s="76">
        <v>10</v>
      </c>
      <c r="D125" s="75" t="s">
        <v>155</v>
      </c>
      <c r="E125" s="74">
        <f>INDEX(F115:F118,MATCH(D125,$B$115:$B$118))</f>
        <v>1</v>
      </c>
      <c r="F125" s="78" t="str">
        <f>VLOOKUP(E125,$H$124:$I$128,2)</f>
        <v>low</v>
      </c>
      <c r="H125" s="35">
        <v>1</v>
      </c>
      <c r="I125" s="35" t="s">
        <v>196</v>
      </c>
    </row>
    <row r="126" spans="2:14" x14ac:dyDescent="0.3">
      <c r="B126" s="69" t="s">
        <v>105</v>
      </c>
      <c r="C126" s="76">
        <v>5</v>
      </c>
      <c r="D126" s="75" t="s">
        <v>153</v>
      </c>
      <c r="E126" s="74">
        <f>INDEX(H115:H118,MATCH(D126,$B$115:$B$118))</f>
        <v>4</v>
      </c>
      <c r="F126" s="78" t="str">
        <f>VLOOKUP(E126,$H$124:$I$128,2)</f>
        <v>high</v>
      </c>
      <c r="H126" s="35">
        <v>2</v>
      </c>
      <c r="I126" s="35" t="s">
        <v>197</v>
      </c>
    </row>
    <row r="127" spans="2:14" x14ac:dyDescent="0.3">
      <c r="B127" s="69" t="s">
        <v>106</v>
      </c>
      <c r="C127" s="76">
        <v>9</v>
      </c>
      <c r="D127" s="75" t="s">
        <v>152</v>
      </c>
      <c r="E127" s="74">
        <f>INDEX(J115:J118,MATCH(D127,$B$115:$B$118))</f>
        <v>4</v>
      </c>
      <c r="F127" s="78" t="str">
        <f>VLOOKUP(E127,$H$124:$I$128,2)</f>
        <v>high</v>
      </c>
      <c r="H127" s="35">
        <v>3</v>
      </c>
      <c r="I127" s="35" t="s">
        <v>198</v>
      </c>
    </row>
    <row r="128" spans="2:14" x14ac:dyDescent="0.3">
      <c r="B128" s="69" t="s">
        <v>156</v>
      </c>
      <c r="C128" s="76">
        <v>6</v>
      </c>
      <c r="D128" s="75" t="s">
        <v>153</v>
      </c>
      <c r="E128" s="74">
        <f>INDEX(L115:L118,MATCH(D128,$B$115:$B$118))</f>
        <v>4</v>
      </c>
      <c r="F128" s="78" t="str">
        <f>VLOOKUP(E128,$H$124:$I$128,2)</f>
        <v>high</v>
      </c>
      <c r="H128" s="35">
        <v>4</v>
      </c>
      <c r="I128" s="35" t="s">
        <v>199</v>
      </c>
    </row>
    <row r="129" spans="1:6" x14ac:dyDescent="0.3">
      <c r="B129" s="69" t="s">
        <v>157</v>
      </c>
      <c r="C129" s="76">
        <v>4</v>
      </c>
      <c r="D129" s="75" t="s">
        <v>152</v>
      </c>
      <c r="E129" s="74">
        <f>INDEX(N115:N118,MATCH(D129,$B$115:$B$118))</f>
        <v>2</v>
      </c>
      <c r="F129" s="78" t="str">
        <f>VLOOKUP(E129,$H$124:$I$128,2)</f>
        <v>low-mid</v>
      </c>
    </row>
    <row r="131" spans="1:6" s="21" customFormat="1" x14ac:dyDescent="0.3">
      <c r="A131" s="22">
        <v>3</v>
      </c>
      <c r="B131" s="21" t="s">
        <v>209</v>
      </c>
    </row>
    <row r="133" spans="1:6" x14ac:dyDescent="0.3">
      <c r="B133" s="85" t="s">
        <v>214</v>
      </c>
    </row>
    <row r="135" spans="1:6" x14ac:dyDescent="0.3">
      <c r="C135" s="35" t="s">
        <v>219</v>
      </c>
      <c r="D135" s="38">
        <f>Claim!$C$8</f>
        <v>15</v>
      </c>
    </row>
    <row r="136" spans="1:6" x14ac:dyDescent="0.3">
      <c r="C136" s="35" t="s">
        <v>224</v>
      </c>
      <c r="D136" s="39" t="str">
        <f>"mu = "&amp;D135</f>
        <v>mu = 15</v>
      </c>
    </row>
    <row r="137" spans="1:6" x14ac:dyDescent="0.3">
      <c r="C137" s="35" t="s">
        <v>223</v>
      </c>
      <c r="D137" s="39" t="str">
        <f>"mu &lt;&gt; "&amp;D135</f>
        <v>mu &lt;&gt; 15</v>
      </c>
    </row>
    <row r="138" spans="1:6" x14ac:dyDescent="0.3">
      <c r="C138" s="35" t="s">
        <v>220</v>
      </c>
      <c r="D138" s="40">
        <f>AVERAGE(tshirt_all)</f>
        <v>31.924800000000001</v>
      </c>
    </row>
    <row r="139" spans="1:6" x14ac:dyDescent="0.3">
      <c r="C139" s="35" t="s">
        <v>222</v>
      </c>
      <c r="D139" s="35">
        <f>COUNTA(tshirt_all)</f>
        <v>200</v>
      </c>
    </row>
    <row r="140" spans="1:6" x14ac:dyDescent="0.3">
      <c r="C140" s="35" t="s">
        <v>237</v>
      </c>
      <c r="D140" s="38">
        <f>_xlfn.STDEV.S(tshirt_all)</f>
        <v>8.0180679736548885</v>
      </c>
    </row>
    <row r="141" spans="1:6" x14ac:dyDescent="0.3">
      <c r="C141" s="35" t="s">
        <v>221</v>
      </c>
      <c r="D141" s="93">
        <f>D140/SQRT(D139)</f>
        <v>0.56696302361860518</v>
      </c>
    </row>
    <row r="142" spans="1:6" x14ac:dyDescent="0.3">
      <c r="C142" s="35" t="s">
        <v>231</v>
      </c>
      <c r="D142" s="92">
        <v>0.9</v>
      </c>
    </row>
    <row r="143" spans="1:6" x14ac:dyDescent="0.3">
      <c r="C143" s="35" t="s">
        <v>232</v>
      </c>
      <c r="D143" s="92">
        <f>1-D142</f>
        <v>9.9999999999999978E-2</v>
      </c>
    </row>
    <row r="144" spans="1:6" x14ac:dyDescent="0.3">
      <c r="C144" s="94" t="s">
        <v>215</v>
      </c>
      <c r="D144" s="96"/>
    </row>
    <row r="145" spans="2:5" x14ac:dyDescent="0.3">
      <c r="C145" s="35" t="s">
        <v>225</v>
      </c>
      <c r="D145" s="97">
        <f>_xlfn.NORM.INV((D143/2),D138,D141)</f>
        <v>30.992228814253565</v>
      </c>
    </row>
    <row r="146" spans="2:5" x14ac:dyDescent="0.3">
      <c r="C146" s="35" t="s">
        <v>226</v>
      </c>
      <c r="D146" s="97">
        <f>_xlfn.NORM.INV((1-(D143/2)),D138,D141)</f>
        <v>32.857371185746437</v>
      </c>
    </row>
    <row r="147" spans="2:5" x14ac:dyDescent="0.3">
      <c r="C147" s="35" t="s">
        <v>227</v>
      </c>
      <c r="D147" s="98" t="b">
        <f>IF(D135&lt;D145,FALSE,IF(D135&gt;D146,FALSE,TRUE))</f>
        <v>0</v>
      </c>
    </row>
    <row r="148" spans="2:5" x14ac:dyDescent="0.3">
      <c r="C148" s="35" t="s">
        <v>216</v>
      </c>
      <c r="D148" s="91" t="str">
        <f>IF(D147,"Expect: Fail to Reject Null","Expect: Reject Null")</f>
        <v>Expect: Reject Null</v>
      </c>
    </row>
    <row r="149" spans="2:5" x14ac:dyDescent="0.3">
      <c r="C149" s="94" t="s">
        <v>217</v>
      </c>
      <c r="D149" s="35"/>
    </row>
    <row r="150" spans="2:5" x14ac:dyDescent="0.3">
      <c r="C150" s="35" t="s">
        <v>229</v>
      </c>
      <c r="D150" s="95" t="str">
        <f>IF(D138&lt;D135,"&lt;","&gt;")</f>
        <v>&gt;</v>
      </c>
    </row>
    <row r="151" spans="2:5" x14ac:dyDescent="0.3">
      <c r="C151" s="100" t="s">
        <v>230</v>
      </c>
      <c r="D151" s="39" t="str">
        <f>IF(D150="&lt;", "Left","Right")</f>
        <v>Right</v>
      </c>
    </row>
    <row r="152" spans="2:5" x14ac:dyDescent="0.3">
      <c r="C152" s="35" t="s">
        <v>218</v>
      </c>
      <c r="D152" s="99">
        <f>1-_xlfn.NORM.DIST(D138,D135,D141,TRUE)</f>
        <v>0</v>
      </c>
    </row>
    <row r="153" spans="2:5" x14ac:dyDescent="0.3">
      <c r="C153" s="35" t="s">
        <v>228</v>
      </c>
      <c r="D153" s="92">
        <f>D143/2</f>
        <v>4.9999999999999989E-2</v>
      </c>
    </row>
    <row r="154" spans="2:5" x14ac:dyDescent="0.3">
      <c r="C154" s="35" t="s">
        <v>233</v>
      </c>
      <c r="D154" s="35" t="b">
        <f>D152&lt;D143</f>
        <v>1</v>
      </c>
    </row>
    <row r="155" spans="2:5" x14ac:dyDescent="0.3">
      <c r="C155" s="35" t="s">
        <v>216</v>
      </c>
      <c r="D155" s="91" t="str">
        <f>IF(D154,"Reject Null","Fail to Reject Null")</f>
        <v>Reject Null</v>
      </c>
    </row>
    <row r="157" spans="2:5" x14ac:dyDescent="0.3">
      <c r="D157" s="101" t="s">
        <v>234</v>
      </c>
      <c r="E157" s="25" t="s">
        <v>235</v>
      </c>
    </row>
    <row r="160" spans="2:5" x14ac:dyDescent="0.3">
      <c r="B160" s="85" t="s">
        <v>80</v>
      </c>
    </row>
    <row r="162" spans="2:5" x14ac:dyDescent="0.3">
      <c r="C162" s="35" t="s">
        <v>220</v>
      </c>
      <c r="D162" s="40">
        <f>AVERAGE(tshirt_all)</f>
        <v>31.924800000000001</v>
      </c>
    </row>
    <row r="163" spans="2:5" x14ac:dyDescent="0.3">
      <c r="C163" s="35" t="s">
        <v>237</v>
      </c>
      <c r="D163" s="38">
        <f>_xlfn.STDEV.S(tshirt_all)</f>
        <v>8.0180679736548885</v>
      </c>
    </row>
    <row r="164" spans="2:5" x14ac:dyDescent="0.3">
      <c r="C164" s="35" t="s">
        <v>222</v>
      </c>
      <c r="D164" s="35">
        <f>COUNTA(tshirt_all)</f>
        <v>200</v>
      </c>
    </row>
    <row r="165" spans="2:5" x14ac:dyDescent="0.3">
      <c r="C165" s="35" t="s">
        <v>221</v>
      </c>
      <c r="D165" s="93">
        <f>D163/SQRT(D164)</f>
        <v>0.56696302361860518</v>
      </c>
    </row>
    <row r="166" spans="2:5" x14ac:dyDescent="0.3">
      <c r="C166" s="35" t="s">
        <v>231</v>
      </c>
      <c r="D166" s="92">
        <v>0.9</v>
      </c>
    </row>
    <row r="167" spans="2:5" x14ac:dyDescent="0.3">
      <c r="C167" s="94" t="s">
        <v>238</v>
      </c>
      <c r="D167" s="35"/>
    </row>
    <row r="168" spans="2:5" x14ac:dyDescent="0.3">
      <c r="C168" s="35" t="s">
        <v>239</v>
      </c>
      <c r="D168" s="38">
        <f>_xlfn.NORM.INV(((1-D166)/2),D162,D165)</f>
        <v>30.992228814253565</v>
      </c>
    </row>
    <row r="169" spans="2:5" x14ac:dyDescent="0.3">
      <c r="C169" s="35" t="s">
        <v>240</v>
      </c>
      <c r="D169" s="38">
        <f>_xlfn.NORM.INV(D166+(((1-D166)/2)),D162,D165)</f>
        <v>32.857371185746437</v>
      </c>
    </row>
    <row r="171" spans="2:5" x14ac:dyDescent="0.3">
      <c r="D171" s="27" t="s">
        <v>241</v>
      </c>
      <c r="E171" s="25" t="s">
        <v>242</v>
      </c>
    </row>
    <row r="174" spans="2:5" x14ac:dyDescent="0.3">
      <c r="B174" s="85" t="s">
        <v>85</v>
      </c>
    </row>
    <row r="176" spans="2:5" x14ac:dyDescent="0.3">
      <c r="C176" s="27" t="s">
        <v>243</v>
      </c>
      <c r="D176" t="s">
        <v>244</v>
      </c>
    </row>
    <row r="194" spans="2:17" ht="14.4" customHeight="1" x14ac:dyDescent="0.3">
      <c r="B194" s="106" t="s">
        <v>272</v>
      </c>
      <c r="C194" s="105"/>
      <c r="D194" s="105"/>
      <c r="E194" s="105"/>
      <c r="F194" s="105"/>
      <c r="G194" s="105"/>
      <c r="H194" s="105"/>
      <c r="I194" s="105"/>
      <c r="J194" s="105"/>
      <c r="K194" s="105"/>
      <c r="L194" s="105"/>
      <c r="M194" s="105"/>
      <c r="N194" s="105"/>
      <c r="O194" s="105"/>
      <c r="P194" s="105"/>
      <c r="Q194" s="105"/>
    </row>
    <row r="195" spans="2:17" x14ac:dyDescent="0.3">
      <c r="B195" s="105"/>
      <c r="C195" s="105"/>
      <c r="D195" s="105"/>
      <c r="E195" s="105"/>
      <c r="F195" s="105"/>
      <c r="G195" s="105"/>
      <c r="H195" s="105"/>
      <c r="I195" s="105"/>
      <c r="J195" s="105"/>
      <c r="K195" s="105"/>
      <c r="L195" s="105"/>
      <c r="M195" s="105"/>
      <c r="N195" s="105"/>
      <c r="O195" s="105"/>
      <c r="P195" s="105"/>
      <c r="Q195" s="105"/>
    </row>
    <row r="196" spans="2:17" x14ac:dyDescent="0.3">
      <c r="B196" s="105"/>
      <c r="C196" s="105"/>
      <c r="D196" s="105"/>
      <c r="E196" s="105"/>
      <c r="F196" s="105"/>
      <c r="G196" s="105"/>
      <c r="H196" s="105"/>
      <c r="I196" s="105"/>
      <c r="J196" s="105"/>
      <c r="K196" s="105"/>
      <c r="L196" s="105"/>
      <c r="M196" s="105"/>
      <c r="N196" s="105"/>
      <c r="O196" s="105"/>
      <c r="P196" s="105"/>
      <c r="Q196" s="105"/>
    </row>
    <row r="197" spans="2:17" x14ac:dyDescent="0.3">
      <c r="B197" s="25" t="s">
        <v>104</v>
      </c>
    </row>
    <row r="198" spans="2:17" x14ac:dyDescent="0.3">
      <c r="B198" s="35"/>
      <c r="C198" s="35" t="s">
        <v>152</v>
      </c>
      <c r="D198" s="35" t="s">
        <v>153</v>
      </c>
      <c r="E198" s="35" t="s">
        <v>154</v>
      </c>
      <c r="F198" s="35" t="s">
        <v>155</v>
      </c>
    </row>
    <row r="199" spans="2:17" x14ac:dyDescent="0.3">
      <c r="B199" s="35" t="s">
        <v>169</v>
      </c>
      <c r="C199" s="35">
        <f>$D$33</f>
        <v>42</v>
      </c>
      <c r="D199" s="35">
        <f>$D$34</f>
        <v>52</v>
      </c>
      <c r="E199" s="35">
        <f>$D$35</f>
        <v>59</v>
      </c>
      <c r="F199" s="35">
        <f>$D$36</f>
        <v>47</v>
      </c>
    </row>
    <row r="200" spans="2:17" x14ac:dyDescent="0.3">
      <c r="B200" s="35" t="s">
        <v>245</v>
      </c>
      <c r="C200" s="92">
        <f>AVERAGE(tshirt_g1)</f>
        <v>33.406666666666673</v>
      </c>
      <c r="D200" s="92">
        <f>AVERAGE(tshirt_g2)</f>
        <v>32.115769230769224</v>
      </c>
      <c r="E200" s="92">
        <f>AVERAGE(tshirt_g3)</f>
        <v>31.28508474576271</v>
      </c>
      <c r="F200" s="92">
        <f>AVERAGE(tshirt_g4)</f>
        <v>31.192340425531903</v>
      </c>
    </row>
    <row r="201" spans="2:17" x14ac:dyDescent="0.3">
      <c r="B201" s="35" t="s">
        <v>246</v>
      </c>
      <c r="C201" s="92">
        <f>_xlfn.STDEV.S(tshirt_g1)</f>
        <v>8.4162556608977361</v>
      </c>
      <c r="D201" s="92">
        <f>_xlfn.STDEV.S(tshirt_g2)</f>
        <v>8.0636055639397259</v>
      </c>
      <c r="E201" s="92">
        <f>_xlfn.STDEV.S(tshirt_g3)</f>
        <v>7.3945642600590507</v>
      </c>
      <c r="F201" s="92">
        <f>_xlfn.STDEV.S(tshirt_g4)</f>
        <v>8.4163606750202149</v>
      </c>
    </row>
    <row r="202" spans="2:17" x14ac:dyDescent="0.3">
      <c r="B202" s="35" t="s">
        <v>236</v>
      </c>
      <c r="C202" s="92">
        <f>C201/SQRT(C199)</f>
        <v>1.2986564426139404</v>
      </c>
      <c r="D202" s="92">
        <f>D201/SQRT(D199)</f>
        <v>1.1182208971500538</v>
      </c>
      <c r="E202" s="92">
        <f>E201/SQRT(E199)</f>
        <v>0.96269026819480952</v>
      </c>
      <c r="F202" s="92">
        <f>F201/SQRT(F199)</f>
        <v>1.2276523783050377</v>
      </c>
    </row>
    <row r="205" spans="2:17" x14ac:dyDescent="0.3">
      <c r="B205" s="103" t="s">
        <v>252</v>
      </c>
      <c r="C205" s="104"/>
    </row>
    <row r="206" spans="2:17" x14ac:dyDescent="0.3">
      <c r="B206" s="35" t="s">
        <v>251</v>
      </c>
      <c r="C206" s="35">
        <v>0</v>
      </c>
    </row>
    <row r="207" spans="2:17" x14ac:dyDescent="0.3">
      <c r="B207" s="35" t="s">
        <v>247</v>
      </c>
      <c r="C207" s="35" t="s">
        <v>248</v>
      </c>
    </row>
    <row r="208" spans="2:17" x14ac:dyDescent="0.3">
      <c r="B208" s="35" t="s">
        <v>249</v>
      </c>
      <c r="C208" s="35" t="s">
        <v>250</v>
      </c>
    </row>
    <row r="209" spans="2:4" x14ac:dyDescent="0.3">
      <c r="B209" s="35" t="s">
        <v>253</v>
      </c>
      <c r="C209" s="92">
        <f>C200-D200</f>
        <v>1.290897435897449</v>
      </c>
    </row>
    <row r="210" spans="2:4" x14ac:dyDescent="0.3">
      <c r="B210" s="35" t="s">
        <v>221</v>
      </c>
      <c r="C210" s="35">
        <f>SQRT(((C199^2)/C201)+((D201^2)/D199))</f>
        <v>14.520496251207705</v>
      </c>
    </row>
    <row r="211" spans="2:4" x14ac:dyDescent="0.3">
      <c r="B211" s="35" t="s">
        <v>254</v>
      </c>
      <c r="C211" s="95" t="str">
        <f>IF(C209&lt;C206,"&lt;","&gt;")</f>
        <v>&gt;</v>
      </c>
    </row>
    <row r="212" spans="2:4" x14ac:dyDescent="0.3">
      <c r="B212" s="100" t="s">
        <v>230</v>
      </c>
      <c r="C212" s="39" t="str">
        <f>IF(C211="&lt;", "Left","Right")</f>
        <v>Right</v>
      </c>
    </row>
    <row r="213" spans="2:4" x14ac:dyDescent="0.3">
      <c r="B213" s="94" t="s">
        <v>256</v>
      </c>
      <c r="C213" s="35"/>
    </row>
    <row r="214" spans="2:4" x14ac:dyDescent="0.3">
      <c r="B214" s="100" t="s">
        <v>255</v>
      </c>
      <c r="C214" s="92">
        <f>1-_xlfn.NORM.DIST(C209,C206,C210,TRUE)</f>
        <v>0.4645799988907291</v>
      </c>
    </row>
    <row r="215" spans="2:4" x14ac:dyDescent="0.3">
      <c r="B215" s="35" t="s">
        <v>232</v>
      </c>
      <c r="C215" s="92">
        <v>0.1</v>
      </c>
    </row>
    <row r="216" spans="2:4" x14ac:dyDescent="0.3">
      <c r="B216" s="35" t="s">
        <v>257</v>
      </c>
      <c r="C216" s="35">
        <f>C215/2</f>
        <v>0.05</v>
      </c>
      <c r="D216" t="s">
        <v>258</v>
      </c>
    </row>
    <row r="217" spans="2:4" x14ac:dyDescent="0.3">
      <c r="B217" s="35" t="s">
        <v>259</v>
      </c>
      <c r="C217" s="35" t="b">
        <f>C214&lt;C216</f>
        <v>0</v>
      </c>
    </row>
    <row r="218" spans="2:4" x14ac:dyDescent="0.3">
      <c r="B218" s="35" t="s">
        <v>216</v>
      </c>
      <c r="C218" s="102" t="str">
        <f>IF(C217,"Reject Null","Fail to Reject Null")</f>
        <v>Fail to Reject Null</v>
      </c>
    </row>
    <row r="220" spans="2:4" x14ac:dyDescent="0.3">
      <c r="C220" s="27" t="s">
        <v>262</v>
      </c>
      <c r="D220" t="s">
        <v>264</v>
      </c>
    </row>
    <row r="222" spans="2:4" x14ac:dyDescent="0.3">
      <c r="B222" s="103" t="s">
        <v>260</v>
      </c>
      <c r="C222" s="104"/>
    </row>
    <row r="223" spans="2:4" x14ac:dyDescent="0.3">
      <c r="B223" s="35" t="s">
        <v>251</v>
      </c>
      <c r="C223" s="35">
        <v>0</v>
      </c>
    </row>
    <row r="224" spans="2:4" x14ac:dyDescent="0.3">
      <c r="B224" s="35" t="s">
        <v>247</v>
      </c>
      <c r="C224" s="35" t="s">
        <v>248</v>
      </c>
    </row>
    <row r="225" spans="2:4" x14ac:dyDescent="0.3">
      <c r="B225" s="35" t="s">
        <v>249</v>
      </c>
      <c r="C225" s="35" t="s">
        <v>250</v>
      </c>
    </row>
    <row r="226" spans="2:4" x14ac:dyDescent="0.3">
      <c r="B226" s="35" t="s">
        <v>253</v>
      </c>
      <c r="C226" s="92">
        <f>D200-E200</f>
        <v>0.83068448500651471</v>
      </c>
    </row>
    <row r="227" spans="2:4" x14ac:dyDescent="0.3">
      <c r="B227" s="35" t="s">
        <v>221</v>
      </c>
      <c r="C227" s="35">
        <f>SQRT(((D199^2)/D201)+((E201^2)/E199))</f>
        <v>18.3374108074959</v>
      </c>
    </row>
    <row r="228" spans="2:4" x14ac:dyDescent="0.3">
      <c r="B228" s="35" t="s">
        <v>254</v>
      </c>
      <c r="C228" s="95" t="str">
        <f>IF(C226&lt;C223,"&lt;","&gt;")</f>
        <v>&gt;</v>
      </c>
    </row>
    <row r="229" spans="2:4" x14ac:dyDescent="0.3">
      <c r="B229" s="100" t="s">
        <v>230</v>
      </c>
      <c r="C229" s="39" t="str">
        <f>IF(C228="&lt;", "Left","Right")</f>
        <v>Right</v>
      </c>
    </row>
    <row r="230" spans="2:4" x14ac:dyDescent="0.3">
      <c r="B230" s="94" t="s">
        <v>256</v>
      </c>
      <c r="C230" s="35"/>
    </row>
    <row r="231" spans="2:4" x14ac:dyDescent="0.3">
      <c r="B231" s="100" t="s">
        <v>255</v>
      </c>
      <c r="C231" s="92">
        <f>1-_xlfn.NORM.DIST(C226,C223,C227,TRUE)</f>
        <v>0.48193409860068459</v>
      </c>
    </row>
    <row r="232" spans="2:4" x14ac:dyDescent="0.3">
      <c r="B232" s="35" t="s">
        <v>232</v>
      </c>
      <c r="C232" s="92">
        <v>0.1</v>
      </c>
    </row>
    <row r="233" spans="2:4" x14ac:dyDescent="0.3">
      <c r="B233" s="35" t="s">
        <v>257</v>
      </c>
      <c r="C233" s="35">
        <f>C232/2</f>
        <v>0.05</v>
      </c>
      <c r="D233" t="s">
        <v>258</v>
      </c>
    </row>
    <row r="234" spans="2:4" x14ac:dyDescent="0.3">
      <c r="B234" s="35" t="s">
        <v>259</v>
      </c>
      <c r="C234" s="35" t="b">
        <f>C231&lt;C233</f>
        <v>0</v>
      </c>
    </row>
    <row r="235" spans="2:4" x14ac:dyDescent="0.3">
      <c r="B235" s="35" t="s">
        <v>216</v>
      </c>
      <c r="C235" s="102" t="str">
        <f>IF(C234,"Reject Null","Fail to Reject Null")</f>
        <v>Fail to Reject Null</v>
      </c>
    </row>
    <row r="237" spans="2:4" x14ac:dyDescent="0.3">
      <c r="C237" s="27" t="s">
        <v>263</v>
      </c>
      <c r="D237" t="s">
        <v>265</v>
      </c>
    </row>
    <row r="239" spans="2:4" x14ac:dyDescent="0.3">
      <c r="B239" s="103" t="s">
        <v>261</v>
      </c>
      <c r="C239" s="104"/>
    </row>
    <row r="240" spans="2:4" x14ac:dyDescent="0.3">
      <c r="B240" s="35" t="s">
        <v>251</v>
      </c>
      <c r="C240" s="35">
        <v>0</v>
      </c>
    </row>
    <row r="241" spans="1:4" x14ac:dyDescent="0.3">
      <c r="B241" s="35" t="s">
        <v>247</v>
      </c>
      <c r="C241" s="35" t="s">
        <v>248</v>
      </c>
    </row>
    <row r="242" spans="1:4" x14ac:dyDescent="0.3">
      <c r="B242" s="35" t="s">
        <v>249</v>
      </c>
      <c r="C242" s="35" t="s">
        <v>250</v>
      </c>
    </row>
    <row r="243" spans="1:4" x14ac:dyDescent="0.3">
      <c r="B243" s="35" t="s">
        <v>253</v>
      </c>
      <c r="C243" s="92">
        <f>E200-F200</f>
        <v>9.274432023080692E-2</v>
      </c>
    </row>
    <row r="244" spans="1:4" x14ac:dyDescent="0.3">
      <c r="B244" s="35" t="s">
        <v>221</v>
      </c>
      <c r="C244" s="35">
        <f>SQRT(((E199^2)/E201)+((F201^2)/F199))</f>
        <v>21.731505481920209</v>
      </c>
    </row>
    <row r="245" spans="1:4" x14ac:dyDescent="0.3">
      <c r="B245" s="35" t="s">
        <v>254</v>
      </c>
      <c r="C245" s="95" t="str">
        <f>IF(C243&lt;C240,"&lt;","&gt;")</f>
        <v>&gt;</v>
      </c>
    </row>
    <row r="246" spans="1:4" x14ac:dyDescent="0.3">
      <c r="B246" s="100" t="s">
        <v>230</v>
      </c>
      <c r="C246" s="39" t="str">
        <f>IF(C245="&lt;", "Left","Right")</f>
        <v>Right</v>
      </c>
    </row>
    <row r="247" spans="1:4" x14ac:dyDescent="0.3">
      <c r="B247" s="94" t="s">
        <v>256</v>
      </c>
      <c r="C247" s="35"/>
    </row>
    <row r="248" spans="1:4" x14ac:dyDescent="0.3">
      <c r="B248" s="100" t="s">
        <v>255</v>
      </c>
      <c r="C248" s="92">
        <f>1-_xlfn.NORM.DIST(C243,C240,C244,TRUE)</f>
        <v>0.49829742498409191</v>
      </c>
    </row>
    <row r="249" spans="1:4" x14ac:dyDescent="0.3">
      <c r="B249" s="35" t="s">
        <v>232</v>
      </c>
      <c r="C249" s="92">
        <v>0.1</v>
      </c>
    </row>
    <row r="250" spans="1:4" x14ac:dyDescent="0.3">
      <c r="B250" s="35" t="s">
        <v>257</v>
      </c>
      <c r="C250" s="35">
        <f>C249/2</f>
        <v>0.05</v>
      </c>
      <c r="D250" t="s">
        <v>258</v>
      </c>
    </row>
    <row r="251" spans="1:4" x14ac:dyDescent="0.3">
      <c r="B251" s="35" t="s">
        <v>259</v>
      </c>
      <c r="C251" s="35" t="b">
        <f>C248&lt;C250</f>
        <v>0</v>
      </c>
    </row>
    <row r="252" spans="1:4" x14ac:dyDescent="0.3">
      <c r="B252" s="35" t="s">
        <v>216</v>
      </c>
      <c r="C252" s="102" t="str">
        <f>IF(C251,"Reject Null","Fail to Reject Null")</f>
        <v>Fail to Reject Null</v>
      </c>
    </row>
    <row r="254" spans="1:4" x14ac:dyDescent="0.3">
      <c r="C254" s="27" t="s">
        <v>266</v>
      </c>
      <c r="D254" t="s">
        <v>267</v>
      </c>
    </row>
    <row r="256" spans="1:4" s="21" customFormat="1" x14ac:dyDescent="0.3">
      <c r="A256" s="22">
        <v>4</v>
      </c>
      <c r="B256" s="21" t="s">
        <v>270</v>
      </c>
    </row>
    <row r="258" spans="2:5" x14ac:dyDescent="0.3">
      <c r="B258" s="24" t="s">
        <v>271</v>
      </c>
    </row>
    <row r="260" spans="2:5" x14ac:dyDescent="0.3">
      <c r="B260" s="39"/>
      <c r="C260" s="66" t="s">
        <v>54</v>
      </c>
      <c r="D260" s="66" t="s">
        <v>56</v>
      </c>
      <c r="E260" s="66" t="s">
        <v>59</v>
      </c>
    </row>
    <row r="261" spans="2:5" x14ac:dyDescent="0.3">
      <c r="B261" s="69" t="s">
        <v>103</v>
      </c>
      <c r="C261" s="40">
        <f>AVERAGEIFS(coffee_all,gender,C260)</f>
        <v>10.186202531645566</v>
      </c>
      <c r="D261" s="40">
        <f>AVERAGEIFS(coffee_all,gender,D260)</f>
        <v>9.0923595505617989</v>
      </c>
      <c r="E261" s="40">
        <f>AVERAGEIFS(coffee_all,gender,E260)</f>
        <v>9.8625000000000025</v>
      </c>
    </row>
    <row r="262" spans="2:5" x14ac:dyDescent="0.3">
      <c r="B262" s="69" t="s">
        <v>104</v>
      </c>
      <c r="C262" s="40">
        <f>AVERAGEIFS(tshirt_all,gender,$C$260)</f>
        <v>32.379240506329097</v>
      </c>
      <c r="D262" s="40">
        <f>AVERAGEIFS(tshirt_all,gender,D260)</f>
        <v>32.067303370786533</v>
      </c>
      <c r="E262" s="40">
        <f>AVERAGEIFS(tshirt_all,gender,E260)</f>
        <v>30.406562499999996</v>
      </c>
    </row>
    <row r="263" spans="2:5" x14ac:dyDescent="0.3">
      <c r="B263" s="69" t="s">
        <v>105</v>
      </c>
      <c r="C263" s="40">
        <f>AVERAGEIFS(shampoo_all,gender,C$260)</f>
        <v>3.6116455696202547</v>
      </c>
      <c r="D263" s="40">
        <f>AVERAGEIFS(shampoo_all,gender,D$260)</f>
        <v>3.7184269662921343</v>
      </c>
      <c r="E263" s="40">
        <f>AVERAGEIFS(shampoo_all,gender,E$260)</f>
        <v>3.7253124999999994</v>
      </c>
    </row>
    <row r="264" spans="2:5" x14ac:dyDescent="0.3">
      <c r="B264" s="69" t="s">
        <v>106</v>
      </c>
      <c r="C264" s="40">
        <f>AVERAGEIFS(detergent_all,gender,C$260)</f>
        <v>6.6901265822784808</v>
      </c>
      <c r="D264" s="40">
        <f>AVERAGEIFS(detergent_all,gender,D$260)</f>
        <v>6.8458426966292159</v>
      </c>
      <c r="E264" s="40">
        <f>AVERAGEIFS(detergent_all,gender,E$260)</f>
        <v>6.6825000000000001</v>
      </c>
    </row>
    <row r="265" spans="2:5" x14ac:dyDescent="0.3">
      <c r="B265" s="69" t="s">
        <v>156</v>
      </c>
      <c r="C265" s="40">
        <f>AVERAGEIFS(juice_all,gender,C$260)</f>
        <v>2.8051898734177207</v>
      </c>
      <c r="D265" s="40">
        <f>AVERAGEIFS(juice_all,gender,D$260)</f>
        <v>3.0983146067415732</v>
      </c>
      <c r="E265" s="40">
        <f>AVERAGEIFS(juice_all,gender,E$260)</f>
        <v>3.1121875000000006</v>
      </c>
    </row>
    <row r="266" spans="2:5" x14ac:dyDescent="0.3">
      <c r="B266" s="69" t="s">
        <v>157</v>
      </c>
      <c r="C266" s="40">
        <f>AVERAGEIFS(cleaner_all,gender,C$260)</f>
        <v>3.8406329113924045</v>
      </c>
      <c r="D266" s="40">
        <f>AVERAGEIFS(cleaner_all,gender,D$260)</f>
        <v>4.2171910112359541</v>
      </c>
      <c r="E266" s="40">
        <f>AVERAGEIFS(cleaner_all,gender,E$260)</f>
        <v>3.6481249999999998</v>
      </c>
    </row>
    <row r="268" spans="2:5" x14ac:dyDescent="0.3">
      <c r="B268" s="107" t="s">
        <v>234</v>
      </c>
      <c r="C268" t="s">
        <v>273</v>
      </c>
    </row>
    <row r="277" spans="2:8" x14ac:dyDescent="0.3">
      <c r="B277" s="24" t="s">
        <v>279</v>
      </c>
    </row>
    <row r="278" spans="2:8" x14ac:dyDescent="0.3">
      <c r="B278" s="24"/>
    </row>
    <row r="279" spans="2:8" x14ac:dyDescent="0.3">
      <c r="C279" s="66" t="s">
        <v>49</v>
      </c>
      <c r="D279" s="66" t="s">
        <v>51</v>
      </c>
      <c r="E279" s="66" t="s">
        <v>50</v>
      </c>
      <c r="F279" s="66" t="s">
        <v>52</v>
      </c>
      <c r="G279" s="66" t="s">
        <v>55</v>
      </c>
      <c r="H279" s="66" t="s">
        <v>58</v>
      </c>
    </row>
    <row r="280" spans="2:8" x14ac:dyDescent="0.3">
      <c r="B280" s="39"/>
      <c r="C280" s="23" t="str">
        <f>VLOOKUP(C279,$C$291:$D$296,2)</f>
        <v>Single</v>
      </c>
      <c r="D280" s="23" t="str">
        <f>VLOOKUP(D279,$C$291:$D$296,2)</f>
        <v>Married</v>
      </c>
      <c r="E280" s="23" t="str">
        <f>VLOOKUP(E279,$C$291:$D$296,2)</f>
        <v>Divorced</v>
      </c>
      <c r="F280" s="23" t="str">
        <f>VLOOKUP(F279,$C$291:$D$296,2)</f>
        <v>Widowed</v>
      </c>
      <c r="G280" s="23" t="str">
        <f>VLOOKUP(G279,$C$291:$D$296,2)</f>
        <v>Other</v>
      </c>
      <c r="H280" s="23" t="str">
        <f>VLOOKUP(H279,$C$291:$D$296,2)</f>
        <v>Prefer Not To Say</v>
      </c>
    </row>
    <row r="281" spans="2:8" x14ac:dyDescent="0.3">
      <c r="B281" s="69" t="s">
        <v>103</v>
      </c>
      <c r="C281" s="40">
        <f>AVERAGEIFS(coffee_all,maritalstatus,C$279)</f>
        <v>10.046744186046512</v>
      </c>
      <c r="D281" s="40">
        <f>AVERAGEIFS(coffee_all,maritalstatus,$D$279)</f>
        <v>9.6226470588235244</v>
      </c>
      <c r="E281" s="40">
        <f>AVERAGEIFS(coffee_all,maritalstatus,$E$279)</f>
        <v>9.8518750000000015</v>
      </c>
      <c r="F281" s="40">
        <f>AVERAGEIFS(coffee_all,maritalstatus,$F$279)</f>
        <v>8.6183333333333341</v>
      </c>
      <c r="G281" s="40">
        <f>AVERAGEIFS(coffee_all,maritalstatus,$G$279)</f>
        <v>9.4300000000000015</v>
      </c>
      <c r="H281" s="40">
        <f>AVERAGEIFS(coffee_all,maritalstatus,$H$279)</f>
        <v>9.1286666666666658</v>
      </c>
    </row>
    <row r="282" spans="2:8" x14ac:dyDescent="0.3">
      <c r="B282" s="69" t="s">
        <v>104</v>
      </c>
      <c r="C282" s="40">
        <f>AVERAGEIFS(tshirt_all,maritalstatus,C$279)</f>
        <v>34.310930232558135</v>
      </c>
      <c r="D282" s="40">
        <f>AVERAGEIFS(tshirt_all,maritalstatus,$D$279)</f>
        <v>30.63607843137256</v>
      </c>
      <c r="E282" s="40">
        <f>AVERAGEIFS(tshirt_all,maritalstatus,$E$279)</f>
        <v>30.87125</v>
      </c>
      <c r="F282" s="40">
        <f>AVERAGEIFS(tshirt_all,maritalstatus,$F$279)</f>
        <v>29.959999999999997</v>
      </c>
      <c r="G282" s="40">
        <f>AVERAGEIFS(tshirt_all,maritalstatus,$G$279)</f>
        <v>34.612222222222229</v>
      </c>
      <c r="H282" s="40">
        <f>AVERAGEIFS(tshirt_all,maritalstatus,$H$279)</f>
        <v>32.532666666666664</v>
      </c>
    </row>
    <row r="283" spans="2:8" x14ac:dyDescent="0.3">
      <c r="B283" s="69" t="s">
        <v>105</v>
      </c>
      <c r="C283" s="40">
        <f>AVERAGEIFS(shampoo_all,maritalstatus,C$279)</f>
        <v>3.9699999999999993</v>
      </c>
      <c r="D283" s="40">
        <f>AVERAGEIFS(shampoo_all,maritalstatus,$D$279)</f>
        <v>3.7515686274509794</v>
      </c>
      <c r="E283" s="40">
        <f>AVERAGEIFS(shampoo_all,maritalstatus,$E$279)</f>
        <v>3.6706249999999998</v>
      </c>
      <c r="F283" s="40">
        <f>AVERAGEIFS(shampoo_all,maritalstatus,$F$279)</f>
        <v>2.5016666666666665</v>
      </c>
      <c r="G283" s="40">
        <f>AVERAGEIFS(shampoo_all,maritalstatus,$G$279)</f>
        <v>3.6772222222222219</v>
      </c>
      <c r="H283" s="40">
        <f>AVERAGEIFS(shampoo_all,maritalstatus,$H$279)</f>
        <v>2.8113333333333332</v>
      </c>
    </row>
    <row r="284" spans="2:8" x14ac:dyDescent="0.3">
      <c r="B284" s="69" t="s">
        <v>106</v>
      </c>
      <c r="C284" s="40">
        <f>AVERAGEIFS(detergent_all,maritalstatus,C$279)</f>
        <v>6.9023255813953481</v>
      </c>
      <c r="D284" s="40">
        <f>AVERAGEIFS(detergent_all,maritalstatus,$D$279)</f>
        <v>6.5732352941176488</v>
      </c>
      <c r="E284" s="40">
        <f>AVERAGEIFS(detergent_all,maritalstatus,$E$279)</f>
        <v>6.7674999999999983</v>
      </c>
      <c r="F284" s="40">
        <f>AVERAGEIFS(detergent_all,maritalstatus,$F$279)</f>
        <v>6.5316666666666672</v>
      </c>
      <c r="G284" s="40">
        <f>AVERAGEIFS(detergent_all,maritalstatus,$G$279)</f>
        <v>7.5044444444444451</v>
      </c>
      <c r="H284" s="40">
        <f>AVERAGEIFS(detergent_all,maritalstatus,$H$279)</f>
        <v>6.7880000000000011</v>
      </c>
    </row>
    <row r="285" spans="2:8" x14ac:dyDescent="0.3">
      <c r="B285" s="69" t="s">
        <v>156</v>
      </c>
      <c r="C285" s="40">
        <f>AVERAGEIFS(juice_all,maritalstatus,C$279)</f>
        <v>3.3432558139534883</v>
      </c>
      <c r="D285" s="40">
        <f>AVERAGEIFS(juice_all,maritalstatus,$D$279)</f>
        <v>2.9403921568627447</v>
      </c>
      <c r="E285" s="40">
        <f>AVERAGEIFS(juice_all,maritalstatus,$E$279)</f>
        <v>2.9887499999999996</v>
      </c>
      <c r="F285" s="40">
        <f>AVERAGEIFS(juice_all,maritalstatus,$F$279)</f>
        <v>2.5750000000000002</v>
      </c>
      <c r="G285" s="40">
        <f>AVERAGEIFS(juice_all,maritalstatus,$G$279)</f>
        <v>2.6316666666666668</v>
      </c>
      <c r="H285" s="40">
        <f>AVERAGEIFS(juice_all,maritalstatus,$H$279)</f>
        <v>2.8420000000000001</v>
      </c>
    </row>
    <row r="286" spans="2:8" x14ac:dyDescent="0.3">
      <c r="B286" s="69" t="s">
        <v>157</v>
      </c>
      <c r="C286" s="40">
        <f>AVERAGEIFS(cleaner_all,maritalstatus,C$279)</f>
        <v>4.0511627906976742</v>
      </c>
      <c r="D286" s="40">
        <f>AVERAGEIFS(cleaner_all,maritalstatus,$D$279)</f>
        <v>4.1601960784313734</v>
      </c>
      <c r="E286" s="40">
        <f>AVERAGEIFS(cleaner_all,maritalstatus,$E$279)</f>
        <v>3.6075000000000004</v>
      </c>
      <c r="F286" s="40">
        <f>AVERAGEIFS(cleaner_all,maritalstatus,$F$279)</f>
        <v>3.2833333333333337</v>
      </c>
      <c r="G286" s="40">
        <f>AVERAGEIFS(cleaner_all,maritalstatus,$G$279)</f>
        <v>3.6227777777777783</v>
      </c>
      <c r="H286" s="40">
        <f>AVERAGEIFS(cleaner_all,maritalstatus,$H$279)</f>
        <v>3.6206666666666671</v>
      </c>
    </row>
    <row r="288" spans="2:8" x14ac:dyDescent="0.3">
      <c r="B288" s="107" t="s">
        <v>234</v>
      </c>
      <c r="C288" t="s">
        <v>282</v>
      </c>
    </row>
    <row r="290" spans="3:4" x14ac:dyDescent="0.3">
      <c r="C290" s="108" t="s">
        <v>281</v>
      </c>
      <c r="D290" s="109"/>
    </row>
    <row r="291" spans="3:4" x14ac:dyDescent="0.3">
      <c r="C291" s="35" t="s">
        <v>49</v>
      </c>
      <c r="D291" s="35" t="s">
        <v>274</v>
      </c>
    </row>
    <row r="292" spans="3:4" x14ac:dyDescent="0.3">
      <c r="C292" s="35" t="s">
        <v>51</v>
      </c>
      <c r="D292" s="35" t="s">
        <v>275</v>
      </c>
    </row>
    <row r="293" spans="3:4" x14ac:dyDescent="0.3">
      <c r="C293" s="35" t="s">
        <v>50</v>
      </c>
      <c r="D293" s="35" t="s">
        <v>276</v>
      </c>
    </row>
    <row r="294" spans="3:4" x14ac:dyDescent="0.3">
      <c r="C294" s="35" t="s">
        <v>52</v>
      </c>
      <c r="D294" s="35" t="s">
        <v>277</v>
      </c>
    </row>
    <row r="295" spans="3:4" x14ac:dyDescent="0.3">
      <c r="C295" s="35" t="s">
        <v>55</v>
      </c>
      <c r="D295" s="35" t="s">
        <v>278</v>
      </c>
    </row>
    <row r="296" spans="3:4" x14ac:dyDescent="0.3">
      <c r="C296" s="35" t="s">
        <v>58</v>
      </c>
      <c r="D296" s="35" t="s">
        <v>280</v>
      </c>
    </row>
  </sheetData>
  <mergeCells count="13">
    <mergeCell ref="B205:C205"/>
    <mergeCell ref="B222:C222"/>
    <mergeCell ref="B239:C239"/>
    <mergeCell ref="C290:D290"/>
    <mergeCell ref="D122:F122"/>
    <mergeCell ref="I53:J53"/>
    <mergeCell ref="I55:J55"/>
    <mergeCell ref="C113:D113"/>
    <mergeCell ref="E113:F113"/>
    <mergeCell ref="G113:H113"/>
    <mergeCell ref="I113:J113"/>
    <mergeCell ref="K113:L113"/>
    <mergeCell ref="M113:N1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Claim</vt:lpstr>
      <vt:lpstr>Raw Data</vt:lpstr>
      <vt:lpstr>Given Instructions</vt:lpstr>
      <vt:lpstr>Assignment Breakdown</vt:lpstr>
      <vt:lpstr>Data - With Notes</vt:lpstr>
      <vt:lpstr>ANSWER - ANALYSIS</vt:lpstr>
      <vt:lpstr>cleaner_all</vt:lpstr>
      <vt:lpstr>cleaner_g1</vt:lpstr>
      <vt:lpstr>cleaner_g2</vt:lpstr>
      <vt:lpstr>cleaner_g3</vt:lpstr>
      <vt:lpstr>cleaner_g4</vt:lpstr>
      <vt:lpstr>coffee_all</vt:lpstr>
      <vt:lpstr>coffee_g1</vt:lpstr>
      <vt:lpstr>coffee_g2</vt:lpstr>
      <vt:lpstr>coffee_g3</vt:lpstr>
      <vt:lpstr>coffee_g4</vt:lpstr>
      <vt:lpstr>detergent_all</vt:lpstr>
      <vt:lpstr>detergent_g1</vt:lpstr>
      <vt:lpstr>detergent_g2</vt:lpstr>
      <vt:lpstr>detergent_g3</vt:lpstr>
      <vt:lpstr>detergent_g4</vt:lpstr>
      <vt:lpstr>gender</vt:lpstr>
      <vt:lpstr>juice_all</vt:lpstr>
      <vt:lpstr>juice_g1</vt:lpstr>
      <vt:lpstr>juice_g2</vt:lpstr>
      <vt:lpstr>juice_g3</vt:lpstr>
      <vt:lpstr>juice_g4</vt:lpstr>
      <vt:lpstr>maritalstatus</vt:lpstr>
      <vt:lpstr>shampoo_all</vt:lpstr>
      <vt:lpstr>shampoo_g1</vt:lpstr>
      <vt:lpstr>shampoo_g2</vt:lpstr>
      <vt:lpstr>shampoo_g3</vt:lpstr>
      <vt:lpstr>shampoo_g4</vt:lpstr>
      <vt:lpstr>tshirt_all</vt:lpstr>
      <vt:lpstr>tshirt_g1</vt:lpstr>
      <vt:lpstr>tshirt_g2</vt:lpstr>
      <vt:lpstr>tshirt_g3</vt:lpstr>
      <vt:lpstr>tshirt_g4</vt:lpstr>
    </vt:vector>
  </TitlesOfParts>
  <Company>Fairleigh Dickinson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Zhaobo Bob Wang</dc:creator>
  <cp:lastModifiedBy>Rachelle Perez</cp:lastModifiedBy>
  <dcterms:created xsi:type="dcterms:W3CDTF">2017-03-26T21:07:29Z</dcterms:created>
  <dcterms:modified xsi:type="dcterms:W3CDTF">2019-11-03T02:38:18Z</dcterms:modified>
</cp:coreProperties>
</file>