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.Zbookrs-HP\Dropbox\Rachelle\edu\coursera - Financial Engineering and Risk Management I\"/>
    </mc:Choice>
  </mc:AlternateContent>
  <xr:revisionPtr revIDLastSave="0" documentId="13_ncr:1_{BC974E31-58B9-4119-967C-506FC8D65A96}" xr6:coauthVersionLast="45" xr6:coauthVersionMax="45" xr10:uidLastSave="{00000000-0000-0000-0000-000000000000}"/>
  <bookViews>
    <workbookView xWindow="-120" yWindow="-120" windowWidth="29040" windowHeight="15840" tabRatio="815" firstSheet="2" activeTab="5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7" l="1"/>
  <c r="D51" i="7"/>
  <c r="F34" i="13" l="1"/>
  <c r="G33" i="13"/>
  <c r="F33" i="13"/>
  <c r="H32" i="13"/>
  <c r="G32" i="13"/>
  <c r="F32" i="13"/>
  <c r="I31" i="13"/>
  <c r="H31" i="13"/>
  <c r="G31" i="13"/>
  <c r="F31" i="13"/>
  <c r="J30" i="13"/>
  <c r="I30" i="13"/>
  <c r="H30" i="13"/>
  <c r="G30" i="13"/>
  <c r="F30" i="13"/>
  <c r="K29" i="13"/>
  <c r="J29" i="13"/>
  <c r="I29" i="13"/>
  <c r="H29" i="13"/>
  <c r="G29" i="13"/>
  <c r="F29" i="13"/>
  <c r="I13" i="13"/>
  <c r="J12" i="13"/>
  <c r="I12" i="13"/>
  <c r="K11" i="13"/>
  <c r="J11" i="13"/>
  <c r="I11" i="13"/>
  <c r="G15" i="13"/>
  <c r="H14" i="13"/>
  <c r="G14" i="13"/>
  <c r="H13" i="13"/>
  <c r="G13" i="13"/>
  <c r="H12" i="13"/>
  <c r="G12" i="13"/>
  <c r="H11" i="13"/>
  <c r="G11" i="13"/>
  <c r="E49" i="12"/>
  <c r="F48" i="12"/>
  <c r="E48" i="12"/>
  <c r="G47" i="12"/>
  <c r="F47" i="12"/>
  <c r="E47" i="12"/>
  <c r="H46" i="12"/>
  <c r="G46" i="12"/>
  <c r="F46" i="12"/>
  <c r="E46" i="12"/>
  <c r="I45" i="12"/>
  <c r="H45" i="12"/>
  <c r="G45" i="12"/>
  <c r="F45" i="12"/>
  <c r="E45" i="12"/>
  <c r="J44" i="12"/>
  <c r="I44" i="12"/>
  <c r="H44" i="12"/>
  <c r="G44" i="12"/>
  <c r="F44" i="12"/>
  <c r="E44" i="12"/>
  <c r="K43" i="12"/>
  <c r="J43" i="12"/>
  <c r="I43" i="12"/>
  <c r="H43" i="12"/>
  <c r="G43" i="12"/>
  <c r="F43" i="12"/>
  <c r="E43" i="12"/>
  <c r="L53" i="12"/>
  <c r="L52" i="12"/>
  <c r="L51" i="12"/>
  <c r="L50" i="12"/>
  <c r="L49" i="12"/>
  <c r="L48" i="12"/>
  <c r="L47" i="12"/>
  <c r="L46" i="12"/>
  <c r="L45" i="12"/>
  <c r="L44" i="12"/>
  <c r="L43" i="12"/>
  <c r="E17" i="12"/>
  <c r="F16" i="12"/>
  <c r="E16" i="12"/>
  <c r="G15" i="12"/>
  <c r="F15" i="12"/>
  <c r="E15" i="12"/>
  <c r="H14" i="12"/>
  <c r="G14" i="12"/>
  <c r="F14" i="12"/>
  <c r="E14" i="12"/>
  <c r="I13" i="12"/>
  <c r="H13" i="12"/>
  <c r="G13" i="12"/>
  <c r="F13" i="12"/>
  <c r="E13" i="12"/>
  <c r="J12" i="12"/>
  <c r="I12" i="12"/>
  <c r="H12" i="12"/>
  <c r="G12" i="12"/>
  <c r="F12" i="12"/>
  <c r="E12" i="12"/>
  <c r="K11" i="12"/>
  <c r="J11" i="12"/>
  <c r="I11" i="12"/>
  <c r="H11" i="12"/>
  <c r="G11" i="12"/>
  <c r="F11" i="12"/>
  <c r="E11" i="12"/>
  <c r="B67" i="8"/>
  <c r="C66" i="8"/>
  <c r="B66" i="8"/>
  <c r="D65" i="8"/>
  <c r="C65" i="8"/>
  <c r="B65" i="8"/>
  <c r="E64" i="8"/>
  <c r="D64" i="8"/>
  <c r="C64" i="8"/>
  <c r="B64" i="8"/>
  <c r="F63" i="8"/>
  <c r="E63" i="8"/>
  <c r="D63" i="8"/>
  <c r="C63" i="8"/>
  <c r="B63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L45" i="8"/>
  <c r="H58" i="8"/>
  <c r="G58" i="8"/>
  <c r="F58" i="8"/>
  <c r="E58" i="8"/>
  <c r="D58" i="8"/>
  <c r="D52" i="8"/>
  <c r="E51" i="8"/>
  <c r="D51" i="8"/>
  <c r="F50" i="8"/>
  <c r="E50" i="8"/>
  <c r="D50" i="8"/>
  <c r="G49" i="8"/>
  <c r="F49" i="8"/>
  <c r="E49" i="8"/>
  <c r="D49" i="8"/>
  <c r="H48" i="8"/>
  <c r="G48" i="8"/>
  <c r="F48" i="8"/>
  <c r="E48" i="8"/>
  <c r="D48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L55" i="8"/>
  <c r="L54" i="8"/>
  <c r="L53" i="8"/>
  <c r="L52" i="8"/>
  <c r="L51" i="8"/>
  <c r="L50" i="8"/>
  <c r="L49" i="8"/>
  <c r="L48" i="8"/>
  <c r="L47" i="8"/>
  <c r="L46" i="8"/>
  <c r="C34" i="8"/>
  <c r="D33" i="8"/>
  <c r="C33" i="8"/>
  <c r="E32" i="8"/>
  <c r="D32" i="8"/>
  <c r="C32" i="8"/>
  <c r="F31" i="8"/>
  <c r="E31" i="8"/>
  <c r="D31" i="8"/>
  <c r="C31" i="8"/>
  <c r="G30" i="8"/>
  <c r="F30" i="8"/>
  <c r="E30" i="8"/>
  <c r="D30" i="8"/>
  <c r="C30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H14" i="8"/>
  <c r="I13" i="8"/>
  <c r="H13" i="8"/>
  <c r="J12" i="8"/>
  <c r="I12" i="8"/>
  <c r="H12" i="8"/>
  <c r="K11" i="8"/>
  <c r="J11" i="8"/>
  <c r="I11" i="8"/>
  <c r="H11" i="8"/>
  <c r="L36" i="8"/>
  <c r="L35" i="8"/>
  <c r="L34" i="8"/>
  <c r="L33" i="8"/>
  <c r="L32" i="8"/>
  <c r="L31" i="8"/>
  <c r="L30" i="8"/>
  <c r="L29" i="8"/>
  <c r="L28" i="8"/>
  <c r="L27" i="8"/>
  <c r="L26" i="8"/>
  <c r="B24" i="16" l="1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 s="1"/>
  <c r="K63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61" i="15" s="1"/>
  <c r="J62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 s="1"/>
  <c r="K67" i="14" s="1"/>
  <c r="K25" i="14"/>
  <c r="B8" i="14"/>
  <c r="J25" i="14"/>
  <c r="I25" i="14"/>
  <c r="H25" i="14"/>
  <c r="G25" i="14"/>
  <c r="F25" i="14"/>
  <c r="E25" i="14"/>
  <c r="D25" i="14"/>
  <c r="C25" i="14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 s="1"/>
  <c r="K66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 s="1"/>
  <c r="K65" i="14" s="1"/>
  <c r="J66" i="14" s="1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63" i="14" s="1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 s="1"/>
  <c r="K62" i="14" s="1"/>
  <c r="J63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 s="1"/>
  <c r="K61" i="14" s="1"/>
  <c r="J62" i="14" s="1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60" i="14" s="1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59" i="15"/>
  <c r="J63" i="15"/>
  <c r="B50" i="13"/>
  <c r="C50" i="13"/>
  <c r="B51" i="13"/>
  <c r="C51" i="13"/>
  <c r="B52" i="13"/>
  <c r="D50" i="13"/>
  <c r="B34" i="13"/>
  <c r="C34" i="13"/>
  <c r="D34" i="13"/>
  <c r="E34" i="13"/>
  <c r="B35" i="13"/>
  <c r="C35" i="13"/>
  <c r="D35" i="13"/>
  <c r="E35" i="13"/>
  <c r="B36" i="13"/>
  <c r="C36" i="13"/>
  <c r="D36" i="13"/>
  <c r="B37" i="13"/>
  <c r="C37" i="13"/>
  <c r="B38" i="13"/>
  <c r="B21" i="13"/>
  <c r="C21" i="13" s="1"/>
  <c r="D21" i="13" s="1"/>
  <c r="C19" i="13"/>
  <c r="D18" i="13"/>
  <c r="C18" i="13"/>
  <c r="E17" i="13"/>
  <c r="D17" i="13"/>
  <c r="C17" i="13"/>
  <c r="F16" i="13"/>
  <c r="E16" i="13"/>
  <c r="D16" i="13"/>
  <c r="C16" i="13"/>
  <c r="B6" i="13"/>
  <c r="O16" i="12"/>
  <c r="P16" i="12"/>
  <c r="Q16" i="12"/>
  <c r="R16" i="12"/>
  <c r="O17" i="12"/>
  <c r="P17" i="12"/>
  <c r="Q17" i="12"/>
  <c r="R17" i="12"/>
  <c r="O18" i="12"/>
  <c r="P18" i="12"/>
  <c r="Q18" i="12"/>
  <c r="O19" i="12"/>
  <c r="P19" i="12"/>
  <c r="O20" i="12"/>
  <c r="O52" i="12"/>
  <c r="B52" i="12"/>
  <c r="P51" i="12"/>
  <c r="O51" i="12"/>
  <c r="C51" i="12"/>
  <c r="B51" i="12"/>
  <c r="Q50" i="12"/>
  <c r="P50" i="12"/>
  <c r="O50" i="12"/>
  <c r="D50" i="12"/>
  <c r="C50" i="12"/>
  <c r="B50" i="12"/>
  <c r="R49" i="12"/>
  <c r="Q49" i="12"/>
  <c r="P49" i="12"/>
  <c r="O49" i="12"/>
  <c r="D49" i="12"/>
  <c r="C49" i="12"/>
  <c r="B49" i="12"/>
  <c r="B34" i="12"/>
  <c r="C33" i="12"/>
  <c r="B33" i="12"/>
  <c r="D32" i="12"/>
  <c r="C32" i="12"/>
  <c r="B32" i="12"/>
  <c r="E31" i="12"/>
  <c r="D31" i="12"/>
  <c r="C31" i="12"/>
  <c r="B31" i="12"/>
  <c r="F30" i="12"/>
  <c r="E30" i="12"/>
  <c r="D30" i="12"/>
  <c r="C30" i="12"/>
  <c r="B30" i="12"/>
  <c r="G29" i="12"/>
  <c r="F29" i="12"/>
  <c r="E29" i="12"/>
  <c r="D29" i="12"/>
  <c r="C29" i="12"/>
  <c r="B29" i="12"/>
  <c r="B21" i="12"/>
  <c r="C21" i="12" s="1"/>
  <c r="D21" i="12" s="1"/>
  <c r="E21" i="12" s="1"/>
  <c r="F21" i="12" s="1"/>
  <c r="G21" i="12" s="1"/>
  <c r="H21" i="12" s="1"/>
  <c r="I21" i="12" s="1"/>
  <c r="J21" i="12" s="1"/>
  <c r="K21" i="12" s="1"/>
  <c r="C19" i="12"/>
  <c r="D18" i="12"/>
  <c r="C18" i="12"/>
  <c r="D17" i="12"/>
  <c r="C17" i="12"/>
  <c r="D16" i="12"/>
  <c r="C16" i="12"/>
  <c r="B6" i="12"/>
  <c r="C20" i="12"/>
  <c r="D19" i="12" s="1"/>
  <c r="C23" i="9"/>
  <c r="C24" i="9"/>
  <c r="C25" i="9"/>
  <c r="C26" i="9"/>
  <c r="C27" i="9"/>
  <c r="B16" i="9"/>
  <c r="D23" i="9"/>
  <c r="E23" i="9"/>
  <c r="F23" i="9"/>
  <c r="G23" i="9"/>
  <c r="D24" i="9"/>
  <c r="E24" i="9"/>
  <c r="F24" i="9"/>
  <c r="D25" i="9"/>
  <c r="E25" i="9"/>
  <c r="D26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 s="1"/>
  <c r="H21" i="7"/>
  <c r="I21" i="7"/>
  <c r="J21" i="7"/>
  <c r="K21" i="7"/>
  <c r="L21" i="7"/>
  <c r="L63" i="7" s="1"/>
  <c r="K63" i="7" s="1"/>
  <c r="J64" i="7" s="1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 s="1"/>
  <c r="D24" i="7"/>
  <c r="E25" i="7"/>
  <c r="F25" i="7"/>
  <c r="G25" i="7"/>
  <c r="H25" i="7"/>
  <c r="I25" i="7"/>
  <c r="J25" i="7"/>
  <c r="K25" i="7"/>
  <c r="L25" i="7"/>
  <c r="L67" i="7" s="1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M15" i="7"/>
  <c r="N32" i="7"/>
  <c r="D44" i="7"/>
  <c r="M16" i="7"/>
  <c r="M17" i="7"/>
  <c r="M18" i="7"/>
  <c r="M19" i="7"/>
  <c r="M20" i="7"/>
  <c r="M21" i="7"/>
  <c r="M22" i="7"/>
  <c r="M23" i="7"/>
  <c r="M24" i="7"/>
  <c r="M25" i="7"/>
  <c r="B21" i="8"/>
  <c r="C21" i="8" s="1"/>
  <c r="D21" i="8" s="1"/>
  <c r="E21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52" i="8"/>
  <c r="C52" i="8"/>
  <c r="B53" i="8"/>
  <c r="C53" i="8"/>
  <c r="B54" i="8"/>
  <c r="D18" i="8"/>
  <c r="P52" i="8"/>
  <c r="P53" i="8"/>
  <c r="Q52" i="8"/>
  <c r="B31" i="8"/>
  <c r="B32" i="8"/>
  <c r="B33" i="8"/>
  <c r="B34" i="8"/>
  <c r="B35" i="8"/>
  <c r="E16" i="8"/>
  <c r="E17" i="8"/>
  <c r="D16" i="8"/>
  <c r="F16" i="8"/>
  <c r="D17" i="8"/>
  <c r="C16" i="8"/>
  <c r="C17" i="8"/>
  <c r="C18" i="8"/>
  <c r="C19" i="8"/>
  <c r="K64" i="7"/>
  <c r="J65" i="7" s="1"/>
  <c r="K66" i="7"/>
  <c r="K65" i="7"/>
  <c r="K59" i="7"/>
  <c r="C20" i="8"/>
  <c r="K61" i="7"/>
  <c r="C20" i="13" l="1"/>
  <c r="D20" i="13" s="1"/>
  <c r="E20" i="13" s="1"/>
  <c r="F20" i="13" s="1"/>
  <c r="L21" i="12"/>
  <c r="K53" i="12"/>
  <c r="E19" i="12"/>
  <c r="F19" i="12" s="1"/>
  <c r="G19" i="12" s="1"/>
  <c r="H19" i="12" s="1"/>
  <c r="I19" i="12" s="1"/>
  <c r="J19" i="12" s="1"/>
  <c r="K19" i="12" s="1"/>
  <c r="E18" i="12"/>
  <c r="R18" i="12" s="1"/>
  <c r="C16" i="9"/>
  <c r="D16" i="9" s="1"/>
  <c r="E16" i="9" s="1"/>
  <c r="F16" i="9" s="1"/>
  <c r="G16" i="9" s="1"/>
  <c r="C28" i="9"/>
  <c r="C33" i="9" s="1"/>
  <c r="C34" i="9" s="1"/>
  <c r="D19" i="8"/>
  <c r="E18" i="8" s="1"/>
  <c r="D20" i="8"/>
  <c r="E20" i="8" s="1"/>
  <c r="E42" i="7"/>
  <c r="F41" i="7" s="1"/>
  <c r="G40" i="7" s="1"/>
  <c r="H39" i="7" s="1"/>
  <c r="I38" i="7" s="1"/>
  <c r="K67" i="7"/>
  <c r="I65" i="7"/>
  <c r="K62" i="7"/>
  <c r="D47" i="7"/>
  <c r="D48" i="7" s="1"/>
  <c r="E44" i="7"/>
  <c r="E43" i="7"/>
  <c r="F42" i="7" s="1"/>
  <c r="G41" i="7" s="1"/>
  <c r="H40" i="7" s="1"/>
  <c r="I39" i="7" s="1"/>
  <c r="J38" i="7" s="1"/>
  <c r="J67" i="7"/>
  <c r="J63" i="7"/>
  <c r="I64" i="7" s="1"/>
  <c r="D20" i="12"/>
  <c r="I63" i="15"/>
  <c r="K65" i="15"/>
  <c r="J66" i="15" s="1"/>
  <c r="K64" i="15"/>
  <c r="J64" i="15" s="1"/>
  <c r="I64" i="15" s="1"/>
  <c r="J66" i="7"/>
  <c r="J62" i="7"/>
  <c r="I63" i="7" s="1"/>
  <c r="H64" i="7" s="1"/>
  <c r="K60" i="7"/>
  <c r="C15" i="9"/>
  <c r="D14" i="9" s="1"/>
  <c r="E13" i="9" s="1"/>
  <c r="C29" i="9"/>
  <c r="J61" i="14"/>
  <c r="I62" i="14" s="1"/>
  <c r="H63" i="14" s="1"/>
  <c r="K64" i="14"/>
  <c r="J65" i="14" s="1"/>
  <c r="I66" i="14" s="1"/>
  <c r="H67" i="14" s="1"/>
  <c r="J64" i="14"/>
  <c r="I63" i="14"/>
  <c r="J67" i="14"/>
  <c r="I67" i="14" s="1"/>
  <c r="K60" i="15"/>
  <c r="J60" i="15" s="1"/>
  <c r="D43" i="15"/>
  <c r="E42" i="15" s="1"/>
  <c r="F41" i="15" s="1"/>
  <c r="G40" i="15" s="1"/>
  <c r="H39" i="15" s="1"/>
  <c r="I38" i="15" s="1"/>
  <c r="J37" i="15" s="1"/>
  <c r="K36" i="15" s="1"/>
  <c r="L35" i="15" s="1"/>
  <c r="M34" i="15" s="1"/>
  <c r="N33" i="15" s="1"/>
  <c r="D44" i="15"/>
  <c r="K67" i="15"/>
  <c r="J67" i="15" s="1"/>
  <c r="K59" i="14"/>
  <c r="J60" i="14" s="1"/>
  <c r="D43" i="14"/>
  <c r="E42" i="14" s="1"/>
  <c r="D44" i="14"/>
  <c r="C16" i="16"/>
  <c r="D16" i="16" s="1"/>
  <c r="E16" i="16" s="1"/>
  <c r="F16" i="16" s="1"/>
  <c r="G16" i="16" s="1"/>
  <c r="G29" i="16" s="1"/>
  <c r="D15" i="16"/>
  <c r="E15" i="16" s="1"/>
  <c r="F15" i="16" s="1"/>
  <c r="G15" i="16" s="1"/>
  <c r="G28" i="16" s="1"/>
  <c r="R21" i="12"/>
  <c r="G35" i="12"/>
  <c r="E14" i="16"/>
  <c r="F14" i="16" s="1"/>
  <c r="G14" i="16" s="1"/>
  <c r="G27" i="16" s="1"/>
  <c r="E13" i="16"/>
  <c r="F21" i="8"/>
  <c r="G21" i="8" s="1"/>
  <c r="H21" i="8" s="1"/>
  <c r="I21" i="8" s="1"/>
  <c r="J21" i="8" s="1"/>
  <c r="K21" i="8" s="1"/>
  <c r="E21" i="13"/>
  <c r="D19" i="13" l="1"/>
  <c r="E19" i="13" s="1"/>
  <c r="F19" i="13" s="1"/>
  <c r="G20" i="13"/>
  <c r="L19" i="12"/>
  <c r="K51" i="12"/>
  <c r="R19" i="12"/>
  <c r="Q19" i="12" s="1"/>
  <c r="F18" i="12"/>
  <c r="G18" i="12" s="1"/>
  <c r="F17" i="12"/>
  <c r="E20" i="12"/>
  <c r="F20" i="12" s="1"/>
  <c r="G20" i="12" s="1"/>
  <c r="H20" i="12" s="1"/>
  <c r="I20" i="12" s="1"/>
  <c r="J20" i="12" s="1"/>
  <c r="K20" i="12" s="1"/>
  <c r="E14" i="9"/>
  <c r="F14" i="9" s="1"/>
  <c r="G14" i="9" s="1"/>
  <c r="L21" i="8"/>
  <c r="K36" i="8"/>
  <c r="D28" i="9"/>
  <c r="D15" i="9"/>
  <c r="E15" i="9" s="1"/>
  <c r="F15" i="9" s="1"/>
  <c r="G15" i="9" s="1"/>
  <c r="D29" i="9"/>
  <c r="E29" i="9" s="1"/>
  <c r="F20" i="8"/>
  <c r="G20" i="8" s="1"/>
  <c r="H20" i="8" s="1"/>
  <c r="I20" i="8" s="1"/>
  <c r="J20" i="8" s="1"/>
  <c r="K20" i="8" s="1"/>
  <c r="K35" i="8" s="1"/>
  <c r="F18" i="8"/>
  <c r="G18" i="8" s="1"/>
  <c r="H18" i="8" s="1"/>
  <c r="I18" i="8" s="1"/>
  <c r="J18" i="8" s="1"/>
  <c r="K18" i="8" s="1"/>
  <c r="K33" i="8" s="1"/>
  <c r="F17" i="8"/>
  <c r="G17" i="8" s="1"/>
  <c r="H17" i="8" s="1"/>
  <c r="I17" i="8" s="1"/>
  <c r="J17" i="8" s="1"/>
  <c r="K17" i="8" s="1"/>
  <c r="K32" i="8" s="1"/>
  <c r="E19" i="8"/>
  <c r="F29" i="16"/>
  <c r="E43" i="15"/>
  <c r="E44" i="15"/>
  <c r="I65" i="14"/>
  <c r="H66" i="14" s="1"/>
  <c r="G67" i="14" s="1"/>
  <c r="D27" i="9"/>
  <c r="E26" i="9" s="1"/>
  <c r="F25" i="9" s="1"/>
  <c r="O32" i="15"/>
  <c r="H64" i="14"/>
  <c r="G65" i="14" s="1"/>
  <c r="F66" i="14" s="1"/>
  <c r="E67" i="14" s="1"/>
  <c r="I67" i="15"/>
  <c r="H64" i="15"/>
  <c r="G64" i="14"/>
  <c r="F65" i="14" s="1"/>
  <c r="E66" i="14" s="1"/>
  <c r="D67" i="14" s="1"/>
  <c r="I61" i="14"/>
  <c r="H62" i="14" s="1"/>
  <c r="G63" i="14" s="1"/>
  <c r="G33" i="12"/>
  <c r="E44" i="14"/>
  <c r="E43" i="14"/>
  <c r="F42" i="14" s="1"/>
  <c r="I64" i="14"/>
  <c r="H65" i="14" s="1"/>
  <c r="G66" i="14" s="1"/>
  <c r="F67" i="14" s="1"/>
  <c r="J61" i="15"/>
  <c r="I62" i="15" s="1"/>
  <c r="H63" i="15" s="1"/>
  <c r="G64" i="15" s="1"/>
  <c r="I67" i="7"/>
  <c r="D47" i="15"/>
  <c r="D48" i="15" s="1"/>
  <c r="D50" i="15" s="1"/>
  <c r="F44" i="7"/>
  <c r="F43" i="7"/>
  <c r="I66" i="7"/>
  <c r="H66" i="7" s="1"/>
  <c r="F41" i="14"/>
  <c r="E47" i="14"/>
  <c r="E48" i="14" s="1"/>
  <c r="E50" i="14" s="1"/>
  <c r="J65" i="15"/>
  <c r="I66" i="15" s="1"/>
  <c r="D47" i="14"/>
  <c r="D48" i="14" s="1"/>
  <c r="D50" i="14" s="1"/>
  <c r="J61" i="7"/>
  <c r="I62" i="7" s="1"/>
  <c r="H63" i="7" s="1"/>
  <c r="G64" i="7" s="1"/>
  <c r="J60" i="7"/>
  <c r="I61" i="7" s="1"/>
  <c r="H62" i="7" s="1"/>
  <c r="G63" i="7" s="1"/>
  <c r="F64" i="7" s="1"/>
  <c r="H65" i="7"/>
  <c r="J37" i="7"/>
  <c r="K37" i="7" s="1"/>
  <c r="E47" i="7"/>
  <c r="E48" i="7" s="1"/>
  <c r="E50" i="7" s="1"/>
  <c r="F28" i="16"/>
  <c r="F12" i="9"/>
  <c r="F13" i="9"/>
  <c r="G13" i="9" s="1"/>
  <c r="F21" i="13"/>
  <c r="F12" i="16"/>
  <c r="F13" i="16"/>
  <c r="G13" i="16" s="1"/>
  <c r="G26" i="16" s="1"/>
  <c r="F27" i="16" s="1"/>
  <c r="E18" i="13" l="1"/>
  <c r="G21" i="13"/>
  <c r="H20" i="13"/>
  <c r="G19" i="13"/>
  <c r="L20" i="12"/>
  <c r="K52" i="12"/>
  <c r="J53" i="12" s="1"/>
  <c r="R20" i="12"/>
  <c r="Q21" i="12" s="1"/>
  <c r="G34" i="12"/>
  <c r="F35" i="12" s="1"/>
  <c r="G17" i="12"/>
  <c r="H17" i="12" s="1"/>
  <c r="I17" i="12" s="1"/>
  <c r="J17" i="12" s="1"/>
  <c r="K17" i="12" s="1"/>
  <c r="G16" i="12"/>
  <c r="H18" i="12"/>
  <c r="I18" i="12" s="1"/>
  <c r="J18" i="12" s="1"/>
  <c r="K18" i="12" s="1"/>
  <c r="G32" i="12"/>
  <c r="F33" i="12" s="1"/>
  <c r="K52" i="8"/>
  <c r="K55" i="8"/>
  <c r="K54" i="8"/>
  <c r="K51" i="8"/>
  <c r="J36" i="8"/>
  <c r="G16" i="8"/>
  <c r="H15" i="8" s="1"/>
  <c r="J33" i="8"/>
  <c r="L17" i="8"/>
  <c r="L18" i="8"/>
  <c r="L20" i="8"/>
  <c r="E28" i="9"/>
  <c r="F28" i="9" s="1"/>
  <c r="D33" i="9"/>
  <c r="D34" i="9" s="1"/>
  <c r="E29" i="16"/>
  <c r="E28" i="16"/>
  <c r="F18" i="13"/>
  <c r="F17" i="13"/>
  <c r="F19" i="8"/>
  <c r="F42" i="15"/>
  <c r="E47" i="15"/>
  <c r="E48" i="15" s="1"/>
  <c r="E50" i="15" s="1"/>
  <c r="G43" i="7"/>
  <c r="G44" i="7"/>
  <c r="F43" i="14"/>
  <c r="G42" i="14" s="1"/>
  <c r="F44" i="14"/>
  <c r="F64" i="14"/>
  <c r="E65" i="14" s="1"/>
  <c r="D66" i="14" s="1"/>
  <c r="C67" i="14" s="1"/>
  <c r="G66" i="7"/>
  <c r="E27" i="9"/>
  <c r="H67" i="15"/>
  <c r="G40" i="14"/>
  <c r="F47" i="14"/>
  <c r="F48" i="14" s="1"/>
  <c r="F50" i="14" s="1"/>
  <c r="G42" i="7"/>
  <c r="F47" i="7"/>
  <c r="F48" i="7" s="1"/>
  <c r="F50" i="7" s="1"/>
  <c r="G41" i="14"/>
  <c r="H40" i="14" s="1"/>
  <c r="G65" i="7"/>
  <c r="F66" i="7" s="1"/>
  <c r="K36" i="7"/>
  <c r="F65" i="7"/>
  <c r="E66" i="7" s="1"/>
  <c r="H67" i="7"/>
  <c r="G67" i="7" s="1"/>
  <c r="I65" i="15"/>
  <c r="P31" i="15"/>
  <c r="F43" i="15"/>
  <c r="F44" i="15"/>
  <c r="I61" i="15"/>
  <c r="H62" i="15" s="1"/>
  <c r="G63" i="15" s="1"/>
  <c r="F64" i="15" s="1"/>
  <c r="G12" i="16"/>
  <c r="G25" i="16" s="1"/>
  <c r="F26" i="16" s="1"/>
  <c r="E27" i="16" s="1"/>
  <c r="G11" i="16"/>
  <c r="G24" i="16" s="1"/>
  <c r="F29" i="9"/>
  <c r="G12" i="9"/>
  <c r="G11" i="9"/>
  <c r="G24" i="9"/>
  <c r="I20" i="13" l="1"/>
  <c r="H19" i="13"/>
  <c r="H21" i="13"/>
  <c r="G17" i="13"/>
  <c r="G18" i="13"/>
  <c r="J52" i="12"/>
  <c r="I53" i="12" s="1"/>
  <c r="L18" i="12"/>
  <c r="K50" i="12"/>
  <c r="J51" i="12" s="1"/>
  <c r="L17" i="12"/>
  <c r="K49" i="12"/>
  <c r="Q20" i="12"/>
  <c r="P21" i="12" s="1"/>
  <c r="H16" i="8"/>
  <c r="I16" i="8" s="1"/>
  <c r="J16" i="8" s="1"/>
  <c r="K16" i="8" s="1"/>
  <c r="K31" i="8" s="1"/>
  <c r="K50" i="8" s="1"/>
  <c r="G31" i="12"/>
  <c r="F32" i="12" s="1"/>
  <c r="E33" i="12" s="1"/>
  <c r="F34" i="12"/>
  <c r="H16" i="12"/>
  <c r="I16" i="12" s="1"/>
  <c r="J16" i="12" s="1"/>
  <c r="K16" i="12" s="1"/>
  <c r="H15" i="12"/>
  <c r="G30" i="12"/>
  <c r="J52" i="8"/>
  <c r="J55" i="8"/>
  <c r="E33" i="9"/>
  <c r="E34" i="9" s="1"/>
  <c r="I15" i="8"/>
  <c r="J15" i="8" s="1"/>
  <c r="K15" i="8" s="1"/>
  <c r="I14" i="8"/>
  <c r="G19" i="8"/>
  <c r="H19" i="8" s="1"/>
  <c r="I19" i="8" s="1"/>
  <c r="J19" i="8" s="1"/>
  <c r="K19" i="8" s="1"/>
  <c r="K34" i="8" s="1"/>
  <c r="D29" i="16"/>
  <c r="D28" i="16"/>
  <c r="F26" i="9"/>
  <c r="G25" i="9" s="1"/>
  <c r="H24" i="9" s="1"/>
  <c r="F27" i="9"/>
  <c r="G27" i="9" s="1"/>
  <c r="G16" i="13"/>
  <c r="G43" i="15"/>
  <c r="G44" i="15"/>
  <c r="G44" i="14"/>
  <c r="G43" i="14"/>
  <c r="H42" i="14" s="1"/>
  <c r="I41" i="14" s="1"/>
  <c r="J40" i="14" s="1"/>
  <c r="E65" i="7"/>
  <c r="D66" i="7" s="1"/>
  <c r="G41" i="15"/>
  <c r="F47" i="15"/>
  <c r="F48" i="15" s="1"/>
  <c r="F50" i="15" s="1"/>
  <c r="G42" i="15"/>
  <c r="H41" i="15" s="1"/>
  <c r="H66" i="15"/>
  <c r="G67" i="15" s="1"/>
  <c r="H65" i="15"/>
  <c r="H41" i="14"/>
  <c r="I40" i="14" s="1"/>
  <c r="L35" i="7"/>
  <c r="F67" i="7"/>
  <c r="E67" i="7" s="1"/>
  <c r="D67" i="7" s="1"/>
  <c r="H44" i="7"/>
  <c r="H43" i="7"/>
  <c r="H39" i="14"/>
  <c r="I39" i="14" s="1"/>
  <c r="G47" i="14"/>
  <c r="G48" i="14" s="1"/>
  <c r="G50" i="14" s="1"/>
  <c r="Q30" i="15"/>
  <c r="H41" i="7"/>
  <c r="G47" i="7"/>
  <c r="G48" i="7" s="1"/>
  <c r="G50" i="7" s="1"/>
  <c r="H42" i="7"/>
  <c r="I41" i="7" s="1"/>
  <c r="L36" i="7"/>
  <c r="M35" i="7" s="1"/>
  <c r="F25" i="16"/>
  <c r="E26" i="16" s="1"/>
  <c r="D27" i="16" s="1"/>
  <c r="H23" i="9"/>
  <c r="G29" i="9"/>
  <c r="G28" i="9"/>
  <c r="P20" i="12" l="1"/>
  <c r="O21" i="12" s="1"/>
  <c r="H17" i="13"/>
  <c r="I19" i="13"/>
  <c r="H18" i="13"/>
  <c r="I21" i="13"/>
  <c r="J20" i="13"/>
  <c r="H16" i="13"/>
  <c r="H15" i="13"/>
  <c r="I52" i="12"/>
  <c r="H53" i="12" s="1"/>
  <c r="L16" i="8"/>
  <c r="J50" i="12"/>
  <c r="I51" i="12" s="1"/>
  <c r="F31" i="12"/>
  <c r="E32" i="12" s="1"/>
  <c r="D33" i="12" s="1"/>
  <c r="L16" i="12"/>
  <c r="K48" i="12"/>
  <c r="J49" i="12" s="1"/>
  <c r="J32" i="8"/>
  <c r="I33" i="8" s="1"/>
  <c r="E35" i="12"/>
  <c r="E34" i="12"/>
  <c r="I14" i="12"/>
  <c r="I15" i="12"/>
  <c r="J15" i="12" s="1"/>
  <c r="K15" i="12" s="1"/>
  <c r="K53" i="8"/>
  <c r="J35" i="8"/>
  <c r="J34" i="8"/>
  <c r="L15" i="8"/>
  <c r="K30" i="8"/>
  <c r="L19" i="8"/>
  <c r="J14" i="8"/>
  <c r="K14" i="8" s="1"/>
  <c r="J13" i="8"/>
  <c r="G26" i="9"/>
  <c r="H26" i="9" s="1"/>
  <c r="C28" i="16"/>
  <c r="F33" i="9"/>
  <c r="F34" i="9" s="1"/>
  <c r="C29" i="16"/>
  <c r="H27" i="9"/>
  <c r="I44" i="7"/>
  <c r="I43" i="7"/>
  <c r="C67" i="7"/>
  <c r="J39" i="14"/>
  <c r="G66" i="15"/>
  <c r="F67" i="15" s="1"/>
  <c r="G65" i="15"/>
  <c r="H44" i="14"/>
  <c r="H43" i="14"/>
  <c r="I42" i="14" s="1"/>
  <c r="J41" i="14" s="1"/>
  <c r="K40" i="14" s="1"/>
  <c r="H42" i="15"/>
  <c r="I41" i="15" s="1"/>
  <c r="J40" i="7"/>
  <c r="I38" i="14"/>
  <c r="K39" i="14"/>
  <c r="H44" i="15"/>
  <c r="H43" i="15"/>
  <c r="I40" i="7"/>
  <c r="H47" i="7"/>
  <c r="H48" i="7" s="1"/>
  <c r="H50" i="7" s="1"/>
  <c r="I42" i="7"/>
  <c r="J41" i="7" s="1"/>
  <c r="K40" i="7" s="1"/>
  <c r="M34" i="7"/>
  <c r="H40" i="15"/>
  <c r="G47" i="15"/>
  <c r="G48" i="15" s="1"/>
  <c r="G50" i="15" s="1"/>
  <c r="H29" i="9"/>
  <c r="H28" i="9"/>
  <c r="J21" i="13" l="1"/>
  <c r="I15" i="13"/>
  <c r="J19" i="13"/>
  <c r="I16" i="13"/>
  <c r="K20" i="13"/>
  <c r="I18" i="13"/>
  <c r="I17" i="13"/>
  <c r="H52" i="12"/>
  <c r="G53" i="12" s="1"/>
  <c r="I14" i="13"/>
  <c r="I50" i="12"/>
  <c r="H51" i="12" s="1"/>
  <c r="L15" i="12"/>
  <c r="K47" i="12"/>
  <c r="J48" i="12" s="1"/>
  <c r="I49" i="12" s="1"/>
  <c r="J51" i="8"/>
  <c r="I52" i="8" s="1"/>
  <c r="D35" i="12"/>
  <c r="D34" i="12"/>
  <c r="J14" i="12"/>
  <c r="K14" i="12" s="1"/>
  <c r="J13" i="12"/>
  <c r="J53" i="8"/>
  <c r="J54" i="8"/>
  <c r="K49" i="8"/>
  <c r="J31" i="8"/>
  <c r="I36" i="8"/>
  <c r="I35" i="8"/>
  <c r="I34" i="8"/>
  <c r="L14" i="8"/>
  <c r="K29" i="8"/>
  <c r="K13" i="8"/>
  <c r="K12" i="8"/>
  <c r="H25" i="9"/>
  <c r="H33" i="9" s="1"/>
  <c r="H34" i="9" s="1"/>
  <c r="G33" i="9"/>
  <c r="G34" i="9" s="1"/>
  <c r="B29" i="16"/>
  <c r="I44" i="15"/>
  <c r="I43" i="15"/>
  <c r="J42" i="15" s="1"/>
  <c r="K41" i="15" s="1"/>
  <c r="I39" i="15"/>
  <c r="H47" i="15"/>
  <c r="H48" i="15" s="1"/>
  <c r="H50" i="15" s="1"/>
  <c r="J39" i="7"/>
  <c r="I47" i="7"/>
  <c r="I48" i="7" s="1"/>
  <c r="I50" i="7" s="1"/>
  <c r="F66" i="15"/>
  <c r="E67" i="15" s="1"/>
  <c r="F65" i="15"/>
  <c r="K39" i="7"/>
  <c r="I43" i="14"/>
  <c r="J42" i="14" s="1"/>
  <c r="K41" i="14" s="1"/>
  <c r="L40" i="14" s="1"/>
  <c r="I44" i="14"/>
  <c r="I40" i="15"/>
  <c r="J39" i="15" s="1"/>
  <c r="J42" i="7"/>
  <c r="K41" i="7" s="1"/>
  <c r="L40" i="7" s="1"/>
  <c r="H47" i="14"/>
  <c r="H48" i="14" s="1"/>
  <c r="H50" i="14" s="1"/>
  <c r="K38" i="14"/>
  <c r="L37" i="14" s="1"/>
  <c r="J43" i="7"/>
  <c r="K42" i="7" s="1"/>
  <c r="L41" i="7" s="1"/>
  <c r="M40" i="7" s="1"/>
  <c r="J44" i="7"/>
  <c r="N33" i="7"/>
  <c r="I42" i="15"/>
  <c r="J41" i="15" s="1"/>
  <c r="J37" i="14"/>
  <c r="I47" i="14"/>
  <c r="I48" i="14" s="1"/>
  <c r="I50" i="14" s="1"/>
  <c r="L39" i="14"/>
  <c r="N34" i="7"/>
  <c r="J38" i="14"/>
  <c r="K37" i="14" s="1"/>
  <c r="G52" i="12" l="1"/>
  <c r="F53" i="12" s="1"/>
  <c r="S53" i="12" s="1"/>
  <c r="J18" i="13"/>
  <c r="J16" i="13"/>
  <c r="J15" i="13"/>
  <c r="J17" i="13"/>
  <c r="L20" i="13"/>
  <c r="L38" i="13" s="1"/>
  <c r="K19" i="13"/>
  <c r="K21" i="13"/>
  <c r="J13" i="13"/>
  <c r="J14" i="13"/>
  <c r="H50" i="12"/>
  <c r="G51" i="12" s="1"/>
  <c r="F52" i="12" s="1"/>
  <c r="E53" i="12" s="1"/>
  <c r="C35" i="12"/>
  <c r="C34" i="12"/>
  <c r="L14" i="12"/>
  <c r="K46" i="12"/>
  <c r="J47" i="12" s="1"/>
  <c r="I48" i="12" s="1"/>
  <c r="H49" i="12" s="1"/>
  <c r="G50" i="12" s="1"/>
  <c r="F51" i="12" s="1"/>
  <c r="K13" i="12"/>
  <c r="K12" i="12"/>
  <c r="K44" i="12" s="1"/>
  <c r="I54" i="8"/>
  <c r="I53" i="8"/>
  <c r="I55" i="8"/>
  <c r="K27" i="8"/>
  <c r="J50" i="8"/>
  <c r="K48" i="8"/>
  <c r="H36" i="8"/>
  <c r="H68" i="8" s="1"/>
  <c r="J30" i="8"/>
  <c r="I32" i="8"/>
  <c r="H35" i="8"/>
  <c r="H67" i="8" s="1"/>
  <c r="H34" i="8"/>
  <c r="H66" i="8" s="1"/>
  <c r="L13" i="8"/>
  <c r="K28" i="8"/>
  <c r="L12" i="8"/>
  <c r="L11" i="8"/>
  <c r="K38" i="7"/>
  <c r="J47" i="7"/>
  <c r="J48" i="7" s="1"/>
  <c r="J50" i="7" s="1"/>
  <c r="O32" i="7"/>
  <c r="K38" i="15"/>
  <c r="E66" i="15"/>
  <c r="D67" i="15" s="1"/>
  <c r="E65" i="15"/>
  <c r="D66" i="15" s="1"/>
  <c r="C67" i="15" s="1"/>
  <c r="L38" i="14"/>
  <c r="M37" i="14" s="1"/>
  <c r="J43" i="15"/>
  <c r="K42" i="15" s="1"/>
  <c r="L41" i="15" s="1"/>
  <c r="M40" i="15" s="1"/>
  <c r="N39" i="15" s="1"/>
  <c r="J44" i="15"/>
  <c r="K36" i="14"/>
  <c r="J47" i="14"/>
  <c r="J48" i="14" s="1"/>
  <c r="J50" i="14" s="1"/>
  <c r="J40" i="15"/>
  <c r="K39" i="15" s="1"/>
  <c r="J44" i="14"/>
  <c r="J43" i="14"/>
  <c r="K42" i="14" s="1"/>
  <c r="L41" i="14" s="1"/>
  <c r="M40" i="14" s="1"/>
  <c r="L39" i="7"/>
  <c r="L40" i="15"/>
  <c r="M39" i="15" s="1"/>
  <c r="O33" i="7"/>
  <c r="P32" i="7" s="1"/>
  <c r="K40" i="15"/>
  <c r="L39" i="15" s="1"/>
  <c r="K44" i="7"/>
  <c r="K43" i="7"/>
  <c r="L42" i="7" s="1"/>
  <c r="M41" i="7" s="1"/>
  <c r="N40" i="7" s="1"/>
  <c r="M39" i="14"/>
  <c r="J38" i="15"/>
  <c r="I47" i="15"/>
  <c r="I48" i="15" s="1"/>
  <c r="I50" i="15" s="1"/>
  <c r="L19" i="13" l="1"/>
  <c r="L37" i="13" s="1"/>
  <c r="K38" i="13" s="1"/>
  <c r="K17" i="13"/>
  <c r="K16" i="13"/>
  <c r="L21" i="13"/>
  <c r="L39" i="13" s="1"/>
  <c r="K39" i="13" s="1"/>
  <c r="K14" i="13"/>
  <c r="K15" i="13"/>
  <c r="K18" i="13"/>
  <c r="K13" i="13"/>
  <c r="K12" i="13"/>
  <c r="B35" i="12"/>
  <c r="S52" i="12"/>
  <c r="R53" i="12" s="1"/>
  <c r="E52" i="12"/>
  <c r="D53" i="12" s="1"/>
  <c r="S51" i="12"/>
  <c r="L13" i="12"/>
  <c r="K45" i="12"/>
  <c r="J46" i="12" s="1"/>
  <c r="I47" i="12" s="1"/>
  <c r="H48" i="12" s="1"/>
  <c r="G49" i="12" s="1"/>
  <c r="F50" i="12" s="1"/>
  <c r="L12" i="12"/>
  <c r="L11" i="12"/>
  <c r="K46" i="8"/>
  <c r="H55" i="8"/>
  <c r="H54" i="8"/>
  <c r="I51" i="8"/>
  <c r="H53" i="8"/>
  <c r="J49" i="8"/>
  <c r="K47" i="8"/>
  <c r="H33" i="8"/>
  <c r="H65" i="8" s="1"/>
  <c r="I31" i="8"/>
  <c r="J29" i="8"/>
  <c r="G36" i="8"/>
  <c r="G68" i="8" s="1"/>
  <c r="G35" i="8"/>
  <c r="G67" i="8" s="1"/>
  <c r="J28" i="8"/>
  <c r="M38" i="7"/>
  <c r="L37" i="7"/>
  <c r="K47" i="7"/>
  <c r="K48" i="7" s="1"/>
  <c r="K50" i="7" s="1"/>
  <c r="N39" i="14"/>
  <c r="L35" i="14"/>
  <c r="K47" i="14"/>
  <c r="K48" i="14" s="1"/>
  <c r="K50" i="14" s="1"/>
  <c r="L38" i="7"/>
  <c r="L43" i="7"/>
  <c r="M42" i="7" s="1"/>
  <c r="N41" i="7" s="1"/>
  <c r="O40" i="7" s="1"/>
  <c r="L44" i="7"/>
  <c r="K43" i="14"/>
  <c r="L42" i="14" s="1"/>
  <c r="M41" i="14" s="1"/>
  <c r="N40" i="14" s="1"/>
  <c r="O39" i="14" s="1"/>
  <c r="K44" i="14"/>
  <c r="L36" i="14"/>
  <c r="P31" i="7"/>
  <c r="M39" i="7"/>
  <c r="K37" i="15"/>
  <c r="J47" i="15"/>
  <c r="J48" i="15" s="1"/>
  <c r="J50" i="15" s="1"/>
  <c r="L38" i="15"/>
  <c r="K43" i="15"/>
  <c r="L42" i="15" s="1"/>
  <c r="M41" i="15" s="1"/>
  <c r="N40" i="15" s="1"/>
  <c r="O39" i="15" s="1"/>
  <c r="K44" i="15"/>
  <c r="M38" i="14"/>
  <c r="N37" i="14" s="1"/>
  <c r="L15" i="13" l="1"/>
  <c r="L33" i="13" s="1"/>
  <c r="L17" i="13"/>
  <c r="L35" i="13" s="1"/>
  <c r="L18" i="13"/>
  <c r="L36" i="13" s="1"/>
  <c r="K37" i="13" s="1"/>
  <c r="J38" i="13" s="1"/>
  <c r="L14" i="13"/>
  <c r="L32" i="13" s="1"/>
  <c r="L16" i="13"/>
  <c r="L34" i="13" s="1"/>
  <c r="J39" i="13"/>
  <c r="L13" i="13"/>
  <c r="L31" i="13" s="1"/>
  <c r="L12" i="13"/>
  <c r="L30" i="13" s="1"/>
  <c r="L11" i="13"/>
  <c r="L29" i="13" s="1"/>
  <c r="R52" i="12"/>
  <c r="Q53" i="12" s="1"/>
  <c r="E51" i="12"/>
  <c r="D52" i="12" s="1"/>
  <c r="C53" i="12" s="1"/>
  <c r="S50" i="12"/>
  <c r="R51" i="12" s="1"/>
  <c r="J45" i="12"/>
  <c r="I46" i="12" s="1"/>
  <c r="H47" i="12" s="1"/>
  <c r="G48" i="12" s="1"/>
  <c r="F49" i="12" s="1"/>
  <c r="G54" i="8"/>
  <c r="H52" i="8"/>
  <c r="G55" i="8"/>
  <c r="J47" i="8"/>
  <c r="J48" i="8"/>
  <c r="I50" i="8"/>
  <c r="G34" i="8"/>
  <c r="G66" i="8" s="1"/>
  <c r="I29" i="8"/>
  <c r="H32" i="8"/>
  <c r="H64" i="8" s="1"/>
  <c r="I30" i="8"/>
  <c r="F36" i="8"/>
  <c r="F68" i="8" s="1"/>
  <c r="L43" i="15"/>
  <c r="M42" i="15" s="1"/>
  <c r="N41" i="15" s="1"/>
  <c r="O40" i="15" s="1"/>
  <c r="P39" i="15" s="1"/>
  <c r="L44" i="15"/>
  <c r="Q30" i="7"/>
  <c r="L36" i="15"/>
  <c r="K47" i="15"/>
  <c r="K48" i="15" s="1"/>
  <c r="K50" i="15" s="1"/>
  <c r="M35" i="14"/>
  <c r="N34" i="14" s="1"/>
  <c r="M36" i="14"/>
  <c r="M44" i="7"/>
  <c r="M43" i="7"/>
  <c r="N42" i="7" s="1"/>
  <c r="O41" i="7" s="1"/>
  <c r="P40" i="7" s="1"/>
  <c r="N37" i="7"/>
  <c r="O36" i="7" s="1"/>
  <c r="N38" i="7"/>
  <c r="N39" i="7"/>
  <c r="L43" i="14"/>
  <c r="M42" i="14" s="1"/>
  <c r="N41" i="14" s="1"/>
  <c r="O40" i="14" s="1"/>
  <c r="P39" i="14" s="1"/>
  <c r="L44" i="14"/>
  <c r="M34" i="14"/>
  <c r="L47" i="14"/>
  <c r="L48" i="14" s="1"/>
  <c r="L50" i="14" s="1"/>
  <c r="M36" i="7"/>
  <c r="L47" i="7"/>
  <c r="L48" i="7" s="1"/>
  <c r="L50" i="7" s="1"/>
  <c r="Q31" i="7"/>
  <c r="M38" i="15"/>
  <c r="M37" i="7"/>
  <c r="N36" i="7" s="1"/>
  <c r="O38" i="14"/>
  <c r="P37" i="14" s="1"/>
  <c r="L37" i="15"/>
  <c r="N38" i="14"/>
  <c r="O37" i="14" s="1"/>
  <c r="K36" i="13" l="1"/>
  <c r="J37" i="13" s="1"/>
  <c r="I38" i="13" s="1"/>
  <c r="K35" i="13"/>
  <c r="J36" i="13" s="1"/>
  <c r="I37" i="13" s="1"/>
  <c r="H38" i="13" s="1"/>
  <c r="K34" i="13"/>
  <c r="K30" i="13"/>
  <c r="I39" i="13"/>
  <c r="K31" i="13"/>
  <c r="K33" i="13"/>
  <c r="J34" i="13" s="1"/>
  <c r="K32" i="13"/>
  <c r="Q52" i="12"/>
  <c r="P53" i="12" s="1"/>
  <c r="E50" i="12"/>
  <c r="D51" i="12" s="1"/>
  <c r="C52" i="12" s="1"/>
  <c r="B53" i="12" s="1"/>
  <c r="C55" i="12" s="1"/>
  <c r="S49" i="12"/>
  <c r="F55" i="8"/>
  <c r="I49" i="8"/>
  <c r="H51" i="8"/>
  <c r="I48" i="8"/>
  <c r="F35" i="8"/>
  <c r="F67" i="8" s="1"/>
  <c r="G53" i="8"/>
  <c r="G33" i="8"/>
  <c r="G65" i="8" s="1"/>
  <c r="H31" i="8"/>
  <c r="H63" i="8" s="1"/>
  <c r="H30" i="8"/>
  <c r="H62" i="8" s="1"/>
  <c r="Q38" i="14"/>
  <c r="O33" i="14"/>
  <c r="N33" i="14"/>
  <c r="M47" i="14"/>
  <c r="M48" i="14" s="1"/>
  <c r="M50" i="14" s="1"/>
  <c r="O38" i="7"/>
  <c r="O39" i="7"/>
  <c r="P38" i="14"/>
  <c r="Q37" i="14" s="1"/>
  <c r="O37" i="7"/>
  <c r="P36" i="7" s="1"/>
  <c r="N43" i="7"/>
  <c r="O42" i="7" s="1"/>
  <c r="P41" i="7" s="1"/>
  <c r="Q40" i="7" s="1"/>
  <c r="N44" i="7"/>
  <c r="M35" i="15"/>
  <c r="L47" i="15"/>
  <c r="L48" i="15" s="1"/>
  <c r="L50" i="15" s="1"/>
  <c r="M43" i="15"/>
  <c r="N42" i="15" s="1"/>
  <c r="O41" i="15" s="1"/>
  <c r="P40" i="15" s="1"/>
  <c r="Q39" i="15" s="1"/>
  <c r="M44" i="15"/>
  <c r="M36" i="15"/>
  <c r="N35" i="15" s="1"/>
  <c r="N38" i="15"/>
  <c r="N35" i="7"/>
  <c r="M47" i="7"/>
  <c r="M48" i="7" s="1"/>
  <c r="M50" i="7" s="1"/>
  <c r="M43" i="14"/>
  <c r="N42" i="14" s="1"/>
  <c r="O41" i="14" s="1"/>
  <c r="P40" i="14" s="1"/>
  <c r="Q39" i="14" s="1"/>
  <c r="M44" i="14"/>
  <c r="M37" i="15"/>
  <c r="N36" i="15" s="1"/>
  <c r="O35" i="15" s="1"/>
  <c r="N35" i="14"/>
  <c r="O34" i="14" s="1"/>
  <c r="N36" i="14"/>
  <c r="H39" i="13" l="1"/>
  <c r="G39" i="13" s="1"/>
  <c r="G53" i="13" s="1"/>
  <c r="J35" i="13"/>
  <c r="I36" i="13" s="1"/>
  <c r="H37" i="13" s="1"/>
  <c r="G38" i="13" s="1"/>
  <c r="G52" i="13" s="1"/>
  <c r="J31" i="13"/>
  <c r="J33" i="13"/>
  <c r="I34" i="13" s="1"/>
  <c r="I35" i="13"/>
  <c r="J32" i="13"/>
  <c r="R50" i="12"/>
  <c r="Q51" i="12" s="1"/>
  <c r="P52" i="12" s="1"/>
  <c r="O53" i="12" s="1"/>
  <c r="P55" i="12" s="1"/>
  <c r="H49" i="8"/>
  <c r="E36" i="8"/>
  <c r="E68" i="8" s="1"/>
  <c r="H50" i="8"/>
  <c r="G52" i="8"/>
  <c r="F54" i="8"/>
  <c r="G32" i="8"/>
  <c r="G64" i="8" s="1"/>
  <c r="G31" i="8"/>
  <c r="G63" i="8" s="1"/>
  <c r="F34" i="8"/>
  <c r="F66" i="8" s="1"/>
  <c r="O34" i="7"/>
  <c r="N47" i="7"/>
  <c r="N48" i="7" s="1"/>
  <c r="N50" i="7" s="1"/>
  <c r="N43" i="15"/>
  <c r="O42" i="15" s="1"/>
  <c r="P41" i="15" s="1"/>
  <c r="Q40" i="15" s="1"/>
  <c r="N44" i="15"/>
  <c r="O43" i="7"/>
  <c r="P42" i="7" s="1"/>
  <c r="Q41" i="7" s="1"/>
  <c r="O44" i="7"/>
  <c r="P32" i="14"/>
  <c r="N43" i="14"/>
  <c r="O42" i="14" s="1"/>
  <c r="P41" i="14" s="1"/>
  <c r="Q40" i="14" s="1"/>
  <c r="N44" i="14"/>
  <c r="O37" i="15"/>
  <c r="P36" i="15" s="1"/>
  <c r="Q35" i="15" s="1"/>
  <c r="O38" i="15"/>
  <c r="O32" i="14"/>
  <c r="N47" i="14"/>
  <c r="N48" i="14" s="1"/>
  <c r="N50" i="14" s="1"/>
  <c r="O35" i="14"/>
  <c r="P34" i="14" s="1"/>
  <c r="Q33" i="14" s="1"/>
  <c r="O36" i="14"/>
  <c r="N37" i="15"/>
  <c r="O36" i="15" s="1"/>
  <c r="P35" i="15" s="1"/>
  <c r="P38" i="7"/>
  <c r="Q37" i="7" s="1"/>
  <c r="P39" i="7"/>
  <c r="O35" i="7"/>
  <c r="P33" i="14"/>
  <c r="N34" i="15"/>
  <c r="M47" i="15"/>
  <c r="M48" i="15" s="1"/>
  <c r="M50" i="15" s="1"/>
  <c r="P37" i="7"/>
  <c r="Q36" i="7" s="1"/>
  <c r="F53" i="13" l="1"/>
  <c r="H36" i="13"/>
  <c r="G37" i="13" s="1"/>
  <c r="F38" i="13" s="1"/>
  <c r="F39" i="13"/>
  <c r="H35" i="13"/>
  <c r="I33" i="13"/>
  <c r="H34" i="13" s="1"/>
  <c r="I32" i="13"/>
  <c r="E55" i="8"/>
  <c r="G50" i="8"/>
  <c r="G51" i="8"/>
  <c r="F53" i="8"/>
  <c r="E35" i="8"/>
  <c r="E67" i="8" s="1"/>
  <c r="F32" i="8"/>
  <c r="F64" i="8" s="1"/>
  <c r="F33" i="8"/>
  <c r="F65" i="8" s="1"/>
  <c r="O33" i="15"/>
  <c r="N47" i="15"/>
  <c r="N48" i="15" s="1"/>
  <c r="N50" i="15" s="1"/>
  <c r="Q38" i="7"/>
  <c r="Q39" i="7"/>
  <c r="P35" i="14"/>
  <c r="Q34" i="14" s="1"/>
  <c r="P36" i="14"/>
  <c r="P37" i="15"/>
  <c r="Q36" i="15" s="1"/>
  <c r="P38" i="15"/>
  <c r="O34" i="15"/>
  <c r="P33" i="7"/>
  <c r="O47" i="7"/>
  <c r="O48" i="7" s="1"/>
  <c r="O50" i="7" s="1"/>
  <c r="P43" i="7"/>
  <c r="Q42" i="7" s="1"/>
  <c r="P44" i="7"/>
  <c r="Q32" i="14"/>
  <c r="O44" i="14"/>
  <c r="O43" i="14"/>
  <c r="P42" i="14" s="1"/>
  <c r="Q41" i="14" s="1"/>
  <c r="P34" i="7"/>
  <c r="P35" i="7"/>
  <c r="P31" i="14"/>
  <c r="O43" i="15"/>
  <c r="P42" i="15" s="1"/>
  <c r="Q41" i="15" s="1"/>
  <c r="O44" i="15"/>
  <c r="E39" i="13" l="1"/>
  <c r="G51" i="13"/>
  <c r="F52" i="13" s="1"/>
  <c r="E53" i="13" s="1"/>
  <c r="G36" i="13"/>
  <c r="G50" i="13" s="1"/>
  <c r="F51" i="13" s="1"/>
  <c r="E52" i="13" s="1"/>
  <c r="D53" i="13" s="1"/>
  <c r="G35" i="13"/>
  <c r="H33" i="13"/>
  <c r="G34" i="13" s="1"/>
  <c r="E54" i="8"/>
  <c r="F52" i="8"/>
  <c r="F51" i="8"/>
  <c r="E33" i="8"/>
  <c r="E65" i="8" s="1"/>
  <c r="D36" i="8"/>
  <c r="D68" i="8" s="1"/>
  <c r="E34" i="8"/>
  <c r="E66" i="8" s="1"/>
  <c r="P43" i="15"/>
  <c r="Q42" i="15" s="1"/>
  <c r="P44" i="15"/>
  <c r="Q37" i="15"/>
  <c r="Q38" i="15"/>
  <c r="Q34" i="7"/>
  <c r="Q35" i="7"/>
  <c r="Q32" i="7"/>
  <c r="P47" i="7"/>
  <c r="P48" i="7" s="1"/>
  <c r="P50" i="7" s="1"/>
  <c r="O47" i="14"/>
  <c r="O48" i="14" s="1"/>
  <c r="O50" i="14" s="1"/>
  <c r="Q33" i="7"/>
  <c r="Q43" i="7"/>
  <c r="Q44" i="7"/>
  <c r="P33" i="15"/>
  <c r="Q32" i="15" s="1"/>
  <c r="P34" i="15"/>
  <c r="Q35" i="14"/>
  <c r="Q36" i="14"/>
  <c r="P43" i="14"/>
  <c r="Q42" i="14" s="1"/>
  <c r="P44" i="14"/>
  <c r="Q30" i="14"/>
  <c r="P47" i="14"/>
  <c r="P48" i="14" s="1"/>
  <c r="P50" i="14" s="1"/>
  <c r="Q31" i="14"/>
  <c r="P32" i="15"/>
  <c r="O47" i="15"/>
  <c r="O48" i="15" s="1"/>
  <c r="O50" i="15" s="1"/>
  <c r="F37" i="13" l="1"/>
  <c r="E38" i="13" s="1"/>
  <c r="F36" i="13"/>
  <c r="G49" i="13"/>
  <c r="F50" i="13" s="1"/>
  <c r="E51" i="13" s="1"/>
  <c r="D52" i="13" s="1"/>
  <c r="C53" i="13" s="1"/>
  <c r="F35" i="13"/>
  <c r="G48" i="13"/>
  <c r="D55" i="8"/>
  <c r="E52" i="8"/>
  <c r="E53" i="8"/>
  <c r="R54" i="8"/>
  <c r="D34" i="8"/>
  <c r="D66" i="8" s="1"/>
  <c r="D35" i="8"/>
  <c r="D67" i="8" s="1"/>
  <c r="Q47" i="7"/>
  <c r="Q48" i="7" s="1"/>
  <c r="Q50" i="7" s="1"/>
  <c r="Q31" i="15"/>
  <c r="P47" i="15"/>
  <c r="P48" i="15" s="1"/>
  <c r="P50" i="15" s="1"/>
  <c r="Q43" i="14"/>
  <c r="Q47" i="14" s="1"/>
  <c r="Q48" i="14" s="1"/>
  <c r="Q50" i="14" s="1"/>
  <c r="D51" i="14" s="1"/>
  <c r="Q44" i="14"/>
  <c r="Q33" i="15"/>
  <c r="Q34" i="15"/>
  <c r="Q44" i="15"/>
  <c r="Q43" i="15"/>
  <c r="F49" i="13" l="1"/>
  <c r="E50" i="13" s="1"/>
  <c r="D51" i="13" s="1"/>
  <c r="C52" i="13" s="1"/>
  <c r="B53" i="13" s="1"/>
  <c r="B55" i="13" s="1"/>
  <c r="E37" i="13"/>
  <c r="E36" i="13"/>
  <c r="D39" i="13"/>
  <c r="D53" i="8"/>
  <c r="D54" i="8"/>
  <c r="C35" i="8"/>
  <c r="C67" i="8" s="1"/>
  <c r="R52" i="8"/>
  <c r="R53" i="8"/>
  <c r="Q54" i="8" s="1"/>
  <c r="C36" i="8"/>
  <c r="C68" i="8" s="1"/>
  <c r="Q47" i="15"/>
  <c r="Q48" i="15" s="1"/>
  <c r="Q50" i="15" s="1"/>
  <c r="D51" i="15" s="1"/>
  <c r="D37" i="13" l="1"/>
  <c r="D38" i="13"/>
  <c r="C39" i="13" s="1"/>
  <c r="Q53" i="8"/>
  <c r="P54" i="8" s="1"/>
  <c r="C55" i="8"/>
  <c r="B36" i="8"/>
  <c r="B68" i="8" s="1"/>
  <c r="C54" i="8"/>
  <c r="C38" i="13" l="1"/>
  <c r="B39" i="13" s="1"/>
  <c r="B41" i="13" s="1"/>
  <c r="B5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<sst xmlns="http://schemas.openxmlformats.org/spreadsheetml/2006/main" count="148" uniqueCount="50">
  <si>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</si>
  <si>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</si>
  <si>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</si>
  <si>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</si>
  <si>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</si>
  <si>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</si>
  <si>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</si>
  <si>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</si>
  <si>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</si>
  <si>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</si>
  <si>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</si>
  <si>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</si>
  <si>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</si>
  <si>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</si>
  <si>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</si>
  <si>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</si>
  <si>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</si>
  <si>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</si>
  <si>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</si>
  <si>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</si>
  <si>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</si>
  <si>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</si>
  <si>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</si>
  <si>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</si>
  <si>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</si>
  <si>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</si>
  <si>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</si>
  <si>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</si>
  <si>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</si>
  <si>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</si>
  <si>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</si>
  <si>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</si>
  <si>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</si>
  <si>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</si>
  <si>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</si>
  <si>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</si>
  <si>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</si>
  <si>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</si>
  <si>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</si>
  <si>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</si>
  <si>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</si>
  <si>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</si>
  <si>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</si>
  <si>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</si>
  <si>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</si>
  <si>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Swaption Strike</t>
  </si>
  <si>
    <t>Swaption:  Expiration t = 3</t>
  </si>
  <si>
    <t>Caplet With Expiration t = 6</t>
  </si>
  <si>
    <t>Strike1</t>
  </si>
  <si>
    <t xml:space="preserve">Swap With Expiration 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</si>
</sst>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0" fillId="0" borderId="0" xfId="0" applyFill="1" applyBorder="1"/>
    <xf numFmtId="165" fontId="0" fillId="0" borderId="0" xfId="0" applyNumberFormat="1" applyBorder="1"/>
    <xf numFmtId="0" fontId="3" fillId="0" borderId="0" xfId="0" applyFont="1" applyBorder="1"/>
    <xf numFmtId="0" fontId="3" fillId="0" borderId="0" xfId="0" applyFont="1" applyFill="1" applyBorder="1"/>
    <xf numFmtId="1" fontId="0" fillId="0" borderId="0" xfId="0" applyNumberFormat="1" applyFill="1" applyBorder="1"/>
    <xf numFmtId="164" fontId="3" fillId="0" borderId="0" xfId="0" applyNumberFormat="1" applyFont="1" applyFill="1" applyBorder="1"/>
    <xf numFmtId="2" fontId="0" fillId="0" borderId="7" xfId="0" applyNumberForma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0">
    <cellStyle name="Lien hypertexte" xfId="4" builtinId="8" hidden="1"/>
    <cellStyle name="Lien hypertexte" xfId="6" builtinId="8" hidden="1"/>
    <cellStyle name="Lien hypertexte" xfId="8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Normal" xfId="0" builtinId="0"/>
    <cellStyle name="Normal 2" xfId="2" xr:uid="{00000000-0005-0000-0000-000007000000}"/>
    <cellStyle name="Percent 2" xfId="3" xr:uid="{00000000-0005-0000-0000-000009000000}"/>
    <cellStyle name="Pourcentag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68"/>
  <sheetViews>
    <sheetView showGridLines="0" topLeftCell="A13" zoomScaleNormal="100" zoomScalePageLayoutView="175" workbookViewId="0">
      <selection activeCell="C36" sqref="C36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2" ht="13.5" thickBot="1" x14ac:dyDescent="0.25">
      <c r="A1" s="118" t="s">
        <v>35</v>
      </c>
      <c r="B1" s="117"/>
      <c r="E1" s="1"/>
    </row>
    <row r="2" spans="1:12" x14ac:dyDescent="0.2">
      <c r="A2" s="25" t="s">
        <v>2</v>
      </c>
      <c r="B2" s="38">
        <v>0.05</v>
      </c>
    </row>
    <row r="3" spans="1:12" x14ac:dyDescent="0.2">
      <c r="A3" s="26" t="s">
        <v>3</v>
      </c>
      <c r="B3" s="34">
        <v>1.1000000000000001</v>
      </c>
      <c r="H3" s="12" t="s">
        <v>48</v>
      </c>
    </row>
    <row r="4" spans="1:12" x14ac:dyDescent="0.2">
      <c r="A4" s="26" t="s">
        <v>4</v>
      </c>
      <c r="B4" s="35">
        <v>0.9</v>
      </c>
      <c r="H4">
        <v>100</v>
      </c>
    </row>
    <row r="5" spans="1:12" x14ac:dyDescent="0.2">
      <c r="A5" s="26" t="s">
        <v>5</v>
      </c>
      <c r="B5" s="36">
        <v>0.5</v>
      </c>
      <c r="F5" s="1"/>
    </row>
    <row r="6" spans="1:12" ht="13.5" thickBot="1" x14ac:dyDescent="0.25">
      <c r="A6" s="27" t="s">
        <v>6</v>
      </c>
      <c r="B6" s="37">
        <f>1-B5</f>
        <v>0.5</v>
      </c>
    </row>
    <row r="7" spans="1:12" x14ac:dyDescent="0.2">
      <c r="C7" s="7"/>
      <c r="D7" s="7"/>
      <c r="E7" s="7"/>
      <c r="F7" s="7"/>
      <c r="G7" s="7"/>
      <c r="H7" s="7"/>
      <c r="I7" s="7"/>
      <c r="J7" s="7"/>
      <c r="K7" s="7"/>
    </row>
    <row r="8" spans="1:12" ht="13.5" thickBot="1" x14ac:dyDescent="0.25">
      <c r="A8" s="10"/>
      <c r="B8" s="10"/>
      <c r="C8" s="10"/>
      <c r="D8" s="10"/>
      <c r="E8" s="10"/>
      <c r="F8" s="10"/>
      <c r="G8" s="10"/>
    </row>
    <row r="9" spans="1:12" x14ac:dyDescent="0.2">
      <c r="A9" s="119" t="s">
        <v>32</v>
      </c>
      <c r="B9" s="120"/>
      <c r="C9" s="60"/>
      <c r="D9" s="60"/>
      <c r="E9" s="60"/>
      <c r="F9" s="60"/>
      <c r="G9" s="61"/>
    </row>
    <row r="10" spans="1:12" x14ac:dyDescent="0.2">
      <c r="A10" s="110"/>
      <c r="B10" s="50">
        <v>0</v>
      </c>
      <c r="C10" s="50">
        <v>1</v>
      </c>
      <c r="D10" s="50">
        <v>2</v>
      </c>
      <c r="E10" s="50">
        <v>3</v>
      </c>
      <c r="F10" s="50">
        <v>4</v>
      </c>
      <c r="G10" s="109">
        <v>5</v>
      </c>
      <c r="H10" s="109">
        <v>6</v>
      </c>
      <c r="I10" s="109">
        <v>7</v>
      </c>
      <c r="J10" s="109">
        <v>8</v>
      </c>
      <c r="K10" s="109">
        <v>9</v>
      </c>
      <c r="L10" s="109">
        <v>10</v>
      </c>
    </row>
    <row r="11" spans="1:12" x14ac:dyDescent="0.2">
      <c r="A11" s="50">
        <v>10</v>
      </c>
      <c r="B11" s="63"/>
      <c r="C11" s="63"/>
      <c r="D11" s="63"/>
      <c r="E11" s="63"/>
      <c r="F11" s="63"/>
      <c r="G11" s="63"/>
      <c r="H11" s="66" t="str">
        <f t="shared" ref="H11:L21" ca="1" si="0">IF($A11 &lt; H$10, $B$4*OFFSET(H11,0,-1),IF($A11=H$10,$B$3*OFFSET(H11,1,-1),""))</f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</row>
    <row r="12" spans="1:12" x14ac:dyDescent="0.2">
      <c r="A12" s="50">
        <v>9</v>
      </c>
      <c r="B12" s="63"/>
      <c r="C12" s="63"/>
      <c r="D12" s="63"/>
      <c r="E12" s="63"/>
      <c r="F12" s="63"/>
      <c r="G12" s="63"/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</row>
    <row r="13" spans="1:12" x14ac:dyDescent="0.2">
      <c r="A13" s="50">
        <v>8</v>
      </c>
      <c r="B13" s="63"/>
      <c r="C13" s="63"/>
      <c r="D13" s="63"/>
      <c r="E13" s="63"/>
      <c r="F13" s="63"/>
      <c r="G13" s="63"/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</row>
    <row r="14" spans="1:12" x14ac:dyDescent="0.2">
      <c r="A14" s="50">
        <v>7</v>
      </c>
      <c r="B14" s="63"/>
      <c r="C14" s="63"/>
      <c r="D14" s="63"/>
      <c r="E14" s="63"/>
      <c r="F14" s="63"/>
      <c r="G14" s="63"/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</row>
    <row r="15" spans="1:12" x14ac:dyDescent="0.2">
      <c r="A15" s="50">
        <v>6</v>
      </c>
      <c r="B15" s="63"/>
      <c r="C15" s="63"/>
      <c r="D15" s="63"/>
      <c r="E15" s="63"/>
      <c r="F15" s="63"/>
      <c r="G15" s="63"/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</row>
    <row r="16" spans="1:12" x14ac:dyDescent="0.2">
      <c r="A16" s="50">
        <v>5</v>
      </c>
      <c r="B16" s="65"/>
      <c r="C16" s="66" t="str">
        <f t="shared" ref="C16:G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1"/>
        <v/>
      </c>
      <c r="F16" s="66" t="str">
        <f t="shared" ca="1" si="1"/>
        <v/>
      </c>
      <c r="G16" s="66">
        <f t="shared" ca="1" si="1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</row>
    <row r="17" spans="1:17" x14ac:dyDescent="0.2">
      <c r="A17" s="50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1"/>
        <v/>
      </c>
      <c r="F17" s="66">
        <f t="shared" ca="1" si="1"/>
        <v>7.320500000000002E-2</v>
      </c>
      <c r="G17" s="66">
        <f t="shared" ca="1" si="1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</row>
    <row r="18" spans="1:17" x14ac:dyDescent="0.2">
      <c r="A18" s="50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1"/>
        <v>6.6550000000000012E-2</v>
      </c>
      <c r="F18" s="66">
        <f t="shared" ca="1" si="1"/>
        <v>5.9895000000000011E-2</v>
      </c>
      <c r="G18" s="66">
        <f t="shared" ca="1" si="1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</row>
    <row r="19" spans="1:17" x14ac:dyDescent="0.2">
      <c r="A19" s="50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1"/>
        <v>5.4450000000000012E-2</v>
      </c>
      <c r="F19" s="66">
        <f t="shared" ca="1" si="1"/>
        <v>4.9005000000000014E-2</v>
      </c>
      <c r="G19" s="66">
        <f t="shared" ca="1" si="1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</row>
    <row r="20" spans="1:17" x14ac:dyDescent="0.2">
      <c r="A20" s="50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1"/>
        <v>4.4550000000000006E-2</v>
      </c>
      <c r="F20" s="66">
        <f t="shared" ca="1" si="1"/>
        <v>4.0095000000000006E-2</v>
      </c>
      <c r="G20" s="66">
        <f t="shared" ca="1" si="1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</row>
    <row r="21" spans="1:17" x14ac:dyDescent="0.2">
      <c r="A21" s="50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1"/>
        <v>3.645000000000001E-2</v>
      </c>
      <c r="F21" s="66">
        <f t="shared" ca="1" si="1"/>
        <v>3.2805000000000008E-2</v>
      </c>
      <c r="G21" s="66">
        <f t="shared" ca="1" si="1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</row>
    <row r="22" spans="1:17" x14ac:dyDescent="0.2">
      <c r="C22" s="7"/>
      <c r="D22" s="7"/>
      <c r="E22" s="7"/>
      <c r="F22" s="7"/>
      <c r="G22" s="7"/>
      <c r="H22" s="7"/>
      <c r="I22" s="7"/>
      <c r="J22" s="7"/>
      <c r="K22" s="7"/>
    </row>
    <row r="23" spans="1:17" ht="13.5" thickBot="1" x14ac:dyDescent="0.25">
      <c r="A23" s="1"/>
      <c r="J23" s="1"/>
    </row>
    <row r="24" spans="1:17" ht="13.5" thickBot="1" x14ac:dyDescent="0.25">
      <c r="A24" s="121" t="s">
        <v>39</v>
      </c>
      <c r="B24" s="122"/>
      <c r="C24" s="123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t="s">
        <v>7</v>
      </c>
    </row>
    <row r="25" spans="1:17" x14ac:dyDescent="0.2">
      <c r="A25" s="48"/>
      <c r="B25" s="50">
        <v>0</v>
      </c>
      <c r="C25" s="50">
        <v>1</v>
      </c>
      <c r="D25" s="50">
        <v>2</v>
      </c>
      <c r="E25" s="50">
        <v>3</v>
      </c>
      <c r="F25" s="50">
        <v>4</v>
      </c>
      <c r="G25" s="109">
        <v>5</v>
      </c>
      <c r="H25" s="109">
        <v>6</v>
      </c>
      <c r="I25" s="109">
        <v>7</v>
      </c>
      <c r="J25" s="109">
        <v>8</v>
      </c>
      <c r="K25" s="109">
        <v>9</v>
      </c>
      <c r="L25" s="109">
        <v>10</v>
      </c>
      <c r="P25" s="24"/>
    </row>
    <row r="26" spans="1:17" x14ac:dyDescent="0.2">
      <c r="A26" s="48">
        <v>10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>
        <f>$H$4</f>
        <v>100</v>
      </c>
      <c r="P26" s="24"/>
    </row>
    <row r="27" spans="1:17" x14ac:dyDescent="0.2">
      <c r="A27" s="48">
        <v>9</v>
      </c>
      <c r="B27" s="50"/>
      <c r="C27" s="49" t="str">
        <f t="shared" ref="C27:J27" si="2">IF($A27 &lt;=C$25,($B$5*D26 + $B$6*D27)/(1+C12), "")</f>
        <v/>
      </c>
      <c r="D27" s="49" t="str">
        <f t="shared" si="2"/>
        <v/>
      </c>
      <c r="E27" s="49" t="str">
        <f t="shared" si="2"/>
        <v/>
      </c>
      <c r="F27" s="49" t="str">
        <f t="shared" si="2"/>
        <v/>
      </c>
      <c r="G27" s="49" t="str">
        <f t="shared" si="2"/>
        <v/>
      </c>
      <c r="H27" s="49" t="str">
        <f t="shared" si="2"/>
        <v/>
      </c>
      <c r="I27" s="49" t="str">
        <f t="shared" si="2"/>
        <v/>
      </c>
      <c r="J27" s="49" t="str">
        <f t="shared" si="2"/>
        <v/>
      </c>
      <c r="K27" s="49">
        <f t="shared" ref="K27:K35" ca="1" si="3">IF($A27 &lt;=K$25,($B$5*L26 + $B$6*L27)/(1+K12), "")</f>
        <v>89.453648771397866</v>
      </c>
      <c r="L27">
        <f t="shared" ref="L27:L36" si="4">$H$4</f>
        <v>100</v>
      </c>
      <c r="P27" s="24"/>
    </row>
    <row r="28" spans="1:17" x14ac:dyDescent="0.2">
      <c r="A28" s="48">
        <v>8</v>
      </c>
      <c r="B28" s="50"/>
      <c r="C28" s="49" t="str">
        <f t="shared" ref="C28:J28" si="5">IF($A28 &lt;=C$25,($B$5*D27 + $B$6*D28)/(1+C13), "")</f>
        <v/>
      </c>
      <c r="D28" s="49" t="str">
        <f t="shared" si="5"/>
        <v/>
      </c>
      <c r="E28" s="49" t="str">
        <f t="shared" si="5"/>
        <v/>
      </c>
      <c r="F28" s="49" t="str">
        <f t="shared" si="5"/>
        <v/>
      </c>
      <c r="G28" s="49" t="str">
        <f t="shared" si="5"/>
        <v/>
      </c>
      <c r="H28" s="49" t="str">
        <f t="shared" si="5"/>
        <v/>
      </c>
      <c r="I28" s="49" t="str">
        <f t="shared" si="5"/>
        <v/>
      </c>
      <c r="J28" s="49">
        <f t="shared" ca="1" si="5"/>
        <v>81.583939847428169</v>
      </c>
      <c r="K28" s="49">
        <f t="shared" ca="1" si="3"/>
        <v>91.202472976724465</v>
      </c>
      <c r="L28">
        <f t="shared" si="4"/>
        <v>100</v>
      </c>
      <c r="P28" s="24"/>
    </row>
    <row r="29" spans="1:17" x14ac:dyDescent="0.2">
      <c r="A29" s="48">
        <v>7</v>
      </c>
      <c r="B29" s="50"/>
      <c r="C29" s="49" t="str">
        <f t="shared" ref="C29:J29" si="6">IF($A29 &lt;=C$25,($B$5*D28 + $B$6*D29)/(1+C14), "")</f>
        <v/>
      </c>
      <c r="D29" s="49" t="str">
        <f t="shared" si="6"/>
        <v/>
      </c>
      <c r="E29" s="49" t="str">
        <f t="shared" si="6"/>
        <v/>
      </c>
      <c r="F29" s="49" t="str">
        <f t="shared" si="6"/>
        <v/>
      </c>
      <c r="G29" s="49" t="str">
        <f t="shared" si="6"/>
        <v/>
      </c>
      <c r="H29" s="49" t="str">
        <f t="shared" si="6"/>
        <v/>
      </c>
      <c r="I29" s="49">
        <f t="shared" ca="1" si="6"/>
        <v>75.683223860718243</v>
      </c>
      <c r="J29" s="49">
        <f t="shared" ca="1" si="6"/>
        <v>84.531027126059286</v>
      </c>
      <c r="K29" s="49">
        <f t="shared" ca="1" si="3"/>
        <v>92.685016499094502</v>
      </c>
      <c r="L29">
        <f t="shared" si="4"/>
        <v>100</v>
      </c>
      <c r="P29" s="24"/>
    </row>
    <row r="30" spans="1:17" x14ac:dyDescent="0.2">
      <c r="A30" s="48">
        <v>6</v>
      </c>
      <c r="B30" s="50"/>
      <c r="C30" s="49" t="str">
        <f t="shared" ref="C30:J30" si="7">IF($A30 &lt;=C$25,($B$5*D29 + $B$6*D30)/(1+C15), "")</f>
        <v/>
      </c>
      <c r="D30" s="49" t="str">
        <f t="shared" si="7"/>
        <v/>
      </c>
      <c r="E30" s="49" t="str">
        <f t="shared" si="7"/>
        <v/>
      </c>
      <c r="F30" s="49" t="str">
        <f t="shared" si="7"/>
        <v/>
      </c>
      <c r="G30" s="49" t="str">
        <f t="shared" si="7"/>
        <v/>
      </c>
      <c r="H30" s="49">
        <f t="shared" ca="1" si="7"/>
        <v>71.260629251758132</v>
      </c>
      <c r="I30" s="49">
        <f t="shared" ca="1" si="7"/>
        <v>79.462289804585396</v>
      </c>
      <c r="J30" s="49">
        <f t="shared" ca="1" si="7"/>
        <v>87.063058906076606</v>
      </c>
      <c r="K30" s="49">
        <f t="shared" ca="1" si="3"/>
        <v>93.934340408654037</v>
      </c>
      <c r="L30">
        <f t="shared" si="4"/>
        <v>100</v>
      </c>
      <c r="P30" s="24"/>
    </row>
    <row r="31" spans="1:17" x14ac:dyDescent="0.2">
      <c r="A31" s="48">
        <v>5</v>
      </c>
      <c r="B31" s="49" t="str">
        <f>IF($A31 &lt;=B$25,($B$5*C25 + $B$6*C31)/(1+B16), "")</f>
        <v/>
      </c>
      <c r="C31" s="49" t="str">
        <f t="shared" ref="C31:J31" si="8">IF($A31 &lt;=C$25,($B$5*D30 + $B$6*D31)/(1+C16), "")</f>
        <v/>
      </c>
      <c r="D31" s="49" t="str">
        <f t="shared" si="8"/>
        <v/>
      </c>
      <c r="E31" s="49" t="str">
        <f t="shared" si="8"/>
        <v/>
      </c>
      <c r="F31" s="49" t="str">
        <f t="shared" si="8"/>
        <v/>
      </c>
      <c r="G31" s="49">
        <f t="shared" ca="1" si="8"/>
        <v>67.968561148156567</v>
      </c>
      <c r="H31" s="49">
        <f t="shared" ca="1" si="8"/>
        <v>75.622897786026769</v>
      </c>
      <c r="I31" s="49">
        <f t="shared" ca="1" si="8"/>
        <v>82.744734747671842</v>
      </c>
      <c r="J31" s="49">
        <f t="shared" ca="1" si="8"/>
        <v>89.220569632703416</v>
      </c>
      <c r="K31" s="49">
        <f t="shared" ca="1" si="3"/>
        <v>94.981845025531968</v>
      </c>
      <c r="L31">
        <f t="shared" si="4"/>
        <v>100</v>
      </c>
      <c r="P31" s="24"/>
    </row>
    <row r="32" spans="1:17" x14ac:dyDescent="0.2">
      <c r="A32" s="48">
        <v>4</v>
      </c>
      <c r="B32" s="49" t="str">
        <f>IF($A32 &lt;=B$25,($B$5*C31 + $B$6*C32)/(1+B17), "")</f>
        <v/>
      </c>
      <c r="C32" s="49" t="str">
        <f t="shared" ref="C32:J32" si="9">IF($A32 &lt;=C$25,($B$5*D31 + $B$6*D32)/(1+C17), "")</f>
        <v/>
      </c>
      <c r="D32" s="49" t="str">
        <f t="shared" si="9"/>
        <v/>
      </c>
      <c r="E32" s="49" t="str">
        <f t="shared" si="9"/>
        <v/>
      </c>
      <c r="F32" s="49">
        <f t="shared" ca="1" si="9"/>
        <v>65.55598201203054</v>
      </c>
      <c r="G32" s="49">
        <f t="shared" ca="1" si="9"/>
        <v>72.741454202285908</v>
      </c>
      <c r="H32" s="49">
        <f t="shared" ca="1" si="9"/>
        <v>79.44507929732606</v>
      </c>
      <c r="I32" s="49">
        <f t="shared" ca="1" si="9"/>
        <v>85.566982635516666</v>
      </c>
      <c r="J32" s="49">
        <f t="shared" ca="1" si="9"/>
        <v>91.046206983598438</v>
      </c>
      <c r="K32" s="49">
        <f t="shared" ca="1" si="3"/>
        <v>95.856431257072757</v>
      </c>
      <c r="L32">
        <f t="shared" si="4"/>
        <v>100</v>
      </c>
      <c r="P32" s="24"/>
    </row>
    <row r="33" spans="1:20" x14ac:dyDescent="0.2">
      <c r="A33" s="48">
        <v>3</v>
      </c>
      <c r="B33" s="49" t="str">
        <f>IF($A33 &lt;=B$25,($B$5*C32 + $B$6*C33)/(1+B18), "")</f>
        <v/>
      </c>
      <c r="C33" s="49" t="str">
        <f t="shared" ref="C33:J33" si="10">IF($A33 &lt;=C$25,($B$5*D32 + $B$6*D33)/(1+C18), "")</f>
        <v/>
      </c>
      <c r="D33" s="49" t="str">
        <f t="shared" si="10"/>
        <v/>
      </c>
      <c r="E33" s="49">
        <f t="shared" ca="1" si="10"/>
        <v>63.838111174377453</v>
      </c>
      <c r="F33" s="49">
        <f t="shared" ca="1" si="10"/>
        <v>70.617092934034005</v>
      </c>
      <c r="G33" s="49">
        <f t="shared" ca="1" si="10"/>
        <v>76.95195322835005</v>
      </c>
      <c r="H33" s="49">
        <f t="shared" ca="1" si="10"/>
        <v>82.755094188875688</v>
      </c>
      <c r="I33" s="49">
        <f t="shared" ca="1" si="10"/>
        <v>87.972924255871916</v>
      </c>
      <c r="J33" s="49">
        <f t="shared" ca="1" si="10"/>
        <v>92.58204516707471</v>
      </c>
      <c r="K33" s="49">
        <f t="shared" ca="1" si="3"/>
        <v>96.584072610405642</v>
      </c>
      <c r="L33">
        <f t="shared" si="4"/>
        <v>100</v>
      </c>
      <c r="P33" s="24"/>
    </row>
    <row r="34" spans="1:20" x14ac:dyDescent="0.2">
      <c r="A34" s="48">
        <v>2</v>
      </c>
      <c r="B34" s="49" t="str">
        <f>IF($A34 &lt;=B$25,($B$5*C33 + $B$6*C34)/(1+B19), "")</f>
        <v/>
      </c>
      <c r="C34" s="49" t="str">
        <f t="shared" ref="C34:J34" si="11">IF($A34 &lt;=C$25,($B$5*D33 + $B$6*D34)/(1+C19), "")</f>
        <v/>
      </c>
      <c r="D34" s="49">
        <f t="shared" ca="1" si="11"/>
        <v>62.67640230365749</v>
      </c>
      <c r="E34" s="49">
        <f t="shared" ca="1" si="11"/>
        <v>69.098538111680071</v>
      </c>
      <c r="F34" s="49">
        <f t="shared" ca="1" si="11"/>
        <v>75.104814089688105</v>
      </c>
      <c r="G34" s="49">
        <f t="shared" ca="1" si="11"/>
        <v>80.618697779956463</v>
      </c>
      <c r="H34" s="49">
        <f t="shared" ca="1" si="11"/>
        <v>85.593596083509425</v>
      </c>
      <c r="I34" s="49">
        <f t="shared" ca="1" si="11"/>
        <v>90.009380876384199</v>
      </c>
      <c r="J34" s="49">
        <f t="shared" ca="1" si="11"/>
        <v>93.867822942650918</v>
      </c>
      <c r="K34" s="49">
        <f t="shared" ca="1" si="3"/>
        <v>97.18768364768448</v>
      </c>
      <c r="L34">
        <f t="shared" si="4"/>
        <v>100</v>
      </c>
      <c r="P34" s="24"/>
    </row>
    <row r="35" spans="1:20" x14ac:dyDescent="0.2">
      <c r="A35" s="48">
        <v>1</v>
      </c>
      <c r="B35" s="49" t="str">
        <f>IF($A35 &lt;=B$25,($B$5*C34 + $B$6*C35)/(1+B20), "")</f>
        <v/>
      </c>
      <c r="C35" s="49">
        <f t="shared" ref="C35:J35" ca="1" si="12">IF($A35 &lt;=C$25,($B$5*D34 + $B$6*D35)/(1+C20), "")</f>
        <v>61.965082423810998</v>
      </c>
      <c r="D35" s="49">
        <f t="shared" ca="1" si="12"/>
        <v>68.069921610583719</v>
      </c>
      <c r="E35" s="49">
        <f t="shared" ca="1" si="12"/>
        <v>73.780227348935156</v>
      </c>
      <c r="F35" s="49">
        <f t="shared" ca="1" si="12"/>
        <v>79.029458864972355</v>
      </c>
      <c r="G35" s="49">
        <f t="shared" ca="1" si="12"/>
        <v>83.777592256370355</v>
      </c>
      <c r="H35" s="49">
        <f t="shared" ca="1" si="12"/>
        <v>88.007901039965802</v>
      </c>
      <c r="I35" s="49">
        <f t="shared" ca="1" si="12"/>
        <v>91.722877606907218</v>
      </c>
      <c r="J35" s="49">
        <f t="shared" ca="1" si="12"/>
        <v>94.939915028975662</v>
      </c>
      <c r="K35" s="49">
        <f t="shared" ca="1" si="3"/>
        <v>97.687187785175325</v>
      </c>
      <c r="L35">
        <f t="shared" si="4"/>
        <v>100</v>
      </c>
      <c r="P35" s="24"/>
    </row>
    <row r="36" spans="1:20" x14ac:dyDescent="0.2">
      <c r="A36" s="48">
        <v>0</v>
      </c>
      <c r="B36" s="49">
        <f ca="1">IF($A36 &lt;=B$25,($B$5*C35 + $B$6*C36)/(1+B21), "")</f>
        <v>61.621958117541546</v>
      </c>
      <c r="C36" s="49">
        <f t="shared" ref="C36:J36" ca="1" si="13">IF($A36 &lt;=C$25,($B$5*D35 + $B$6*D36)/(1+C21), "")</f>
        <v>67.441029623026253</v>
      </c>
      <c r="D36" s="49">
        <f t="shared" ca="1" si="13"/>
        <v>72.881830301541115</v>
      </c>
      <c r="E36" s="49">
        <f t="shared" ca="1" si="13"/>
        <v>77.886861508571897</v>
      </c>
      <c r="F36" s="49">
        <f t="shared" ca="1" si="13"/>
        <v>82.422216356146365</v>
      </c>
      <c r="G36" s="49">
        <f t="shared" ca="1" si="13"/>
        <v>86.474562071049121</v>
      </c>
      <c r="H36" s="49">
        <f t="shared" ca="1" si="13"/>
        <v>90.047459517865818</v>
      </c>
      <c r="I36" s="49">
        <f t="shared" ca="1" si="13"/>
        <v>93.15753262218783</v>
      </c>
      <c r="J36" s="49">
        <f t="shared" ca="1" si="13"/>
        <v>95.830846121884122</v>
      </c>
      <c r="K36" s="49">
        <f ca="1">IF($A36 &lt;=K$25,($B$5*L35 + $B$6*L36)/(1+K21), "")</f>
        <v>98.099708154795579</v>
      </c>
      <c r="L36">
        <f t="shared" si="4"/>
        <v>100</v>
      </c>
      <c r="P36" s="24"/>
    </row>
    <row r="37" spans="1:20" x14ac:dyDescent="0.2">
      <c r="A37" s="48"/>
      <c r="B37" s="56"/>
      <c r="C37" s="56"/>
      <c r="D37" s="56"/>
      <c r="E37" s="56"/>
      <c r="F37" s="56"/>
      <c r="G37" s="56"/>
      <c r="H37" s="56"/>
      <c r="I37" s="56"/>
      <c r="J37" s="50"/>
      <c r="K37" s="50"/>
      <c r="P37" s="24"/>
    </row>
    <row r="38" spans="1:20" ht="13.5" thickBot="1" x14ac:dyDescent="0.25">
      <c r="A38" s="48"/>
      <c r="B38" s="50"/>
      <c r="C38" s="56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24"/>
    </row>
    <row r="39" spans="1:20" ht="13.5" thickBot="1" x14ac:dyDescent="0.25">
      <c r="A39" s="116" t="s">
        <v>1</v>
      </c>
      <c r="B39" s="117"/>
      <c r="C39" s="56"/>
      <c r="D39" s="50"/>
      <c r="E39" s="50"/>
      <c r="F39" s="50"/>
      <c r="G39" s="50"/>
      <c r="H39" s="50"/>
      <c r="I39" s="50"/>
      <c r="N39" s="50"/>
      <c r="O39" s="116" t="s">
        <v>0</v>
      </c>
      <c r="P39" s="117"/>
      <c r="Q39" s="50"/>
      <c r="R39" s="50"/>
      <c r="S39" s="50"/>
      <c r="T39" s="24"/>
    </row>
    <row r="40" spans="1:20" x14ac:dyDescent="0.2">
      <c r="A40" s="28" t="s">
        <v>33</v>
      </c>
      <c r="B40" s="31">
        <v>6</v>
      </c>
      <c r="C40" s="50"/>
      <c r="D40" s="50"/>
      <c r="E40" s="50"/>
      <c r="F40" s="50"/>
      <c r="G40" s="50"/>
      <c r="H40" s="50"/>
      <c r="I40" s="50"/>
      <c r="N40" s="50"/>
      <c r="O40" s="28" t="s">
        <v>33</v>
      </c>
      <c r="P40" s="31">
        <v>2</v>
      </c>
      <c r="Q40" s="50"/>
      <c r="R40" s="50"/>
      <c r="S40" s="50"/>
      <c r="T40" s="24"/>
    </row>
    <row r="41" spans="1:20" x14ac:dyDescent="0.2">
      <c r="A41" s="29" t="s">
        <v>34</v>
      </c>
      <c r="B41" s="32">
        <v>80</v>
      </c>
      <c r="C41" s="50"/>
      <c r="D41" s="50"/>
      <c r="E41" s="50"/>
      <c r="F41" s="50"/>
      <c r="G41" s="50"/>
      <c r="H41" s="50"/>
      <c r="I41" s="50"/>
      <c r="N41" s="50"/>
      <c r="O41" s="29" t="s">
        <v>34</v>
      </c>
      <c r="P41" s="32">
        <v>84</v>
      </c>
      <c r="Q41" s="50"/>
      <c r="R41" s="50"/>
      <c r="S41" s="50"/>
      <c r="T41" s="24"/>
    </row>
    <row r="42" spans="1:20" ht="13.5" thickBot="1" x14ac:dyDescent="0.25">
      <c r="A42" s="30" t="s">
        <v>8</v>
      </c>
      <c r="B42" s="33">
        <v>1</v>
      </c>
      <c r="C42" s="50"/>
      <c r="D42" s="58"/>
      <c r="E42" s="50"/>
      <c r="F42" s="50"/>
      <c r="G42" s="50"/>
      <c r="H42" s="50"/>
      <c r="I42" s="50"/>
      <c r="N42" s="50"/>
      <c r="O42" s="30" t="s">
        <v>8</v>
      </c>
      <c r="P42" s="33">
        <v>1</v>
      </c>
      <c r="Q42" s="50"/>
      <c r="R42" s="50"/>
      <c r="S42" s="50"/>
      <c r="T42" s="24"/>
    </row>
    <row r="43" spans="1:20" x14ac:dyDescent="0.2">
      <c r="A43" s="48"/>
      <c r="B43" s="50"/>
      <c r="C43" s="50"/>
      <c r="D43" s="50"/>
      <c r="E43" s="50"/>
      <c r="F43" s="50"/>
      <c r="G43" s="50"/>
      <c r="H43" s="50"/>
      <c r="I43" s="50"/>
      <c r="N43" s="50"/>
      <c r="O43" s="50"/>
      <c r="P43" s="50"/>
      <c r="Q43" s="50"/>
      <c r="R43" s="50"/>
      <c r="S43" s="50"/>
      <c r="T43" s="24"/>
    </row>
    <row r="44" spans="1:20" x14ac:dyDescent="0.2">
      <c r="A44" s="48"/>
      <c r="B44" s="50">
        <v>0</v>
      </c>
      <c r="C44" s="50">
        <v>1</v>
      </c>
      <c r="D44" s="50">
        <v>2</v>
      </c>
      <c r="E44" s="50">
        <v>3</v>
      </c>
      <c r="F44" s="109">
        <v>4</v>
      </c>
      <c r="G44" s="109">
        <v>5</v>
      </c>
      <c r="H44" s="109">
        <v>6</v>
      </c>
      <c r="I44" s="109">
        <v>7</v>
      </c>
      <c r="J44" s="109">
        <v>8</v>
      </c>
      <c r="K44" s="109">
        <v>9</v>
      </c>
      <c r="L44" s="109">
        <v>10</v>
      </c>
      <c r="N44" s="50"/>
      <c r="O44" s="57"/>
      <c r="P44" s="57">
        <v>0</v>
      </c>
      <c r="Q44" s="57">
        <v>1</v>
      </c>
      <c r="R44" s="57">
        <v>2</v>
      </c>
      <c r="S44" s="50"/>
      <c r="T44" s="24"/>
    </row>
    <row r="45" spans="1:20" x14ac:dyDescent="0.2">
      <c r="A45" s="48">
        <v>10</v>
      </c>
      <c r="B45" s="50"/>
      <c r="C45" s="50"/>
      <c r="D45" s="22" t="str">
        <f t="shared" ref="D45:K45" si="14">IF($A45 &lt;=D$44, MAX($B$42*(D26-$B$41), ( $B$5*E44 + $B$6*E45   )/(1+D11 )),"")</f>
        <v/>
      </c>
      <c r="E45" s="22" t="str">
        <f t="shared" si="14"/>
        <v/>
      </c>
      <c r="F45" s="22" t="str">
        <f t="shared" si="14"/>
        <v/>
      </c>
      <c r="G45" s="22" t="str">
        <f t="shared" si="14"/>
        <v/>
      </c>
      <c r="H45" s="22" t="str">
        <f t="shared" si="14"/>
        <v/>
      </c>
      <c r="I45" s="22" t="str">
        <f t="shared" si="14"/>
        <v/>
      </c>
      <c r="J45" s="22" t="str">
        <f t="shared" si="14"/>
        <v/>
      </c>
      <c r="K45" s="22" t="str">
        <f t="shared" si="14"/>
        <v/>
      </c>
      <c r="L45" s="49">
        <f>MAX(0, $B$42*($L$26-$B$41))</f>
        <v>20</v>
      </c>
      <c r="N45" s="50"/>
      <c r="O45" s="57"/>
      <c r="P45" s="57"/>
      <c r="Q45" s="57"/>
      <c r="R45" s="57"/>
      <c r="S45" s="50"/>
      <c r="T45" s="24"/>
    </row>
    <row r="46" spans="1:20" x14ac:dyDescent="0.2">
      <c r="A46" s="48">
        <v>9</v>
      </c>
      <c r="B46" s="50"/>
      <c r="C46" s="50"/>
      <c r="D46" s="22" t="str">
        <f t="shared" ref="D46:J46" si="15">IF($A46 &lt;=D$44, MAX($B$42*(D27-$B$41), ( $B$5*E45 + $B$6*E46   )/(1+D12 )),"")</f>
        <v/>
      </c>
      <c r="E46" s="22" t="str">
        <f t="shared" si="15"/>
        <v/>
      </c>
      <c r="F46" s="22" t="str">
        <f t="shared" si="15"/>
        <v/>
      </c>
      <c r="G46" s="22" t="str">
        <f t="shared" si="15"/>
        <v/>
      </c>
      <c r="H46" s="22" t="str">
        <f t="shared" si="15"/>
        <v/>
      </c>
      <c r="I46" s="22" t="str">
        <f t="shared" si="15"/>
        <v/>
      </c>
      <c r="J46" s="22" t="str">
        <f t="shared" si="15"/>
        <v/>
      </c>
      <c r="K46" s="22">
        <f ca="1">IF($A46 &lt;=K44, MAX($B$42*(K$27-$B$41), ( $B$5*L45 + $B$6*L46 )/(1+K$12 )),"")</f>
        <v>17.890729754279576</v>
      </c>
      <c r="L46" s="49">
        <f t="shared" ref="L46:L55" si="16">MAX(0, $B$42*(L27-$B$41))</f>
        <v>20</v>
      </c>
      <c r="N46" s="50"/>
      <c r="O46" s="57"/>
      <c r="P46" s="57"/>
      <c r="Q46" s="57"/>
      <c r="R46" s="57"/>
      <c r="S46" s="50"/>
      <c r="T46" s="24"/>
    </row>
    <row r="47" spans="1:20" x14ac:dyDescent="0.2">
      <c r="A47" s="48">
        <v>8</v>
      </c>
      <c r="B47" s="50"/>
      <c r="C47" s="50"/>
      <c r="D47" s="22" t="str">
        <f t="shared" ref="D47:K47" si="17">IF($A47 &lt;=D$44, MAX($B$42*(D28-$B$41), ( $B$5*E46 + $B$6*E47   )/(1+D13 )),"")</f>
        <v/>
      </c>
      <c r="E47" s="22" t="str">
        <f t="shared" si="17"/>
        <v/>
      </c>
      <c r="F47" s="22" t="str">
        <f t="shared" si="17"/>
        <v/>
      </c>
      <c r="G47" s="22" t="str">
        <f t="shared" si="17"/>
        <v/>
      </c>
      <c r="H47" s="22" t="str">
        <f t="shared" si="17"/>
        <v/>
      </c>
      <c r="I47" s="22" t="str">
        <f t="shared" si="17"/>
        <v/>
      </c>
      <c r="J47" s="22">
        <f t="shared" ca="1" si="17"/>
        <v>16.316787969485635</v>
      </c>
      <c r="K47" s="22">
        <f t="shared" ca="1" si="17"/>
        <v>18.240494595344892</v>
      </c>
      <c r="L47" s="49">
        <f t="shared" si="16"/>
        <v>20</v>
      </c>
      <c r="N47" s="50"/>
      <c r="O47" s="57"/>
      <c r="P47" s="57"/>
      <c r="Q47" s="57"/>
      <c r="R47" s="57"/>
      <c r="S47" s="50"/>
      <c r="T47" s="24"/>
    </row>
    <row r="48" spans="1:20" x14ac:dyDescent="0.2">
      <c r="A48" s="48">
        <v>7</v>
      </c>
      <c r="B48" s="50"/>
      <c r="C48" s="50"/>
      <c r="D48" s="22" t="str">
        <f t="shared" ref="D48:K48" si="18">IF($A48 &lt;=D$44, MAX($B$42*(D29-$B$41), ( $B$5*E47 + $B$6*E48   )/(1+D14 )),"")</f>
        <v/>
      </c>
      <c r="E48" s="22" t="str">
        <f t="shared" si="18"/>
        <v/>
      </c>
      <c r="F48" s="22" t="str">
        <f t="shared" si="18"/>
        <v/>
      </c>
      <c r="G48" s="22" t="str">
        <f t="shared" si="18"/>
        <v/>
      </c>
      <c r="H48" s="22" t="str">
        <f t="shared" si="18"/>
        <v/>
      </c>
      <c r="I48" s="22">
        <f t="shared" ca="1" si="18"/>
        <v>15.136644772143647</v>
      </c>
      <c r="J48" s="22">
        <f t="shared" ca="1" si="18"/>
        <v>16.906205425211855</v>
      </c>
      <c r="K48" s="22">
        <f t="shared" ca="1" si="18"/>
        <v>18.537003299818902</v>
      </c>
      <c r="L48" s="49">
        <f t="shared" si="16"/>
        <v>20</v>
      </c>
      <c r="N48" s="50"/>
      <c r="O48" s="57"/>
      <c r="P48" s="57"/>
      <c r="Q48" s="57"/>
      <c r="R48" s="57"/>
      <c r="S48" s="50"/>
      <c r="T48" s="24"/>
    </row>
    <row r="49" spans="1:20" x14ac:dyDescent="0.2">
      <c r="A49" s="48">
        <v>6</v>
      </c>
      <c r="B49" s="50"/>
      <c r="C49" s="50"/>
      <c r="D49" s="22" t="str">
        <f t="shared" ref="D49:K49" si="19">IF($A49 &lt;=D$44, MAX($B$42*(D30-$B$41), ( $B$5*E48 + $B$6*E49   )/(1+D15 )),"")</f>
        <v/>
      </c>
      <c r="E49" s="22" t="str">
        <f t="shared" si="19"/>
        <v/>
      </c>
      <c r="F49" s="22" t="str">
        <f t="shared" si="19"/>
        <v/>
      </c>
      <c r="G49" s="22" t="str">
        <f t="shared" si="19"/>
        <v/>
      </c>
      <c r="H49" s="22">
        <f t="shared" ca="1" si="19"/>
        <v>14.252125850351625</v>
      </c>
      <c r="I49" s="22">
        <f t="shared" ca="1" si="19"/>
        <v>15.892457960917078</v>
      </c>
      <c r="J49" s="22">
        <f t="shared" ca="1" si="19"/>
        <v>17.412611781215322</v>
      </c>
      <c r="K49" s="22">
        <f t="shared" ca="1" si="19"/>
        <v>18.786868081730809</v>
      </c>
      <c r="L49" s="49">
        <f t="shared" si="16"/>
        <v>20</v>
      </c>
      <c r="N49" s="50"/>
      <c r="O49" s="57"/>
      <c r="P49" s="57"/>
      <c r="Q49" s="57"/>
      <c r="R49" s="57"/>
      <c r="S49" s="50"/>
      <c r="T49" s="24"/>
    </row>
    <row r="50" spans="1:20" x14ac:dyDescent="0.2">
      <c r="A50" s="48">
        <v>5</v>
      </c>
      <c r="B50" s="50"/>
      <c r="C50" s="50"/>
      <c r="D50" s="22" t="str">
        <f t="shared" ref="D50:K50" si="20">IF($A50 &lt;=D$44, MAX($B$42*(D31-$B$41), ( $B$5*E49 + $B$6*E50   )/(1+D16 )),"")</f>
        <v/>
      </c>
      <c r="E50" s="22" t="str">
        <f t="shared" si="20"/>
        <v/>
      </c>
      <c r="F50" s="22" t="str">
        <f t="shared" si="20"/>
        <v/>
      </c>
      <c r="G50" s="22">
        <f t="shared" ca="1" si="20"/>
        <v>13.593712229631315</v>
      </c>
      <c r="H50" s="22">
        <f t="shared" ca="1" si="20"/>
        <v>15.124579557205356</v>
      </c>
      <c r="I50" s="22">
        <f ca="1">IF($A50 &lt;=I$44, MAX($B$42*(I31-$B$41), ( $B$5*J49 + $B$6*J50   )/(1+I16 )),"")</f>
        <v>16.548946949534368</v>
      </c>
      <c r="J50" s="22">
        <f t="shared" ca="1" si="20"/>
        <v>17.844113926540686</v>
      </c>
      <c r="K50" s="22">
        <f t="shared" ca="1" si="20"/>
        <v>18.996369005106391</v>
      </c>
      <c r="L50" s="49">
        <f t="shared" si="16"/>
        <v>20</v>
      </c>
      <c r="N50" s="50"/>
      <c r="O50" s="57"/>
      <c r="P50" s="57"/>
      <c r="Q50" s="57"/>
      <c r="R50" s="57"/>
      <c r="S50" s="50"/>
      <c r="T50" s="24"/>
    </row>
    <row r="51" spans="1:20" x14ac:dyDescent="0.2">
      <c r="A51" s="48">
        <v>4</v>
      </c>
      <c r="B51" s="50"/>
      <c r="C51" s="50"/>
      <c r="D51" s="22" t="str">
        <f t="shared" ref="D51:K51" si="21">IF($A51 &lt;=D$44, MAX($B$42*(D32-$B$41), ( $B$5*E50 + $B$6*E51   )/(1+D17 )),"")</f>
        <v/>
      </c>
      <c r="E51" s="22" t="str">
        <f t="shared" si="21"/>
        <v/>
      </c>
      <c r="F51" s="22">
        <f t="shared" ca="1" si="21"/>
        <v>13.11119640240611</v>
      </c>
      <c r="G51" s="22">
        <f t="shared" ca="1" si="21"/>
        <v>14.548290840457181</v>
      </c>
      <c r="H51" s="22">
        <f t="shared" ca="1" si="21"/>
        <v>15.889015859465211</v>
      </c>
      <c r="I51" s="22">
        <f t="shared" ca="1" si="21"/>
        <v>17.113396527103337</v>
      </c>
      <c r="J51" s="22">
        <f t="shared" ca="1" si="21"/>
        <v>18.209241396719687</v>
      </c>
      <c r="K51" s="22">
        <f t="shared" ca="1" si="21"/>
        <v>19.17128625141455</v>
      </c>
      <c r="L51" s="49">
        <f t="shared" si="16"/>
        <v>20</v>
      </c>
      <c r="N51" s="50"/>
      <c r="O51" s="57"/>
      <c r="P51" s="57"/>
      <c r="Q51" s="57"/>
      <c r="R51" s="57"/>
      <c r="S51" s="50"/>
      <c r="T51" s="24"/>
    </row>
    <row r="52" spans="1:20" x14ac:dyDescent="0.2">
      <c r="A52" s="48">
        <v>3</v>
      </c>
      <c r="B52" s="49" t="str">
        <f>IF($A52 &lt;=B$44, MAX($B$42*(B33-$B$41), ( $B$5*C44 + $B$6*C52   )/(1+B18 )),"")</f>
        <v/>
      </c>
      <c r="C52" s="49" t="str">
        <f>IF($A52 &lt;=C$44, MAX($B$42*(C33-$B$41), ( $B$5*D44 + $B$6*D52   )/(1+C18 )),"")</f>
        <v/>
      </c>
      <c r="D52" s="22" t="str">
        <f t="shared" ref="D52:K52" si="22">IF($A52 &lt;=D$44, MAX($B$42*(D33-$B$41), ( $B$5*E51 + $B$6*E52   )/(1+D18 )),"")</f>
        <v/>
      </c>
      <c r="E52" s="22">
        <f t="shared" ca="1" si="22"/>
        <v>12.767622234875493</v>
      </c>
      <c r="F52" s="22">
        <f t="shared" ca="1" si="22"/>
        <v>14.123418586806803</v>
      </c>
      <c r="G52" s="22">
        <f t="shared" ca="1" si="22"/>
        <v>15.390390645670012</v>
      </c>
      <c r="H52" s="22">
        <f t="shared" ca="1" si="22"/>
        <v>16.551018837775139</v>
      </c>
      <c r="I52" s="22">
        <f t="shared" ca="1" si="22"/>
        <v>17.594584851174378</v>
      </c>
      <c r="J52" s="22">
        <f t="shared" ca="1" si="22"/>
        <v>18.516409033414938</v>
      </c>
      <c r="K52" s="22">
        <f t="shared" ca="1" si="22"/>
        <v>19.316814522081128</v>
      </c>
      <c r="L52" s="49">
        <f t="shared" si="16"/>
        <v>20</v>
      </c>
      <c r="N52" s="50"/>
      <c r="O52" s="57">
        <v>2</v>
      </c>
      <c r="P52" s="49" t="str">
        <f>IF($A34 &lt;= P$44, ($B$5*Q44 + $B$6*Q52  )/(1+B19),"")</f>
        <v/>
      </c>
      <c r="Q52" s="49" t="str">
        <f>IF($A34 &lt;= Q$44, ($B$5*R44 + $B$6*R52  )/(1+C19),"")</f>
        <v/>
      </c>
      <c r="R52" s="49">
        <f ca="1">MAX(0,$P$42*(D34-$P$41))</f>
        <v>0</v>
      </c>
      <c r="S52" s="50"/>
      <c r="T52" s="24"/>
    </row>
    <row r="53" spans="1:20" x14ac:dyDescent="0.2">
      <c r="A53" s="48">
        <v>2</v>
      </c>
      <c r="B53" s="49" t="str">
        <f t="shared" ref="B53:C55" si="23">IF($A53 &lt;=B$44, MAX($B$42*(B34-$B$41), ( $B$5*C52 + $B$6*C53   )/(1+B19 )),"")</f>
        <v/>
      </c>
      <c r="C53" s="49" t="str">
        <f t="shared" si="23"/>
        <v/>
      </c>
      <c r="D53" s="22">
        <f t="shared" ref="D53:K53" ca="1" si="24">IF($A53 &lt;=D$44, MAX($B$42*(D34-$B$41), ( $B$5*E52 + $B$6*E53   )/(1+D19 )),"")</f>
        <v>12.535280460731498</v>
      </c>
      <c r="E53" s="22">
        <f t="shared" ca="1" si="24"/>
        <v>13.819707622336013</v>
      </c>
      <c r="F53" s="22">
        <f t="shared" ca="1" si="24"/>
        <v>15.020962817937619</v>
      </c>
      <c r="G53" s="22">
        <f t="shared" ca="1" si="24"/>
        <v>16.123739555991293</v>
      </c>
      <c r="H53" s="22">
        <f t="shared" ca="1" si="24"/>
        <v>17.118719216701884</v>
      </c>
      <c r="I53" s="22">
        <f t="shared" ca="1" si="24"/>
        <v>18.001876175276838</v>
      </c>
      <c r="J53" s="22">
        <f t="shared" ca="1" si="24"/>
        <v>18.773564588530178</v>
      </c>
      <c r="K53" s="22">
        <f t="shared" ca="1" si="24"/>
        <v>19.437536729536895</v>
      </c>
      <c r="L53" s="49">
        <f t="shared" si="16"/>
        <v>20</v>
      </c>
      <c r="N53" s="50"/>
      <c r="O53" s="57">
        <v>1</v>
      </c>
      <c r="P53" s="49" t="str">
        <f>IF($A35 &lt;= P$44, ($B$5*Q52 + $B$6*Q53  )/(1+B20),"")</f>
        <v/>
      </c>
      <c r="Q53" s="49">
        <f ca="1">IF($A35 &lt;= Q$44, ($B$5*R52 + $B$6*R53  )/(1+C20),"")</f>
        <v>0</v>
      </c>
      <c r="R53" s="49">
        <f ca="1">MAX(0,$P$42*(D35-$P$41))</f>
        <v>0</v>
      </c>
      <c r="S53" s="50"/>
      <c r="T53" s="24"/>
    </row>
    <row r="54" spans="1:20" x14ac:dyDescent="0.2">
      <c r="A54" s="48">
        <v>1</v>
      </c>
      <c r="B54" s="49" t="str">
        <f t="shared" si="23"/>
        <v/>
      </c>
      <c r="C54" s="49">
        <f t="shared" ca="1" si="23"/>
        <v>12.393016484762201</v>
      </c>
      <c r="D54" s="22">
        <f t="shared" ref="D54:K54" ca="1" si="25">IF($A54 &lt;=D$44, MAX($B$42*(D35-$B$41), ( $B$5*E53 + $B$6*E54   )/(1+D20 )),"")</f>
        <v>13.613984322116742</v>
      </c>
      <c r="E54" s="22">
        <f t="shared" ca="1" si="25"/>
        <v>14.756045469787029</v>
      </c>
      <c r="F54" s="22">
        <f t="shared" ca="1" si="25"/>
        <v>15.805891772994469</v>
      </c>
      <c r="G54" s="22">
        <f t="shared" ca="1" si="25"/>
        <v>16.755518451274071</v>
      </c>
      <c r="H54" s="22">
        <f t="shared" ca="1" si="25"/>
        <v>17.601580207993155</v>
      </c>
      <c r="I54" s="22">
        <f t="shared" ca="1" si="25"/>
        <v>18.34457552138144</v>
      </c>
      <c r="J54" s="22">
        <f t="shared" ca="1" si="25"/>
        <v>18.987983005795133</v>
      </c>
      <c r="K54" s="22">
        <f t="shared" ca="1" si="25"/>
        <v>19.537437557035066</v>
      </c>
      <c r="L54" s="49">
        <f t="shared" si="16"/>
        <v>20</v>
      </c>
      <c r="N54" s="50"/>
      <c r="O54" s="57">
        <v>0</v>
      </c>
      <c r="P54" s="49">
        <f ca="1">IF($A36 &lt;= P$44, ($B$5*Q53 + $B$6*Q54  )/(1+B21),"")</f>
        <v>0</v>
      </c>
      <c r="Q54" s="23">
        <f ca="1">IF($A36 &lt;= Q$44, ($B$5*R53 + $B$6*R54  )/(1+C21),"")</f>
        <v>0</v>
      </c>
      <c r="R54" s="49">
        <f ca="1">MAX(0,$P$42*(D36-$P$41))</f>
        <v>0</v>
      </c>
      <c r="S54" s="50"/>
      <c r="T54" s="24"/>
    </row>
    <row r="55" spans="1:20" ht="13.5" thickBot="1" x14ac:dyDescent="0.25">
      <c r="A55" s="48">
        <v>0</v>
      </c>
      <c r="B55" s="54">
        <f t="shared" ca="1" si="23"/>
        <v>12.324391623508308</v>
      </c>
      <c r="C55" s="54">
        <f t="shared" ca="1" si="23"/>
        <v>13.488205924605248</v>
      </c>
      <c r="D55" s="22">
        <f ca="1">IF($A55 &lt;=D$44, MAX($B$42*(D36-$B$41), ( $B$5*E54 + $B$6*E55   )/(1+D21 )),"")</f>
        <v>14.576366060308223</v>
      </c>
      <c r="E55" s="22">
        <f t="shared" ref="E55:K55" ca="1" si="26">IF($A55 &lt;=E$44, MAX($B$42*(E36-$B$41), ( $B$5*F54 + $B$6*F55   )/(1+E21 )),"")</f>
        <v>15.577372301714378</v>
      </c>
      <c r="F55" s="22">
        <f t="shared" ca="1" si="26"/>
        <v>16.484443271229271</v>
      </c>
      <c r="G55" s="22">
        <f t="shared" ca="1" si="26"/>
        <v>17.294912414209826</v>
      </c>
      <c r="H55" s="22">
        <f t="shared" ca="1" si="26"/>
        <v>18.009491903573167</v>
      </c>
      <c r="I55" s="22">
        <f t="shared" ca="1" si="26"/>
        <v>18.631506524437569</v>
      </c>
      <c r="J55" s="22">
        <f t="shared" ca="1" si="26"/>
        <v>19.166169224376823</v>
      </c>
      <c r="K55" s="22">
        <f t="shared" ca="1" si="26"/>
        <v>19.619941630959119</v>
      </c>
      <c r="L55" s="49">
        <f t="shared" si="16"/>
        <v>20</v>
      </c>
      <c r="N55" s="55"/>
      <c r="O55" s="55"/>
      <c r="P55" s="55"/>
      <c r="Q55" s="55"/>
      <c r="R55" s="55"/>
      <c r="S55" s="55"/>
      <c r="T55" s="59"/>
    </row>
    <row r="56" spans="1:20" x14ac:dyDescent="0.2">
      <c r="B56" s="5"/>
      <c r="C56" s="5"/>
      <c r="D56" s="2"/>
      <c r="E56" s="5"/>
    </row>
    <row r="57" spans="1:20" x14ac:dyDescent="0.2">
      <c r="A57" s="48"/>
      <c r="B57" s="50">
        <v>0</v>
      </c>
      <c r="C57" s="50">
        <v>1</v>
      </c>
      <c r="D57" s="50">
        <v>2</v>
      </c>
      <c r="E57" s="50">
        <v>3</v>
      </c>
      <c r="F57" s="109">
        <v>4</v>
      </c>
      <c r="G57" s="109">
        <v>5</v>
      </c>
      <c r="H57" s="109">
        <v>6</v>
      </c>
      <c r="I57" s="109">
        <v>7</v>
      </c>
      <c r="J57" s="109">
        <v>8</v>
      </c>
      <c r="K57" s="109">
        <v>9</v>
      </c>
      <c r="L57" s="109">
        <v>10</v>
      </c>
    </row>
    <row r="58" spans="1:20" x14ac:dyDescent="0.2">
      <c r="A58" s="48">
        <v>10</v>
      </c>
      <c r="B58" s="50"/>
      <c r="C58" s="50"/>
      <c r="D58" s="22" t="str">
        <f t="shared" ref="D58:H58" si="27">IF($A58 &lt;=D$44, MAX($B$42*(D39-$B$41), ( $B$5*E57 + $B$6*E58   )/(1+D24 )),"")</f>
        <v/>
      </c>
      <c r="E58" s="22" t="str">
        <f t="shared" si="27"/>
        <v/>
      </c>
      <c r="F58" s="22" t="str">
        <f t="shared" si="27"/>
        <v/>
      </c>
      <c r="G58" s="22" t="str">
        <f t="shared" si="27"/>
        <v/>
      </c>
      <c r="H58" s="22" t="str">
        <f t="shared" si="27"/>
        <v/>
      </c>
      <c r="I58" s="22"/>
      <c r="J58" s="22"/>
      <c r="K58" s="22"/>
      <c r="L58" s="49"/>
    </row>
    <row r="59" spans="1:20" x14ac:dyDescent="0.2">
      <c r="A59" s="48">
        <v>9</v>
      </c>
      <c r="B59" s="22" t="str">
        <f t="shared" ref="B59:H59" si="28">IF($A59 &lt;=B$57, MAX($B$42*(B27-$B$41), ( $B$5*C58 + $B$6*C59 )/(1+B12 )),"")</f>
        <v/>
      </c>
      <c r="C59" s="22" t="str">
        <f t="shared" si="28"/>
        <v/>
      </c>
      <c r="D59" s="22" t="str">
        <f t="shared" si="28"/>
        <v/>
      </c>
      <c r="E59" s="22" t="str">
        <f t="shared" si="28"/>
        <v/>
      </c>
      <c r="F59" s="22" t="str">
        <f t="shared" si="28"/>
        <v/>
      </c>
      <c r="G59" s="22" t="str">
        <f t="shared" si="28"/>
        <v/>
      </c>
      <c r="H59" s="22" t="str">
        <f t="shared" si="28"/>
        <v/>
      </c>
      <c r="I59" s="22"/>
      <c r="J59" s="22"/>
      <c r="K59" s="22"/>
      <c r="L59" s="49"/>
    </row>
    <row r="60" spans="1:20" x14ac:dyDescent="0.2">
      <c r="A60" s="48">
        <v>8</v>
      </c>
      <c r="B60" s="22" t="str">
        <f t="shared" ref="B60:H60" si="29">IF($A60 &lt;=B$57, MAX($B$42*(B28-$B$41), ( $B$5*C59 + $B$6*C60 )/(1+B13 )),"")</f>
        <v/>
      </c>
      <c r="C60" s="22" t="str">
        <f t="shared" si="29"/>
        <v/>
      </c>
      <c r="D60" s="22" t="str">
        <f t="shared" si="29"/>
        <v/>
      </c>
      <c r="E60" s="22" t="str">
        <f t="shared" si="29"/>
        <v/>
      </c>
      <c r="F60" s="22" t="str">
        <f t="shared" si="29"/>
        <v/>
      </c>
      <c r="G60" s="22" t="str">
        <f t="shared" si="29"/>
        <v/>
      </c>
      <c r="H60" s="22" t="str">
        <f t="shared" si="29"/>
        <v/>
      </c>
      <c r="I60" s="22"/>
      <c r="J60" s="22"/>
      <c r="K60" s="22"/>
      <c r="L60" s="49"/>
    </row>
    <row r="61" spans="1:20" x14ac:dyDescent="0.2">
      <c r="A61" s="48">
        <v>7</v>
      </c>
      <c r="B61" s="22" t="str">
        <f t="shared" ref="B61:H61" si="30">IF($A61 &lt;=B$57, MAX($B$42*(B29-$B$41), ( $B$5*C60 + $B$6*C61 )/(1+B14 )),"")</f>
        <v/>
      </c>
      <c r="C61" s="22" t="str">
        <f t="shared" si="30"/>
        <v/>
      </c>
      <c r="D61" s="22" t="str">
        <f t="shared" si="30"/>
        <v/>
      </c>
      <c r="E61" s="22" t="str">
        <f t="shared" si="30"/>
        <v/>
      </c>
      <c r="F61" s="22" t="str">
        <f t="shared" si="30"/>
        <v/>
      </c>
      <c r="G61" s="22" t="str">
        <f t="shared" si="30"/>
        <v/>
      </c>
      <c r="H61" s="22" t="str">
        <f t="shared" si="30"/>
        <v/>
      </c>
      <c r="I61" s="22"/>
      <c r="J61" s="22"/>
      <c r="K61" s="22"/>
      <c r="L61" s="49"/>
    </row>
    <row r="62" spans="1:20" x14ac:dyDescent="0.2">
      <c r="A62" s="48">
        <v>6</v>
      </c>
      <c r="B62" s="22" t="str">
        <f t="shared" ref="B62:G62" si="31">IF($A62 &lt;=B$57, MAX($B$42*(B30-$B$41), ( $B$5*C61 + $B$6*C62 )/(1+B15 )),"")</f>
        <v/>
      </c>
      <c r="C62" s="22" t="str">
        <f t="shared" si="31"/>
        <v/>
      </c>
      <c r="D62" s="22" t="str">
        <f t="shared" si="31"/>
        <v/>
      </c>
      <c r="E62" s="22" t="str">
        <f t="shared" si="31"/>
        <v/>
      </c>
      <c r="F62" s="22" t="str">
        <f t="shared" si="31"/>
        <v/>
      </c>
      <c r="G62" s="22" t="str">
        <f t="shared" si="31"/>
        <v/>
      </c>
      <c r="H62" s="49">
        <f ca="1">MAX(0, $B$42*(H30-$B$41))</f>
        <v>0</v>
      </c>
      <c r="I62" s="22"/>
      <c r="J62" s="22"/>
      <c r="K62" s="22"/>
      <c r="L62" s="49"/>
    </row>
    <row r="63" spans="1:20" x14ac:dyDescent="0.2">
      <c r="A63" s="48">
        <v>5</v>
      </c>
      <c r="B63" s="22" t="str">
        <f t="shared" ref="B63:G63" si="32">IF($A63 &lt;=B$57, MAX($B$42*(B31-$B$41), ( $B$5*C62 + $B$6*C63 )/(1+B16 )),"")</f>
        <v/>
      </c>
      <c r="C63" s="22" t="str">
        <f t="shared" si="32"/>
        <v/>
      </c>
      <c r="D63" s="22" t="str">
        <f t="shared" si="32"/>
        <v/>
      </c>
      <c r="E63" s="22" t="str">
        <f t="shared" si="32"/>
        <v/>
      </c>
      <c r="F63" s="22" t="str">
        <f t="shared" si="32"/>
        <v/>
      </c>
      <c r="G63" s="22">
        <f t="shared" ca="1" si="32"/>
        <v>0</v>
      </c>
      <c r="H63" s="49">
        <f t="shared" ref="H63:H68" ca="1" si="33">MAX(0, $B$42*(H31-$B$41))</f>
        <v>0</v>
      </c>
      <c r="I63" s="22"/>
      <c r="J63" s="22"/>
      <c r="K63" s="22"/>
      <c r="L63" s="49"/>
    </row>
    <row r="64" spans="1:20" x14ac:dyDescent="0.2">
      <c r="A64" s="48">
        <v>4</v>
      </c>
      <c r="B64" s="22" t="str">
        <f t="shared" ref="B64:G64" si="34">IF($A64 &lt;=B$57, MAX($B$42*(B32-$B$41), ( $B$5*C63 + $B$6*C64 )/(1+B17 )),"")</f>
        <v/>
      </c>
      <c r="C64" s="22" t="str">
        <f t="shared" si="34"/>
        <v/>
      </c>
      <c r="D64" s="22" t="str">
        <f t="shared" si="34"/>
        <v/>
      </c>
      <c r="E64" s="22" t="str">
        <f t="shared" si="34"/>
        <v/>
      </c>
      <c r="F64" s="22">
        <f t="shared" ca="1" si="34"/>
        <v>0</v>
      </c>
      <c r="G64" s="22">
        <f t="shared" ca="1" si="34"/>
        <v>0</v>
      </c>
      <c r="H64" s="49">
        <f t="shared" ca="1" si="33"/>
        <v>0</v>
      </c>
      <c r="I64" s="22"/>
      <c r="J64" s="22"/>
      <c r="K64" s="22"/>
      <c r="L64" s="49"/>
    </row>
    <row r="65" spans="1:12" x14ac:dyDescent="0.2">
      <c r="A65" s="48">
        <v>3</v>
      </c>
      <c r="B65" s="22" t="str">
        <f t="shared" ref="B65:G65" si="35">IF($A65 &lt;=B$57, MAX($B$42*(B33-$B$41), ( $B$5*C64 + $B$6*C65 )/(1+B18 )),"")</f>
        <v/>
      </c>
      <c r="C65" s="22" t="str">
        <f t="shared" si="35"/>
        <v/>
      </c>
      <c r="D65" s="22" t="str">
        <f t="shared" si="35"/>
        <v/>
      </c>
      <c r="E65" s="22">
        <f t="shared" ca="1" si="35"/>
        <v>0.28906847369166572</v>
      </c>
      <c r="F65" s="22">
        <f t="shared" ca="1" si="35"/>
        <v>0.61661196123169226</v>
      </c>
      <c r="G65" s="22">
        <f t="shared" ca="1" si="35"/>
        <v>1.3070878692993291</v>
      </c>
      <c r="H65" s="49">
        <f t="shared" ca="1" si="33"/>
        <v>2.7550941888756881</v>
      </c>
      <c r="I65" s="22"/>
      <c r="J65" s="22"/>
      <c r="K65" s="22"/>
      <c r="L65" s="49"/>
    </row>
    <row r="66" spans="1:12" x14ac:dyDescent="0.2">
      <c r="A66" s="48">
        <v>2</v>
      </c>
      <c r="B66" s="22" t="str">
        <f t="shared" ref="B66:G66" si="36">IF($A66 &lt;=B$57, MAX($B$42*(B34-$B$41), ( $B$5*C65 + $B$6*C66 )/(1+B19 )),"")</f>
        <v/>
      </c>
      <c r="C66" s="22" t="str">
        <f t="shared" si="36"/>
        <v/>
      </c>
      <c r="D66" s="22">
        <f t="shared" ca="1" si="36"/>
        <v>0.83945525536807564</v>
      </c>
      <c r="E66" s="22">
        <f t="shared" ca="1" si="36"/>
        <v>1.4914161229440226</v>
      </c>
      <c r="F66" s="22">
        <f t="shared" ca="1" si="36"/>
        <v>2.5286355004449574</v>
      </c>
      <c r="G66" s="22">
        <f t="shared" ca="1" si="36"/>
        <v>3.9980146969891965</v>
      </c>
      <c r="H66" s="49">
        <f t="shared" ca="1" si="33"/>
        <v>5.5935960835094249</v>
      </c>
      <c r="I66" s="22"/>
      <c r="J66" s="22"/>
      <c r="K66" s="22"/>
      <c r="L66" s="49"/>
    </row>
    <row r="67" spans="1:12" x14ac:dyDescent="0.2">
      <c r="A67" s="48">
        <v>1</v>
      </c>
      <c r="B67" s="22" t="str">
        <f t="shared" ref="B67:G67" si="37">IF($A67 &lt;=B$57, MAX($B$42*(B35-$B$41), ( $B$5*C66 + $B$6*C67 )/(1+B20 )),"")</f>
        <v/>
      </c>
      <c r="C67" s="22">
        <f t="shared" ca="1" si="37"/>
        <v>1.5566517549538208</v>
      </c>
      <c r="D67" s="22">
        <f t="shared" ca="1" si="37"/>
        <v>2.4450799475844862</v>
      </c>
      <c r="E67" s="22">
        <f t="shared" ca="1" si="37"/>
        <v>3.6408066870358144</v>
      </c>
      <c r="F67" s="22">
        <f t="shared" ca="1" si="37"/>
        <v>5.0773737494415636</v>
      </c>
      <c r="G67" s="22">
        <f t="shared" ca="1" si="37"/>
        <v>6.5638874028616492</v>
      </c>
      <c r="H67" s="49">
        <f t="shared" ca="1" si="33"/>
        <v>8.0079010399658017</v>
      </c>
      <c r="I67" s="22"/>
      <c r="J67" s="22"/>
      <c r="K67" s="22"/>
      <c r="L67" s="49"/>
    </row>
    <row r="68" spans="1:12" x14ac:dyDescent="0.2">
      <c r="A68" s="48">
        <v>0</v>
      </c>
      <c r="B68" s="22">
        <f t="shared" ref="B68:G68" ca="1" si="38">IF($A68 &lt;=B$57, MAX($B$42*(B36-$B$41), ( $B$5*C67 + $B$6*C68 )/(1+B21 )),"")</f>
        <v>2.3572151638290477</v>
      </c>
      <c r="C68" s="22">
        <f t="shared" ca="1" si="38"/>
        <v>3.3935000890871803</v>
      </c>
      <c r="D68" s="22">
        <f t="shared" ca="1" si="38"/>
        <v>4.6473352386077202</v>
      </c>
      <c r="E68" s="22">
        <f t="shared" ca="1" si="38"/>
        <v>6.0302979445068514</v>
      </c>
      <c r="F68" s="22">
        <f t="shared" ca="1" si="38"/>
        <v>7.4228308597266901</v>
      </c>
      <c r="G68" s="22">
        <f t="shared" ca="1" si="38"/>
        <v>8.7687862492983992</v>
      </c>
      <c r="H68" s="49">
        <f t="shared" ca="1" si="33"/>
        <v>10.047459517865818</v>
      </c>
      <c r="I68" s="22"/>
      <c r="J68" s="22"/>
      <c r="K68" s="22"/>
      <c r="L68" s="49"/>
    </row>
  </sheetData>
  <mergeCells count="5">
    <mergeCell ref="O39:P39"/>
    <mergeCell ref="A1:B1"/>
    <mergeCell ref="A9:B9"/>
    <mergeCell ref="A24:C24"/>
    <mergeCell ref="A39:B3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62"/>
  <sheetViews>
    <sheetView showGridLines="0" topLeftCell="H22" zoomScaleNormal="100" zoomScalePageLayoutView="160" workbookViewId="0">
      <selection activeCell="S49" sqref="S49:S53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8" max="11" width="9.83203125" customWidth="1"/>
    <col min="14" max="14" width="11.5" bestFit="1" customWidth="1"/>
    <col min="15" max="15" width="16" customWidth="1"/>
    <col min="16" max="16" width="14" customWidth="1"/>
    <col min="17" max="17" width="13.83203125" customWidth="1"/>
    <col min="19" max="19" width="11.1640625" customWidth="1"/>
  </cols>
  <sheetData>
    <row r="1" spans="1:20" ht="13.5" thickBot="1" x14ac:dyDescent="0.25">
      <c r="A1" s="118" t="s">
        <v>35</v>
      </c>
      <c r="B1" s="117"/>
      <c r="E1" s="1"/>
    </row>
    <row r="2" spans="1:20" x14ac:dyDescent="0.2">
      <c r="A2" s="25" t="s">
        <v>2</v>
      </c>
      <c r="B2" s="38">
        <v>0.05</v>
      </c>
    </row>
    <row r="3" spans="1:20" x14ac:dyDescent="0.2">
      <c r="A3" s="26" t="s">
        <v>3</v>
      </c>
      <c r="B3" s="34">
        <v>1.1000000000000001</v>
      </c>
    </row>
    <row r="4" spans="1:20" x14ac:dyDescent="0.2">
      <c r="A4" s="26" t="s">
        <v>4</v>
      </c>
      <c r="B4" s="35">
        <v>0.9</v>
      </c>
    </row>
    <row r="5" spans="1:20" x14ac:dyDescent="0.2">
      <c r="A5" s="26" t="s">
        <v>5</v>
      </c>
      <c r="B5" s="36">
        <v>0.5</v>
      </c>
      <c r="F5" s="1"/>
    </row>
    <row r="6" spans="1:20" ht="13.5" thickBot="1" x14ac:dyDescent="0.25">
      <c r="A6" s="27" t="s">
        <v>6</v>
      </c>
      <c r="B6" s="37">
        <f>1-B5</f>
        <v>0.5</v>
      </c>
    </row>
    <row r="7" spans="1:20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0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20" ht="13.5" thickBot="1" x14ac:dyDescent="0.25">
      <c r="A9" s="128" t="s">
        <v>32</v>
      </c>
      <c r="B9" s="129"/>
      <c r="C9" s="60"/>
      <c r="D9" s="60"/>
      <c r="E9" s="60"/>
      <c r="F9" s="60"/>
      <c r="G9" s="60"/>
      <c r="H9" s="60"/>
      <c r="I9" s="60"/>
      <c r="J9" s="60"/>
      <c r="K9" s="60"/>
      <c r="L9" s="47"/>
      <c r="N9" s="121" t="s">
        <v>39</v>
      </c>
      <c r="O9" s="130"/>
      <c r="P9" s="131"/>
      <c r="Q9" s="46"/>
      <c r="R9" s="46"/>
      <c r="S9" s="46"/>
      <c r="T9" s="47"/>
    </row>
    <row r="10" spans="1:20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63">
        <v>6</v>
      </c>
      <c r="I10" s="63">
        <v>7</v>
      </c>
      <c r="J10" s="63">
        <v>8</v>
      </c>
      <c r="K10" s="63">
        <v>9</v>
      </c>
      <c r="L10" s="24">
        <v>10</v>
      </c>
      <c r="N10" s="48"/>
      <c r="O10" s="50">
        <v>0</v>
      </c>
      <c r="P10" s="50">
        <v>1</v>
      </c>
      <c r="Q10" s="50">
        <v>2</v>
      </c>
      <c r="R10" s="50">
        <v>3</v>
      </c>
      <c r="S10" s="50">
        <v>4</v>
      </c>
      <c r="T10" s="24"/>
    </row>
    <row r="11" spans="1:20" x14ac:dyDescent="0.2">
      <c r="A11" s="64">
        <v>10</v>
      </c>
      <c r="B11" s="63"/>
      <c r="C11" s="63"/>
      <c r="D11" s="63"/>
      <c r="E11" s="66" t="str">
        <f t="shared" ref="E11:L21" ca="1" si="0">IF($A11 &lt; E$10, $B$4*OFFSET(E11,0,-1),IF($A11=E$10,$B$3*OFFSET(E11,1,-1),""))</f>
        <v/>
      </c>
      <c r="F11" s="66" t="str">
        <f t="shared" ca="1" si="0"/>
        <v/>
      </c>
      <c r="G11" s="66" t="str">
        <f t="shared" ca="1" si="0"/>
        <v/>
      </c>
      <c r="H11" s="66" t="str">
        <f t="shared" ca="1" si="0"/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  <c r="N11" s="48"/>
      <c r="O11" s="50"/>
      <c r="P11" s="50"/>
      <c r="Q11" s="50"/>
      <c r="R11" s="50"/>
      <c r="S11" s="50"/>
      <c r="T11" s="24"/>
    </row>
    <row r="12" spans="1:20" x14ac:dyDescent="0.2">
      <c r="A12" s="64">
        <v>9</v>
      </c>
      <c r="B12" s="63"/>
      <c r="C12" s="63"/>
      <c r="D12" s="63"/>
      <c r="E12" s="66" t="str">
        <f t="shared" ca="1" si="0"/>
        <v/>
      </c>
      <c r="F12" s="66" t="str">
        <f t="shared" ca="1" si="0"/>
        <v/>
      </c>
      <c r="G12" s="66" t="str">
        <f t="shared" ca="1" si="0"/>
        <v/>
      </c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  <c r="N12" s="48"/>
      <c r="O12" s="50"/>
      <c r="P12" s="50"/>
      <c r="Q12" s="50"/>
      <c r="R12" s="50"/>
      <c r="S12" s="50"/>
      <c r="T12" s="24"/>
    </row>
    <row r="13" spans="1:20" x14ac:dyDescent="0.2">
      <c r="A13" s="64">
        <v>8</v>
      </c>
      <c r="B13" s="63"/>
      <c r="C13" s="63"/>
      <c r="D13" s="63"/>
      <c r="E13" s="66" t="str">
        <f t="shared" ca="1" si="0"/>
        <v/>
      </c>
      <c r="F13" s="66" t="str">
        <f t="shared" ca="1" si="0"/>
        <v/>
      </c>
      <c r="G13" s="66" t="str">
        <f t="shared" ca="1" si="0"/>
        <v/>
      </c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  <c r="N13" s="48"/>
      <c r="O13" s="50"/>
      <c r="P13" s="50"/>
      <c r="Q13" s="50"/>
      <c r="R13" s="50"/>
      <c r="S13" s="50"/>
      <c r="T13" s="24"/>
    </row>
    <row r="14" spans="1:20" x14ac:dyDescent="0.2">
      <c r="A14" s="64">
        <v>7</v>
      </c>
      <c r="B14" s="63"/>
      <c r="C14" s="63"/>
      <c r="D14" s="63"/>
      <c r="E14" s="66" t="str">
        <f t="shared" ca="1" si="0"/>
        <v/>
      </c>
      <c r="F14" s="66" t="str">
        <f t="shared" ca="1" si="0"/>
        <v/>
      </c>
      <c r="G14" s="66" t="str">
        <f t="shared" ca="1" si="0"/>
        <v/>
      </c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  <c r="N14" s="48"/>
      <c r="O14" s="50"/>
      <c r="P14" s="50"/>
      <c r="Q14" s="50"/>
      <c r="R14" s="50"/>
      <c r="S14" s="50"/>
      <c r="T14" s="24"/>
    </row>
    <row r="15" spans="1:20" x14ac:dyDescent="0.2">
      <c r="A15" s="64">
        <v>6</v>
      </c>
      <c r="B15" s="63"/>
      <c r="C15" s="63"/>
      <c r="D15" s="63"/>
      <c r="E15" s="66" t="str">
        <f t="shared" ca="1" si="0"/>
        <v/>
      </c>
      <c r="F15" s="66" t="str">
        <f t="shared" ca="1" si="0"/>
        <v/>
      </c>
      <c r="G15" s="66" t="str">
        <f t="shared" ca="1" si="0"/>
        <v/>
      </c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  <c r="N15" s="48"/>
      <c r="O15" s="50"/>
      <c r="P15" s="50"/>
      <c r="Q15" s="50"/>
      <c r="R15" s="50"/>
      <c r="S15" s="50"/>
      <c r="T15" s="24"/>
    </row>
    <row r="16" spans="1:20" x14ac:dyDescent="0.2">
      <c r="A16" s="64">
        <v>5</v>
      </c>
      <c r="B16" s="65"/>
      <c r="C16" s="66" t="str">
        <f t="shared" ref="C16:D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0"/>
        <v/>
      </c>
      <c r="F16" s="66" t="str">
        <f t="shared" ca="1" si="0"/>
        <v/>
      </c>
      <c r="G16" s="66">
        <f t="shared" ca="1" si="0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  <c r="M16" s="7"/>
      <c r="N16" s="48">
        <v>5</v>
      </c>
      <c r="O16" s="49" t="str">
        <f>IF($N16 &lt;=O$10,($B$5*P10 + $B$6*P16)/(1+B16), "")</f>
        <v/>
      </c>
      <c r="P16" s="49" t="str">
        <f>IF($N16 &lt;=P$10,($B$5*Q10 + $B$6*Q16)/(1+C16), "")</f>
        <v/>
      </c>
      <c r="Q16" s="49" t="str">
        <f>IF($N16 &lt;=Q$10,($B$5*R10 + $B$6*R16)/(1+D16), "")</f>
        <v/>
      </c>
      <c r="R16" s="49" t="str">
        <f>IF($N16 &lt;=R$10,($B$5*S10 + $B$6*S16)/(1+E16), "")</f>
        <v/>
      </c>
      <c r="S16" s="49"/>
      <c r="T16" s="100"/>
    </row>
    <row r="17" spans="1:21" x14ac:dyDescent="0.2">
      <c r="A17" s="64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0"/>
        <v/>
      </c>
      <c r="F17" s="66">
        <f t="shared" ca="1" si="0"/>
        <v>7.320500000000002E-2</v>
      </c>
      <c r="G17" s="66">
        <f t="shared" ca="1" si="0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  <c r="M17" s="7"/>
      <c r="N17" s="48">
        <v>4</v>
      </c>
      <c r="O17" s="49" t="str">
        <f t="shared" ref="O17:R21" si="2">IF($N17 &lt;=O$10,($B$5*P16 + $B$6*P17)/(1+B17), "")</f>
        <v/>
      </c>
      <c r="P17" s="49" t="str">
        <f t="shared" si="2"/>
        <v/>
      </c>
      <c r="Q17" s="49" t="str">
        <f t="shared" si="2"/>
        <v/>
      </c>
      <c r="R17" s="49" t="str">
        <f t="shared" si="2"/>
        <v/>
      </c>
      <c r="S17" s="49">
        <v>100</v>
      </c>
      <c r="T17" s="100"/>
    </row>
    <row r="18" spans="1:21" x14ac:dyDescent="0.2">
      <c r="A18" s="64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0"/>
        <v>6.6550000000000012E-2</v>
      </c>
      <c r="F18" s="66">
        <f t="shared" ca="1" si="0"/>
        <v>5.9895000000000011E-2</v>
      </c>
      <c r="G18" s="66">
        <f t="shared" ca="1" si="0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  <c r="M18" s="7"/>
      <c r="N18" s="48">
        <v>3</v>
      </c>
      <c r="O18" s="49" t="str">
        <f t="shared" si="2"/>
        <v/>
      </c>
      <c r="P18" s="49" t="str">
        <f t="shared" si="2"/>
        <v/>
      </c>
      <c r="Q18" s="49" t="str">
        <f t="shared" si="2"/>
        <v/>
      </c>
      <c r="R18" s="49">
        <f t="shared" ca="1" si="2"/>
        <v>93.760255027893663</v>
      </c>
      <c r="S18" s="49">
        <v>100</v>
      </c>
      <c r="T18" s="100"/>
    </row>
    <row r="19" spans="1:21" x14ac:dyDescent="0.2">
      <c r="A19" s="64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0"/>
        <v>5.4450000000000012E-2</v>
      </c>
      <c r="F19" s="66">
        <f t="shared" ca="1" si="0"/>
        <v>4.9005000000000014E-2</v>
      </c>
      <c r="G19" s="66">
        <f t="shared" ca="1" si="0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  <c r="M19" s="7"/>
      <c r="N19" s="48">
        <v>2</v>
      </c>
      <c r="O19" s="49" t="str">
        <f t="shared" si="2"/>
        <v/>
      </c>
      <c r="P19" s="49" t="str">
        <f t="shared" si="2"/>
        <v/>
      </c>
      <c r="Q19" s="49">
        <f t="shared" ca="1" si="2"/>
        <v>88.918635333959557</v>
      </c>
      <c r="R19" s="49">
        <f t="shared" ca="1" si="2"/>
        <v>94.836170515434574</v>
      </c>
      <c r="S19" s="49">
        <v>100</v>
      </c>
      <c r="T19" s="100"/>
    </row>
    <row r="20" spans="1:21" x14ac:dyDescent="0.2">
      <c r="A20" s="64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0"/>
        <v>4.4550000000000006E-2</v>
      </c>
      <c r="F20" s="66">
        <f t="shared" ca="1" si="0"/>
        <v>4.0095000000000006E-2</v>
      </c>
      <c r="G20" s="66">
        <f t="shared" ca="1" si="0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  <c r="M20" s="7"/>
      <c r="N20" s="48">
        <v>1</v>
      </c>
      <c r="O20" s="49" t="str">
        <f t="shared" si="2"/>
        <v/>
      </c>
      <c r="P20" s="49">
        <f t="shared" ca="1" si="2"/>
        <v>85.170639050908576</v>
      </c>
      <c r="Q20" s="49">
        <f t="shared" ca="1" si="2"/>
        <v>90.79141306345754</v>
      </c>
      <c r="R20" s="49">
        <f t="shared" ca="1" si="2"/>
        <v>95.73500550476281</v>
      </c>
      <c r="S20" s="49">
        <v>100</v>
      </c>
      <c r="T20" s="100"/>
    </row>
    <row r="21" spans="1:21" x14ac:dyDescent="0.2">
      <c r="A21" s="64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0"/>
        <v>3.645000000000001E-2</v>
      </c>
      <c r="F21" s="66">
        <f t="shared" ca="1" si="0"/>
        <v>3.2805000000000008E-2</v>
      </c>
      <c r="G21" s="66">
        <f t="shared" ca="1" si="0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  <c r="M21" s="7"/>
      <c r="N21" s="48">
        <v>0</v>
      </c>
      <c r="O21" s="49">
        <f t="shared" ca="1" si="2"/>
        <v>82.288957356046751</v>
      </c>
      <c r="P21" s="49">
        <f t="shared" ca="1" si="2"/>
        <v>87.636171396789592</v>
      </c>
      <c r="Q21" s="49">
        <f t="shared" ca="1" si="2"/>
        <v>92.368185155832705</v>
      </c>
      <c r="R21" s="23">
        <f t="shared" ca="1" si="2"/>
        <v>96.483187804525059</v>
      </c>
      <c r="S21" s="49">
        <v>100</v>
      </c>
      <c r="T21" s="100" t="s">
        <v>7</v>
      </c>
    </row>
    <row r="22" spans="1:21" ht="13.5" thickBot="1" x14ac:dyDescent="0.25">
      <c r="A22" s="53"/>
      <c r="B22" s="55"/>
      <c r="C22" s="68"/>
      <c r="D22" s="68"/>
      <c r="E22" s="68"/>
      <c r="F22" s="68"/>
      <c r="G22" s="68"/>
      <c r="H22" s="68"/>
      <c r="I22" s="68"/>
      <c r="J22" s="68"/>
      <c r="K22" s="68"/>
      <c r="L22" s="69"/>
      <c r="M22" s="7"/>
      <c r="N22" s="53"/>
      <c r="O22" s="70"/>
      <c r="P22" s="70"/>
      <c r="Q22" s="70"/>
      <c r="R22" s="70"/>
      <c r="S22" s="70"/>
      <c r="T22" s="101"/>
    </row>
    <row r="23" spans="1:21" x14ac:dyDescent="0.2">
      <c r="A23" s="1"/>
      <c r="L23" s="7"/>
      <c r="M23" s="7"/>
      <c r="N23" s="7"/>
      <c r="O23" s="7"/>
    </row>
    <row r="24" spans="1:21" x14ac:dyDescent="0.2">
      <c r="B24" s="5"/>
      <c r="C24" s="5"/>
      <c r="D24" s="2"/>
      <c r="E24" s="5"/>
    </row>
    <row r="25" spans="1:21" ht="13.5" thickBot="1" x14ac:dyDescent="0.25">
      <c r="B25" s="5"/>
      <c r="C25" s="5"/>
      <c r="D25" s="2"/>
      <c r="E25" s="5"/>
    </row>
    <row r="26" spans="1:21" ht="13.5" thickBot="1" x14ac:dyDescent="0.25">
      <c r="A26" s="121" t="s">
        <v>38</v>
      </c>
      <c r="B26" s="122"/>
      <c r="C26" s="123"/>
      <c r="D26" s="44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7"/>
      <c r="U26" s="50"/>
    </row>
    <row r="27" spans="1:21" x14ac:dyDescent="0.2">
      <c r="A27" s="48"/>
      <c r="B27" s="49"/>
      <c r="C27" s="49"/>
      <c r="D27" s="23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24"/>
      <c r="U27" s="50"/>
    </row>
    <row r="28" spans="1:21" x14ac:dyDescent="0.2">
      <c r="A28" s="48"/>
      <c r="B28" s="50">
        <v>0</v>
      </c>
      <c r="C28" s="50">
        <v>1</v>
      </c>
      <c r="D28" s="50">
        <v>2</v>
      </c>
      <c r="E28" s="50">
        <v>3</v>
      </c>
      <c r="F28" s="50">
        <v>4</v>
      </c>
      <c r="G28" s="50">
        <v>5</v>
      </c>
      <c r="H28" s="50">
        <v>6</v>
      </c>
      <c r="I28" s="50"/>
      <c r="J28" s="50"/>
      <c r="K28" s="50"/>
      <c r="M28" s="50"/>
      <c r="N28" s="50"/>
      <c r="O28" s="50"/>
      <c r="P28" s="50"/>
      <c r="Q28" s="50"/>
      <c r="R28" s="50"/>
      <c r="S28" s="50"/>
      <c r="T28" s="24"/>
      <c r="U28" s="50"/>
    </row>
    <row r="29" spans="1:21" x14ac:dyDescent="0.2">
      <c r="A29" s="48">
        <v>6</v>
      </c>
      <c r="B29" s="22" t="str">
        <f t="shared" ref="B29:G29" si="3">IF($A29 &lt;=B$28, 100*$B$39  + ( $B$5 *C28   +   $B$6*C29  )/(1+B10),"")</f>
        <v/>
      </c>
      <c r="C29" s="22" t="str">
        <f t="shared" si="3"/>
        <v/>
      </c>
      <c r="D29" s="22" t="str">
        <f t="shared" si="3"/>
        <v/>
      </c>
      <c r="E29" s="22" t="str">
        <f t="shared" si="3"/>
        <v/>
      </c>
      <c r="F29" s="22" t="str">
        <f t="shared" si="3"/>
        <v/>
      </c>
      <c r="G29" s="22" t="str">
        <f t="shared" si="3"/>
        <v/>
      </c>
      <c r="H29" s="49">
        <v>110</v>
      </c>
      <c r="I29" s="22"/>
      <c r="J29" s="22"/>
      <c r="K29" s="22"/>
      <c r="M29" s="50"/>
      <c r="N29" s="50"/>
      <c r="O29" s="50"/>
      <c r="P29" s="50"/>
      <c r="Q29" s="50"/>
      <c r="R29" s="50"/>
      <c r="S29" s="50"/>
      <c r="T29" s="24"/>
      <c r="U29" s="50"/>
    </row>
    <row r="30" spans="1:21" x14ac:dyDescent="0.2">
      <c r="A30" s="48">
        <v>5</v>
      </c>
      <c r="B30" s="22" t="str">
        <f t="shared" ref="B30:G35" si="4">IF($A30 &lt;=B$28, 100*$B$39  + ( $B$5 *C29   +   $B$6*C30  )/(1+B16),"")</f>
        <v/>
      </c>
      <c r="C30" s="22" t="str">
        <f t="shared" si="4"/>
        <v/>
      </c>
      <c r="D30" s="22" t="str">
        <f t="shared" si="4"/>
        <v/>
      </c>
      <c r="E30" s="22" t="str">
        <f t="shared" si="4"/>
        <v/>
      </c>
      <c r="F30" s="22" t="str">
        <f t="shared" si="4"/>
        <v/>
      </c>
      <c r="G30" s="22">
        <f t="shared" ca="1" si="4"/>
        <v>101.80231748348373</v>
      </c>
      <c r="H30" s="49">
        <v>110</v>
      </c>
      <c r="I30" s="22"/>
      <c r="J30" s="22"/>
      <c r="K30" s="22"/>
      <c r="M30" s="50"/>
      <c r="N30" s="50"/>
      <c r="O30" s="50"/>
      <c r="P30" s="50"/>
      <c r="Q30" s="50"/>
      <c r="R30" s="50"/>
      <c r="S30" s="50"/>
      <c r="T30" s="24"/>
      <c r="U30" s="50"/>
    </row>
    <row r="31" spans="1:21" x14ac:dyDescent="0.2">
      <c r="A31" s="48">
        <v>4</v>
      </c>
      <c r="B31" s="22" t="str">
        <f t="shared" si="4"/>
        <v/>
      </c>
      <c r="C31" s="22" t="str">
        <f t="shared" si="4"/>
        <v/>
      </c>
      <c r="D31" s="22" t="str">
        <f t="shared" si="4"/>
        <v/>
      </c>
      <c r="E31" s="22" t="str">
        <f t="shared" si="4"/>
        <v/>
      </c>
      <c r="F31" s="22">
        <f t="shared" ca="1" si="4"/>
        <v>95.509708118922575</v>
      </c>
      <c r="G31" s="22">
        <f t="shared" ca="1" si="4"/>
        <v>103.20067512005286</v>
      </c>
      <c r="H31" s="49">
        <v>110</v>
      </c>
      <c r="I31" s="22"/>
      <c r="J31" s="22"/>
      <c r="K31" s="22"/>
      <c r="M31" s="50"/>
      <c r="N31" s="50"/>
      <c r="O31" s="50"/>
      <c r="P31" s="50"/>
      <c r="Q31" s="50"/>
      <c r="R31" s="50"/>
      <c r="S31" s="50"/>
      <c r="T31" s="24"/>
      <c r="U31" s="50"/>
    </row>
    <row r="32" spans="1:21" x14ac:dyDescent="0.2">
      <c r="A32" s="48">
        <v>3</v>
      </c>
      <c r="B32" s="22" t="str">
        <f t="shared" si="4"/>
        <v/>
      </c>
      <c r="C32" s="22" t="str">
        <f t="shared" si="4"/>
        <v/>
      </c>
      <c r="D32" s="22" t="str">
        <f t="shared" si="4"/>
        <v/>
      </c>
      <c r="E32" s="22">
        <f t="shared" ca="1" si="4"/>
        <v>90.681094026954781</v>
      </c>
      <c r="F32" s="22">
        <f t="shared" ca="1" si="4"/>
        <v>97.922133549974703</v>
      </c>
      <c r="G32" s="22">
        <f t="shared" ca="1" si="4"/>
        <v>104.37368435784803</v>
      </c>
      <c r="H32" s="49">
        <v>110</v>
      </c>
      <c r="I32" s="22"/>
      <c r="J32" s="22"/>
      <c r="K32" s="22"/>
      <c r="M32" s="50"/>
      <c r="N32" s="50"/>
      <c r="O32" s="50"/>
      <c r="P32" s="50"/>
      <c r="Q32" s="50"/>
      <c r="R32" s="50"/>
      <c r="S32" s="50"/>
      <c r="T32" s="24"/>
      <c r="U32" s="50"/>
    </row>
    <row r="33" spans="1:21" x14ac:dyDescent="0.2">
      <c r="A33" s="48">
        <v>2</v>
      </c>
      <c r="B33" s="22" t="str">
        <f t="shared" si="4"/>
        <v/>
      </c>
      <c r="C33" s="22" t="str">
        <f t="shared" si="4"/>
        <v/>
      </c>
      <c r="D33" s="22">
        <f t="shared" ca="1" si="4"/>
        <v>86.994475678093437</v>
      </c>
      <c r="E33" s="22">
        <f t="shared" ca="1" si="4"/>
        <v>93.834188886281396</v>
      </c>
      <c r="F33" s="22">
        <f t="shared" ca="1" si="4"/>
        <v>99.96478739230416</v>
      </c>
      <c r="G33" s="22">
        <f t="shared" ca="1" si="4"/>
        <v>105.35343923908</v>
      </c>
      <c r="H33" s="49">
        <v>110</v>
      </c>
      <c r="I33" s="22"/>
      <c r="J33" s="22"/>
      <c r="K33" s="22"/>
      <c r="M33" s="50"/>
      <c r="N33" s="50"/>
      <c r="O33" s="50"/>
      <c r="P33" s="50"/>
      <c r="Q33" s="50"/>
      <c r="R33" s="50"/>
      <c r="S33" s="50"/>
      <c r="T33" s="24"/>
      <c r="U33" s="50"/>
    </row>
    <row r="34" spans="1:21" x14ac:dyDescent="0.2">
      <c r="A34" s="48">
        <v>1</v>
      </c>
      <c r="B34" s="22" t="str">
        <f t="shared" si="4"/>
        <v/>
      </c>
      <c r="C34" s="22">
        <f t="shared" ca="1" si="4"/>
        <v>84.210691214037396</v>
      </c>
      <c r="D34" s="22">
        <f t="shared" ca="1" si="4"/>
        <v>90.690082783525469</v>
      </c>
      <c r="E34" s="22">
        <f t="shared" ca="1" si="4"/>
        <v>96.524294876338601</v>
      </c>
      <c r="F34" s="22">
        <f t="shared" ca="1" si="4"/>
        <v>101.68411703385483</v>
      </c>
      <c r="G34" s="22">
        <f t="shared" ca="1" si="4"/>
        <v>106.16884417357448</v>
      </c>
      <c r="H34" s="49">
        <v>110</v>
      </c>
      <c r="I34" s="22"/>
      <c r="J34" s="22"/>
      <c r="K34" s="22"/>
      <c r="M34" s="50"/>
      <c r="N34" s="50"/>
      <c r="O34" s="50"/>
      <c r="P34" s="50"/>
      <c r="Q34" s="50"/>
      <c r="R34" s="50"/>
      <c r="S34" s="50"/>
      <c r="T34" s="24"/>
      <c r="U34" s="50"/>
    </row>
    <row r="35" spans="1:21" x14ac:dyDescent="0.2">
      <c r="A35" s="48">
        <v>0</v>
      </c>
      <c r="B35" s="22">
        <f t="shared" ca="1" si="4"/>
        <v>82.149133398756732</v>
      </c>
      <c r="C35" s="22">
        <f t="shared" ca="1" si="4"/>
        <v>88.30248892335176</v>
      </c>
      <c r="D35" s="22">
        <f t="shared" ca="1" si="4"/>
        <v>93.862119066279703</v>
      </c>
      <c r="E35" s="22">
        <f t="shared" ca="1" si="4"/>
        <v>98.802774900589455</v>
      </c>
      <c r="F35" s="22">
        <f t="shared" ca="1" si="4"/>
        <v>103.12415505757706</v>
      </c>
      <c r="G35" s="51">
        <f t="shared" ca="1" si="4"/>
        <v>106.84544175490724</v>
      </c>
      <c r="H35" s="49">
        <v>110</v>
      </c>
      <c r="I35" s="51"/>
      <c r="J35" s="51"/>
      <c r="K35" s="51"/>
      <c r="M35" s="50"/>
      <c r="N35" s="50"/>
      <c r="O35" s="50"/>
      <c r="P35" s="50"/>
      <c r="Q35" s="50"/>
      <c r="R35" s="50"/>
      <c r="S35" s="50"/>
      <c r="T35" s="24"/>
      <c r="U35" s="50"/>
    </row>
    <row r="36" spans="1:21" x14ac:dyDescent="0.2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24"/>
      <c r="U36" s="50"/>
    </row>
    <row r="37" spans="1:21" ht="13.5" thickBot="1" x14ac:dyDescent="0.25">
      <c r="A37" s="48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24"/>
      <c r="U37" s="50"/>
    </row>
    <row r="38" spans="1:21" ht="13.5" thickBot="1" x14ac:dyDescent="0.25">
      <c r="A38" s="124" t="s">
        <v>9</v>
      </c>
      <c r="B38" s="125"/>
      <c r="C38" s="52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124" t="s">
        <v>11</v>
      </c>
      <c r="O38" s="125"/>
      <c r="P38" s="52"/>
      <c r="Q38" s="50"/>
      <c r="R38" s="50"/>
      <c r="S38" s="50"/>
      <c r="T38" s="24"/>
    </row>
    <row r="39" spans="1:21" x14ac:dyDescent="0.2">
      <c r="A39" s="42" t="s">
        <v>10</v>
      </c>
      <c r="B39" s="43">
        <v>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42" t="s">
        <v>12</v>
      </c>
      <c r="O39" s="43">
        <v>0</v>
      </c>
      <c r="P39" s="50"/>
      <c r="Q39" s="50"/>
      <c r="R39" s="50"/>
      <c r="S39" s="50"/>
      <c r="T39" s="24"/>
    </row>
    <row r="40" spans="1:21" ht="13.5" thickBot="1" x14ac:dyDescent="0.25">
      <c r="A40" s="40" t="s">
        <v>37</v>
      </c>
      <c r="B40" s="41">
        <v>4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40" t="s">
        <v>37</v>
      </c>
      <c r="O40" s="41">
        <v>4</v>
      </c>
      <c r="P40" s="50"/>
      <c r="Q40" s="50"/>
      <c r="R40" s="50"/>
      <c r="S40" s="50"/>
      <c r="T40" s="24"/>
    </row>
    <row r="41" spans="1:21" x14ac:dyDescent="0.2">
      <c r="A41" s="48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24"/>
    </row>
    <row r="42" spans="1:21" x14ac:dyDescent="0.2">
      <c r="A42" s="48"/>
      <c r="B42" s="50">
        <v>0</v>
      </c>
      <c r="C42" s="50">
        <v>1</v>
      </c>
      <c r="D42" s="111">
        <v>2</v>
      </c>
      <c r="E42" s="111">
        <v>3</v>
      </c>
      <c r="F42" s="111">
        <v>4</v>
      </c>
      <c r="G42" s="112">
        <v>5</v>
      </c>
      <c r="H42" s="112">
        <v>6</v>
      </c>
      <c r="I42" s="112">
        <v>7</v>
      </c>
      <c r="J42" s="112">
        <v>8</v>
      </c>
      <c r="K42" s="112">
        <v>9</v>
      </c>
      <c r="L42" s="112">
        <v>10</v>
      </c>
      <c r="M42" s="50"/>
      <c r="N42" s="50"/>
      <c r="O42" s="50">
        <v>0</v>
      </c>
      <c r="P42" s="50">
        <v>1</v>
      </c>
      <c r="Q42" s="50">
        <v>2</v>
      </c>
      <c r="R42" s="50">
        <v>3</v>
      </c>
      <c r="S42" s="50">
        <v>4</v>
      </c>
      <c r="T42" s="24"/>
    </row>
    <row r="43" spans="1:21" x14ac:dyDescent="0.2">
      <c r="A43" s="64">
        <v>10</v>
      </c>
      <c r="B43" s="50"/>
      <c r="C43" s="50"/>
      <c r="D43" s="111"/>
      <c r="E43" s="22" t="str">
        <f t="shared" ref="E43:K43" si="5">IF($A43 &lt;=E$42,  ( $B$5 *F42   +   $B$6*F43  )/(1+E11),"")</f>
        <v/>
      </c>
      <c r="F43" s="22" t="str">
        <f t="shared" si="5"/>
        <v/>
      </c>
      <c r="G43" s="22" t="str">
        <f t="shared" si="5"/>
        <v/>
      </c>
      <c r="H43" s="22" t="str">
        <f t="shared" si="5"/>
        <v/>
      </c>
      <c r="I43" s="22" t="str">
        <f t="shared" si="5"/>
        <v/>
      </c>
      <c r="J43" s="22" t="str">
        <f t="shared" si="5"/>
        <v/>
      </c>
      <c r="K43" s="22" t="str">
        <f t="shared" si="5"/>
        <v/>
      </c>
      <c r="L43" s="111">
        <f>100</f>
        <v>100</v>
      </c>
      <c r="M43" s="50"/>
      <c r="N43" s="50"/>
      <c r="O43" s="50"/>
      <c r="P43" s="50"/>
      <c r="Q43" s="50"/>
      <c r="R43" s="50"/>
      <c r="S43" s="50"/>
      <c r="T43" s="24"/>
    </row>
    <row r="44" spans="1:21" x14ac:dyDescent="0.2">
      <c r="A44" s="64">
        <v>9</v>
      </c>
      <c r="B44" s="50"/>
      <c r="C44" s="50"/>
      <c r="D44" s="111"/>
      <c r="E44" s="22" t="str">
        <f t="shared" ref="E44:K44" si="6">IF($A44 &lt;=E$42,  ( $B$5 *F43   +   $B$6*F44  )/(1+E12),"")</f>
        <v/>
      </c>
      <c r="F44" s="22" t="str">
        <f t="shared" si="6"/>
        <v/>
      </c>
      <c r="G44" s="22" t="str">
        <f t="shared" si="6"/>
        <v/>
      </c>
      <c r="H44" s="22" t="str">
        <f t="shared" si="6"/>
        <v/>
      </c>
      <c r="I44" s="22" t="str">
        <f t="shared" si="6"/>
        <v/>
      </c>
      <c r="J44" s="22" t="str">
        <f t="shared" si="6"/>
        <v/>
      </c>
      <c r="K44" s="22">
        <f t="shared" ca="1" si="6"/>
        <v>89.453648771397866</v>
      </c>
      <c r="L44" s="111">
        <f>100</f>
        <v>100</v>
      </c>
      <c r="M44" s="50"/>
      <c r="N44" s="50"/>
      <c r="O44" s="50"/>
      <c r="P44" s="50"/>
      <c r="Q44" s="50"/>
      <c r="R44" s="50"/>
      <c r="S44" s="50"/>
      <c r="T44" s="24"/>
    </row>
    <row r="45" spans="1:21" x14ac:dyDescent="0.2">
      <c r="A45" s="64">
        <v>8</v>
      </c>
      <c r="B45" s="50"/>
      <c r="C45" s="50"/>
      <c r="D45" s="111"/>
      <c r="E45" s="22" t="str">
        <f t="shared" ref="E45:K45" si="7">IF($A45 &lt;=E$42,  ( $B$5 *F44   +   $B$6*F45  )/(1+E13),"")</f>
        <v/>
      </c>
      <c r="F45" s="22" t="str">
        <f t="shared" si="7"/>
        <v/>
      </c>
      <c r="G45" s="22" t="str">
        <f t="shared" si="7"/>
        <v/>
      </c>
      <c r="H45" s="22" t="str">
        <f t="shared" si="7"/>
        <v/>
      </c>
      <c r="I45" s="22" t="str">
        <f t="shared" si="7"/>
        <v/>
      </c>
      <c r="J45" s="22">
        <f t="shared" ca="1" si="7"/>
        <v>81.583939847428169</v>
      </c>
      <c r="K45" s="22">
        <f t="shared" ca="1" si="7"/>
        <v>91.202472976724465</v>
      </c>
      <c r="L45" s="111">
        <f>100</f>
        <v>100</v>
      </c>
      <c r="M45" s="50"/>
      <c r="N45" s="50"/>
      <c r="O45" s="50"/>
      <c r="P45" s="50"/>
      <c r="Q45" s="50"/>
      <c r="R45" s="50"/>
      <c r="S45" s="50"/>
      <c r="T45" s="24"/>
    </row>
    <row r="46" spans="1:21" x14ac:dyDescent="0.2">
      <c r="A46" s="64">
        <v>7</v>
      </c>
      <c r="B46" s="50"/>
      <c r="C46" s="50"/>
      <c r="D46" s="111"/>
      <c r="E46" s="22" t="str">
        <f t="shared" ref="E46:K46" si="8">IF($A46 &lt;=E$42,  ( $B$5 *F45   +   $B$6*F46  )/(1+E14),"")</f>
        <v/>
      </c>
      <c r="F46" s="22" t="str">
        <f t="shared" si="8"/>
        <v/>
      </c>
      <c r="G46" s="22" t="str">
        <f t="shared" si="8"/>
        <v/>
      </c>
      <c r="H46" s="22" t="str">
        <f t="shared" si="8"/>
        <v/>
      </c>
      <c r="I46" s="22">
        <f t="shared" ca="1" si="8"/>
        <v>75.683223860718243</v>
      </c>
      <c r="J46" s="22">
        <f t="shared" ca="1" si="8"/>
        <v>84.531027126059286</v>
      </c>
      <c r="K46" s="22">
        <f t="shared" ca="1" si="8"/>
        <v>92.685016499094502</v>
      </c>
      <c r="L46" s="111">
        <f>100</f>
        <v>100</v>
      </c>
      <c r="M46" s="50"/>
      <c r="N46" s="50"/>
      <c r="O46" s="50"/>
      <c r="P46" s="50"/>
      <c r="Q46" s="50"/>
      <c r="R46" s="50"/>
      <c r="S46" s="50"/>
      <c r="T46" s="24"/>
    </row>
    <row r="47" spans="1:21" x14ac:dyDescent="0.2">
      <c r="A47" s="64">
        <v>6</v>
      </c>
      <c r="B47" s="50"/>
      <c r="C47" s="50"/>
      <c r="D47" s="111"/>
      <c r="E47" s="22" t="str">
        <f t="shared" ref="E47:K47" si="9">IF($A47 &lt;=E$42,  ( $B$5 *F46   +   $B$6*F47  )/(1+E15),"")</f>
        <v/>
      </c>
      <c r="F47" s="22" t="str">
        <f t="shared" si="9"/>
        <v/>
      </c>
      <c r="G47" s="22" t="str">
        <f t="shared" si="9"/>
        <v/>
      </c>
      <c r="H47" s="22">
        <f t="shared" ca="1" si="9"/>
        <v>71.260629251758132</v>
      </c>
      <c r="I47" s="22">
        <f t="shared" ca="1" si="9"/>
        <v>79.462289804585396</v>
      </c>
      <c r="J47" s="22">
        <f t="shared" ca="1" si="9"/>
        <v>87.063058906076606</v>
      </c>
      <c r="K47" s="22">
        <f t="shared" ca="1" si="9"/>
        <v>93.934340408654037</v>
      </c>
      <c r="L47" s="111">
        <f>100</f>
        <v>100</v>
      </c>
      <c r="M47" s="50"/>
      <c r="N47" s="50"/>
      <c r="O47" s="50"/>
      <c r="P47" s="50"/>
      <c r="Q47" s="50"/>
      <c r="R47" s="50"/>
      <c r="S47" s="50"/>
      <c r="T47" s="24"/>
    </row>
    <row r="48" spans="1:21" x14ac:dyDescent="0.2">
      <c r="A48" s="64">
        <v>5</v>
      </c>
      <c r="B48" s="50"/>
      <c r="C48" s="50"/>
      <c r="D48" s="111"/>
      <c r="E48" s="22" t="str">
        <f t="shared" ref="E48:K48" si="10">IF($A48 &lt;=E$42,  ( $B$5 *F47   +   $B$6*F48  )/(1+E16),"")</f>
        <v/>
      </c>
      <c r="F48" s="22" t="str">
        <f t="shared" si="10"/>
        <v/>
      </c>
      <c r="G48" s="22">
        <f t="shared" ca="1" si="10"/>
        <v>67.968561148156567</v>
      </c>
      <c r="H48" s="22">
        <f t="shared" ca="1" si="10"/>
        <v>75.622897786026769</v>
      </c>
      <c r="I48" s="22">
        <f t="shared" ca="1" si="10"/>
        <v>82.744734747671842</v>
      </c>
      <c r="J48" s="22">
        <f t="shared" ca="1" si="10"/>
        <v>89.220569632703416</v>
      </c>
      <c r="K48" s="22">
        <f t="shared" ca="1" si="10"/>
        <v>94.981845025531968</v>
      </c>
      <c r="L48" s="111">
        <f>100</f>
        <v>100</v>
      </c>
      <c r="M48" s="50"/>
      <c r="N48" s="50"/>
      <c r="O48" s="50"/>
      <c r="P48" s="50"/>
      <c r="Q48" s="50"/>
      <c r="R48" s="50"/>
      <c r="S48" s="50"/>
      <c r="T48" s="24"/>
    </row>
    <row r="49" spans="1:20" x14ac:dyDescent="0.2">
      <c r="A49" s="64">
        <v>4</v>
      </c>
      <c r="B49" s="22" t="str">
        <f>IF($A49 &lt;=B$42,  ( $B$5 *C42   +   $B$6*C49  )/(1+B17),"")</f>
        <v/>
      </c>
      <c r="C49" s="22" t="str">
        <f>IF($A49 &lt;=C$42,  ( $B$5 *D42   +   $B$6*D49  )/(1+C17),"")</f>
        <v/>
      </c>
      <c r="D49" s="22" t="str">
        <f>IF($A49 &lt;=D$42,  ( $B$5 *E42   +   $B$6*E49  )/(1+D17),"")</f>
        <v/>
      </c>
      <c r="E49" s="22" t="str">
        <f t="shared" ref="E49:K49" si="11">IF($A49 &lt;=E$42,  ( $B$5 *F48   +   $B$6*F49  )/(1+E17),"")</f>
        <v/>
      </c>
      <c r="F49" s="22">
        <f t="shared" ca="1" si="11"/>
        <v>65.55598201203054</v>
      </c>
      <c r="G49" s="22">
        <f t="shared" ca="1" si="11"/>
        <v>72.741454202285908</v>
      </c>
      <c r="H49" s="22">
        <f t="shared" ca="1" si="11"/>
        <v>79.44507929732606</v>
      </c>
      <c r="I49" s="22">
        <f t="shared" ca="1" si="11"/>
        <v>85.566982635516666</v>
      </c>
      <c r="J49" s="22">
        <f t="shared" ca="1" si="11"/>
        <v>91.046206983598438</v>
      </c>
      <c r="K49" s="22">
        <f t="shared" ca="1" si="11"/>
        <v>95.856431257072757</v>
      </c>
      <c r="L49" s="111">
        <f>100</f>
        <v>100</v>
      </c>
      <c r="M49" s="50"/>
      <c r="N49" s="50">
        <v>4</v>
      </c>
      <c r="O49" s="22" t="str">
        <f>IF($A49 &lt;=O$42,  ( $B$5 *#REF!   +   $B$6*P49  ),"")</f>
        <v/>
      </c>
      <c r="P49" s="22" t="str">
        <f>IF($A49 &lt;=P$42,  ( $B$5 *#REF!   +   $B$6*Q49  ),"")</f>
        <v/>
      </c>
      <c r="Q49" s="22" t="str">
        <f>IF($A49 &lt;=Q$42,  ( $B$5 *#REF!   +   $B$6*R49  ),"")</f>
        <v/>
      </c>
      <c r="R49" s="22" t="str">
        <f>IF($A49 &lt;=R$42,  ( $B$5 *#REF!   +   $B$6*S49  ),"")</f>
        <v/>
      </c>
      <c r="S49" s="22">
        <f ca="1">IF($N49 &lt;=S$42, F49-100*$O$39,"")</f>
        <v>65.55598201203054</v>
      </c>
      <c r="T49" s="24"/>
    </row>
    <row r="50" spans="1:20" x14ac:dyDescent="0.2">
      <c r="A50" s="64">
        <v>3</v>
      </c>
      <c r="B50" s="22" t="str">
        <f t="shared" ref="B50:D53" si="12">IF($A50 &lt;=B$42,  ( $B$5 *C49   +   $B$6*C50  )/(1+B18),"")</f>
        <v/>
      </c>
      <c r="C50" s="22" t="str">
        <f t="shared" si="12"/>
        <v/>
      </c>
      <c r="D50" s="22" t="str">
        <f t="shared" si="12"/>
        <v/>
      </c>
      <c r="E50" s="22">
        <f t="shared" ref="E50:K50" ca="1" si="13">IF($A50 &lt;=E$42,  ( $B$5 *F49   +   $B$6*F50  )/(1+E18),"")</f>
        <v>63.838111174377453</v>
      </c>
      <c r="F50" s="22">
        <f t="shared" ca="1" si="13"/>
        <v>70.617092934034005</v>
      </c>
      <c r="G50" s="22">
        <f t="shared" ca="1" si="13"/>
        <v>76.95195322835005</v>
      </c>
      <c r="H50" s="22">
        <f t="shared" ca="1" si="13"/>
        <v>82.755094188875688</v>
      </c>
      <c r="I50" s="22">
        <f t="shared" ca="1" si="13"/>
        <v>87.972924255871916</v>
      </c>
      <c r="J50" s="22">
        <f t="shared" ca="1" si="13"/>
        <v>92.58204516707471</v>
      </c>
      <c r="K50" s="22">
        <f t="shared" ca="1" si="13"/>
        <v>96.584072610405642</v>
      </c>
      <c r="L50" s="111">
        <f>100</f>
        <v>100</v>
      </c>
      <c r="M50" s="50"/>
      <c r="N50" s="50">
        <v>3</v>
      </c>
      <c r="O50" s="22" t="str">
        <f t="shared" ref="O50:R53" si="14">IF($A50 &lt;=O$42,  ( $B$5 *P49   +   $B$6*P50  ),"")</f>
        <v/>
      </c>
      <c r="P50" s="22" t="str">
        <f t="shared" si="14"/>
        <v/>
      </c>
      <c r="Q50" s="22" t="str">
        <f t="shared" si="14"/>
        <v/>
      </c>
      <c r="R50" s="22">
        <f t="shared" ca="1" si="14"/>
        <v>68.08653747303228</v>
      </c>
      <c r="S50" s="22">
        <f t="shared" ref="S50:S53" ca="1" si="15">IF($N50 &lt;=S$42, F50-100*$O$39,"")</f>
        <v>70.617092934034005</v>
      </c>
      <c r="T50" s="24"/>
    </row>
    <row r="51" spans="1:20" x14ac:dyDescent="0.2">
      <c r="A51" s="64">
        <v>2</v>
      </c>
      <c r="B51" s="22" t="str">
        <f t="shared" si="12"/>
        <v/>
      </c>
      <c r="C51" s="22" t="str">
        <f t="shared" si="12"/>
        <v/>
      </c>
      <c r="D51" s="22">
        <f t="shared" ca="1" si="12"/>
        <v>62.67640230365749</v>
      </c>
      <c r="E51" s="22">
        <f t="shared" ref="E51:K51" ca="1" si="16">IF($A51 &lt;=E$42,  ( $B$5 *F50   +   $B$6*F51  )/(1+E19),"")</f>
        <v>69.098538111680071</v>
      </c>
      <c r="F51" s="22">
        <f t="shared" ca="1" si="16"/>
        <v>75.104814089688105</v>
      </c>
      <c r="G51" s="22">
        <f t="shared" ca="1" si="16"/>
        <v>80.618697779956463</v>
      </c>
      <c r="H51" s="22">
        <f t="shared" ca="1" si="16"/>
        <v>85.593596083509425</v>
      </c>
      <c r="I51" s="22">
        <f t="shared" ca="1" si="16"/>
        <v>90.009380876384199</v>
      </c>
      <c r="J51" s="22">
        <f t="shared" ca="1" si="16"/>
        <v>93.867822942650918</v>
      </c>
      <c r="K51" s="22">
        <f t="shared" ca="1" si="16"/>
        <v>97.18768364768448</v>
      </c>
      <c r="L51" s="111">
        <f>100</f>
        <v>100</v>
      </c>
      <c r="M51" s="50"/>
      <c r="N51" s="50">
        <v>2</v>
      </c>
      <c r="O51" s="22" t="str">
        <f t="shared" si="14"/>
        <v/>
      </c>
      <c r="P51" s="22" t="str">
        <f t="shared" si="14"/>
        <v/>
      </c>
      <c r="Q51" s="22">
        <f t="shared" ca="1" si="14"/>
        <v>70.473745492446668</v>
      </c>
      <c r="R51" s="22">
        <f t="shared" ca="1" si="14"/>
        <v>72.860953511861055</v>
      </c>
      <c r="S51" s="22">
        <f t="shared" ca="1" si="15"/>
        <v>75.104814089688105</v>
      </c>
      <c r="T51" s="24"/>
    </row>
    <row r="52" spans="1:20" x14ac:dyDescent="0.2">
      <c r="A52" s="64">
        <v>1</v>
      </c>
      <c r="B52" s="22" t="str">
        <f t="shared" si="12"/>
        <v/>
      </c>
      <c r="C52" s="22">
        <f t="shared" ca="1" si="12"/>
        <v>61.965082423810998</v>
      </c>
      <c r="D52" s="22">
        <f t="shared" ca="1" si="12"/>
        <v>68.069921610583719</v>
      </c>
      <c r="E52" s="22">
        <f t="shared" ref="E52:K52" ca="1" si="17">IF($A52 &lt;=E$42,  ( $B$5 *F51   +   $B$6*F52  )/(1+E20),"")</f>
        <v>73.780227348935156</v>
      </c>
      <c r="F52" s="22">
        <f t="shared" ca="1" si="17"/>
        <v>79.029458864972355</v>
      </c>
      <c r="G52" s="22">
        <f t="shared" ca="1" si="17"/>
        <v>83.777592256370355</v>
      </c>
      <c r="H52" s="22">
        <f t="shared" ca="1" si="17"/>
        <v>88.007901039965802</v>
      </c>
      <c r="I52" s="22">
        <f t="shared" ca="1" si="17"/>
        <v>91.722877606907218</v>
      </c>
      <c r="J52" s="22">
        <f t="shared" ca="1" si="17"/>
        <v>94.939915028975662</v>
      </c>
      <c r="K52" s="22">
        <f t="shared" ca="1" si="17"/>
        <v>97.687187785175325</v>
      </c>
      <c r="L52" s="111">
        <f>100</f>
        <v>100</v>
      </c>
      <c r="M52" s="50"/>
      <c r="N52" s="50">
        <v>1</v>
      </c>
      <c r="O52" s="22" t="str">
        <f t="shared" si="14"/>
        <v/>
      </c>
      <c r="P52" s="22">
        <f t="shared" ca="1" si="14"/>
        <v>72.71889524352116</v>
      </c>
      <c r="Q52" s="22">
        <f t="shared" ca="1" si="14"/>
        <v>74.964044994595639</v>
      </c>
      <c r="R52" s="22">
        <f t="shared" ca="1" si="14"/>
        <v>77.067136477330223</v>
      </c>
      <c r="S52" s="22">
        <f t="shared" ca="1" si="15"/>
        <v>79.029458864972355</v>
      </c>
      <c r="T52" s="24"/>
    </row>
    <row r="53" spans="1:20" x14ac:dyDescent="0.2">
      <c r="A53" s="64">
        <v>0</v>
      </c>
      <c r="B53" s="22">
        <f t="shared" ca="1" si="12"/>
        <v>61.621958117541546</v>
      </c>
      <c r="C53" s="22">
        <f t="shared" ca="1" si="12"/>
        <v>67.441029623026253</v>
      </c>
      <c r="D53" s="22">
        <f t="shared" ca="1" si="12"/>
        <v>72.881830301541115</v>
      </c>
      <c r="E53" s="22">
        <f ca="1">IF($A53 &lt;=E$42,  ( $B$5 *F52   +   $B$6*F53  )/(1+E21),"")</f>
        <v>77.886861508571897</v>
      </c>
      <c r="F53" s="22">
        <f t="shared" ref="F53:K53" ca="1" si="18">IF($A53 &lt;=F$42,  ( $B$5 *G52   +   $B$6*G53  )/(1+F21),"")</f>
        <v>82.422216356146365</v>
      </c>
      <c r="G53" s="22">
        <f t="shared" ca="1" si="18"/>
        <v>86.474562071049121</v>
      </c>
      <c r="H53" s="22">
        <f t="shared" ca="1" si="18"/>
        <v>90.047459517865818</v>
      </c>
      <c r="I53" s="22">
        <f t="shared" ca="1" si="18"/>
        <v>93.15753262218783</v>
      </c>
      <c r="J53" s="22">
        <f t="shared" ca="1" si="18"/>
        <v>95.830846121884122</v>
      </c>
      <c r="K53" s="22">
        <f t="shared" ca="1" si="18"/>
        <v>98.099708154795579</v>
      </c>
      <c r="L53" s="111">
        <f>100</f>
        <v>100</v>
      </c>
      <c r="M53" s="50"/>
      <c r="N53" s="50">
        <v>0</v>
      </c>
      <c r="O53" s="22">
        <f t="shared" ca="1" si="14"/>
        <v>74.82458063139569</v>
      </c>
      <c r="P53" s="22">
        <f t="shared" ca="1" si="14"/>
        <v>76.930266019270221</v>
      </c>
      <c r="Q53" s="22">
        <f t="shared" ca="1" si="14"/>
        <v>78.896487043944788</v>
      </c>
      <c r="R53" s="23">
        <f t="shared" ca="1" si="14"/>
        <v>80.725837610559353</v>
      </c>
      <c r="S53" s="22">
        <f t="shared" ca="1" si="15"/>
        <v>82.422216356146365</v>
      </c>
      <c r="T53" s="24"/>
    </row>
    <row r="54" spans="1:20" ht="13.5" thickBot="1" x14ac:dyDescent="0.25">
      <c r="A54" s="48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24"/>
    </row>
    <row r="55" spans="1:20" ht="13.5" thickBot="1" x14ac:dyDescent="0.25">
      <c r="A55" s="126" t="s">
        <v>36</v>
      </c>
      <c r="B55" s="127"/>
      <c r="C55" s="39">
        <f ca="1">100*B53/O21</f>
        <v>74.88484493844841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127" t="s">
        <v>44</v>
      </c>
      <c r="O55" s="127"/>
      <c r="P55" s="39">
        <f ca="1">O53</f>
        <v>74.82458063139569</v>
      </c>
      <c r="Q55" s="55"/>
      <c r="R55" s="55"/>
      <c r="S55" s="55"/>
      <c r="T55" s="59"/>
    </row>
    <row r="58" spans="1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20" x14ac:dyDescent="0.2">
      <c r="B59" s="6" t="s">
        <v>7</v>
      </c>
      <c r="C59" s="3"/>
      <c r="D59" s="6"/>
      <c r="E59" s="6"/>
      <c r="F59" s="6"/>
      <c r="G59" s="6"/>
      <c r="H59" s="6"/>
      <c r="I59" s="6"/>
      <c r="J59" s="6"/>
      <c r="K59" s="6"/>
    </row>
    <row r="62" spans="1:20" x14ac:dyDescent="0.2">
      <c r="A62" s="1"/>
    </row>
  </sheetData>
  <mergeCells count="8">
    <mergeCell ref="A38:B38"/>
    <mergeCell ref="N38:O38"/>
    <mergeCell ref="A55:B55"/>
    <mergeCell ref="N55:O55"/>
    <mergeCell ref="A1:B1"/>
    <mergeCell ref="A9:B9"/>
    <mergeCell ref="N9:P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zoomScale="130" zoomScaleNormal="130" zoomScalePageLayoutView="190" workbookViewId="0">
      <selection activeCell="B29" sqref="B29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8" t="s">
        <v>35</v>
      </c>
      <c r="B1" s="117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28" t="s">
        <v>32</v>
      </c>
      <c r="B9" s="129"/>
      <c r="C9" s="60"/>
      <c r="D9" s="60"/>
      <c r="E9" s="60"/>
      <c r="F9" s="60"/>
      <c r="G9" s="60"/>
      <c r="H9" s="47"/>
    </row>
    <row r="10" spans="1:9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24"/>
    </row>
    <row r="11" spans="1:9" x14ac:dyDescent="0.2">
      <c r="A11" s="64">
        <v>5</v>
      </c>
      <c r="B11" s="65"/>
      <c r="C11" s="66" t="str">
        <f t="shared" ref="C11:G16" ca="1" si="0">IF($A11 &lt; C$10, $B$4*OFFSET(C11,0,-1),IF($A11=C$10,$B$3*OFFSET(C11,1,-1),""))</f>
        <v/>
      </c>
      <c r="D11" s="66" t="str">
        <f t="shared" ca="1" si="0"/>
        <v/>
      </c>
      <c r="E11" s="66" t="str">
        <f t="shared" ca="1" si="0"/>
        <v/>
      </c>
      <c r="F11" s="66" t="str">
        <f t="shared" ca="1" si="0"/>
        <v/>
      </c>
      <c r="G11" s="66">
        <f t="shared" ca="1" si="0"/>
        <v>0.18310546875</v>
      </c>
      <c r="H11" s="67"/>
      <c r="I11" s="7"/>
    </row>
    <row r="12" spans="1:9" x14ac:dyDescent="0.2">
      <c r="A12" s="64">
        <v>4</v>
      </c>
      <c r="B12" s="66"/>
      <c r="C12" s="66" t="str">
        <f t="shared" ca="1" si="0"/>
        <v/>
      </c>
      <c r="D12" s="66" t="str">
        <f t="shared" ca="1" si="0"/>
        <v/>
      </c>
      <c r="E12" s="66" t="str">
        <f t="shared" ca="1" si="0"/>
        <v/>
      </c>
      <c r="F12" s="66">
        <f t="shared" ca="1" si="0"/>
        <v>0.146484375</v>
      </c>
      <c r="G12" s="66">
        <f t="shared" ca="1" si="0"/>
        <v>0.1318359375</v>
      </c>
      <c r="H12" s="67"/>
      <c r="I12" s="7"/>
    </row>
    <row r="13" spans="1:9" x14ac:dyDescent="0.2">
      <c r="A13" s="64">
        <v>3</v>
      </c>
      <c r="B13" s="66"/>
      <c r="C13" s="66" t="str">
        <f t="shared" ca="1" si="0"/>
        <v/>
      </c>
      <c r="D13" s="66" t="str">
        <f t="shared" ca="1" si="0"/>
        <v/>
      </c>
      <c r="E13" s="66">
        <f t="shared" ca="1" si="0"/>
        <v>0.1171875</v>
      </c>
      <c r="F13" s="66">
        <f t="shared" ca="1" si="0"/>
        <v>0.10546875</v>
      </c>
      <c r="G13" s="66">
        <f t="shared" ca="1" si="0"/>
        <v>9.4921875000000003E-2</v>
      </c>
      <c r="H13" s="67"/>
      <c r="I13" s="7"/>
    </row>
    <row r="14" spans="1:9" x14ac:dyDescent="0.2">
      <c r="A14" s="64">
        <v>2</v>
      </c>
      <c r="B14" s="66"/>
      <c r="C14" s="66" t="str">
        <f t="shared" ca="1" si="0"/>
        <v/>
      </c>
      <c r="D14" s="66">
        <f t="shared" ca="1" si="0"/>
        <v>9.375E-2</v>
      </c>
      <c r="E14" s="66">
        <f t="shared" ca="1" si="0"/>
        <v>8.4375000000000006E-2</v>
      </c>
      <c r="F14" s="66">
        <f t="shared" ca="1" si="0"/>
        <v>7.5937500000000005E-2</v>
      </c>
      <c r="G14" s="66">
        <f t="shared" ca="1" si="0"/>
        <v>6.8343750000000009E-2</v>
      </c>
      <c r="H14" s="67"/>
      <c r="I14" s="7"/>
    </row>
    <row r="15" spans="1:9" x14ac:dyDescent="0.2">
      <c r="A15" s="64">
        <v>1</v>
      </c>
      <c r="B15" s="66"/>
      <c r="C15" s="66">
        <f t="shared" ca="1" si="0"/>
        <v>7.4999999999999997E-2</v>
      </c>
      <c r="D15" s="66">
        <f t="shared" ca="1" si="0"/>
        <v>6.7500000000000004E-2</v>
      </c>
      <c r="E15" s="66">
        <f t="shared" ca="1" si="0"/>
        <v>6.0750000000000005E-2</v>
      </c>
      <c r="F15" s="66">
        <f t="shared" ca="1" si="0"/>
        <v>5.4675000000000008E-2</v>
      </c>
      <c r="G15" s="66">
        <f t="shared" ca="1" si="0"/>
        <v>4.9207500000000008E-2</v>
      </c>
      <c r="H15" s="67"/>
      <c r="I15" s="7"/>
    </row>
    <row r="16" spans="1:9" x14ac:dyDescent="0.2">
      <c r="A16" s="64">
        <v>0</v>
      </c>
      <c r="B16" s="66">
        <f>$B$2</f>
        <v>0.06</v>
      </c>
      <c r="C16" s="65">
        <f t="shared" ca="1" si="0"/>
        <v>5.3999999999999999E-2</v>
      </c>
      <c r="D16" s="66">
        <f t="shared" ca="1" si="0"/>
        <v>4.8599999999999997E-2</v>
      </c>
      <c r="E16" s="66">
        <f t="shared" ca="1" si="0"/>
        <v>4.3740000000000001E-2</v>
      </c>
      <c r="F16" s="66">
        <f t="shared" ca="1" si="0"/>
        <v>3.9366000000000005E-2</v>
      </c>
      <c r="G16" s="66">
        <f t="shared" ca="1" si="0"/>
        <v>3.5429400000000007E-2</v>
      </c>
      <c r="H16" s="67"/>
      <c r="I16" s="7"/>
    </row>
    <row r="17" spans="1:17" ht="13.5" thickBot="1" x14ac:dyDescent="0.25">
      <c r="A17" s="53"/>
      <c r="B17" s="55"/>
      <c r="C17" s="68"/>
      <c r="D17" s="68"/>
      <c r="E17" s="68"/>
      <c r="F17" s="68"/>
      <c r="G17" s="68"/>
      <c r="H17" s="69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32" t="s">
        <v>22</v>
      </c>
      <c r="B20" s="133"/>
      <c r="C20" s="104">
        <v>0.02</v>
      </c>
      <c r="D20" s="2"/>
      <c r="E20" s="5"/>
    </row>
    <row r="21" spans="1:17" ht="13.5" thickBot="1" x14ac:dyDescent="0.25">
      <c r="A21" s="132" t="s">
        <v>47</v>
      </c>
      <c r="B21" s="134"/>
      <c r="C21" s="135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108" t="str">
        <f t="shared" ref="B24:E28" si="1">IF($A24 &lt;=B$23,  ($B$5*C23 + $B$6*C24 )/(1+B11 ),"")</f>
        <v/>
      </c>
      <c r="C24" s="108" t="str">
        <f t="shared" si="1"/>
        <v/>
      </c>
      <c r="D24" s="108" t="str">
        <f t="shared" si="1"/>
        <v/>
      </c>
      <c r="E24" s="108" t="str">
        <f t="shared" si="1"/>
        <v/>
      </c>
      <c r="F24" s="108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2"/>
      <c r="Q24" s="50"/>
    </row>
    <row r="25" spans="1:17" x14ac:dyDescent="0.2">
      <c r="A25" s="48">
        <v>4</v>
      </c>
      <c r="B25" s="108" t="str">
        <f t="shared" si="1"/>
        <v/>
      </c>
      <c r="C25" s="108" t="str">
        <f t="shared" si="1"/>
        <v/>
      </c>
      <c r="D25" s="108" t="str">
        <f t="shared" si="1"/>
        <v/>
      </c>
      <c r="E25" s="108" t="str">
        <f t="shared" si="1"/>
        <v/>
      </c>
      <c r="F25" s="108">
        <f t="shared" ca="1" si="2"/>
        <v>0.10321617890868268</v>
      </c>
      <c r="G25" s="21">
        <f t="shared" ca="1" si="3"/>
        <v>9.8809318377911987E-2</v>
      </c>
      <c r="H25" s="102"/>
      <c r="Q25" s="50"/>
    </row>
    <row r="26" spans="1:17" x14ac:dyDescent="0.2">
      <c r="A26" s="48">
        <v>3</v>
      </c>
      <c r="B26" s="108" t="str">
        <f t="shared" si="1"/>
        <v/>
      </c>
      <c r="C26" s="108" t="str">
        <f t="shared" si="1"/>
        <v/>
      </c>
      <c r="D26" s="108" t="str">
        <f t="shared" si="1"/>
        <v/>
      </c>
      <c r="E26" s="108">
        <f t="shared" ca="1" si="1"/>
        <v>8.0047660622954347E-2</v>
      </c>
      <c r="F26" s="108">
        <f t="shared" ca="1" si="2"/>
        <v>7.5640312795730941E-2</v>
      </c>
      <c r="G26" s="21">
        <f t="shared" ca="1" si="3"/>
        <v>6.8426685693899383E-2</v>
      </c>
      <c r="H26" s="102"/>
      <c r="Q26" s="50"/>
    </row>
    <row r="27" spans="1:17" x14ac:dyDescent="0.2">
      <c r="A27" s="48">
        <v>2</v>
      </c>
      <c r="B27" s="108" t="str">
        <f t="shared" si="1"/>
        <v/>
      </c>
      <c r="C27" s="108" t="str">
        <f t="shared" si="1"/>
        <v/>
      </c>
      <c r="D27" s="108">
        <f t="shared" ca="1" si="1"/>
        <v>6.3672438860078243E-2</v>
      </c>
      <c r="E27" s="108">
        <f t="shared" ca="1" si="1"/>
        <v>5.9235799383466806E-2</v>
      </c>
      <c r="F27" s="108">
        <f t="shared" ca="1" si="2"/>
        <v>5.2827327117162703E-2</v>
      </c>
      <c r="G27" s="21">
        <f t="shared" ca="1" si="3"/>
        <v>4.5251118846345112E-2</v>
      </c>
      <c r="H27" s="102"/>
      <c r="Q27" s="50"/>
    </row>
    <row r="28" spans="1:17" x14ac:dyDescent="0.2">
      <c r="A28" s="48">
        <v>1</v>
      </c>
      <c r="B28" s="108" t="str">
        <f t="shared" si="1"/>
        <v/>
      </c>
      <c r="C28" s="108">
        <f t="shared" ca="1" si="1"/>
        <v>5.1502670054143648E-2</v>
      </c>
      <c r="D28" s="108">
        <f t="shared" ca="1" si="1"/>
        <v>4.7058301756330592E-2</v>
      </c>
      <c r="E28" s="108">
        <f t="shared" ca="1" si="1"/>
        <v>4.1233674866299003E-2</v>
      </c>
      <c r="F28" s="108">
        <f t="shared" ca="1" si="2"/>
        <v>3.4649914111690626E-2</v>
      </c>
      <c r="G28" s="21">
        <f t="shared" ca="1" si="3"/>
        <v>2.7837677485149512E-2</v>
      </c>
      <c r="H28" s="102"/>
      <c r="Q28" s="50"/>
    </row>
    <row r="29" spans="1:17" x14ac:dyDescent="0.2">
      <c r="A29" s="48">
        <v>0</v>
      </c>
      <c r="B29" s="108">
        <f t="shared" ref="B29:E29" ca="1" si="4">IF($A29 &lt;=B$23,  ($B$5*C28 + $B$6*C29 )/(1+B16 ),"")</f>
        <v>4.2045224917924694E-2</v>
      </c>
      <c r="C29" s="108">
        <f t="shared" ca="1" si="4"/>
        <v>3.7633206771856706E-2</v>
      </c>
      <c r="D29" s="108">
        <f t="shared" ca="1" si="4"/>
        <v>3.2272498118743338E-2</v>
      </c>
      <c r="E29" s="108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2"/>
      <c r="Q29" s="50"/>
    </row>
    <row r="30" spans="1:17" ht="13.5" thickBot="1" x14ac:dyDescent="0.25">
      <c r="A30" s="53"/>
      <c r="B30" s="55"/>
      <c r="C30" s="55"/>
      <c r="D30" s="55"/>
      <c r="E30" s="55"/>
      <c r="F30" s="55"/>
      <c r="G30" s="55"/>
      <c r="H30" s="59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55"/>
  <sheetViews>
    <sheetView showGridLines="0" zoomScaleNormal="100" zoomScalePageLayoutView="190" workbookViewId="0">
      <selection activeCell="B55" sqref="B55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8" max="12" width="9.83203125" customWidth="1"/>
    <col min="15" max="15" width="11.5" bestFit="1" customWidth="1"/>
    <col min="16" max="16" width="16" customWidth="1"/>
    <col min="17" max="17" width="14" customWidth="1"/>
    <col min="18" max="18" width="13.83203125" customWidth="1"/>
    <col min="20" max="20" width="11.1640625" customWidth="1"/>
  </cols>
  <sheetData>
    <row r="1" spans="1:14" ht="13.5" thickBot="1" x14ac:dyDescent="0.25">
      <c r="A1" s="118" t="s">
        <v>35</v>
      </c>
      <c r="B1" s="117"/>
      <c r="E1" s="1"/>
    </row>
    <row r="2" spans="1:14" x14ac:dyDescent="0.2">
      <c r="A2" s="25" t="s">
        <v>2</v>
      </c>
      <c r="B2" s="38">
        <v>0.05</v>
      </c>
    </row>
    <row r="3" spans="1:14" x14ac:dyDescent="0.2">
      <c r="A3" s="26" t="s">
        <v>3</v>
      </c>
      <c r="B3" s="34">
        <v>1.1000000000000001</v>
      </c>
    </row>
    <row r="4" spans="1:14" x14ac:dyDescent="0.2">
      <c r="A4" s="26" t="s">
        <v>4</v>
      </c>
      <c r="B4" s="35">
        <v>0.9</v>
      </c>
    </row>
    <row r="5" spans="1:14" x14ac:dyDescent="0.2">
      <c r="A5" s="26" t="s">
        <v>5</v>
      </c>
      <c r="B5" s="36">
        <v>0.5</v>
      </c>
      <c r="F5" s="1"/>
    </row>
    <row r="6" spans="1:14" ht="13.5" thickBot="1" x14ac:dyDescent="0.25">
      <c r="A6" s="27" t="s">
        <v>6</v>
      </c>
      <c r="B6" s="37">
        <f>1-B5</f>
        <v>0.5</v>
      </c>
    </row>
    <row r="7" spans="1:14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4" ht="13.5" thickBot="1" x14ac:dyDescent="0.25">
      <c r="A9" s="128" t="s">
        <v>32</v>
      </c>
      <c r="B9" s="129"/>
      <c r="C9" s="60"/>
      <c r="D9" s="60"/>
      <c r="E9" s="60"/>
      <c r="F9" s="60"/>
      <c r="G9" s="60"/>
      <c r="H9" s="60"/>
      <c r="I9" s="60"/>
      <c r="J9" s="60"/>
      <c r="K9" s="60"/>
      <c r="L9" s="60"/>
      <c r="M9" s="47"/>
    </row>
    <row r="10" spans="1:14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63">
        <v>6</v>
      </c>
      <c r="I10" s="63">
        <v>7</v>
      </c>
      <c r="J10" s="113">
        <v>8</v>
      </c>
      <c r="K10" s="63">
        <v>9</v>
      </c>
      <c r="L10" s="63">
        <v>10</v>
      </c>
      <c r="M10" s="24"/>
    </row>
    <row r="11" spans="1:14" x14ac:dyDescent="0.2">
      <c r="A11" s="64">
        <v>10</v>
      </c>
      <c r="B11" s="63"/>
      <c r="C11" s="63"/>
      <c r="D11" s="63"/>
      <c r="E11" s="63"/>
      <c r="F11" s="63"/>
      <c r="G11" s="66" t="str">
        <f t="shared" ref="G11:L21" ca="1" si="0">IF($A11 &lt; G$10, $B$4*OFFSET(G11,0,-1),IF($A11=G$10,$B$3*OFFSET(G11,1,-1),""))</f>
        <v/>
      </c>
      <c r="H11" s="66" t="str">
        <f t="shared" ca="1" si="0"/>
        <v/>
      </c>
      <c r="I11" s="66" t="str">
        <f t="shared" ca="1" si="0"/>
        <v/>
      </c>
      <c r="J11" s="66" t="str">
        <f t="shared" ca="1" si="0"/>
        <v/>
      </c>
      <c r="K11" s="66" t="str">
        <f t="shared" ca="1" si="0"/>
        <v/>
      </c>
      <c r="L11" s="66">
        <f t="shared" ca="1" si="0"/>
        <v>0.12968712300500007</v>
      </c>
      <c r="M11" s="24"/>
    </row>
    <row r="12" spans="1:14" x14ac:dyDescent="0.2">
      <c r="A12" s="64">
        <v>9</v>
      </c>
      <c r="B12" s="63"/>
      <c r="C12" s="63"/>
      <c r="D12" s="63"/>
      <c r="E12" s="63"/>
      <c r="F12" s="63"/>
      <c r="G12" s="66" t="str">
        <f t="shared" ca="1" si="0"/>
        <v/>
      </c>
      <c r="H12" s="66" t="str">
        <f t="shared" ca="1" si="0"/>
        <v/>
      </c>
      <c r="I12" s="66" t="str">
        <f t="shared" ca="1" si="0"/>
        <v/>
      </c>
      <c r="J12" s="66" t="str">
        <f t="shared" ca="1" si="0"/>
        <v/>
      </c>
      <c r="K12" s="66">
        <f t="shared" ca="1" si="0"/>
        <v>0.11789738455000007</v>
      </c>
      <c r="L12" s="66">
        <f t="shared" ca="1" si="0"/>
        <v>0.10610764609500006</v>
      </c>
      <c r="M12" s="24"/>
    </row>
    <row r="13" spans="1:14" x14ac:dyDescent="0.2">
      <c r="A13" s="64">
        <v>8</v>
      </c>
      <c r="B13" s="63"/>
      <c r="C13" s="63"/>
      <c r="D13" s="63"/>
      <c r="E13" s="63"/>
      <c r="F13" s="63"/>
      <c r="G13" s="66" t="str">
        <f t="shared" ca="1" si="0"/>
        <v/>
      </c>
      <c r="H13" s="66" t="str">
        <f t="shared" ca="1" si="0"/>
        <v/>
      </c>
      <c r="I13" s="66" t="str">
        <f t="shared" ca="1" si="0"/>
        <v/>
      </c>
      <c r="J13" s="66">
        <f t="shared" ca="1" si="0"/>
        <v>0.10717944050000006</v>
      </c>
      <c r="K13" s="66">
        <f t="shared" ca="1" si="0"/>
        <v>9.6461496450000059E-2</v>
      </c>
      <c r="L13" s="66">
        <f t="shared" ca="1" si="0"/>
        <v>8.6815346805000054E-2</v>
      </c>
      <c r="M13" s="24"/>
    </row>
    <row r="14" spans="1:14" x14ac:dyDescent="0.2">
      <c r="A14" s="64">
        <v>7</v>
      </c>
      <c r="B14" s="63"/>
      <c r="C14" s="63"/>
      <c r="D14" s="63"/>
      <c r="E14" s="63"/>
      <c r="F14" s="63"/>
      <c r="G14" s="66" t="str">
        <f t="shared" ca="1" si="0"/>
        <v/>
      </c>
      <c r="H14" s="66" t="str">
        <f t="shared" ca="1" si="0"/>
        <v/>
      </c>
      <c r="I14" s="66">
        <f t="shared" ca="1" si="0"/>
        <v>9.7435855000000043E-2</v>
      </c>
      <c r="J14" s="66">
        <f t="shared" ca="1" si="0"/>
        <v>8.7692269500000045E-2</v>
      </c>
      <c r="K14" s="66">
        <f t="shared" ca="1" si="0"/>
        <v>7.8923042550000044E-2</v>
      </c>
      <c r="L14" s="66">
        <f t="shared" ca="1" si="0"/>
        <v>7.1030738295000048E-2</v>
      </c>
      <c r="M14" s="24"/>
    </row>
    <row r="15" spans="1:14" x14ac:dyDescent="0.2">
      <c r="A15" s="64">
        <v>6</v>
      </c>
      <c r="B15" s="63"/>
      <c r="C15" s="63"/>
      <c r="D15" s="63"/>
      <c r="E15" s="63"/>
      <c r="F15" s="63"/>
      <c r="G15" s="66" t="str">
        <f t="shared" ca="1" si="0"/>
        <v/>
      </c>
      <c r="H15" s="66">
        <f t="shared" ca="1" si="0"/>
        <v>8.8578050000000033E-2</v>
      </c>
      <c r="I15" s="66">
        <f t="shared" ca="1" si="0"/>
        <v>7.9720245000000037E-2</v>
      </c>
      <c r="J15" s="66">
        <f t="shared" ca="1" si="0"/>
        <v>7.1748220500000029E-2</v>
      </c>
      <c r="K15" s="66">
        <f t="shared" ca="1" si="0"/>
        <v>6.4573398450000027E-2</v>
      </c>
      <c r="L15" s="66">
        <f t="shared" ca="1" si="0"/>
        <v>5.8116058605000027E-2</v>
      </c>
      <c r="M15" s="24"/>
    </row>
    <row r="16" spans="1:14" x14ac:dyDescent="0.2">
      <c r="A16" s="64">
        <v>5</v>
      </c>
      <c r="B16" s="65"/>
      <c r="C16" s="66" t="str">
        <f t="shared" ref="C16:G21" ca="1" si="1">IF($A16 &lt; C$10, $B$4*OFFSET(C16,0,-1),IF($A16=C$10,$B$3*OFFSET(C16,1,-1),""))</f>
        <v/>
      </c>
      <c r="D16" s="66" t="str">
        <f t="shared" ca="1" si="1"/>
        <v/>
      </c>
      <c r="E16" s="66" t="str">
        <f t="shared" ca="1" si="1"/>
        <v/>
      </c>
      <c r="F16" s="66" t="str">
        <f t="shared" ca="1" si="1"/>
        <v/>
      </c>
      <c r="G16" s="66">
        <f t="shared" ca="1" si="1"/>
        <v>8.0525500000000028E-2</v>
      </c>
      <c r="H16" s="66">
        <f t="shared" ca="1" si="0"/>
        <v>7.2472950000000022E-2</v>
      </c>
      <c r="I16" s="66">
        <f t="shared" ca="1" si="0"/>
        <v>6.5225655000000021E-2</v>
      </c>
      <c r="J16" s="66">
        <f t="shared" ca="1" si="0"/>
        <v>5.8703089500000021E-2</v>
      </c>
      <c r="K16" s="66">
        <f t="shared" ca="1" si="0"/>
        <v>5.2832780550000021E-2</v>
      </c>
      <c r="L16" s="66">
        <f t="shared" ca="1" si="0"/>
        <v>4.7549502495000021E-2</v>
      </c>
      <c r="M16" s="67"/>
      <c r="N16" s="7"/>
    </row>
    <row r="17" spans="1:22" x14ac:dyDescent="0.2">
      <c r="A17" s="64">
        <v>4</v>
      </c>
      <c r="B17" s="66"/>
      <c r="C17" s="66" t="str">
        <f t="shared" ca="1" si="1"/>
        <v/>
      </c>
      <c r="D17" s="66" t="str">
        <f t="shared" ca="1" si="1"/>
        <v/>
      </c>
      <c r="E17" s="66" t="str">
        <f t="shared" ca="1" si="1"/>
        <v/>
      </c>
      <c r="F17" s="66">
        <f t="shared" ca="1" si="1"/>
        <v>7.320500000000002E-2</v>
      </c>
      <c r="G17" s="66">
        <f t="shared" ca="1" si="0"/>
        <v>6.5884500000000026E-2</v>
      </c>
      <c r="H17" s="66">
        <f t="shared" ca="1" si="0"/>
        <v>5.9296050000000024E-2</v>
      </c>
      <c r="I17" s="66">
        <f t="shared" ca="1" si="0"/>
        <v>5.3366445000000019E-2</v>
      </c>
      <c r="J17" s="66">
        <f t="shared" ca="1" si="0"/>
        <v>4.8029800500000018E-2</v>
      </c>
      <c r="K17" s="66">
        <f t="shared" ca="1" si="0"/>
        <v>4.3226820450000016E-2</v>
      </c>
      <c r="L17" s="66">
        <f t="shared" ca="1" si="0"/>
        <v>3.8904138405000017E-2</v>
      </c>
      <c r="M17" s="67"/>
      <c r="N17" s="7"/>
    </row>
    <row r="18" spans="1:22" x14ac:dyDescent="0.2">
      <c r="A18" s="64">
        <v>3</v>
      </c>
      <c r="B18" s="66"/>
      <c r="C18" s="66" t="str">
        <f t="shared" ca="1" si="1"/>
        <v/>
      </c>
      <c r="D18" s="66" t="str">
        <f t="shared" ca="1" si="1"/>
        <v/>
      </c>
      <c r="E18" s="66">
        <f t="shared" ca="1" si="1"/>
        <v>6.6550000000000012E-2</v>
      </c>
      <c r="F18" s="66">
        <f t="shared" ca="1" si="1"/>
        <v>5.9895000000000011E-2</v>
      </c>
      <c r="G18" s="66">
        <f t="shared" ca="1" si="0"/>
        <v>5.3905500000000009E-2</v>
      </c>
      <c r="H18" s="66">
        <f t="shared" ca="1" si="0"/>
        <v>4.8514950000000008E-2</v>
      </c>
      <c r="I18" s="66">
        <f t="shared" ca="1" si="0"/>
        <v>4.3663455000000011E-2</v>
      </c>
      <c r="J18" s="66">
        <f t="shared" ca="1" si="0"/>
        <v>3.929710950000001E-2</v>
      </c>
      <c r="K18" s="66">
        <f t="shared" ca="1" si="0"/>
        <v>3.5367398550000012E-2</v>
      </c>
      <c r="L18" s="66">
        <f t="shared" ca="1" si="0"/>
        <v>3.1830658695000014E-2</v>
      </c>
      <c r="M18" s="67"/>
      <c r="N18" s="7"/>
    </row>
    <row r="19" spans="1:22" x14ac:dyDescent="0.2">
      <c r="A19" s="64">
        <v>2</v>
      </c>
      <c r="B19" s="66"/>
      <c r="C19" s="66" t="str">
        <f t="shared" ca="1" si="1"/>
        <v/>
      </c>
      <c r="D19" s="66">
        <f t="shared" ca="1" si="1"/>
        <v>6.0500000000000012E-2</v>
      </c>
      <c r="E19" s="66">
        <f t="shared" ca="1" si="1"/>
        <v>5.4450000000000012E-2</v>
      </c>
      <c r="F19" s="66">
        <f t="shared" ca="1" si="1"/>
        <v>4.9005000000000014E-2</v>
      </c>
      <c r="G19" s="66">
        <f t="shared" ca="1" si="0"/>
        <v>4.4104500000000012E-2</v>
      </c>
      <c r="H19" s="66">
        <f t="shared" ca="1" si="0"/>
        <v>3.9694050000000008E-2</v>
      </c>
      <c r="I19" s="66">
        <f t="shared" ca="1" si="0"/>
        <v>3.5724645000000006E-2</v>
      </c>
      <c r="J19" s="66">
        <f t="shared" ca="1" si="0"/>
        <v>3.2152180500000009E-2</v>
      </c>
      <c r="K19" s="66">
        <f t="shared" ca="1" si="0"/>
        <v>2.893696245000001E-2</v>
      </c>
      <c r="L19" s="66">
        <f t="shared" ca="1" si="0"/>
        <v>2.6043266205000009E-2</v>
      </c>
      <c r="M19" s="67"/>
      <c r="N19" s="7"/>
    </row>
    <row r="20" spans="1:22" x14ac:dyDescent="0.2">
      <c r="A20" s="64">
        <v>1</v>
      </c>
      <c r="B20" s="66"/>
      <c r="C20" s="66">
        <f t="shared" ca="1" si="1"/>
        <v>5.5000000000000007E-2</v>
      </c>
      <c r="D20" s="66">
        <f t="shared" ca="1" si="1"/>
        <v>4.9500000000000009E-2</v>
      </c>
      <c r="E20" s="66">
        <f t="shared" ca="1" si="1"/>
        <v>4.4550000000000006E-2</v>
      </c>
      <c r="F20" s="66">
        <f t="shared" ca="1" si="1"/>
        <v>4.0095000000000006E-2</v>
      </c>
      <c r="G20" s="66">
        <f t="shared" ca="1" si="0"/>
        <v>3.6085500000000006E-2</v>
      </c>
      <c r="H20" s="66">
        <f t="shared" ca="1" si="0"/>
        <v>3.2476950000000004E-2</v>
      </c>
      <c r="I20" s="66">
        <f t="shared" ca="1" si="0"/>
        <v>2.9229255000000006E-2</v>
      </c>
      <c r="J20" s="66">
        <f t="shared" ca="1" si="0"/>
        <v>2.6306329500000006E-2</v>
      </c>
      <c r="K20" s="66">
        <f t="shared" ca="1" si="0"/>
        <v>2.3675696550000007E-2</v>
      </c>
      <c r="L20" s="66">
        <f t="shared" ca="1" si="0"/>
        <v>2.1308126895000008E-2</v>
      </c>
      <c r="M20" s="67"/>
      <c r="N20" s="7"/>
    </row>
    <row r="21" spans="1:22" x14ac:dyDescent="0.2">
      <c r="A21" s="64">
        <v>0</v>
      </c>
      <c r="B21" s="66">
        <f>$B$2</f>
        <v>0.05</v>
      </c>
      <c r="C21" s="65">
        <f t="shared" ca="1" si="1"/>
        <v>4.5000000000000005E-2</v>
      </c>
      <c r="D21" s="66">
        <f t="shared" ca="1" si="1"/>
        <v>4.0500000000000008E-2</v>
      </c>
      <c r="E21" s="66">
        <f t="shared" ca="1" si="1"/>
        <v>3.645000000000001E-2</v>
      </c>
      <c r="F21" s="66">
        <f t="shared" ca="1" si="1"/>
        <v>3.2805000000000008E-2</v>
      </c>
      <c r="G21" s="66">
        <f t="shared" ca="1" si="0"/>
        <v>2.9524500000000009E-2</v>
      </c>
      <c r="H21" s="66">
        <f t="shared" ca="1" si="0"/>
        <v>2.657205000000001E-2</v>
      </c>
      <c r="I21" s="66">
        <f t="shared" ca="1" si="0"/>
        <v>2.3914845000000011E-2</v>
      </c>
      <c r="J21" s="66">
        <f t="shared" ca="1" si="0"/>
        <v>2.1523360500000012E-2</v>
      </c>
      <c r="K21" s="66">
        <f t="shared" ca="1" si="0"/>
        <v>1.937102445000001E-2</v>
      </c>
      <c r="L21" s="66">
        <f t="shared" ca="1" si="0"/>
        <v>1.7433922005000008E-2</v>
      </c>
      <c r="M21" s="67"/>
      <c r="N21" s="7"/>
    </row>
    <row r="22" spans="1:22" ht="13.5" thickBot="1" x14ac:dyDescent="0.25">
      <c r="A22" s="53"/>
      <c r="B22" s="5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/>
      <c r="N22" s="7"/>
    </row>
    <row r="23" spans="1:22" x14ac:dyDescent="0.2">
      <c r="A23" s="1"/>
      <c r="M23" s="7"/>
      <c r="N23" s="7"/>
    </row>
    <row r="24" spans="1:22" ht="13.5" thickBot="1" x14ac:dyDescent="0.25">
      <c r="B24" s="5"/>
      <c r="C24" s="5"/>
      <c r="D24" s="2"/>
      <c r="E24" s="5"/>
    </row>
    <row r="25" spans="1:22" ht="13.5" thickBot="1" x14ac:dyDescent="0.25">
      <c r="A25" s="132" t="s">
        <v>22</v>
      </c>
      <c r="B25" s="133"/>
      <c r="C25" s="104">
        <v>4.4999999999999998E-2</v>
      </c>
      <c r="D25" s="2"/>
      <c r="E25" s="5"/>
    </row>
    <row r="26" spans="1:22" ht="13.5" thickBot="1" x14ac:dyDescent="0.25">
      <c r="A26" s="132" t="s">
        <v>49</v>
      </c>
      <c r="B26" s="134"/>
      <c r="C26" s="135"/>
      <c r="D26" s="44"/>
      <c r="E26" s="45"/>
      <c r="F26" s="46"/>
      <c r="G26" s="46"/>
      <c r="H26" s="46"/>
      <c r="I26" s="46"/>
      <c r="J26" s="46"/>
      <c r="K26" s="46"/>
      <c r="L26" s="46"/>
      <c r="M26" s="47"/>
      <c r="V26" s="50"/>
    </row>
    <row r="27" spans="1:22" x14ac:dyDescent="0.2">
      <c r="A27" s="48"/>
      <c r="B27" s="49"/>
      <c r="C27" s="49"/>
      <c r="D27" s="23"/>
      <c r="E27" s="49"/>
      <c r="F27" s="50"/>
      <c r="G27" s="50"/>
      <c r="H27" s="50"/>
      <c r="I27" s="50"/>
      <c r="J27" s="50"/>
      <c r="K27" s="50"/>
      <c r="L27" s="50"/>
      <c r="M27" s="24"/>
      <c r="V27" s="50"/>
    </row>
    <row r="28" spans="1:22" x14ac:dyDescent="0.2">
      <c r="A28" s="48"/>
      <c r="B28" s="63">
        <v>0</v>
      </c>
      <c r="C28" s="63">
        <v>1</v>
      </c>
      <c r="D28" s="63">
        <v>2</v>
      </c>
      <c r="E28" s="63">
        <v>3</v>
      </c>
      <c r="F28" s="63">
        <v>4</v>
      </c>
      <c r="G28" s="63">
        <v>5</v>
      </c>
      <c r="H28" s="63">
        <v>6</v>
      </c>
      <c r="I28" s="63">
        <v>7</v>
      </c>
      <c r="J28" s="113">
        <v>8</v>
      </c>
      <c r="K28" s="63">
        <v>9</v>
      </c>
      <c r="L28" s="63">
        <v>10</v>
      </c>
      <c r="M28" s="24"/>
      <c r="V28" s="50"/>
    </row>
    <row r="29" spans="1:22" x14ac:dyDescent="0.2">
      <c r="A29" s="64">
        <v>10</v>
      </c>
      <c r="B29" s="50"/>
      <c r="C29" s="50"/>
      <c r="D29" s="50"/>
      <c r="E29" s="50"/>
      <c r="F29" s="21" t="str">
        <f t="shared" ref="F29:K29" si="2">IF($A29 &lt;=F$28,  ((F11-$C$25)+$B$5*G28 + $B$6*G29 )/(1+F11 ),"")</f>
        <v/>
      </c>
      <c r="G29" s="21" t="str">
        <f t="shared" si="2"/>
        <v/>
      </c>
      <c r="H29" s="21" t="str">
        <f t="shared" si="2"/>
        <v/>
      </c>
      <c r="I29" s="21" t="str">
        <f t="shared" si="2"/>
        <v/>
      </c>
      <c r="J29" s="21" t="str">
        <f t="shared" si="2"/>
        <v/>
      </c>
      <c r="K29" s="21" t="str">
        <f t="shared" si="2"/>
        <v/>
      </c>
      <c r="L29" s="21">
        <f ca="1">(L11-$C$25)/(1+L11)</f>
        <v>7.4965113154277535E-2</v>
      </c>
      <c r="M29" s="24"/>
      <c r="V29" s="50"/>
    </row>
    <row r="30" spans="1:22" x14ac:dyDescent="0.2">
      <c r="A30" s="64">
        <v>9</v>
      </c>
      <c r="B30" s="50"/>
      <c r="C30" s="50"/>
      <c r="D30" s="50"/>
      <c r="E30" s="50"/>
      <c r="F30" s="21" t="str">
        <f t="shared" ref="F30:K30" si="3">IF($A30 &lt;=F$28,  ((F12-$C$25)+$B$5*G29 + $B$6*G30 )/(1+F12 ),"")</f>
        <v/>
      </c>
      <c r="G30" s="21" t="str">
        <f t="shared" si="3"/>
        <v/>
      </c>
      <c r="H30" s="21" t="str">
        <f t="shared" si="3"/>
        <v/>
      </c>
      <c r="I30" s="21" t="str">
        <f t="shared" si="3"/>
        <v/>
      </c>
      <c r="J30" s="21" t="str">
        <f t="shared" si="3"/>
        <v/>
      </c>
      <c r="K30" s="21">
        <f t="shared" ca="1" si="3"/>
        <v>0.12344851383735674</v>
      </c>
      <c r="L30" s="21">
        <f t="shared" ref="L30:L39" ca="1" si="4">(L12-$C$25)/(1+L12)</f>
        <v>5.5245659236453484E-2</v>
      </c>
      <c r="M30" s="24"/>
      <c r="V30" s="50"/>
    </row>
    <row r="31" spans="1:22" x14ac:dyDescent="0.2">
      <c r="A31" s="64">
        <v>8</v>
      </c>
      <c r="B31" s="50"/>
      <c r="C31" s="50"/>
      <c r="D31" s="50"/>
      <c r="E31" s="50"/>
      <c r="F31" s="21" t="str">
        <f t="shared" ref="F31:K31" si="5">IF($A31 &lt;=F$28,  ((F13-$C$25)+$B$5*G30 + $B$6*G31 )/(1+F13 ),"")</f>
        <v/>
      </c>
      <c r="G31" s="21" t="str">
        <f t="shared" si="5"/>
        <v/>
      </c>
      <c r="H31" s="21" t="str">
        <f t="shared" si="5"/>
        <v/>
      </c>
      <c r="I31" s="21" t="str">
        <f t="shared" si="5"/>
        <v/>
      </c>
      <c r="J31" s="21">
        <f t="shared" ca="1" si="5"/>
        <v>0.1524050087780412</v>
      </c>
      <c r="K31" s="21">
        <f t="shared" ca="1" si="5"/>
        <v>8.9671989859181622E-2</v>
      </c>
      <c r="L31" s="21">
        <f t="shared" ca="1" si="4"/>
        <v>3.8475116244841449E-2</v>
      </c>
      <c r="M31" s="24"/>
      <c r="V31" s="50"/>
    </row>
    <row r="32" spans="1:22" x14ac:dyDescent="0.2">
      <c r="A32" s="64">
        <v>7</v>
      </c>
      <c r="B32" s="50"/>
      <c r="C32" s="50"/>
      <c r="D32" s="50"/>
      <c r="E32" s="50"/>
      <c r="F32" s="21" t="str">
        <f t="shared" ref="F32:K32" si="6">IF($A32 &lt;=F$28,  ((F14-$C$25)+$B$5*G31 + $B$6*G32 )/(1+F14 ),"")</f>
        <v/>
      </c>
      <c r="G32" s="21" t="str">
        <f t="shared" si="6"/>
        <v/>
      </c>
      <c r="H32" s="21" t="str">
        <f t="shared" si="6"/>
        <v/>
      </c>
      <c r="I32" s="21">
        <f t="shared" ca="1" si="6"/>
        <v>0.16655898055703106</v>
      </c>
      <c r="J32" s="21">
        <f t="shared" ca="1" si="6"/>
        <v>0.10829887569302628</v>
      </c>
      <c r="K32" s="21">
        <f t="shared" ca="1" si="6"/>
        <v>6.0535170914510557E-2</v>
      </c>
      <c r="L32" s="21">
        <f t="shared" ca="1" si="4"/>
        <v>2.4304380223894431E-2</v>
      </c>
      <c r="M32" s="24"/>
      <c r="V32" s="50"/>
    </row>
    <row r="33" spans="1:22" x14ac:dyDescent="0.2">
      <c r="A33" s="64">
        <v>6</v>
      </c>
      <c r="B33" s="50"/>
      <c r="C33" s="50"/>
      <c r="D33" s="50"/>
      <c r="E33" s="50"/>
      <c r="F33" s="21" t="str">
        <f t="shared" ref="F33:K33" si="7">IF($A33 &lt;=F$28,  ((F15-$C$25)+$B$5*G32 + $B$6*G33 )/(1+F15 ),"")</f>
        <v/>
      </c>
      <c r="G33" s="21" t="str">
        <f t="shared" si="7"/>
        <v/>
      </c>
      <c r="H33" s="21">
        <f t="shared" ca="1" si="7"/>
        <v>0.16919075674914999</v>
      </c>
      <c r="I33" s="21">
        <f t="shared" ca="1" si="7"/>
        <v>0.11463960756299692</v>
      </c>
      <c r="J33" s="21">
        <f t="shared" ca="1" si="7"/>
        <v>6.9818044636219448E-2</v>
      </c>
      <c r="K33" s="21">
        <f t="shared" ca="1" si="7"/>
        <v>3.5623118280804909E-2</v>
      </c>
      <c r="L33" s="21">
        <f t="shared" ca="1" si="4"/>
        <v>1.2395671059271125E-2</v>
      </c>
      <c r="M33" s="24"/>
      <c r="V33" s="50"/>
    </row>
    <row r="34" spans="1:22" x14ac:dyDescent="0.2">
      <c r="A34" s="64">
        <v>5</v>
      </c>
      <c r="B34" s="21" t="str">
        <f>IF($A34 &lt;=B$28,  ((B16-$C$25)+$B$5*C28 + $B$6*C34 )/(1+B16 ),"")</f>
        <v/>
      </c>
      <c r="C34" s="21" t="str">
        <f>IF($A34 &lt;=C$28,  ((C16-$C$25)+$B$5*D28 + $B$6*D34 )/(1+C16 ),"")</f>
        <v/>
      </c>
      <c r="D34" s="21" t="str">
        <f>IF($A34 &lt;=D$28,  ((D16-$C$25)+$B$5*E28 + $B$6*E34 )/(1+D16 ),"")</f>
        <v/>
      </c>
      <c r="E34" s="21" t="str">
        <f>IF($A34 &lt;=E$28,  ((E16-$C$25)+$B$5*F28 + $B$6*F34 )/(1+E16 ),"")</f>
        <v/>
      </c>
      <c r="F34" s="21" t="str">
        <f t="shared" ref="F34:K34" si="8">IF($A34 &lt;=F$28,  ((F16-$C$25)+$B$5*G33 + $B$6*G34 )/(1+F16 ),"")</f>
        <v/>
      </c>
      <c r="G34" s="21">
        <f t="shared" ca="1" si="8"/>
        <v>0.16262730779389331</v>
      </c>
      <c r="H34" s="21">
        <f t="shared" ca="1" si="8"/>
        <v>0.11120414938615093</v>
      </c>
      <c r="I34" s="21">
        <f t="shared" ca="1" si="8"/>
        <v>6.8941376725815032E-2</v>
      </c>
      <c r="J34" s="21">
        <f t="shared" ca="1" si="8"/>
        <v>3.6606891722496662E-2</v>
      </c>
      <c r="K34" s="21">
        <f t="shared" ca="1" si="8"/>
        <v>1.448236144639343E-2</v>
      </c>
      <c r="L34" s="21">
        <f t="shared" ca="1" si="4"/>
        <v>2.4337775818018595E-3</v>
      </c>
      <c r="M34" s="102"/>
      <c r="V34" s="50"/>
    </row>
    <row r="35" spans="1:22" x14ac:dyDescent="0.2">
      <c r="A35" s="64">
        <v>4</v>
      </c>
      <c r="B35" s="21" t="str">
        <f>IF($A35 &lt;=B$28,  ((B17-$C$25)+$B$5*C34 + $B$6*C35 )/(1+B17 ),"")</f>
        <v/>
      </c>
      <c r="C35" s="21" t="str">
        <f>IF($A35 &lt;=C$28,  ((C17-$C$25)+$B$5*D34 + $B$6*D35 )/(1+C17 ),"")</f>
        <v/>
      </c>
      <c r="D35" s="21" t="str">
        <f>IF($A35 &lt;=D$28,  ((D17-$C$25)+$B$5*E34 + $B$6*E35 )/(1+D17 ),"")</f>
        <v/>
      </c>
      <c r="E35" s="21" t="str">
        <f>IF($A35 &lt;=E$28,  ((E17-$C$25)+$B$5*F34 + $B$6*F35 )/(1+E17 ),"")</f>
        <v/>
      </c>
      <c r="F35" s="21">
        <f ca="1">IF($A35 &lt;=F$28,  ((F17-$C$25)+$B$5*G34 + $B$6*G35 )/(1+F17 ),"")</f>
        <v>0.14855503601739203</v>
      </c>
      <c r="G35" s="21">
        <f t="shared" ref="G35:K35" ca="1" si="9">IF($A35 &lt;=G$28,  ((G17-$C$25)+$B$5*H34 + $B$6*H35 )/(1+G17 ),"")</f>
        <v>9.9822707064197033E-2</v>
      </c>
      <c r="H35" s="21">
        <f t="shared" ca="1" si="9"/>
        <v>5.9825803029385283E-2</v>
      </c>
      <c r="I35" s="21">
        <f t="shared" ca="1" si="9"/>
        <v>2.921299694839663E-2</v>
      </c>
      <c r="J35" s="21">
        <f t="shared" ca="1" si="9"/>
        <v>8.2041997641601055E-3</v>
      </c>
      <c r="K35" s="21">
        <f t="shared" ca="1" si="9"/>
        <v>-3.3454707622037434E-3</v>
      </c>
      <c r="L35" s="21">
        <f t="shared" ca="1" si="4"/>
        <v>-5.8675881341263923E-3</v>
      </c>
      <c r="M35" s="102"/>
      <c r="V35" s="50"/>
    </row>
    <row r="36" spans="1:22" x14ac:dyDescent="0.2">
      <c r="A36" s="64">
        <v>3</v>
      </c>
      <c r="B36" s="21" t="str">
        <f t="shared" ref="B36:E39" si="10">IF($A36 &lt;=B$28,  ((B18-$C$25)+$B$5*C35 + $B$6*C36 )/(1+B18 ),"")</f>
        <v/>
      </c>
      <c r="C36" s="21" t="str">
        <f t="shared" si="10"/>
        <v/>
      </c>
      <c r="D36" s="21" t="str">
        <f t="shared" si="10"/>
        <v/>
      </c>
      <c r="E36" s="21">
        <f t="shared" ca="1" si="10"/>
        <v>0.12822311985493159</v>
      </c>
      <c r="F36" s="21">
        <f t="shared" ref="F36:K36" ca="1" si="11">IF($A36 &lt;=F$28,  ((F18-$C$25)+$B$5*G35 + $B$6*G36 )/(1+F18 ),"")</f>
        <v>8.1857700945162593E-2</v>
      </c>
      <c r="G36" s="21">
        <f t="shared" ca="1" si="11"/>
        <v>4.3908428822349167E-2</v>
      </c>
      <c r="H36" s="21">
        <f t="shared" ca="1" si="11"/>
        <v>1.4913866235079317E-2</v>
      </c>
      <c r="I36" s="21">
        <f t="shared" ca="1" si="11"/>
        <v>-4.9680735288348942E-3</v>
      </c>
      <c r="J36" s="21">
        <f t="shared" ca="1" si="11"/>
        <v>-1.5901103331755866E-2</v>
      </c>
      <c r="K36" s="21">
        <f t="shared" ca="1" si="11"/>
        <v>-1.8300689698905661E-2</v>
      </c>
      <c r="L36" s="21">
        <f t="shared" ca="1" si="4"/>
        <v>-1.2763083936327118E-2</v>
      </c>
      <c r="M36" s="102"/>
      <c r="V36" s="50"/>
    </row>
    <row r="37" spans="1:22" x14ac:dyDescent="0.2">
      <c r="A37" s="64">
        <v>2</v>
      </c>
      <c r="B37" s="21" t="str">
        <f t="shared" si="10"/>
        <v/>
      </c>
      <c r="C37" s="21" t="str">
        <f t="shared" si="10"/>
        <v/>
      </c>
      <c r="D37" s="21">
        <f t="shared" ca="1" si="10"/>
        <v>0.1025781025984535</v>
      </c>
      <c r="E37" s="21">
        <f t="shared" ca="1" si="10"/>
        <v>5.8345035756388233E-2</v>
      </c>
      <c r="F37" s="21">
        <f t="shared" ref="F37:K37" ca="1" si="12">IF($A37 &lt;=F$28,  ((F19-$C$25)+$B$5*G36 + $B$6*G37 )/(1+F19 ),"")</f>
        <v>2.2286144961484539E-2</v>
      </c>
      <c r="G37" s="21">
        <f t="shared" ca="1" si="12"/>
        <v>-5.1618738317050243E-3</v>
      </c>
      <c r="H37" s="21">
        <f t="shared" ca="1" si="12"/>
        <v>-2.3901937627310261E-2</v>
      </c>
      <c r="I37" s="21">
        <f t="shared" ca="1" si="12"/>
        <v>-3.412143114033632E-2</v>
      </c>
      <c r="J37" s="21">
        <f t="shared" ca="1" si="12"/>
        <v>-3.6229000977677707E-2</v>
      </c>
      <c r="K37" s="21">
        <f t="shared" ca="1" si="12"/>
        <v>-3.0791356013987699E-2</v>
      </c>
      <c r="L37" s="21">
        <f t="shared" ca="1" si="4"/>
        <v>-1.8475569617170992E-2</v>
      </c>
      <c r="M37" s="102"/>
      <c r="V37" s="50"/>
    </row>
    <row r="38" spans="1:22" x14ac:dyDescent="0.2">
      <c r="A38" s="64">
        <v>1</v>
      </c>
      <c r="B38" s="21" t="str">
        <f t="shared" si="10"/>
        <v/>
      </c>
      <c r="C38" s="21">
        <f t="shared" ca="1" si="10"/>
        <v>7.2354418948619728E-2</v>
      </c>
      <c r="D38" s="21">
        <f t="shared" ca="1" si="10"/>
        <v>3.0089721383134108E-2</v>
      </c>
      <c r="E38" s="21">
        <f t="shared" ca="1" si="10"/>
        <v>-4.1867105731897523E-3</v>
      </c>
      <c r="F38" s="21">
        <f t="shared" ref="F38:K38" ca="1" si="13">IF($A38 &lt;=F$28,  ((F20-$C$25)+$B$5*G37 + $B$6*G38 )/(1+F20 ),"")</f>
        <v>-3.0132602019935267E-2</v>
      </c>
      <c r="G38" s="21">
        <f t="shared" ca="1" si="13"/>
        <v>-4.7709663564144127E-2</v>
      </c>
      <c r="H38" s="21">
        <f t="shared" ca="1" si="13"/>
        <v>-5.7131643630065863E-2</v>
      </c>
      <c r="I38" s="21">
        <f t="shared" ca="1" si="13"/>
        <v>-5.880667918697835E-2</v>
      </c>
      <c r="J38" s="21">
        <f t="shared" ca="1" si="13"/>
        <v>-5.3280618239597774E-2</v>
      </c>
      <c r="K38" s="21">
        <f t="shared" ca="1" si="13"/>
        <v>-4.1185774463957027E-2</v>
      </c>
      <c r="L38" s="21">
        <f t="shared" ca="1" si="4"/>
        <v>-2.3197576207513854E-2</v>
      </c>
      <c r="M38" s="102"/>
      <c r="V38" s="50"/>
    </row>
    <row r="39" spans="1:22" x14ac:dyDescent="0.2">
      <c r="A39" s="64">
        <v>0</v>
      </c>
      <c r="B39" s="21">
        <f t="shared" ca="1" si="10"/>
        <v>3.8136146824068538E-2</v>
      </c>
      <c r="C39" s="21">
        <f t="shared" ca="1" si="10"/>
        <v>-2.2685106180758059E-3</v>
      </c>
      <c r="D39" s="21">
        <f t="shared" ca="1" si="10"/>
        <v>-3.4830908574912556E-2</v>
      </c>
      <c r="E39" s="21">
        <f t="shared" ca="1" si="10"/>
        <v>-5.9296410171203295E-2</v>
      </c>
      <c r="F39" s="21">
        <f t="shared" ref="F39:K39" ca="1" si="14">IF($A39 &lt;=F$28,  ((F21-$C$25)+$B$5*G38 + $B$6*G39 )/(1+F21 ),"")</f>
        <v>-7.5682926623952082E-2</v>
      </c>
      <c r="G39" s="21">
        <f t="shared" ca="1" si="14"/>
        <v>-8.4231746499557572E-2</v>
      </c>
      <c r="H39" s="21">
        <f t="shared" ca="1" si="14"/>
        <v>-8.535464976810167E-2</v>
      </c>
      <c r="I39" s="21">
        <f t="shared" ca="1" si="14"/>
        <v>-7.9582816391965988E-2</v>
      </c>
      <c r="J39" s="21">
        <f t="shared" ca="1" si="14"/>
        <v>-6.7521125981688884E-2</v>
      </c>
      <c r="K39" s="21">
        <f t="shared" ca="1" si="14"/>
        <v>-4.9809761571160377E-2</v>
      </c>
      <c r="L39" s="21">
        <f t="shared" ca="1" si="4"/>
        <v>-2.7093728053294179E-2</v>
      </c>
      <c r="M39" s="102"/>
      <c r="V39" s="50"/>
    </row>
    <row r="40" spans="1:22" ht="13.5" thickBot="1" x14ac:dyDescent="0.25">
      <c r="A40" s="53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9"/>
      <c r="V40" s="50"/>
    </row>
    <row r="41" spans="1:22" x14ac:dyDescent="0.2">
      <c r="A41" s="48"/>
      <c r="B41" s="114">
        <f ca="1">B39*1000000</f>
        <v>38136.146824068535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V41" s="50"/>
    </row>
    <row r="43" spans="1:22" ht="13.5" thickBot="1" x14ac:dyDescent="0.25"/>
    <row r="44" spans="1:22" ht="13.5" thickBot="1" x14ac:dyDescent="0.25">
      <c r="A44" s="132" t="s">
        <v>45</v>
      </c>
      <c r="B44" s="134"/>
      <c r="C44" s="103">
        <v>0</v>
      </c>
      <c r="D44" s="2"/>
      <c r="E44" s="5"/>
    </row>
    <row r="45" spans="1:22" ht="13.5" thickBot="1" x14ac:dyDescent="0.25">
      <c r="A45" s="132" t="s">
        <v>46</v>
      </c>
      <c r="B45" s="134"/>
      <c r="C45" s="135"/>
      <c r="D45" s="44"/>
      <c r="E45" s="45"/>
      <c r="H45" s="47"/>
    </row>
    <row r="46" spans="1:22" x14ac:dyDescent="0.2">
      <c r="A46" s="48"/>
      <c r="B46" s="49"/>
      <c r="C46" s="49"/>
      <c r="D46" s="23"/>
      <c r="E46" s="49"/>
      <c r="H46" s="24"/>
    </row>
    <row r="47" spans="1:22" x14ac:dyDescent="0.2">
      <c r="A47" s="48"/>
      <c r="B47" s="50">
        <v>0</v>
      </c>
      <c r="C47" s="50">
        <v>1</v>
      </c>
      <c r="D47" s="50">
        <v>2</v>
      </c>
      <c r="E47" s="50">
        <v>3</v>
      </c>
      <c r="F47" s="109">
        <v>4</v>
      </c>
      <c r="G47" s="109">
        <v>5</v>
      </c>
      <c r="H47" s="24"/>
    </row>
    <row r="48" spans="1:22" x14ac:dyDescent="0.2">
      <c r="A48" s="48">
        <v>5</v>
      </c>
      <c r="B48" s="50"/>
      <c r="C48" s="50"/>
      <c r="D48" s="50"/>
      <c r="E48" s="50"/>
      <c r="G48" s="6">
        <f ca="1">MAX(G34,0)</f>
        <v>0.16262730779389331</v>
      </c>
      <c r="H48" s="24"/>
    </row>
    <row r="49" spans="1:8" x14ac:dyDescent="0.2">
      <c r="A49" s="48">
        <v>4</v>
      </c>
      <c r="B49" s="50"/>
      <c r="C49" s="50"/>
      <c r="D49" s="50"/>
      <c r="E49" s="50"/>
      <c r="F49" s="21">
        <f ca="1">($B$5*G48+$B$6*G49)/(1+F17)</f>
        <v>0.12227394340228118</v>
      </c>
      <c r="G49" s="6">
        <f t="shared" ref="G49:G53" ca="1" si="15">MAX(G35,0)</f>
        <v>9.9822707064197033E-2</v>
      </c>
      <c r="H49" s="24"/>
    </row>
    <row r="50" spans="1:8" x14ac:dyDescent="0.2">
      <c r="A50" s="48">
        <v>3</v>
      </c>
      <c r="B50" s="21" t="str">
        <f>IF($A50 &lt;=B$47,  ($B$5*C47 + $B$6*C50 )/(1+B18 ),"")</f>
        <v/>
      </c>
      <c r="C50" s="21" t="str">
        <f>IF($A50 &lt;=C$47,  ($B$5*D47 + $B$6*D50 )/(1+C18 ),"")</f>
        <v/>
      </c>
      <c r="D50" s="21" t="str">
        <f>IF($A50 &lt;=D$47,  ($B$5*E47 + $B$6*E50 )/(1+D18 ),"")</f>
        <v/>
      </c>
      <c r="E50" s="21">
        <f t="shared" ref="E50:E53" ca="1" si="16">($B$5*F49+$B$6*F50)/(1+E18)</f>
        <v>8.9108980115754022E-2</v>
      </c>
      <c r="F50" s="21">
        <f t="shared" ref="F50:F53" ca="1" si="17">($B$5*G49+$B$6*G50)/(1+F18)</f>
        <v>6.780442208263375E-2</v>
      </c>
      <c r="G50" s="6">
        <f t="shared" ca="1" si="15"/>
        <v>4.3908428822349167E-2</v>
      </c>
      <c r="H50" s="24"/>
    </row>
    <row r="51" spans="1:8" x14ac:dyDescent="0.2">
      <c r="A51" s="48">
        <v>2</v>
      </c>
      <c r="B51" s="21" t="str">
        <f>IF($A51 &lt;=B$47,  ($B$5*C50 + $B$6*C51 )/(1+B19 ),"")</f>
        <v/>
      </c>
      <c r="C51" s="21" t="str">
        <f>IF($A51 &lt;=C$47,  ($B$5*D50 + $B$6*D51 )/(1+C19 ),"")</f>
        <v/>
      </c>
      <c r="D51" s="21">
        <f t="shared" ref="D51:D53" ca="1" si="18">($B$5*E50+$B$6*E51)/(1+D19)</f>
        <v>6.1850298897362266E-2</v>
      </c>
      <c r="E51" s="21">
        <f t="shared" ca="1" si="16"/>
        <v>4.2075503845551337E-2</v>
      </c>
      <c r="F51" s="21">
        <f t="shared" ca="1" si="17"/>
        <v>2.0928607977249474E-2</v>
      </c>
      <c r="G51" s="6">
        <f t="shared" ca="1" si="15"/>
        <v>0</v>
      </c>
      <c r="H51" s="24"/>
    </row>
    <row r="52" spans="1:8" x14ac:dyDescent="0.2">
      <c r="A52" s="48">
        <v>1</v>
      </c>
      <c r="B52" s="21" t="str">
        <f>IF($A52 &lt;=B$47,  ($B$5*C51 + $B$6*C52 )/(1+B20 ),"")</f>
        <v/>
      </c>
      <c r="C52" s="21">
        <f t="shared" ref="C52:C53" ca="1" si="19">($B$5*D51+$B$6*D52)/(1+C20)</f>
        <v>4.1075141453199279E-2</v>
      </c>
      <c r="D52" s="21">
        <f t="shared" ca="1" si="18"/>
        <v>2.4818249568888204E-2</v>
      </c>
      <c r="E52" s="21">
        <f t="shared" ca="1" si="16"/>
        <v>1.0018001999545006E-2</v>
      </c>
      <c r="F52" s="21">
        <f t="shared" ca="1" si="17"/>
        <v>0</v>
      </c>
      <c r="G52" s="6">
        <f t="shared" ca="1" si="15"/>
        <v>0</v>
      </c>
      <c r="H52" s="24"/>
    </row>
    <row r="53" spans="1:8" x14ac:dyDescent="0.2">
      <c r="A53" s="48">
        <v>0</v>
      </c>
      <c r="B53" s="21">
        <f ca="1">($B$5*C52+$B$6*C53)/(1+B21)</f>
        <v>2.6311079490192263E-2</v>
      </c>
      <c r="C53" s="21">
        <f t="shared" ca="1" si="19"/>
        <v>1.4178125476204475E-2</v>
      </c>
      <c r="D53" s="21">
        <f t="shared" ca="1" si="18"/>
        <v>4.8140326763791473E-3</v>
      </c>
      <c r="E53" s="21">
        <f t="shared" ca="1" si="16"/>
        <v>0</v>
      </c>
      <c r="F53" s="21">
        <f t="shared" ca="1" si="17"/>
        <v>0</v>
      </c>
      <c r="G53" s="6">
        <f t="shared" ca="1" si="15"/>
        <v>0</v>
      </c>
      <c r="H53" s="24"/>
    </row>
    <row r="54" spans="1:8" ht="13.5" thickBot="1" x14ac:dyDescent="0.25">
      <c r="A54" s="53"/>
      <c r="B54" s="55"/>
      <c r="C54" s="55"/>
      <c r="D54" s="55"/>
      <c r="E54" s="55"/>
      <c r="H54" s="59"/>
    </row>
    <row r="55" spans="1:8" x14ac:dyDescent="0.2">
      <c r="B55">
        <f ca="1">B53*1000000</f>
        <v>26311.079490192264</v>
      </c>
    </row>
  </sheetData>
  <mergeCells count="6">
    <mergeCell ref="A45:C45"/>
    <mergeCell ref="A44:B44"/>
    <mergeCell ref="A25:B25"/>
    <mergeCell ref="A1:B1"/>
    <mergeCell ref="A9:B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baseColWidth="10"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18" t="s">
        <v>35</v>
      </c>
      <c r="B1" s="117"/>
      <c r="C1" s="1"/>
    </row>
    <row r="2" spans="1:8" x14ac:dyDescent="0.2">
      <c r="A2" s="25" t="s">
        <v>2</v>
      </c>
      <c r="B2" s="38">
        <v>0.06</v>
      </c>
    </row>
    <row r="3" spans="1:8" x14ac:dyDescent="0.2">
      <c r="A3" s="26" t="s">
        <v>3</v>
      </c>
      <c r="B3" s="34">
        <v>1.25</v>
      </c>
    </row>
    <row r="4" spans="1:8" x14ac:dyDescent="0.2">
      <c r="A4" s="26" t="s">
        <v>4</v>
      </c>
      <c r="B4" s="35">
        <v>0.9</v>
      </c>
    </row>
    <row r="5" spans="1:8" x14ac:dyDescent="0.2">
      <c r="A5" s="26" t="s">
        <v>5</v>
      </c>
      <c r="B5" s="36">
        <v>0.5</v>
      </c>
    </row>
    <row r="6" spans="1:8" ht="13.5" thickBot="1" x14ac:dyDescent="0.25">
      <c r="A6" s="27" t="s">
        <v>6</v>
      </c>
      <c r="B6" s="37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28" t="s">
        <v>32</v>
      </c>
      <c r="B9" s="129"/>
      <c r="C9" s="60"/>
      <c r="D9" s="60"/>
      <c r="E9" s="60"/>
      <c r="F9" s="60"/>
      <c r="G9" s="60"/>
      <c r="H9" s="47"/>
    </row>
    <row r="10" spans="1:8" x14ac:dyDescent="0.2">
      <c r="A10" s="62"/>
      <c r="B10" s="63">
        <v>0</v>
      </c>
      <c r="C10" s="63">
        <v>1</v>
      </c>
      <c r="D10" s="63">
        <v>2</v>
      </c>
      <c r="E10" s="63">
        <v>3</v>
      </c>
      <c r="F10" s="63">
        <v>4</v>
      </c>
      <c r="G10" s="63">
        <v>5</v>
      </c>
      <c r="H10" s="24"/>
    </row>
    <row r="11" spans="1:8" x14ac:dyDescent="0.2">
      <c r="A11" s="64">
        <v>5</v>
      </c>
      <c r="B11" s="65"/>
      <c r="C11" s="66" t="str">
        <f t="shared" ref="C11:G16" ca="1" si="0">IF($A11 &lt; C$10, $B$4*OFFSET(C11,0,-1),IF($A11=C$10,$B$3*OFFSET(C11,1,-1),""))</f>
        <v/>
      </c>
      <c r="D11" s="66" t="str">
        <f t="shared" ca="1" si="0"/>
        <v/>
      </c>
      <c r="E11" s="66" t="str">
        <f t="shared" ca="1" si="0"/>
        <v/>
      </c>
      <c r="F11" s="66" t="str">
        <f t="shared" ca="1" si="0"/>
        <v/>
      </c>
      <c r="G11" s="66">
        <f t="shared" ca="1" si="0"/>
        <v>0.18310546875</v>
      </c>
      <c r="H11" s="67"/>
    </row>
    <row r="12" spans="1:8" x14ac:dyDescent="0.2">
      <c r="A12" s="64">
        <v>4</v>
      </c>
      <c r="B12" s="66"/>
      <c r="C12" s="66" t="str">
        <f t="shared" ca="1" si="0"/>
        <v/>
      </c>
      <c r="D12" s="66" t="str">
        <f t="shared" ca="1" si="0"/>
        <v/>
      </c>
      <c r="E12" s="66" t="str">
        <f t="shared" ca="1" si="0"/>
        <v/>
      </c>
      <c r="F12" s="66">
        <f t="shared" ca="1" si="0"/>
        <v>0.146484375</v>
      </c>
      <c r="G12" s="66">
        <f t="shared" ca="1" si="0"/>
        <v>0.1318359375</v>
      </c>
      <c r="H12" s="67"/>
    </row>
    <row r="13" spans="1:8" x14ac:dyDescent="0.2">
      <c r="A13" s="64">
        <v>3</v>
      </c>
      <c r="B13" s="66"/>
      <c r="C13" s="66" t="str">
        <f t="shared" ca="1" si="0"/>
        <v/>
      </c>
      <c r="D13" s="66" t="str">
        <f t="shared" ca="1" si="0"/>
        <v/>
      </c>
      <c r="E13" s="66">
        <f t="shared" ca="1" si="0"/>
        <v>0.1171875</v>
      </c>
      <c r="F13" s="66">
        <f t="shared" ca="1" si="0"/>
        <v>0.10546875</v>
      </c>
      <c r="G13" s="66">
        <f t="shared" ca="1" si="0"/>
        <v>9.4921875000000003E-2</v>
      </c>
      <c r="H13" s="67"/>
    </row>
    <row r="14" spans="1:8" x14ac:dyDescent="0.2">
      <c r="A14" s="64">
        <v>2</v>
      </c>
      <c r="B14" s="66"/>
      <c r="C14" s="66" t="str">
        <f t="shared" ca="1" si="0"/>
        <v/>
      </c>
      <c r="D14" s="66">
        <f t="shared" ca="1" si="0"/>
        <v>9.375E-2</v>
      </c>
      <c r="E14" s="66">
        <f t="shared" ca="1" si="0"/>
        <v>8.4375000000000006E-2</v>
      </c>
      <c r="F14" s="66">
        <f t="shared" ca="1" si="0"/>
        <v>7.5937500000000005E-2</v>
      </c>
      <c r="G14" s="66">
        <f t="shared" ca="1" si="0"/>
        <v>6.8343750000000009E-2</v>
      </c>
      <c r="H14" s="67"/>
    </row>
    <row r="15" spans="1:8" x14ac:dyDescent="0.2">
      <c r="A15" s="64">
        <v>1</v>
      </c>
      <c r="B15" s="66"/>
      <c r="C15" s="66">
        <f t="shared" ca="1" si="0"/>
        <v>7.4999999999999997E-2</v>
      </c>
      <c r="D15" s="66">
        <f t="shared" ca="1" si="0"/>
        <v>6.7500000000000004E-2</v>
      </c>
      <c r="E15" s="66">
        <f t="shared" ca="1" si="0"/>
        <v>6.0750000000000005E-2</v>
      </c>
      <c r="F15" s="66">
        <f t="shared" ca="1" si="0"/>
        <v>5.4675000000000008E-2</v>
      </c>
      <c r="G15" s="66">
        <f t="shared" ca="1" si="0"/>
        <v>4.9207500000000008E-2</v>
      </c>
      <c r="H15" s="67"/>
    </row>
    <row r="16" spans="1:8" x14ac:dyDescent="0.2">
      <c r="A16" s="64">
        <v>0</v>
      </c>
      <c r="B16" s="66">
        <f>$B$2</f>
        <v>0.06</v>
      </c>
      <c r="C16" s="65">
        <f t="shared" ca="1" si="0"/>
        <v>5.3999999999999999E-2</v>
      </c>
      <c r="D16" s="66">
        <f t="shared" ca="1" si="0"/>
        <v>4.8599999999999997E-2</v>
      </c>
      <c r="E16" s="66">
        <f t="shared" ca="1" si="0"/>
        <v>4.3740000000000001E-2</v>
      </c>
      <c r="F16" s="66">
        <f t="shared" ca="1" si="0"/>
        <v>3.9366000000000005E-2</v>
      </c>
      <c r="G16" s="66">
        <f t="shared" ca="1" si="0"/>
        <v>3.5429400000000007E-2</v>
      </c>
      <c r="H16" s="67"/>
    </row>
    <row r="17" spans="1:9" ht="13.5" thickBot="1" x14ac:dyDescent="0.25">
      <c r="A17" s="53"/>
      <c r="B17" s="55"/>
      <c r="C17" s="55"/>
      <c r="D17" s="55"/>
      <c r="E17" s="55"/>
      <c r="F17" s="55"/>
      <c r="G17" s="55"/>
      <c r="H17" s="59"/>
    </row>
    <row r="20" spans="1:9" ht="13.5" thickBot="1" x14ac:dyDescent="0.25"/>
    <row r="21" spans="1:9" ht="13.5" thickBot="1" x14ac:dyDescent="0.25">
      <c r="A21" s="128" t="s">
        <v>13</v>
      </c>
      <c r="B21" s="129"/>
      <c r="C21" s="46"/>
      <c r="D21" s="46"/>
      <c r="E21" s="46"/>
      <c r="F21" s="46"/>
      <c r="G21" s="46"/>
      <c r="H21" s="46"/>
      <c r="I21" s="47"/>
    </row>
    <row r="22" spans="1:9" x14ac:dyDescent="0.2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2">
      <c r="A23" s="48">
        <v>6</v>
      </c>
      <c r="B23" s="56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8">
        <v>5</v>
      </c>
      <c r="B24" s="56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8">
        <v>4</v>
      </c>
      <c r="B25" s="56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8">
        <v>3</v>
      </c>
      <c r="B26" s="56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8">
        <v>2</v>
      </c>
      <c r="B27" s="56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8">
        <v>1</v>
      </c>
      <c r="B28" s="56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8">
        <v>0</v>
      </c>
      <c r="B29" s="56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53"/>
      <c r="B30" s="55"/>
      <c r="C30" s="55"/>
      <c r="D30" s="55"/>
      <c r="E30" s="55"/>
      <c r="F30" s="55"/>
      <c r="G30" s="55"/>
      <c r="H30" s="55"/>
      <c r="I30" s="59"/>
    </row>
    <row r="32" spans="1:9" ht="13.5" thickBot="1" x14ac:dyDescent="0.25"/>
    <row r="33" spans="1:8" ht="13.5" thickBot="1" x14ac:dyDescent="0.25">
      <c r="A33" s="128" t="s">
        <v>40</v>
      </c>
      <c r="B33" s="129"/>
      <c r="C33" s="73">
        <f>SUM(C23:C29)*100</f>
        <v>94.339622641509422</v>
      </c>
      <c r="D33" s="71">
        <f t="shared" ref="D33:H33" ca="1" si="3">SUM(D23:D29)*100</f>
        <v>88.632035922410125</v>
      </c>
      <c r="E33" s="71">
        <f t="shared" ca="1" si="3"/>
        <v>82.912229715343301</v>
      </c>
      <c r="F33" s="71">
        <f t="shared" ca="1" si="3"/>
        <v>77.217740328716005</v>
      </c>
      <c r="G33" s="71">
        <f t="shared" ca="1" si="3"/>
        <v>71.587751135477532</v>
      </c>
      <c r="H33" s="74">
        <f t="shared" ca="1" si="3"/>
        <v>66.061988866357908</v>
      </c>
    </row>
    <row r="34" spans="1:8" ht="13.5" thickBot="1" x14ac:dyDescent="0.25">
      <c r="A34" s="128" t="s">
        <v>14</v>
      </c>
      <c r="B34" s="129"/>
      <c r="C34" s="75">
        <f>(100/C33)^(1/C22)-1</f>
        <v>6.0000000000000053E-2</v>
      </c>
      <c r="D34" s="72">
        <f t="shared" ref="D34:H34" ca="1" si="4">(100/D33)^(1/D22)-1</f>
        <v>6.2195940523159576E-2</v>
      </c>
      <c r="E34" s="72">
        <f t="shared" ca="1" si="4"/>
        <v>6.4454580516027038E-2</v>
      </c>
      <c r="F34" s="72">
        <f t="shared" ca="1" si="4"/>
        <v>6.6769838003144066E-2</v>
      </c>
      <c r="G34" s="72">
        <f t="shared" ca="1" si="4"/>
        <v>6.9134283378631478E-2</v>
      </c>
      <c r="H34" s="76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abSelected="1" topLeftCell="A18" zoomScale="85" zoomScaleNormal="85" zoomScalePageLayoutView="130" workbookViewId="0">
      <selection activeCell="D50" sqref="D50"/>
    </sheetView>
  </sheetViews>
  <sheetFormatPr baseColWidth="10" defaultColWidth="8.83203125" defaultRowHeight="12.75" x14ac:dyDescent="0.2"/>
  <cols>
    <col min="1" max="1" width="10.6640625" customWidth="1"/>
    <col min="3" max="3" width="9.6640625" bestFit="1" customWidth="1"/>
    <col min="4" max="4" width="19.83203125" bestFit="1" customWidth="1"/>
  </cols>
  <sheetData>
    <row r="1" spans="1:16" ht="13.5" thickBot="1" x14ac:dyDescent="0.25">
      <c r="A1" s="136" t="s">
        <v>21</v>
      </c>
      <c r="B1" s="138"/>
      <c r="C1" s="138"/>
      <c r="D1" s="138"/>
      <c r="E1" s="138"/>
      <c r="F1" s="138"/>
      <c r="G1" s="138"/>
      <c r="H1" s="137"/>
    </row>
    <row r="2" spans="1:16" ht="13.5" thickBot="1" x14ac:dyDescent="0.25"/>
    <row r="3" spans="1:16" x14ac:dyDescent="0.2">
      <c r="A3" s="139" t="s">
        <v>15</v>
      </c>
      <c r="B3" s="140"/>
      <c r="C3" s="91">
        <v>1</v>
      </c>
      <c r="D3" s="91">
        <v>2</v>
      </c>
      <c r="E3" s="91">
        <v>3</v>
      </c>
      <c r="F3" s="91">
        <v>4</v>
      </c>
      <c r="G3" s="91">
        <v>5</v>
      </c>
      <c r="H3" s="91">
        <v>6</v>
      </c>
      <c r="I3" s="91">
        <v>7</v>
      </c>
      <c r="J3" s="91">
        <v>8</v>
      </c>
      <c r="K3" s="91">
        <v>9</v>
      </c>
      <c r="L3" s="91">
        <v>10</v>
      </c>
      <c r="M3" s="91">
        <v>11</v>
      </c>
      <c r="N3" s="91">
        <v>12</v>
      </c>
      <c r="O3" s="91">
        <v>13</v>
      </c>
      <c r="P3" s="92">
        <v>14</v>
      </c>
    </row>
    <row r="4" spans="1:16" ht="13.5" thickBot="1" x14ac:dyDescent="0.25">
      <c r="A4" s="141" t="s">
        <v>43</v>
      </c>
      <c r="B4" s="142"/>
      <c r="C4" s="93">
        <v>7.3</v>
      </c>
      <c r="D4" s="93">
        <v>7.62</v>
      </c>
      <c r="E4" s="93">
        <v>8.1</v>
      </c>
      <c r="F4" s="93">
        <v>8.4499999999999993</v>
      </c>
      <c r="G4" s="93">
        <v>9.1999999999999993</v>
      </c>
      <c r="H4" s="93">
        <v>9.64</v>
      </c>
      <c r="I4" s="93">
        <v>10.119999999999999</v>
      </c>
      <c r="J4" s="93">
        <v>10.45</v>
      </c>
      <c r="K4" s="94">
        <v>10.75</v>
      </c>
      <c r="L4" s="93">
        <v>11.22</v>
      </c>
      <c r="M4" s="93">
        <v>11.55</v>
      </c>
      <c r="N4" s="93">
        <v>11.92</v>
      </c>
      <c r="O4" s="93">
        <v>12.2</v>
      </c>
      <c r="P4" s="95">
        <v>12.32</v>
      </c>
    </row>
    <row r="5" spans="1:16" ht="13.5" thickBot="1" x14ac:dyDescent="0.25">
      <c r="A5" s="143" t="s">
        <v>16</v>
      </c>
      <c r="B5" s="144"/>
      <c r="C5" s="96">
        <v>5</v>
      </c>
      <c r="D5" s="97">
        <v>5</v>
      </c>
      <c r="E5" s="97">
        <v>5</v>
      </c>
      <c r="F5" s="97">
        <v>5</v>
      </c>
      <c r="G5" s="97">
        <v>5</v>
      </c>
      <c r="H5" s="97">
        <v>5</v>
      </c>
      <c r="I5" s="97">
        <v>5</v>
      </c>
      <c r="J5" s="97">
        <v>5</v>
      </c>
      <c r="K5" s="97">
        <v>5</v>
      </c>
      <c r="L5" s="97">
        <v>5</v>
      </c>
      <c r="M5" s="97">
        <v>5</v>
      </c>
      <c r="N5" s="97">
        <v>5</v>
      </c>
      <c r="O5" s="97">
        <v>5</v>
      </c>
      <c r="P5" s="98">
        <v>5</v>
      </c>
    </row>
    <row r="6" spans="1:16" x14ac:dyDescent="0.2">
      <c r="A6" s="77" t="s">
        <v>18</v>
      </c>
      <c r="B6" s="31">
        <v>5.0000000000000001E-3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6" t="s">
        <v>17</v>
      </c>
      <c r="B10" s="13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2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2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 x14ac:dyDescent="0.25"/>
    <row r="28" spans="1:17" ht="13.5" thickBot="1" x14ac:dyDescent="0.25">
      <c r="A28" s="136" t="s">
        <v>13</v>
      </c>
      <c r="B28" s="137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 x14ac:dyDescent="0.25"/>
    <row r="47" spans="1:17" ht="13.5" thickBot="1" x14ac:dyDescent="0.25">
      <c r="A47" s="136" t="s">
        <v>41</v>
      </c>
      <c r="B47" s="138"/>
      <c r="C47" s="137"/>
      <c r="D47" s="88">
        <f>SUM(D30:D44)</f>
        <v>0.95238095238095233</v>
      </c>
      <c r="E47" s="89">
        <f>SUM(E30:E44)</f>
        <v>0.9069212541907149</v>
      </c>
      <c r="F47" s="89">
        <f t="shared" ref="F47:Q47" si="17">SUM(F30:F44)</f>
        <v>0.8635281897426127</v>
      </c>
      <c r="G47" s="89">
        <f t="shared" si="17"/>
        <v>0.8221127852924901</v>
      </c>
      <c r="H47" s="89">
        <f t="shared" si="17"/>
        <v>0.78258966845931099</v>
      </c>
      <c r="I47" s="89">
        <f t="shared" si="17"/>
        <v>0.74487693249511799</v>
      </c>
      <c r="J47" s="89">
        <f t="shared" si="17"/>
        <v>0.7088960052538974</v>
      </c>
      <c r="K47" s="89">
        <f t="shared" si="17"/>
        <v>0.67457152271294385</v>
      </c>
      <c r="L47" s="89">
        <f t="shared" si="17"/>
        <v>0.64183120690428952</v>
      </c>
      <c r="M47" s="89">
        <f t="shared" si="17"/>
        <v>0.61060574811764257</v>
      </c>
      <c r="N47" s="89">
        <f t="shared" si="17"/>
        <v>0.58082869124007031</v>
      </c>
      <c r="O47" s="89">
        <f t="shared" si="17"/>
        <v>0.55243632610137328</v>
      </c>
      <c r="P47" s="89">
        <f t="shared" si="17"/>
        <v>0.52536758169771991</v>
      </c>
      <c r="Q47" s="90">
        <f t="shared" si="17"/>
        <v>0.49956392416965845</v>
      </c>
    </row>
    <row r="48" spans="1:17" ht="13.5" thickBot="1" x14ac:dyDescent="0.25">
      <c r="A48" s="136" t="s">
        <v>42</v>
      </c>
      <c r="B48" s="138"/>
      <c r="C48" s="137"/>
      <c r="D48" s="85">
        <f>100*((1/D47)^(1/D29)-1)</f>
        <v>5.0000000000000044</v>
      </c>
      <c r="E48" s="86">
        <f t="shared" ref="E48:Q48" si="18">100*((1/E47)^(1/E29)-1)</f>
        <v>5.006264716495834</v>
      </c>
      <c r="F48" s="86">
        <f t="shared" si="18"/>
        <v>5.0125392715468786</v>
      </c>
      <c r="G48" s="86">
        <f t="shared" si="18"/>
        <v>5.0188236793180074</v>
      </c>
      <c r="H48" s="86">
        <f t="shared" si="18"/>
        <v>5.0251179539794188</v>
      </c>
      <c r="I48" s="86">
        <f t="shared" si="18"/>
        <v>5.0314221097065515</v>
      </c>
      <c r="J48" s="86">
        <f t="shared" si="18"/>
        <v>5.0377361606800175</v>
      </c>
      <c r="K48" s="86">
        <f t="shared" si="18"/>
        <v>5.044060121085403</v>
      </c>
      <c r="L48" s="86">
        <f t="shared" si="18"/>
        <v>5.0503940051133345</v>
      </c>
      <c r="M48" s="86">
        <f t="shared" si="18"/>
        <v>5.0567378269592567</v>
      </c>
      <c r="N48" s="86">
        <f t="shared" si="18"/>
        <v>5.0630916008234106</v>
      </c>
      <c r="O48" s="86">
        <f t="shared" si="18"/>
        <v>5.069455340910678</v>
      </c>
      <c r="P48" s="86">
        <f t="shared" si="18"/>
        <v>5.0758290614305368</v>
      </c>
      <c r="Q48" s="87">
        <f t="shared" si="18"/>
        <v>5.0822127765969949</v>
      </c>
    </row>
    <row r="49" spans="1:17" ht="13.5" thickBot="1" x14ac:dyDescent="0.25"/>
    <row r="50" spans="1:17" ht="13.5" thickBot="1" x14ac:dyDescent="0.25">
      <c r="A50" s="136" t="s">
        <v>20</v>
      </c>
      <c r="B50" s="138"/>
      <c r="C50" s="137"/>
      <c r="D50" s="115">
        <f>(D48-C4)^2</f>
        <v>5.2899999999999787</v>
      </c>
      <c r="E50" s="83">
        <f t="shared" ref="E50:Q50" si="19">(E48-D4)^2</f>
        <v>6.8316121322346035</v>
      </c>
      <c r="F50" s="83">
        <f t="shared" si="19"/>
        <v>9.532413749740277</v>
      </c>
      <c r="G50" s="83">
        <f t="shared" si="19"/>
        <v>11.772970943608811</v>
      </c>
      <c r="H50" s="83">
        <f t="shared" si="19"/>
        <v>17.429640098184986</v>
      </c>
      <c r="I50" s="83">
        <f t="shared" si="19"/>
        <v>21.238990170901619</v>
      </c>
      <c r="J50" s="83">
        <f t="shared" si="19"/>
        <v>25.829405732459481</v>
      </c>
      <c r="K50" s="83">
        <f t="shared" si="19"/>
        <v>29.224185974439159</v>
      </c>
      <c r="L50" s="83">
        <f t="shared" si="19"/>
        <v>32.485508496948015</v>
      </c>
      <c r="M50" s="83">
        <f t="shared" si="19"/>
        <v>37.985800613634915</v>
      </c>
      <c r="N50" s="83">
        <f t="shared" si="19"/>
        <v>42.079980579307794</v>
      </c>
      <c r="O50" s="83">
        <f t="shared" si="19"/>
        <v>46.929962126177237</v>
      </c>
      <c r="P50" s="83">
        <f t="shared" si="19"/>
        <v>50.753811561957697</v>
      </c>
      <c r="Q50" s="84">
        <f t="shared" si="19"/>
        <v>52.385563891255785</v>
      </c>
    </row>
    <row r="51" spans="1:17" ht="13.5" thickBot="1" x14ac:dyDescent="0.25">
      <c r="A51" s="136" t="s">
        <v>19</v>
      </c>
      <c r="B51" s="138"/>
      <c r="C51" s="137"/>
      <c r="D51" s="81">
        <f>SUM(D50:Q50)</f>
        <v>389.76984607085041</v>
      </c>
    </row>
    <row r="55" spans="1:17" ht="13.5" thickBot="1" x14ac:dyDescent="0.25"/>
    <row r="56" spans="1:17" ht="13.5" thickBot="1" x14ac:dyDescent="0.25">
      <c r="A56" s="145" t="s">
        <v>28</v>
      </c>
      <c r="B56" s="146"/>
      <c r="C56" s="14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99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0.11650000000000001</v>
      </c>
      <c r="D70" s="13" t="s">
        <v>30</v>
      </c>
    </row>
    <row r="71" spans="1:16" x14ac:dyDescent="0.2">
      <c r="A71" s="13" t="s">
        <v>23</v>
      </c>
      <c r="C71" s="19">
        <v>2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31" workbookViewId="0">
      <selection activeCell="H71" sqref="H71"/>
    </sheetView>
  </sheetViews>
  <sheetFormatPr baseColWidth="10"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36" t="s">
        <v>21</v>
      </c>
      <c r="B1" s="138"/>
      <c r="C1" s="138"/>
      <c r="D1" s="138"/>
      <c r="E1" s="138"/>
      <c r="F1" s="138"/>
      <c r="G1" s="138"/>
      <c r="H1" s="137"/>
    </row>
    <row r="2" spans="1:16" ht="13.5" thickBot="1" x14ac:dyDescent="0.25"/>
    <row r="3" spans="1:16" x14ac:dyDescent="0.2">
      <c r="A3" s="139" t="s">
        <v>15</v>
      </c>
      <c r="B3" s="140"/>
      <c r="C3" s="91">
        <v>0</v>
      </c>
      <c r="D3" s="91">
        <v>1</v>
      </c>
      <c r="E3" s="91">
        <v>2</v>
      </c>
      <c r="F3" s="91">
        <v>3</v>
      </c>
      <c r="G3" s="91">
        <v>4</v>
      </c>
      <c r="H3" s="91">
        <v>5</v>
      </c>
      <c r="I3" s="91">
        <v>6</v>
      </c>
      <c r="J3" s="91">
        <v>7</v>
      </c>
      <c r="K3" s="91">
        <v>8</v>
      </c>
      <c r="L3" s="91">
        <v>9</v>
      </c>
      <c r="M3" s="91">
        <v>10</v>
      </c>
      <c r="N3" s="91">
        <v>11</v>
      </c>
      <c r="O3" s="91">
        <v>12</v>
      </c>
      <c r="P3" s="92">
        <v>13</v>
      </c>
    </row>
    <row r="4" spans="1:16" ht="13.5" thickBot="1" x14ac:dyDescent="0.25">
      <c r="A4" s="141" t="s">
        <v>43</v>
      </c>
      <c r="B4" s="142"/>
      <c r="C4" s="93">
        <v>7.3</v>
      </c>
      <c r="D4" s="93">
        <v>7.62</v>
      </c>
      <c r="E4" s="93">
        <v>8.1</v>
      </c>
      <c r="F4" s="93">
        <v>8.4499999999999993</v>
      </c>
      <c r="G4" s="93">
        <v>9.1999999999999993</v>
      </c>
      <c r="H4" s="93">
        <v>9.64</v>
      </c>
      <c r="I4" s="93">
        <v>10.119999999999999</v>
      </c>
      <c r="J4" s="93">
        <v>10.45</v>
      </c>
      <c r="K4" s="94">
        <v>10.75</v>
      </c>
      <c r="L4" s="93">
        <v>11.22</v>
      </c>
      <c r="M4" s="93">
        <v>11.55</v>
      </c>
      <c r="N4" s="93">
        <v>11.92</v>
      </c>
      <c r="O4" s="93">
        <v>12.2</v>
      </c>
      <c r="P4" s="95">
        <v>12.32</v>
      </c>
    </row>
    <row r="5" spans="1:16" ht="13.5" thickBot="1" x14ac:dyDescent="0.25">
      <c r="A5" s="143" t="s">
        <v>16</v>
      </c>
      <c r="B5" s="144"/>
      <c r="C5" s="96">
        <v>7.2999964346648465</v>
      </c>
      <c r="D5" s="97">
        <v>7.921104142652359</v>
      </c>
      <c r="E5" s="97">
        <v>9.0211769305488758</v>
      </c>
      <c r="F5" s="97">
        <v>9.4357085755265171</v>
      </c>
      <c r="G5" s="97">
        <v>12.130248533649439</v>
      </c>
      <c r="H5" s="97">
        <v>11.719237283350624</v>
      </c>
      <c r="I5" s="97">
        <v>12.850182063738108</v>
      </c>
      <c r="J5" s="97">
        <v>12.565991013014807</v>
      </c>
      <c r="K5" s="97">
        <v>12.91852593856389</v>
      </c>
      <c r="L5" s="97">
        <v>15.195039481532831</v>
      </c>
      <c r="M5" s="97">
        <v>14.536478724774369</v>
      </c>
      <c r="N5" s="97">
        <v>15.636218925819565</v>
      </c>
      <c r="O5" s="97">
        <v>15.154031141202985</v>
      </c>
      <c r="P5" s="98">
        <v>13.447781515854537</v>
      </c>
    </row>
    <row r="6" spans="1:16" x14ac:dyDescent="0.2">
      <c r="A6" s="77" t="s">
        <v>18</v>
      </c>
      <c r="B6" s="105">
        <v>5.0000000000000001E-3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6" t="s">
        <v>17</v>
      </c>
      <c r="B10" s="13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36" t="s">
        <v>13</v>
      </c>
      <c r="B28" s="137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36" t="s">
        <v>41</v>
      </c>
      <c r="B47" s="138"/>
      <c r="C47" s="137"/>
      <c r="D47" s="88">
        <f>SUM(D30:D44)</f>
        <v>0.93196648017495665</v>
      </c>
      <c r="E47" s="89">
        <f>SUM(E30:E44)</f>
        <v>0.8634039774923129</v>
      </c>
      <c r="F47" s="89">
        <f t="shared" ref="F47:Q47" si="2">SUM(F30:F44)</f>
        <v>0.79163121730844421</v>
      </c>
      <c r="G47" s="89">
        <f t="shared" si="2"/>
        <v>0.72290597847957994</v>
      </c>
      <c r="H47" s="89">
        <f t="shared" si="2"/>
        <v>0.6440013778254795</v>
      </c>
      <c r="I47" s="89">
        <f t="shared" si="2"/>
        <v>0.57568627766776037</v>
      </c>
      <c r="J47" s="89">
        <f t="shared" si="2"/>
        <v>0.50925653231617829</v>
      </c>
      <c r="K47" s="89">
        <f t="shared" si="2"/>
        <v>0.45151709113411326</v>
      </c>
      <c r="L47" s="89">
        <f t="shared" si="2"/>
        <v>0.39893890976883351</v>
      </c>
      <c r="M47" s="89">
        <f t="shared" si="2"/>
        <v>0.3452798480442601</v>
      </c>
      <c r="N47" s="89">
        <f t="shared" si="2"/>
        <v>0.30049329980363448</v>
      </c>
      <c r="O47" s="89">
        <f t="shared" si="2"/>
        <v>0.25888539606516686</v>
      </c>
      <c r="P47" s="89">
        <f t="shared" si="2"/>
        <v>0.22391987156747148</v>
      </c>
      <c r="Q47" s="90">
        <f t="shared" si="2"/>
        <v>0.19660786784800691</v>
      </c>
    </row>
    <row r="48" spans="1:17" ht="13.5" thickBot="1" x14ac:dyDescent="0.25">
      <c r="A48" s="136" t="s">
        <v>42</v>
      </c>
      <c r="B48" s="138"/>
      <c r="C48" s="137"/>
      <c r="D48" s="85">
        <f>100*((1/D47)^(1/D29)-1)</f>
        <v>7.2999964346648571</v>
      </c>
      <c r="E48" s="86">
        <f t="shared" ref="E48:Q48" si="3">100*((1/E47)^(1/E29)-1)</f>
        <v>7.6199974680667637</v>
      </c>
      <c r="F48" s="86">
        <f t="shared" si="3"/>
        <v>8.1000005170626324</v>
      </c>
      <c r="G48" s="86">
        <f t="shared" si="3"/>
        <v>8.4499973900779679</v>
      </c>
      <c r="H48" s="86">
        <f t="shared" si="3"/>
        <v>9.2000005850050961</v>
      </c>
      <c r="I48" s="86">
        <f t="shared" si="3"/>
        <v>9.6399983702653245</v>
      </c>
      <c r="J48" s="86">
        <f t="shared" si="3"/>
        <v>10.119999003043922</v>
      </c>
      <c r="K48" s="86">
        <f t="shared" si="3"/>
        <v>10.450001404090536</v>
      </c>
      <c r="L48" s="86">
        <f t="shared" si="3"/>
        <v>10.749999701331348</v>
      </c>
      <c r="M48" s="86">
        <f t="shared" si="3"/>
        <v>11.219996433101699</v>
      </c>
      <c r="N48" s="86">
        <f t="shared" si="3"/>
        <v>11.549997345992381</v>
      </c>
      <c r="O48" s="86">
        <f t="shared" si="3"/>
        <v>11.920000643668583</v>
      </c>
      <c r="P48" s="86">
        <f t="shared" si="3"/>
        <v>12.200004445130119</v>
      </c>
      <c r="Q48" s="87">
        <f t="shared" si="3"/>
        <v>12.319995927961426</v>
      </c>
    </row>
    <row r="49" spans="1:17" ht="13.5" thickBot="1" x14ac:dyDescent="0.25"/>
    <row r="50" spans="1:17" ht="13.5" thickBot="1" x14ac:dyDescent="0.25">
      <c r="A50" s="136" t="s">
        <v>20</v>
      </c>
      <c r="B50" s="138"/>
      <c r="C50" s="137"/>
      <c r="D50" s="82">
        <f t="shared" ref="D50:Q50" si="4">(D48-C4)^2</f>
        <v>1.2711614679590094E-11</v>
      </c>
      <c r="E50" s="83">
        <f t="shared" si="4"/>
        <v>6.4106859136116993E-12</v>
      </c>
      <c r="F50" s="83">
        <f t="shared" si="4"/>
        <v>2.6735376614500471E-13</v>
      </c>
      <c r="G50" s="83">
        <f t="shared" si="4"/>
        <v>6.8116930098954366E-12</v>
      </c>
      <c r="H50" s="83">
        <f t="shared" si="4"/>
        <v>3.4223096329280536E-13</v>
      </c>
      <c r="I50" s="83">
        <f t="shared" si="4"/>
        <v>2.6560351144851342E-12</v>
      </c>
      <c r="J50" s="83">
        <f t="shared" si="4"/>
        <v>9.9392141907675702E-13</v>
      </c>
      <c r="K50" s="83">
        <f t="shared" si="4"/>
        <v>1.9714702340803812E-12</v>
      </c>
      <c r="L50" s="83">
        <f t="shared" si="4"/>
        <v>8.9202963972073476E-14</v>
      </c>
      <c r="M50" s="83">
        <f t="shared" si="4"/>
        <v>1.2722763497197531E-11</v>
      </c>
      <c r="N50" s="83">
        <f t="shared" si="4"/>
        <v>7.0437564464635761E-12</v>
      </c>
      <c r="O50" s="83">
        <f t="shared" si="4"/>
        <v>4.1430924515602079E-13</v>
      </c>
      <c r="P50" s="83">
        <f t="shared" si="4"/>
        <v>1.9759181783641658E-11</v>
      </c>
      <c r="Q50" s="84">
        <f t="shared" si="4"/>
        <v>1.6581498154464701E-11</v>
      </c>
    </row>
    <row r="51" spans="1:17" ht="13.5" thickBot="1" x14ac:dyDescent="0.25">
      <c r="A51" s="136" t="s">
        <v>19</v>
      </c>
      <c r="B51" s="138"/>
      <c r="C51" s="137"/>
      <c r="D51" s="81">
        <f>SUM(D50:Q50)</f>
        <v>8.8775717191072872E-11</v>
      </c>
    </row>
    <row r="55" spans="1:17" ht="13.5" thickBot="1" x14ac:dyDescent="0.25"/>
    <row r="56" spans="1:17" ht="13.5" thickBot="1" x14ac:dyDescent="0.25">
      <c r="A56" s="145" t="s">
        <v>28</v>
      </c>
      <c r="B56" s="146"/>
      <c r="C56" s="14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06" t="str">
        <f t="shared" ref="F58:K67" si="7">IF($B58&lt;= F$57, (F16/100-$C$70)/(1+F16/100) +($B$7*G57+$B$8*G58)/(1+F16/100),"")</f>
        <v/>
      </c>
      <c r="G58" s="106" t="str">
        <f t="shared" si="7"/>
        <v/>
      </c>
      <c r="H58" s="106" t="str">
        <f t="shared" si="7"/>
        <v/>
      </c>
      <c r="I58" s="106" t="str">
        <f t="shared" si="7"/>
        <v/>
      </c>
      <c r="J58" s="106" t="str">
        <f t="shared" si="7"/>
        <v/>
      </c>
      <c r="K58" s="106" t="str">
        <f t="shared" si="7"/>
        <v/>
      </c>
      <c r="L58" s="106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6" t="str">
        <f t="shared" si="7"/>
        <v/>
      </c>
      <c r="G59" s="106" t="str">
        <f t="shared" si="7"/>
        <v/>
      </c>
      <c r="H59" s="106" t="str">
        <f t="shared" si="7"/>
        <v/>
      </c>
      <c r="I59" s="106" t="str">
        <f t="shared" si="7"/>
        <v/>
      </c>
      <c r="J59" s="106" t="str">
        <f t="shared" si="7"/>
        <v/>
      </c>
      <c r="K59" s="106">
        <f t="shared" si="7"/>
        <v>4.7821084470449665E-2</v>
      </c>
      <c r="L59" s="106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6" t="str">
        <f t="shared" si="7"/>
        <v/>
      </c>
      <c r="G60" s="106" t="str">
        <f t="shared" si="7"/>
        <v/>
      </c>
      <c r="H60" s="106" t="str">
        <f t="shared" si="7"/>
        <v/>
      </c>
      <c r="I60" s="106" t="str">
        <f t="shared" si="7"/>
        <v/>
      </c>
      <c r="J60" s="106">
        <f t="shared" si="7"/>
        <v>5.3874134370234104E-2</v>
      </c>
      <c r="K60" s="106">
        <f t="shared" si="7"/>
        <v>4.6677340917582189E-2</v>
      </c>
      <c r="L60" s="106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6" t="str">
        <f t="shared" si="7"/>
        <v/>
      </c>
      <c r="G61" s="106" t="str">
        <f t="shared" si="7"/>
        <v/>
      </c>
      <c r="H61" s="106" t="str">
        <f t="shared" si="7"/>
        <v/>
      </c>
      <c r="I61" s="106">
        <f t="shared" si="7"/>
        <v>6.0942354643787389E-2</v>
      </c>
      <c r="J61" s="106">
        <f t="shared" si="7"/>
        <v>5.2319405881847997E-2</v>
      </c>
      <c r="K61" s="106">
        <f t="shared" si="7"/>
        <v>4.5537170002505921E-2</v>
      </c>
      <c r="L61" s="106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6" t="str">
        <f t="shared" si="7"/>
        <v/>
      </c>
      <c r="G62" s="106" t="str">
        <f t="shared" si="7"/>
        <v/>
      </c>
      <c r="H62" s="106">
        <f t="shared" si="7"/>
        <v>5.6814711515146443E-2</v>
      </c>
      <c r="I62" s="106">
        <f t="shared" si="7"/>
        <v>5.9022455188184789E-2</v>
      </c>
      <c r="J62" s="106">
        <f t="shared" si="7"/>
        <v>5.0768775672312166E-2</v>
      </c>
      <c r="K62" s="106">
        <f t="shared" si="7"/>
        <v>4.4400569793637802E-2</v>
      </c>
      <c r="L62" s="106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6" t="str">
        <f t="shared" si="7"/>
        <v/>
      </c>
      <c r="G63" s="106">
        <f t="shared" si="7"/>
        <v>5.6025405359427113E-2</v>
      </c>
      <c r="H63" s="106">
        <f t="shared" si="7"/>
        <v>5.4596802308686833E-2</v>
      </c>
      <c r="I63" s="106">
        <f t="shared" si="7"/>
        <v>5.7106685073081476E-2</v>
      </c>
      <c r="J63" s="106">
        <f t="shared" si="7"/>
        <v>4.9222248770866631E-2</v>
      </c>
      <c r="K63" s="106">
        <f t="shared" si="7"/>
        <v>4.3267538273617359E-2</v>
      </c>
      <c r="L63" s="106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6">
        <f t="shared" si="7"/>
        <v>3.1085183084883148E-2</v>
      </c>
      <c r="G64" s="106">
        <f t="shared" si="7"/>
        <v>5.3533610883863304E-2</v>
      </c>
      <c r="H64" s="106">
        <f t="shared" si="7"/>
        <v>5.2382745517120952E-2</v>
      </c>
      <c r="I64" s="106">
        <f t="shared" si="7"/>
        <v>5.5195058895890665E-2</v>
      </c>
      <c r="J64" s="106">
        <f t="shared" si="7"/>
        <v>4.7679830051471667E-2</v>
      </c>
      <c r="K64" s="106">
        <f t="shared" si="7"/>
        <v>4.2138073340017915E-2</v>
      </c>
      <c r="L64" s="106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06">
        <f t="shared" si="6"/>
        <v>3.9918346426386503E-3</v>
      </c>
      <c r="F65" s="106">
        <f t="shared" si="7"/>
        <v>2.8389120152936084E-2</v>
      </c>
      <c r="G65" s="106">
        <f t="shared" si="7"/>
        <v>5.1045121305723445E-2</v>
      </c>
      <c r="H65" s="106">
        <f t="shared" si="7"/>
        <v>5.0172565348716704E-2</v>
      </c>
      <c r="I65" s="106">
        <f t="shared" si="7"/>
        <v>5.3287591036059748E-2</v>
      </c>
      <c r="J65" s="106">
        <f t="shared" si="7"/>
        <v>4.6141524233654509E-2</v>
      </c>
      <c r="K65" s="106">
        <f t="shared" si="7"/>
        <v>4.1012172806057033E-2</v>
      </c>
      <c r="L65" s="106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06">
        <f t="shared" si="5"/>
        <v>2.3610388267781969E-3</v>
      </c>
      <c r="E66" s="106">
        <f t="shared" si="6"/>
        <v>1.1061585863069087E-3</v>
      </c>
      <c r="F66" s="106">
        <f t="shared" si="7"/>
        <v>2.569585908840033E-2</v>
      </c>
      <c r="G66" s="106">
        <f t="shared" si="7"/>
        <v>4.8559970978110475E-2</v>
      </c>
      <c r="H66" s="106">
        <f t="shared" si="7"/>
        <v>4.7966285751995061E-2</v>
      </c>
      <c r="I66" s="106">
        <f t="shared" si="7"/>
        <v>5.1384295655726338E-2</v>
      </c>
      <c r="J66" s="106">
        <f t="shared" si="7"/>
        <v>4.4607335883361007E-2</v>
      </c>
      <c r="K66" s="106">
        <f t="shared" si="7"/>
        <v>3.9889834401306751E-2</v>
      </c>
      <c r="L66" s="106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7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06">
        <f t="shared" si="7"/>
        <v>2.3005441786738804E-2</v>
      </c>
      <c r="G67" s="106">
        <f t="shared" si="7"/>
        <v>4.607819397185494E-2</v>
      </c>
      <c r="H67" s="106">
        <f t="shared" si="7"/>
        <v>4.5763930415932214E-2</v>
      </c>
      <c r="I67" s="106">
        <f t="shared" si="7"/>
        <v>4.9485186700386756E-2</v>
      </c>
      <c r="J67" s="106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workbookViewId="0">
      <selection activeCell="D51" sqref="D51"/>
    </sheetView>
  </sheetViews>
  <sheetFormatPr baseColWidth="10"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6" t="s">
        <v>21</v>
      </c>
      <c r="B1" s="138"/>
      <c r="C1" s="138"/>
      <c r="D1" s="138"/>
      <c r="E1" s="138"/>
      <c r="F1" s="138"/>
      <c r="G1" s="138"/>
      <c r="H1" s="137"/>
    </row>
    <row r="2" spans="1:16" ht="13.5" thickBot="1" x14ac:dyDescent="0.25"/>
    <row r="3" spans="1:16" x14ac:dyDescent="0.2">
      <c r="A3" s="139" t="s">
        <v>15</v>
      </c>
      <c r="B3" s="140"/>
      <c r="C3" s="91">
        <v>0</v>
      </c>
      <c r="D3" s="91">
        <v>1</v>
      </c>
      <c r="E3" s="91">
        <v>2</v>
      </c>
      <c r="F3" s="91">
        <v>3</v>
      </c>
      <c r="G3" s="91">
        <v>4</v>
      </c>
      <c r="H3" s="91">
        <v>5</v>
      </c>
      <c r="I3" s="91">
        <v>6</v>
      </c>
      <c r="J3" s="91">
        <v>7</v>
      </c>
      <c r="K3" s="91">
        <v>8</v>
      </c>
      <c r="L3" s="91">
        <v>9</v>
      </c>
      <c r="M3" s="91">
        <v>10</v>
      </c>
      <c r="N3" s="91">
        <v>11</v>
      </c>
      <c r="O3" s="91">
        <v>12</v>
      </c>
      <c r="P3" s="92">
        <v>13</v>
      </c>
    </row>
    <row r="4" spans="1:16" ht="13.5" thickBot="1" x14ac:dyDescent="0.25">
      <c r="A4" s="141" t="s">
        <v>43</v>
      </c>
      <c r="B4" s="142"/>
      <c r="C4" s="93">
        <v>7.3</v>
      </c>
      <c r="D4" s="93">
        <v>7.62</v>
      </c>
      <c r="E4" s="93">
        <v>8.1</v>
      </c>
      <c r="F4" s="93">
        <v>8.4499999999999993</v>
      </c>
      <c r="G4" s="93">
        <v>9.1999999999999993</v>
      </c>
      <c r="H4" s="93">
        <v>9.64</v>
      </c>
      <c r="I4" s="93">
        <v>10.119999999999999</v>
      </c>
      <c r="J4" s="93">
        <v>10.45</v>
      </c>
      <c r="K4" s="94">
        <v>10.75</v>
      </c>
      <c r="L4" s="93">
        <v>11.22</v>
      </c>
      <c r="M4" s="93">
        <v>11.55</v>
      </c>
      <c r="N4" s="93">
        <v>11.92</v>
      </c>
      <c r="O4" s="93">
        <v>12.2</v>
      </c>
      <c r="P4" s="95">
        <v>12.32</v>
      </c>
    </row>
    <row r="5" spans="1:16" ht="13.5" thickBot="1" x14ac:dyDescent="0.25">
      <c r="A5" s="143" t="s">
        <v>16</v>
      </c>
      <c r="B5" s="144"/>
      <c r="C5" s="96">
        <v>7.2999975272283564</v>
      </c>
      <c r="D5" s="97">
        <v>7.9012646992223168</v>
      </c>
      <c r="E5" s="97">
        <v>8.9760501223067521</v>
      </c>
      <c r="F5" s="97">
        <v>9.3650269905201782</v>
      </c>
      <c r="G5" s="97">
        <v>12.00938375100705</v>
      </c>
      <c r="H5" s="97">
        <v>11.573127223859411</v>
      </c>
      <c r="I5" s="97">
        <v>12.659448901993134</v>
      </c>
      <c r="J5" s="97">
        <v>12.346632768955727</v>
      </c>
      <c r="K5" s="97">
        <v>12.663744757704864</v>
      </c>
      <c r="L5" s="97">
        <v>14.857249546813584</v>
      </c>
      <c r="M5" s="97">
        <v>14.176474554745401</v>
      </c>
      <c r="N5" s="97">
        <v>15.214771236747589</v>
      </c>
      <c r="O5" s="97">
        <v>14.705630840924183</v>
      </c>
      <c r="P5" s="98">
        <v>13.019523143714936</v>
      </c>
    </row>
    <row r="6" spans="1:16" x14ac:dyDescent="0.2">
      <c r="A6" s="77" t="s">
        <v>18</v>
      </c>
      <c r="B6" s="105">
        <v>0.01</v>
      </c>
    </row>
    <row r="7" spans="1:16" x14ac:dyDescent="0.2">
      <c r="A7" s="78" t="s">
        <v>5</v>
      </c>
      <c r="B7" s="80">
        <v>0.5</v>
      </c>
    </row>
    <row r="8" spans="1:16" ht="13.5" thickBot="1" x14ac:dyDescent="0.25">
      <c r="A8" s="79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6" t="s">
        <v>17</v>
      </c>
      <c r="B10" s="13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36" t="s">
        <v>13</v>
      </c>
      <c r="B28" s="137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36" t="s">
        <v>41</v>
      </c>
      <c r="B47" s="138"/>
      <c r="C47" s="137"/>
      <c r="D47" s="88">
        <f>SUM(D30:D44)</f>
        <v>0.93196647068537053</v>
      </c>
      <c r="E47" s="89">
        <f>SUM(E30:E44)</f>
        <v>0.86340395455577812</v>
      </c>
      <c r="F47" s="89">
        <f t="shared" ref="F47:Q47" si="2">SUM(F30:F44)</f>
        <v>0.79163123705277705</v>
      </c>
      <c r="G47" s="89">
        <f t="shared" si="2"/>
        <v>0.72290601621303097</v>
      </c>
      <c r="H47" s="89">
        <f t="shared" si="2"/>
        <v>0.64400098652766469</v>
      </c>
      <c r="I47" s="89">
        <f t="shared" si="2"/>
        <v>0.57568754912362052</v>
      </c>
      <c r="J47" s="89">
        <f t="shared" si="2"/>
        <v>0.50925403349925114</v>
      </c>
      <c r="K47" s="89">
        <f t="shared" si="2"/>
        <v>0.45152001582262863</v>
      </c>
      <c r="L47" s="89">
        <f t="shared" si="2"/>
        <v>0.39893764149165722</v>
      </c>
      <c r="M47" s="89">
        <f t="shared" si="2"/>
        <v>0.34527839093322032</v>
      </c>
      <c r="N47" s="89">
        <f t="shared" si="2"/>
        <v>0.300496065882568</v>
      </c>
      <c r="O47" s="89">
        <f t="shared" si="2"/>
        <v>0.25888306502169645</v>
      </c>
      <c r="P47" s="89">
        <f t="shared" si="2"/>
        <v>0.22392095257767805</v>
      </c>
      <c r="Q47" s="90">
        <f t="shared" si="2"/>
        <v>0.1966076371992718</v>
      </c>
    </row>
    <row r="48" spans="1:17" ht="13.5" thickBot="1" x14ac:dyDescent="0.25">
      <c r="A48" s="136" t="s">
        <v>42</v>
      </c>
      <c r="B48" s="138"/>
      <c r="C48" s="137"/>
      <c r="D48" s="85">
        <f>100*((1/D47)^(1/D29)-1)</f>
        <v>7.2999975272283635</v>
      </c>
      <c r="E48" s="86">
        <f t="shared" ref="E48:Q48" si="3">100*((1/E47)^(1/E29)-1)</f>
        <v>7.6199988975423683</v>
      </c>
      <c r="F48" s="86">
        <f t="shared" si="3"/>
        <v>8.0999996183435119</v>
      </c>
      <c r="G48" s="86">
        <f t="shared" si="3"/>
        <v>8.4499959748896014</v>
      </c>
      <c r="H48" s="86">
        <f t="shared" si="3"/>
        <v>9.2000138550814228</v>
      </c>
      <c r="I48" s="86">
        <f t="shared" si="3"/>
        <v>9.6399580119879591</v>
      </c>
      <c r="J48" s="86">
        <f t="shared" si="3"/>
        <v>10.120076194139905</v>
      </c>
      <c r="K48" s="86">
        <f t="shared" si="3"/>
        <v>10.449911974841886</v>
      </c>
      <c r="L48" s="86">
        <f t="shared" si="3"/>
        <v>10.750038822315533</v>
      </c>
      <c r="M48" s="86">
        <f t="shared" si="3"/>
        <v>11.220043369018097</v>
      </c>
      <c r="N48" s="86">
        <f t="shared" si="3"/>
        <v>11.549903998109045</v>
      </c>
      <c r="O48" s="86">
        <f t="shared" si="3"/>
        <v>11.920084622803472</v>
      </c>
      <c r="P48" s="86">
        <f t="shared" si="3"/>
        <v>12.199962778771155</v>
      </c>
      <c r="Q48" s="87">
        <f t="shared" si="3"/>
        <v>12.320005339909024</v>
      </c>
    </row>
    <row r="49" spans="1:17" ht="13.5" thickBot="1" x14ac:dyDescent="0.25"/>
    <row r="50" spans="1:17" ht="13.5" thickBot="1" x14ac:dyDescent="0.25">
      <c r="A50" s="136" t="s">
        <v>20</v>
      </c>
      <c r="B50" s="138"/>
      <c r="C50" s="137"/>
      <c r="D50" s="82">
        <f t="shared" ref="D50:Q50" si="4">(D48-C4)^2</f>
        <v>6.1145995654951176E-12</v>
      </c>
      <c r="E50" s="83">
        <f t="shared" si="4"/>
        <v>1.2154128300285111E-12</v>
      </c>
      <c r="F50" s="83">
        <f t="shared" si="4"/>
        <v>1.4566167463921977E-13</v>
      </c>
      <c r="G50" s="83">
        <f t="shared" si="4"/>
        <v>1.6201513715090451E-11</v>
      </c>
      <c r="H50" s="83">
        <f t="shared" si="4"/>
        <v>1.9196328125143034E-10</v>
      </c>
      <c r="I50" s="83">
        <f t="shared" si="4"/>
        <v>1.7629931551947754E-9</v>
      </c>
      <c r="J50" s="83">
        <f t="shared" si="4"/>
        <v>5.8055469559989598E-9</v>
      </c>
      <c r="K50" s="83">
        <f t="shared" si="4"/>
        <v>7.7484284609384323E-9</v>
      </c>
      <c r="L50" s="83">
        <f t="shared" si="4"/>
        <v>1.5071721833424576E-9</v>
      </c>
      <c r="M50" s="83">
        <f t="shared" si="4"/>
        <v>1.8808717306001993E-9</v>
      </c>
      <c r="N50" s="83">
        <f t="shared" si="4"/>
        <v>9.2163630671147295E-9</v>
      </c>
      <c r="O50" s="83">
        <f t="shared" si="4"/>
        <v>7.1610188674778E-9</v>
      </c>
      <c r="P50" s="83">
        <f t="shared" si="4"/>
        <v>1.3854198766555934E-9</v>
      </c>
      <c r="Q50" s="84">
        <f t="shared" si="4"/>
        <v>2.8514628378244258E-11</v>
      </c>
    </row>
    <row r="51" spans="1:17" ht="13.5" thickBot="1" x14ac:dyDescent="0.25">
      <c r="A51" s="136" t="s">
        <v>19</v>
      </c>
      <c r="B51" s="138"/>
      <c r="C51" s="137"/>
      <c r="D51" s="81">
        <f>SUM(D50:Q50)</f>
        <v>3.6711969394737879E-8</v>
      </c>
    </row>
    <row r="55" spans="1:17" ht="13.5" thickBot="1" x14ac:dyDescent="0.25"/>
    <row r="56" spans="1:17" ht="13.5" thickBot="1" x14ac:dyDescent="0.25">
      <c r="A56" s="145" t="s">
        <v>28</v>
      </c>
      <c r="B56" s="146"/>
      <c r="C56" s="14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06" t="str">
        <f t="shared" ref="F58:K67" si="7">IF($B58&lt;= F$57, (F16/100-$C$70)/(1+F16/100) +($B$7*G57+$B$8*G58)/(1+F16/100),"")</f>
        <v/>
      </c>
      <c r="G58" s="106" t="str">
        <f t="shared" si="7"/>
        <v/>
      </c>
      <c r="H58" s="106" t="str">
        <f t="shared" si="7"/>
        <v/>
      </c>
      <c r="I58" s="106" t="str">
        <f t="shared" si="7"/>
        <v/>
      </c>
      <c r="J58" s="106" t="str">
        <f t="shared" si="7"/>
        <v/>
      </c>
      <c r="K58" s="106" t="str">
        <f t="shared" si="7"/>
        <v/>
      </c>
      <c r="L58" s="106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6" t="str">
        <f t="shared" si="7"/>
        <v/>
      </c>
      <c r="G59" s="106" t="str">
        <f t="shared" si="7"/>
        <v/>
      </c>
      <c r="H59" s="106" t="str">
        <f t="shared" si="7"/>
        <v/>
      </c>
      <c r="I59" s="106" t="str">
        <f t="shared" si="7"/>
        <v/>
      </c>
      <c r="J59" s="106" t="str">
        <f t="shared" si="7"/>
        <v/>
      </c>
      <c r="K59" s="106">
        <f t="shared" si="7"/>
        <v>5.2444073357238545E-2</v>
      </c>
      <c r="L59" s="106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6" t="str">
        <f t="shared" si="7"/>
        <v/>
      </c>
      <c r="G60" s="106" t="str">
        <f t="shared" si="7"/>
        <v/>
      </c>
      <c r="H60" s="106" t="str">
        <f t="shared" si="7"/>
        <v/>
      </c>
      <c r="I60" s="106" t="str">
        <f t="shared" si="7"/>
        <v/>
      </c>
      <c r="J60" s="106">
        <f t="shared" si="7"/>
        <v>5.9347681308968905E-2</v>
      </c>
      <c r="K60" s="106">
        <f t="shared" si="7"/>
        <v>5.0131475418166996E-2</v>
      </c>
      <c r="L60" s="106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6" t="str">
        <f t="shared" si="7"/>
        <v/>
      </c>
      <c r="G61" s="106" t="str">
        <f t="shared" si="7"/>
        <v/>
      </c>
      <c r="H61" s="106" t="str">
        <f t="shared" si="7"/>
        <v/>
      </c>
      <c r="I61" s="106">
        <f t="shared" si="7"/>
        <v>6.673293438821068E-2</v>
      </c>
      <c r="J61" s="106">
        <f t="shared" si="7"/>
        <v>5.6213713839414703E-2</v>
      </c>
      <c r="K61" s="106">
        <f t="shared" si="7"/>
        <v>4.7833189073926044E-2</v>
      </c>
      <c r="L61" s="106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6" t="str">
        <f t="shared" si="7"/>
        <v/>
      </c>
      <c r="G62" s="106" t="str">
        <f t="shared" si="7"/>
        <v/>
      </c>
      <c r="H62" s="106">
        <f t="shared" si="7"/>
        <v>6.2378447030170064E-2</v>
      </c>
      <c r="I62" s="106">
        <f t="shared" si="7"/>
        <v>6.2872616981103746E-2</v>
      </c>
      <c r="J62" s="106">
        <f t="shared" si="7"/>
        <v>5.3096086053598661E-2</v>
      </c>
      <c r="K62" s="106">
        <f t="shared" si="7"/>
        <v>4.5549200622060824E-2</v>
      </c>
      <c r="L62" s="106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6" t="str">
        <f t="shared" si="7"/>
        <v/>
      </c>
      <c r="G63" s="106">
        <f t="shared" si="7"/>
        <v>6.1020615992404964E-2</v>
      </c>
      <c r="H63" s="106">
        <f t="shared" si="7"/>
        <v>5.7927403875089128E-2</v>
      </c>
      <c r="I63" s="106">
        <f t="shared" si="7"/>
        <v>5.9028696803023507E-2</v>
      </c>
      <c r="J63" s="106">
        <f t="shared" si="7"/>
        <v>4.9994840694240983E-2</v>
      </c>
      <c r="K63" s="106">
        <f t="shared" si="7"/>
        <v>4.327949496478764E-2</v>
      </c>
      <c r="L63" s="106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6">
        <f t="shared" si="7"/>
        <v>3.5135634181923295E-2</v>
      </c>
      <c r="G64" s="106">
        <f t="shared" si="7"/>
        <v>5.6027304111252917E-2</v>
      </c>
      <c r="H64" s="106">
        <f t="shared" si="7"/>
        <v>5.3491622266931466E-2</v>
      </c>
      <c r="I64" s="106">
        <f t="shared" si="7"/>
        <v>5.5201293266382928E-2</v>
      </c>
      <c r="J64" s="106">
        <f t="shared" si="7"/>
        <v>4.6910017999468083E-2</v>
      </c>
      <c r="K64" s="106">
        <f t="shared" si="7"/>
        <v>4.1024055631766247E-2</v>
      </c>
      <c r="L64" s="106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06">
        <f t="shared" si="6"/>
        <v>6.880561435719211E-3</v>
      </c>
      <c r="F65" s="106">
        <f t="shared" si="7"/>
        <v>2.9738079519346261E-2</v>
      </c>
      <c r="G65" s="106">
        <f t="shared" si="7"/>
        <v>5.1047072194530023E-2</v>
      </c>
      <c r="H65" s="106">
        <f t="shared" si="7"/>
        <v>4.9071297952820461E-2</v>
      </c>
      <c r="I65" s="106">
        <f t="shared" si="7"/>
        <v>5.1390522286030582E-2</v>
      </c>
      <c r="J65" s="106">
        <f t="shared" si="7"/>
        <v>4.3841655729766248E-2</v>
      </c>
      <c r="K65" s="106">
        <f t="shared" si="7"/>
        <v>3.8782864802845686E-2</v>
      </c>
      <c r="L65" s="106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06">
        <f t="shared" si="5"/>
        <v>3.6986532151432961E-3</v>
      </c>
      <c r="E66" s="106">
        <f t="shared" si="6"/>
        <v>1.1070998855491794E-3</v>
      </c>
      <c r="F66" s="106">
        <f t="shared" si="7"/>
        <v>2.4351646864582171E-2</v>
      </c>
      <c r="G66" s="106">
        <f t="shared" si="7"/>
        <v>4.6080196189133844E-2</v>
      </c>
      <c r="H66" s="106">
        <f t="shared" si="7"/>
        <v>4.4666622522836805E-2</v>
      </c>
      <c r="I66" s="106">
        <f t="shared" si="7"/>
        <v>4.7596496300023571E-2</v>
      </c>
      <c r="J66" s="106">
        <f t="shared" si="7"/>
        <v>4.0789789195222519E-2</v>
      </c>
      <c r="K66" s="106">
        <f t="shared" si="7"/>
        <v>3.6555903330776331E-2</v>
      </c>
      <c r="L66" s="106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7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06">
        <f t="shared" si="7"/>
        <v>1.8976671367420556E-2</v>
      </c>
      <c r="G67" s="106">
        <f t="shared" si="7"/>
        <v>4.1126947526226226E-2</v>
      </c>
      <c r="H67" s="106">
        <f t="shared" si="7"/>
        <v>4.0277783416474269E-2</v>
      </c>
      <c r="I67" s="106">
        <f t="shared" si="7"/>
        <v>4.3819324291215024E-2</v>
      </c>
      <c r="J67" s="106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BDT!Zone_d_impression</vt:lpstr>
      <vt:lpstr>'BDT_b=.005'!Zone_d_impression</vt:lpstr>
      <vt:lpstr>'BDT_b=.01'!Zone_d_impression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admin</cp:lastModifiedBy>
  <cp:lastPrinted>2004-05-18T03:27:22Z</cp:lastPrinted>
  <dcterms:created xsi:type="dcterms:W3CDTF">2000-07-13T16:13:54Z</dcterms:created>
  <dcterms:modified xsi:type="dcterms:W3CDTF">2020-11-19T10:25:19Z</dcterms:modified>
</cp:coreProperties>
</file>