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.Zbookrs-HP\Dropbox\Rachelle\edu\coursera - Financial Engineering and Risk Management I\"/>
    </mc:Choice>
  </mc:AlternateContent>
  <xr:revisionPtr revIDLastSave="0" documentId="13_ncr:1_{5B7B6334-8A88-412A-A18D-5FE5FE979ADE}" xr6:coauthVersionLast="45" xr6:coauthVersionMax="45" xr10:uidLastSave="{00000000-0000-0000-0000-000000000000}"/>
  <bookViews>
    <workbookView xWindow="780" yWindow="780" windowWidth="21600" windowHeight="11385" tabRatio="815" xr2:uid="{00000000-000D-0000-FFFF-FFFF00000000}"/>
  </bookViews>
  <sheets>
    <sheet name="ZCB recovery" sheetId="18" r:id="rId1"/>
    <sheet name="ZCB+Options" sheetId="8" r:id="rId2"/>
    <sheet name="BondForward+Futures" sheetId="12" r:id="rId3"/>
    <sheet name="Caplets" sheetId="16" r:id="rId4"/>
    <sheet name="Swaps+Swaptions" sheetId="13" r:id="rId5"/>
    <sheet name="Elementary Prices" sheetId="9" r:id="rId6"/>
    <sheet name="BDT" sheetId="7" r:id="rId7"/>
    <sheet name="BDT_b=.1" sheetId="17" r:id="rId8"/>
    <sheet name="BDT_b=.05" sheetId="14" r:id="rId9"/>
    <sheet name="BDT_b=.01" sheetId="15" r:id="rId10"/>
  </sheets>
  <definedNames>
    <definedName name="_xlnm.Print_Area" localSheetId="6">BDT!$C$80:$L$105</definedName>
    <definedName name="_xlnm.Print_Area" localSheetId="9">'BDT_b=.01'!$C$80:$L$105</definedName>
    <definedName name="_xlnm.Print_Area" localSheetId="8">'BDT_b=.05'!$C$80:$L$105</definedName>
    <definedName name="_xlnm.Print_Area" localSheetId="7">'BDT_b=.1'!$C$80:$L$105</definedName>
    <definedName name="solver_adj" localSheetId="6" hidden="1">BDT!$C$5:$P$5</definedName>
    <definedName name="solver_adj" localSheetId="9" hidden="1">'BDT_b=.01'!$C$5:$P$5</definedName>
    <definedName name="solver_adj" localSheetId="8" hidden="1">'BDT_b=.05'!$C$5:$L$5</definedName>
    <definedName name="solver_adj" localSheetId="7" hidden="1">'BDT_b=.1'!$C$5:$L$5</definedName>
    <definedName name="solver_cvg" localSheetId="6" hidden="1">0.0001</definedName>
    <definedName name="solver_cvg" localSheetId="9" hidden="1">0.0001</definedName>
    <definedName name="solver_cvg" localSheetId="8" hidden="1">0.0001</definedName>
    <definedName name="solver_cvg" localSheetId="7" hidden="1">0.0001</definedName>
    <definedName name="solver_drv" localSheetId="6" hidden="1">1</definedName>
    <definedName name="solver_drv" localSheetId="9" hidden="1">1</definedName>
    <definedName name="solver_drv" localSheetId="8" hidden="1">1</definedName>
    <definedName name="solver_drv" localSheetId="7" hidden="1">1</definedName>
    <definedName name="solver_eng" localSheetId="6" hidden="1">1</definedName>
    <definedName name="solver_eng" localSheetId="8" hidden="1">1</definedName>
    <definedName name="solver_eng" localSheetId="7" hidden="1">1</definedName>
    <definedName name="solver_est" localSheetId="6" hidden="1">1</definedName>
    <definedName name="solver_est" localSheetId="9" hidden="1">1</definedName>
    <definedName name="solver_est" localSheetId="8" hidden="1">1</definedName>
    <definedName name="solver_est" localSheetId="7" hidden="1">1</definedName>
    <definedName name="solver_itr" localSheetId="6" hidden="1">100</definedName>
    <definedName name="solver_itr" localSheetId="9" hidden="1">100</definedName>
    <definedName name="solver_itr" localSheetId="8" hidden="1">100</definedName>
    <definedName name="solver_itr" localSheetId="7" hidden="1">100</definedName>
    <definedName name="solver_lin" localSheetId="6" hidden="1">2</definedName>
    <definedName name="solver_lin" localSheetId="9" hidden="1">2</definedName>
    <definedName name="solver_lin" localSheetId="8" hidden="1">2</definedName>
    <definedName name="solver_lin" localSheetId="7" hidden="1">2</definedName>
    <definedName name="solver_mip" localSheetId="6" hidden="1">2147483647</definedName>
    <definedName name="solver_mip" localSheetId="8" hidden="1">2147483647</definedName>
    <definedName name="solver_mip" localSheetId="7" hidden="1">2147483647</definedName>
    <definedName name="solver_mni" localSheetId="6" hidden="1">30</definedName>
    <definedName name="solver_mni" localSheetId="8" hidden="1">30</definedName>
    <definedName name="solver_mni" localSheetId="7" hidden="1">30</definedName>
    <definedName name="solver_mrt" localSheetId="6" hidden="1">0.075</definedName>
    <definedName name="solver_mrt" localSheetId="8" hidden="1">0.075</definedName>
    <definedName name="solver_mrt" localSheetId="7" hidden="1">0.075</definedName>
    <definedName name="solver_msl" localSheetId="6" hidden="1">2</definedName>
    <definedName name="solver_msl" localSheetId="8" hidden="1">2</definedName>
    <definedName name="solver_msl" localSheetId="7" hidden="1">2</definedName>
    <definedName name="solver_neg" localSheetId="6" hidden="1">2</definedName>
    <definedName name="solver_neg" localSheetId="9" hidden="1">2</definedName>
    <definedName name="solver_neg" localSheetId="8" hidden="1">2</definedName>
    <definedName name="solver_neg" localSheetId="7" hidden="1">2</definedName>
    <definedName name="solver_nod" localSheetId="6" hidden="1">2147483647</definedName>
    <definedName name="solver_nod" localSheetId="8" hidden="1">2147483647</definedName>
    <definedName name="solver_nod" localSheetId="7" hidden="1">2147483647</definedName>
    <definedName name="solver_num" localSheetId="6" hidden="1">0</definedName>
    <definedName name="solver_num" localSheetId="9" hidden="1">0</definedName>
    <definedName name="solver_num" localSheetId="8" hidden="1">0</definedName>
    <definedName name="solver_num" localSheetId="7" hidden="1">0</definedName>
    <definedName name="solver_nwt" localSheetId="6" hidden="1">1</definedName>
    <definedName name="solver_nwt" localSheetId="9" hidden="1">1</definedName>
    <definedName name="solver_nwt" localSheetId="8" hidden="1">1</definedName>
    <definedName name="solver_nwt" localSheetId="7" hidden="1">1</definedName>
    <definedName name="solver_opt" localSheetId="6" hidden="1">BDT!$D$51</definedName>
    <definedName name="solver_opt" localSheetId="9" hidden="1">'BDT_b=.01'!$D$51</definedName>
    <definedName name="solver_opt" localSheetId="8" hidden="1">'BDT_b=.05'!$D$51</definedName>
    <definedName name="solver_opt" localSheetId="7" hidden="1">'BDT_b=.1'!$D$51</definedName>
    <definedName name="solver_pre" localSheetId="6" hidden="1">0.000001</definedName>
    <definedName name="solver_pre" localSheetId="9" hidden="1">0.000001</definedName>
    <definedName name="solver_pre" localSheetId="8" hidden="1">0.000001</definedName>
    <definedName name="solver_pre" localSheetId="7" hidden="1">0.000001</definedName>
    <definedName name="solver_rbv" localSheetId="6" hidden="1">1</definedName>
    <definedName name="solver_rbv" localSheetId="8" hidden="1">1</definedName>
    <definedName name="solver_rbv" localSheetId="7" hidden="1">1</definedName>
    <definedName name="solver_rlx" localSheetId="6" hidden="1">1</definedName>
    <definedName name="solver_rlx" localSheetId="8" hidden="1">1</definedName>
    <definedName name="solver_rlx" localSheetId="7" hidden="1">1</definedName>
    <definedName name="solver_rsd" localSheetId="6" hidden="1">0</definedName>
    <definedName name="solver_rsd" localSheetId="8" hidden="1">0</definedName>
    <definedName name="solver_rsd" localSheetId="7" hidden="1">0</definedName>
    <definedName name="solver_scl" localSheetId="6" hidden="1">2</definedName>
    <definedName name="solver_scl" localSheetId="9" hidden="1">2</definedName>
    <definedName name="solver_scl" localSheetId="8" hidden="1">2</definedName>
    <definedName name="solver_scl" localSheetId="7" hidden="1">2</definedName>
    <definedName name="solver_sho" localSheetId="6" hidden="1">2</definedName>
    <definedName name="solver_sho" localSheetId="9" hidden="1">2</definedName>
    <definedName name="solver_sho" localSheetId="8" hidden="1">2</definedName>
    <definedName name="solver_sho" localSheetId="7" hidden="1">2</definedName>
    <definedName name="solver_ssz" localSheetId="6" hidden="1">100</definedName>
    <definedName name="solver_ssz" localSheetId="8" hidden="1">100</definedName>
    <definedName name="solver_ssz" localSheetId="7" hidden="1">100</definedName>
    <definedName name="solver_tim" localSheetId="6" hidden="1">100</definedName>
    <definedName name="solver_tim" localSheetId="9" hidden="1">100</definedName>
    <definedName name="solver_tim" localSheetId="8" hidden="1">100</definedName>
    <definedName name="solver_tim" localSheetId="7" hidden="1">100</definedName>
    <definedName name="solver_tol" localSheetId="6" hidden="1">0.05</definedName>
    <definedName name="solver_tol" localSheetId="9" hidden="1">0.05</definedName>
    <definedName name="solver_tol" localSheetId="8" hidden="1">0.05</definedName>
    <definedName name="solver_tol" localSheetId="7" hidden="1">0.05</definedName>
    <definedName name="solver_typ" localSheetId="6" hidden="1">2</definedName>
    <definedName name="solver_typ" localSheetId="9" hidden="1">2</definedName>
    <definedName name="solver_typ" localSheetId="8" hidden="1">2</definedName>
    <definedName name="solver_typ" localSheetId="7" hidden="1">2</definedName>
    <definedName name="solver_val" localSheetId="6" hidden="1">0</definedName>
    <definedName name="solver_val" localSheetId="9" hidden="1">0</definedName>
    <definedName name="solver_val" localSheetId="8" hidden="1">0</definedName>
    <definedName name="solver_val" localSheetId="7" hidden="1">0</definedName>
    <definedName name="solver_ver" localSheetId="6" hidden="1">2</definedName>
    <definedName name="solver_ver" localSheetId="8" hidden="1">3</definedName>
    <definedName name="solver_ver" localSheetId="7" hidden="1">3</definedName>
    <definedName name="workspace" localSheetId="2">#REF!</definedName>
    <definedName name="workspace" localSheetId="3">#REF!</definedName>
    <definedName name="workspace" localSheetId="4">#REF!</definedName>
    <definedName name="workspac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6" i="18" l="1"/>
  <c r="C45" i="18"/>
  <c r="B45" i="18"/>
  <c r="D44" i="18"/>
  <c r="C44" i="18"/>
  <c r="B44" i="18"/>
  <c r="E43" i="18"/>
  <c r="D43" i="18"/>
  <c r="C43" i="18"/>
  <c r="B43" i="18"/>
  <c r="F42" i="18"/>
  <c r="E42" i="18"/>
  <c r="D42" i="18"/>
  <c r="C42" i="18"/>
  <c r="B42" i="18"/>
  <c r="G41" i="18"/>
  <c r="F41" i="18"/>
  <c r="E41" i="18"/>
  <c r="D41" i="18"/>
  <c r="C41" i="18"/>
  <c r="B41" i="18"/>
  <c r="H40" i="18"/>
  <c r="G40" i="18"/>
  <c r="F40" i="18"/>
  <c r="E40" i="18"/>
  <c r="D40" i="18"/>
  <c r="C40" i="18"/>
  <c r="B40" i="18"/>
  <c r="I39" i="18"/>
  <c r="H39" i="18"/>
  <c r="G39" i="18"/>
  <c r="F39" i="18"/>
  <c r="E39" i="18"/>
  <c r="D39" i="18"/>
  <c r="C39" i="18"/>
  <c r="B39" i="18"/>
  <c r="J38" i="18"/>
  <c r="I38" i="18"/>
  <c r="H38" i="18"/>
  <c r="G38" i="18"/>
  <c r="F38" i="18"/>
  <c r="E38" i="18"/>
  <c r="D38" i="18"/>
  <c r="C38" i="18"/>
  <c r="B38" i="18"/>
  <c r="L33" i="18"/>
  <c r="K33" i="18"/>
  <c r="J33" i="18"/>
  <c r="I33" i="18"/>
  <c r="H33" i="18"/>
  <c r="G33" i="18"/>
  <c r="F33" i="18"/>
  <c r="E33" i="18"/>
  <c r="D33" i="18"/>
  <c r="C33" i="18"/>
  <c r="L32" i="18"/>
  <c r="K32" i="18"/>
  <c r="J32" i="18"/>
  <c r="I32" i="18"/>
  <c r="H32" i="18"/>
  <c r="G32" i="18"/>
  <c r="F32" i="18"/>
  <c r="E32" i="18"/>
  <c r="D32" i="18"/>
  <c r="C32" i="18"/>
  <c r="B32" i="18"/>
  <c r="L31" i="18"/>
  <c r="K31" i="18"/>
  <c r="J31" i="18"/>
  <c r="I31" i="18"/>
  <c r="H31" i="18"/>
  <c r="G31" i="18"/>
  <c r="F31" i="18"/>
  <c r="E31" i="18"/>
  <c r="D31" i="18"/>
  <c r="C31" i="18"/>
  <c r="B31" i="18"/>
  <c r="L30" i="18"/>
  <c r="K30" i="18"/>
  <c r="J30" i="18"/>
  <c r="I30" i="18"/>
  <c r="H30" i="18"/>
  <c r="G30" i="18"/>
  <c r="F30" i="18"/>
  <c r="E30" i="18"/>
  <c r="D30" i="18"/>
  <c r="C30" i="18"/>
  <c r="B30" i="18"/>
  <c r="L29" i="18"/>
  <c r="K29" i="18"/>
  <c r="J29" i="18"/>
  <c r="I29" i="18"/>
  <c r="H29" i="18"/>
  <c r="G29" i="18"/>
  <c r="F29" i="18"/>
  <c r="E29" i="18"/>
  <c r="D29" i="18"/>
  <c r="C29" i="18"/>
  <c r="B29" i="18"/>
  <c r="L28" i="18"/>
  <c r="K28" i="18"/>
  <c r="J28" i="18"/>
  <c r="I28" i="18"/>
  <c r="H28" i="18"/>
  <c r="G28" i="18"/>
  <c r="F28" i="18"/>
  <c r="E28" i="18"/>
  <c r="D28" i="18"/>
  <c r="C28" i="18"/>
  <c r="B28" i="18"/>
  <c r="L27" i="18"/>
  <c r="K27" i="18"/>
  <c r="J27" i="18"/>
  <c r="I27" i="18"/>
  <c r="H27" i="18"/>
  <c r="G27" i="18"/>
  <c r="F27" i="18"/>
  <c r="E27" i="18"/>
  <c r="D27" i="18"/>
  <c r="C27" i="18"/>
  <c r="B27" i="18"/>
  <c r="L26" i="18"/>
  <c r="K26" i="18"/>
  <c r="J26" i="18"/>
  <c r="I26" i="18"/>
  <c r="H26" i="18"/>
  <c r="G26" i="18"/>
  <c r="F26" i="18"/>
  <c r="E26" i="18"/>
  <c r="D26" i="18"/>
  <c r="C26" i="18"/>
  <c r="B26" i="18"/>
  <c r="L25" i="18"/>
  <c r="K25" i="18"/>
  <c r="J25" i="18"/>
  <c r="I25" i="18"/>
  <c r="H25" i="18"/>
  <c r="G25" i="18"/>
  <c r="F25" i="18"/>
  <c r="E25" i="18"/>
  <c r="D25" i="18"/>
  <c r="C25" i="18"/>
  <c r="B25" i="18"/>
  <c r="L24" i="18"/>
  <c r="K24" i="18"/>
  <c r="J24" i="18"/>
  <c r="I24" i="18"/>
  <c r="H24" i="18"/>
  <c r="G24" i="18"/>
  <c r="F24" i="18"/>
  <c r="E24" i="18"/>
  <c r="D24" i="18"/>
  <c r="C24" i="18"/>
  <c r="B24" i="18"/>
  <c r="B33" i="18"/>
  <c r="L47" i="18" l="1"/>
  <c r="L46" i="18"/>
  <c r="L45" i="18"/>
  <c r="L44" i="18"/>
  <c r="L43" i="18"/>
  <c r="L42" i="18"/>
  <c r="L41" i="18"/>
  <c r="L40" i="18"/>
  <c r="L39" i="18"/>
  <c r="L38" i="18"/>
  <c r="L37" i="18"/>
  <c r="C21" i="18"/>
  <c r="D21" i="18" s="1"/>
  <c r="E21" i="18" s="1"/>
  <c r="F21" i="18" s="1"/>
  <c r="G21" i="18" s="1"/>
  <c r="H21" i="18" s="1"/>
  <c r="I21" i="18" s="1"/>
  <c r="J21" i="18" s="1"/>
  <c r="K21" i="18" s="1"/>
  <c r="B21" i="18"/>
  <c r="C20" i="18"/>
  <c r="D20" i="18" s="1"/>
  <c r="E20" i="18" s="1"/>
  <c r="F20" i="18" s="1"/>
  <c r="G20" i="18" s="1"/>
  <c r="H20" i="18" s="1"/>
  <c r="I20" i="18" s="1"/>
  <c r="J20" i="18" s="1"/>
  <c r="K20" i="18" s="1"/>
  <c r="K46" i="18" s="1"/>
  <c r="C19" i="18"/>
  <c r="D18" i="18"/>
  <c r="C18" i="18"/>
  <c r="E17" i="18"/>
  <c r="D17" i="18"/>
  <c r="C17" i="18"/>
  <c r="F16" i="18"/>
  <c r="E16" i="18"/>
  <c r="D16" i="18"/>
  <c r="C16" i="18"/>
  <c r="H14" i="18"/>
  <c r="I13" i="18"/>
  <c r="H13" i="18"/>
  <c r="J12" i="18"/>
  <c r="I12" i="18"/>
  <c r="H12" i="18"/>
  <c r="K11" i="18"/>
  <c r="J11" i="18"/>
  <c r="I11" i="18"/>
  <c r="H11" i="18"/>
  <c r="B6" i="18"/>
  <c r="C66" i="17"/>
  <c r="D65" i="17"/>
  <c r="C65" i="17"/>
  <c r="E64" i="17"/>
  <c r="D64" i="17"/>
  <c r="C64" i="17"/>
  <c r="F63" i="17"/>
  <c r="E63" i="17"/>
  <c r="D63" i="17"/>
  <c r="C63" i="17"/>
  <c r="G62" i="17"/>
  <c r="F62" i="17"/>
  <c r="E62" i="17"/>
  <c r="D62" i="17"/>
  <c r="C62" i="17"/>
  <c r="H61" i="17"/>
  <c r="G61" i="17"/>
  <c r="F61" i="17"/>
  <c r="E61" i="17"/>
  <c r="D61" i="17"/>
  <c r="C61" i="17"/>
  <c r="I60" i="17"/>
  <c r="H60" i="17"/>
  <c r="G60" i="17"/>
  <c r="F60" i="17"/>
  <c r="E60" i="17"/>
  <c r="D60" i="17"/>
  <c r="C60" i="17"/>
  <c r="J59" i="17"/>
  <c r="I59" i="17"/>
  <c r="H59" i="17"/>
  <c r="G59" i="17"/>
  <c r="F59" i="17"/>
  <c r="E59" i="17"/>
  <c r="D59" i="17"/>
  <c r="C59" i="17"/>
  <c r="K58" i="17"/>
  <c r="J58" i="17"/>
  <c r="I58" i="17"/>
  <c r="H58" i="17"/>
  <c r="G58" i="17"/>
  <c r="F58" i="17"/>
  <c r="E58" i="17"/>
  <c r="D58" i="17"/>
  <c r="C58" i="17"/>
  <c r="Q50" i="17"/>
  <c r="P50" i="17"/>
  <c r="O50" i="17"/>
  <c r="N50" i="17"/>
  <c r="D42" i="17"/>
  <c r="E41" i="17"/>
  <c r="D41" i="17"/>
  <c r="F40" i="17"/>
  <c r="E40" i="17"/>
  <c r="D40" i="17"/>
  <c r="G39" i="17"/>
  <c r="F39" i="17"/>
  <c r="E39" i="17"/>
  <c r="D39" i="17"/>
  <c r="H38" i="17"/>
  <c r="G38" i="17"/>
  <c r="F38" i="17"/>
  <c r="E38" i="17"/>
  <c r="D38" i="17"/>
  <c r="I37" i="17"/>
  <c r="H37" i="17"/>
  <c r="G37" i="17"/>
  <c r="F37" i="17"/>
  <c r="E37" i="17"/>
  <c r="D37" i="17"/>
  <c r="J36" i="17"/>
  <c r="I36" i="17"/>
  <c r="H36" i="17"/>
  <c r="G36" i="17"/>
  <c r="F36" i="17"/>
  <c r="E36" i="17"/>
  <c r="D36" i="17"/>
  <c r="K35" i="17"/>
  <c r="J35" i="17"/>
  <c r="I35" i="17"/>
  <c r="H35" i="17"/>
  <c r="G35" i="17"/>
  <c r="F35" i="17"/>
  <c r="E35" i="17"/>
  <c r="D35" i="17"/>
  <c r="L34" i="17"/>
  <c r="K34" i="17"/>
  <c r="J34" i="17"/>
  <c r="I34" i="17"/>
  <c r="H34" i="17"/>
  <c r="G34" i="17"/>
  <c r="F34" i="17"/>
  <c r="E34" i="17"/>
  <c r="D34" i="17"/>
  <c r="M33" i="17"/>
  <c r="L33" i="17"/>
  <c r="K33" i="17"/>
  <c r="J33" i="17"/>
  <c r="I33" i="17"/>
  <c r="H33" i="17"/>
  <c r="G33" i="17"/>
  <c r="F33" i="17"/>
  <c r="E33" i="17"/>
  <c r="D33" i="17"/>
  <c r="M32" i="17"/>
  <c r="L32" i="17"/>
  <c r="K32" i="17"/>
  <c r="J32" i="17"/>
  <c r="I32" i="17"/>
  <c r="H32" i="17"/>
  <c r="G32" i="17"/>
  <c r="F32" i="17"/>
  <c r="E32" i="17"/>
  <c r="D32" i="17"/>
  <c r="M31" i="17"/>
  <c r="L31" i="17"/>
  <c r="K31" i="17"/>
  <c r="J31" i="17"/>
  <c r="I31" i="17"/>
  <c r="H31" i="17"/>
  <c r="G31" i="17"/>
  <c r="F31" i="17"/>
  <c r="E31" i="17"/>
  <c r="D31" i="17"/>
  <c r="M30" i="17"/>
  <c r="L30" i="17"/>
  <c r="K30" i="17"/>
  <c r="J30" i="17"/>
  <c r="I30" i="17"/>
  <c r="H30" i="17"/>
  <c r="G30" i="17"/>
  <c r="F30" i="17"/>
  <c r="E30" i="17"/>
  <c r="D30" i="17"/>
  <c r="L25" i="17"/>
  <c r="L67" i="17" s="1"/>
  <c r="K25" i="17"/>
  <c r="J25" i="17"/>
  <c r="I25" i="17"/>
  <c r="H25" i="17"/>
  <c r="G25" i="17"/>
  <c r="F25" i="17"/>
  <c r="E25" i="17"/>
  <c r="D25" i="17"/>
  <c r="C25" i="17"/>
  <c r="D43" i="17" s="1"/>
  <c r="L24" i="17"/>
  <c r="L66" i="17" s="1"/>
  <c r="K24" i="17"/>
  <c r="J24" i="17"/>
  <c r="I24" i="17"/>
  <c r="H24" i="17"/>
  <c r="G24" i="17"/>
  <c r="F24" i="17"/>
  <c r="E24" i="17"/>
  <c r="D24" i="17"/>
  <c r="L23" i="17"/>
  <c r="L65" i="17" s="1"/>
  <c r="K23" i="17"/>
  <c r="J23" i="17"/>
  <c r="I23" i="17"/>
  <c r="H23" i="17"/>
  <c r="G23" i="17"/>
  <c r="F23" i="17"/>
  <c r="E23" i="17"/>
  <c r="D23" i="17"/>
  <c r="L22" i="17"/>
  <c r="L64" i="17" s="1"/>
  <c r="K22" i="17"/>
  <c r="J22" i="17"/>
  <c r="I22" i="17"/>
  <c r="H22" i="17"/>
  <c r="G22" i="17"/>
  <c r="F22" i="17"/>
  <c r="E22" i="17"/>
  <c r="D22" i="17"/>
  <c r="L21" i="17"/>
  <c r="L63" i="17" s="1"/>
  <c r="K21" i="17"/>
  <c r="J21" i="17"/>
  <c r="I21" i="17"/>
  <c r="H21" i="17"/>
  <c r="G21" i="17"/>
  <c r="F21" i="17"/>
  <c r="E21" i="17"/>
  <c r="D21" i="17"/>
  <c r="L20" i="17"/>
  <c r="L62" i="17" s="1"/>
  <c r="K20" i="17"/>
  <c r="J20" i="17"/>
  <c r="I20" i="17"/>
  <c r="H20" i="17"/>
  <c r="G20" i="17"/>
  <c r="F20" i="17"/>
  <c r="E20" i="17"/>
  <c r="D20" i="17"/>
  <c r="L19" i="17"/>
  <c r="L61" i="17" s="1"/>
  <c r="K19" i="17"/>
  <c r="J19" i="17"/>
  <c r="I19" i="17"/>
  <c r="H19" i="17"/>
  <c r="G19" i="17"/>
  <c r="F19" i="17"/>
  <c r="E19" i="17"/>
  <c r="D19" i="17"/>
  <c r="L18" i="17"/>
  <c r="L60" i="17" s="1"/>
  <c r="K18" i="17"/>
  <c r="J18" i="17"/>
  <c r="I18" i="17"/>
  <c r="H18" i="17"/>
  <c r="G18" i="17"/>
  <c r="F18" i="17"/>
  <c r="E18" i="17"/>
  <c r="D18" i="17"/>
  <c r="L17" i="17"/>
  <c r="L59" i="17" s="1"/>
  <c r="K17" i="17"/>
  <c r="J17" i="17"/>
  <c r="I17" i="17"/>
  <c r="H17" i="17"/>
  <c r="G17" i="17"/>
  <c r="F17" i="17"/>
  <c r="E17" i="17"/>
  <c r="D17" i="17"/>
  <c r="L16" i="17"/>
  <c r="L58" i="17" s="1"/>
  <c r="K16" i="17"/>
  <c r="J16" i="17"/>
  <c r="I16" i="17"/>
  <c r="H16" i="17"/>
  <c r="G16" i="17"/>
  <c r="F16" i="17"/>
  <c r="E16" i="17"/>
  <c r="D16" i="17"/>
  <c r="L15" i="17"/>
  <c r="K15" i="17"/>
  <c r="J15" i="17"/>
  <c r="I15" i="17"/>
  <c r="H15" i="17"/>
  <c r="G15" i="17"/>
  <c r="F15" i="17"/>
  <c r="E15" i="17"/>
  <c r="D15" i="17"/>
  <c r="L14" i="17"/>
  <c r="K14" i="17"/>
  <c r="J14" i="17"/>
  <c r="I14" i="17"/>
  <c r="H14" i="17"/>
  <c r="G14" i="17"/>
  <c r="F14" i="17"/>
  <c r="E14" i="17"/>
  <c r="D14" i="17"/>
  <c r="L13" i="17"/>
  <c r="K13" i="17"/>
  <c r="J13" i="17"/>
  <c r="I13" i="17"/>
  <c r="H13" i="17"/>
  <c r="G13" i="17"/>
  <c r="F13" i="17"/>
  <c r="E13" i="17"/>
  <c r="D13" i="17"/>
  <c r="L12" i="17"/>
  <c r="K12" i="17"/>
  <c r="J12" i="17"/>
  <c r="I12" i="17"/>
  <c r="H12" i="17"/>
  <c r="G12" i="17"/>
  <c r="F12" i="17"/>
  <c r="E12" i="17"/>
  <c r="D12" i="17"/>
  <c r="B8" i="17"/>
  <c r="L21" i="18" l="1"/>
  <c r="K47" i="18"/>
  <c r="J47" i="18" s="1"/>
  <c r="D19" i="18"/>
  <c r="E18" i="18" s="1"/>
  <c r="L20" i="18"/>
  <c r="K61" i="17"/>
  <c r="K65" i="17"/>
  <c r="E42" i="17"/>
  <c r="F41" i="17" s="1"/>
  <c r="G40" i="17" s="1"/>
  <c r="H39" i="17" s="1"/>
  <c r="I38" i="17" s="1"/>
  <c r="J37" i="17" s="1"/>
  <c r="K36" i="17" s="1"/>
  <c r="L35" i="17" s="1"/>
  <c r="M34" i="17" s="1"/>
  <c r="K62" i="17"/>
  <c r="K66" i="17"/>
  <c r="K60" i="17"/>
  <c r="K59" i="17"/>
  <c r="J60" i="17" s="1"/>
  <c r="K63" i="17"/>
  <c r="K64" i="17"/>
  <c r="J65" i="17" s="1"/>
  <c r="K67" i="17"/>
  <c r="D44" i="17"/>
  <c r="E43" i="17" s="1"/>
  <c r="F42" i="17" s="1"/>
  <c r="G41" i="17" s="1"/>
  <c r="H40" i="17" s="1"/>
  <c r="I39" i="17" s="1"/>
  <c r="J38" i="17" s="1"/>
  <c r="K37" i="17" s="1"/>
  <c r="L36" i="17" s="1"/>
  <c r="M35" i="17" s="1"/>
  <c r="C68" i="14"/>
  <c r="E67" i="14"/>
  <c r="E66" i="14"/>
  <c r="E65" i="14"/>
  <c r="C65" i="14"/>
  <c r="D65" i="14"/>
  <c r="F65" i="14"/>
  <c r="D67" i="14" s="1"/>
  <c r="C66" i="14"/>
  <c r="F66" i="14"/>
  <c r="F64" i="14"/>
  <c r="F67" i="14"/>
  <c r="E19" i="18" l="1"/>
  <c r="F19" i="18" s="1"/>
  <c r="F17" i="18"/>
  <c r="F18" i="18"/>
  <c r="G18" i="18" s="1"/>
  <c r="J64" i="17"/>
  <c r="I65" i="17" s="1"/>
  <c r="D47" i="17"/>
  <c r="D48" i="17" s="1"/>
  <c r="D50" i="17" s="1"/>
  <c r="J63" i="17"/>
  <c r="J61" i="17"/>
  <c r="I61" i="17" s="1"/>
  <c r="E44" i="17"/>
  <c r="F44" i="17" s="1"/>
  <c r="J67" i="17"/>
  <c r="J62" i="17"/>
  <c r="J66" i="17"/>
  <c r="D66" i="14"/>
  <c r="C67" i="14" s="1"/>
  <c r="H18" i="18" l="1"/>
  <c r="I18" i="18" s="1"/>
  <c r="J18" i="18" s="1"/>
  <c r="K18" i="18" s="1"/>
  <c r="K44" i="18" s="1"/>
  <c r="G19" i="18"/>
  <c r="G17" i="18"/>
  <c r="H17" i="18" s="1"/>
  <c r="I17" i="18" s="1"/>
  <c r="J17" i="18" s="1"/>
  <c r="K17" i="18" s="1"/>
  <c r="K43" i="18" s="1"/>
  <c r="G16" i="18"/>
  <c r="I64" i="17"/>
  <c r="H65" i="17" s="1"/>
  <c r="I63" i="17"/>
  <c r="F43" i="17"/>
  <c r="G42" i="17" s="1"/>
  <c r="H41" i="17" s="1"/>
  <c r="I40" i="17" s="1"/>
  <c r="J39" i="17" s="1"/>
  <c r="K38" i="17" s="1"/>
  <c r="L37" i="17" s="1"/>
  <c r="M36" i="17" s="1"/>
  <c r="I67" i="17"/>
  <c r="E47" i="17"/>
  <c r="E48" i="17" s="1"/>
  <c r="E50" i="17" s="1"/>
  <c r="I62" i="17"/>
  <c r="G44" i="17"/>
  <c r="I66" i="17"/>
  <c r="L16" i="14"/>
  <c r="J44" i="18" l="1"/>
  <c r="L18" i="18"/>
  <c r="H19" i="18"/>
  <c r="I19" i="18" s="1"/>
  <c r="J19" i="18" s="1"/>
  <c r="K19" i="18" s="1"/>
  <c r="K45" i="18" s="1"/>
  <c r="J46" i="18" s="1"/>
  <c r="I47" i="18" s="1"/>
  <c r="L17" i="18"/>
  <c r="H16" i="18"/>
  <c r="I16" i="18" s="1"/>
  <c r="J16" i="18" s="1"/>
  <c r="K16" i="18" s="1"/>
  <c r="K42" i="18" s="1"/>
  <c r="J43" i="18" s="1"/>
  <c r="H15" i="18"/>
  <c r="H64" i="17"/>
  <c r="G65" i="17" s="1"/>
  <c r="H63" i="17"/>
  <c r="H67" i="17"/>
  <c r="H62" i="17"/>
  <c r="F47" i="17"/>
  <c r="F48" i="17" s="1"/>
  <c r="F50" i="17" s="1"/>
  <c r="G43" i="17"/>
  <c r="G47" i="17" s="1"/>
  <c r="G48" i="17" s="1"/>
  <c r="G50" i="17" s="1"/>
  <c r="H66" i="17"/>
  <c r="H44" i="17"/>
  <c r="D50" i="7"/>
  <c r="D51" i="7"/>
  <c r="I44" i="18" l="1"/>
  <c r="J45" i="18"/>
  <c r="L19" i="18"/>
  <c r="L16" i="18"/>
  <c r="I14" i="18"/>
  <c r="I15" i="18"/>
  <c r="J15" i="18" s="1"/>
  <c r="K15" i="18" s="1"/>
  <c r="K41" i="18" s="1"/>
  <c r="J42" i="18" s="1"/>
  <c r="I43" i="18" s="1"/>
  <c r="G64" i="17"/>
  <c r="F65" i="17" s="1"/>
  <c r="G63" i="17"/>
  <c r="H43" i="17"/>
  <c r="I43" i="17" s="1"/>
  <c r="H42" i="17"/>
  <c r="I44" i="17"/>
  <c r="G67" i="17"/>
  <c r="G66" i="17"/>
  <c r="F34" i="13"/>
  <c r="G33" i="13"/>
  <c r="F33" i="13"/>
  <c r="H32" i="13"/>
  <c r="G32" i="13"/>
  <c r="F32" i="13"/>
  <c r="I31" i="13"/>
  <c r="H31" i="13"/>
  <c r="G31" i="13"/>
  <c r="F31" i="13"/>
  <c r="J30" i="13"/>
  <c r="I30" i="13"/>
  <c r="H30" i="13"/>
  <c r="G30" i="13"/>
  <c r="F30" i="13"/>
  <c r="K29" i="13"/>
  <c r="J29" i="13"/>
  <c r="I29" i="13"/>
  <c r="H29" i="13"/>
  <c r="G29" i="13"/>
  <c r="F29" i="13"/>
  <c r="I13" i="13"/>
  <c r="J12" i="13"/>
  <c r="I12" i="13"/>
  <c r="K11" i="13"/>
  <c r="J11" i="13"/>
  <c r="I11" i="13"/>
  <c r="G15" i="13"/>
  <c r="H14" i="13"/>
  <c r="G14" i="13"/>
  <c r="H13" i="13"/>
  <c r="G13" i="13"/>
  <c r="H12" i="13"/>
  <c r="G12" i="13"/>
  <c r="H11" i="13"/>
  <c r="G11" i="13"/>
  <c r="E49" i="12"/>
  <c r="F48" i="12"/>
  <c r="E48" i="12"/>
  <c r="G47" i="12"/>
  <c r="F47" i="12"/>
  <c r="E47" i="12"/>
  <c r="H46" i="12"/>
  <c r="G46" i="12"/>
  <c r="F46" i="12"/>
  <c r="E46" i="12"/>
  <c r="I45" i="12"/>
  <c r="H45" i="12"/>
  <c r="G45" i="12"/>
  <c r="F45" i="12"/>
  <c r="E45" i="12"/>
  <c r="J44" i="12"/>
  <c r="I44" i="12"/>
  <c r="H44" i="12"/>
  <c r="G44" i="12"/>
  <c r="F44" i="12"/>
  <c r="E44" i="12"/>
  <c r="K43" i="12"/>
  <c r="J43" i="12"/>
  <c r="I43" i="12"/>
  <c r="H43" i="12"/>
  <c r="G43" i="12"/>
  <c r="F43" i="12"/>
  <c r="E43" i="12"/>
  <c r="L53" i="12"/>
  <c r="L52" i="12"/>
  <c r="L51" i="12"/>
  <c r="L50" i="12"/>
  <c r="L49" i="12"/>
  <c r="L48" i="12"/>
  <c r="L47" i="12"/>
  <c r="L46" i="12"/>
  <c r="L45" i="12"/>
  <c r="L44" i="12"/>
  <c r="L43" i="12"/>
  <c r="E17" i="12"/>
  <c r="F16" i="12"/>
  <c r="E16" i="12"/>
  <c r="G15" i="12"/>
  <c r="F15" i="12"/>
  <c r="E15" i="12"/>
  <c r="H14" i="12"/>
  <c r="G14" i="12"/>
  <c r="F14" i="12"/>
  <c r="E14" i="12"/>
  <c r="I13" i="12"/>
  <c r="H13" i="12"/>
  <c r="G13" i="12"/>
  <c r="F13" i="12"/>
  <c r="E13" i="12"/>
  <c r="J12" i="12"/>
  <c r="I12" i="12"/>
  <c r="H12" i="12"/>
  <c r="G12" i="12"/>
  <c r="F12" i="12"/>
  <c r="E12" i="12"/>
  <c r="K11" i="12"/>
  <c r="J11" i="12"/>
  <c r="I11" i="12"/>
  <c r="H11" i="12"/>
  <c r="G11" i="12"/>
  <c r="F11" i="12"/>
  <c r="E11" i="12"/>
  <c r="B67" i="8"/>
  <c r="C66" i="8"/>
  <c r="B66" i="8"/>
  <c r="D65" i="8"/>
  <c r="C65" i="8"/>
  <c r="B65" i="8"/>
  <c r="E64" i="8"/>
  <c r="D64" i="8"/>
  <c r="C64" i="8"/>
  <c r="B64" i="8"/>
  <c r="F63" i="8"/>
  <c r="E63" i="8"/>
  <c r="D63" i="8"/>
  <c r="C63" i="8"/>
  <c r="B63" i="8"/>
  <c r="G62" i="8"/>
  <c r="F62" i="8"/>
  <c r="E62" i="8"/>
  <c r="D62" i="8"/>
  <c r="C62" i="8"/>
  <c r="B62" i="8"/>
  <c r="H61" i="8"/>
  <c r="G61" i="8"/>
  <c r="F61" i="8"/>
  <c r="E61" i="8"/>
  <c r="D61" i="8"/>
  <c r="C61" i="8"/>
  <c r="B61" i="8"/>
  <c r="H60" i="8"/>
  <c r="G60" i="8"/>
  <c r="F60" i="8"/>
  <c r="E60" i="8"/>
  <c r="D60" i="8"/>
  <c r="C60" i="8"/>
  <c r="B60" i="8"/>
  <c r="H59" i="8"/>
  <c r="G59" i="8"/>
  <c r="F59" i="8"/>
  <c r="E59" i="8"/>
  <c r="D59" i="8"/>
  <c r="C59" i="8"/>
  <c r="B59" i="8"/>
  <c r="L45" i="8"/>
  <c r="H58" i="8"/>
  <c r="G58" i="8"/>
  <c r="F58" i="8"/>
  <c r="E58" i="8"/>
  <c r="D58" i="8"/>
  <c r="D52" i="8"/>
  <c r="E51" i="8"/>
  <c r="D51" i="8"/>
  <c r="F50" i="8"/>
  <c r="E50" i="8"/>
  <c r="D50" i="8"/>
  <c r="G49" i="8"/>
  <c r="F49" i="8"/>
  <c r="E49" i="8"/>
  <c r="D49" i="8"/>
  <c r="H48" i="8"/>
  <c r="G48" i="8"/>
  <c r="F48" i="8"/>
  <c r="E48" i="8"/>
  <c r="D48" i="8"/>
  <c r="I47" i="8"/>
  <c r="H47" i="8"/>
  <c r="G47" i="8"/>
  <c r="F47" i="8"/>
  <c r="E47" i="8"/>
  <c r="D47" i="8"/>
  <c r="J46" i="8"/>
  <c r="I46" i="8"/>
  <c r="H46" i="8"/>
  <c r="G46" i="8"/>
  <c r="F46" i="8"/>
  <c r="E46" i="8"/>
  <c r="D46" i="8"/>
  <c r="K45" i="8"/>
  <c r="J45" i="8"/>
  <c r="I45" i="8"/>
  <c r="H45" i="8"/>
  <c r="G45" i="8"/>
  <c r="F45" i="8"/>
  <c r="E45" i="8"/>
  <c r="D45" i="8"/>
  <c r="L55" i="8"/>
  <c r="L54" i="8"/>
  <c r="L53" i="8"/>
  <c r="L52" i="8"/>
  <c r="L51" i="8"/>
  <c r="L50" i="8"/>
  <c r="L49" i="8"/>
  <c r="L48" i="8"/>
  <c r="L47" i="8"/>
  <c r="L46" i="8"/>
  <c r="C34" i="8"/>
  <c r="D33" i="8"/>
  <c r="C33" i="8"/>
  <c r="E32" i="8"/>
  <c r="D32" i="8"/>
  <c r="C32" i="8"/>
  <c r="F31" i="8"/>
  <c r="E31" i="8"/>
  <c r="D31" i="8"/>
  <c r="C31" i="8"/>
  <c r="G30" i="8"/>
  <c r="F30" i="8"/>
  <c r="E30" i="8"/>
  <c r="D30" i="8"/>
  <c r="C30" i="8"/>
  <c r="H29" i="8"/>
  <c r="G29" i="8"/>
  <c r="F29" i="8"/>
  <c r="E29" i="8"/>
  <c r="D29" i="8"/>
  <c r="C29" i="8"/>
  <c r="I28" i="8"/>
  <c r="H28" i="8"/>
  <c r="G28" i="8"/>
  <c r="F28" i="8"/>
  <c r="E28" i="8"/>
  <c r="D28" i="8"/>
  <c r="C28" i="8"/>
  <c r="J27" i="8"/>
  <c r="I27" i="8"/>
  <c r="H27" i="8"/>
  <c r="G27" i="8"/>
  <c r="F27" i="8"/>
  <c r="E27" i="8"/>
  <c r="D27" i="8"/>
  <c r="C27" i="8"/>
  <c r="H14" i="8"/>
  <c r="I13" i="8"/>
  <c r="H13" i="8"/>
  <c r="J12" i="8"/>
  <c r="I12" i="8"/>
  <c r="H12" i="8"/>
  <c r="K11" i="8"/>
  <c r="J11" i="8"/>
  <c r="I11" i="8"/>
  <c r="H11" i="8"/>
  <c r="L36" i="8"/>
  <c r="L35" i="8"/>
  <c r="L34" i="8"/>
  <c r="L33" i="8"/>
  <c r="L32" i="8"/>
  <c r="L31" i="8"/>
  <c r="L30" i="8"/>
  <c r="L29" i="8"/>
  <c r="L28" i="8"/>
  <c r="L27" i="8"/>
  <c r="L26" i="8"/>
  <c r="H44" i="18" l="1"/>
  <c r="I46" i="18"/>
  <c r="H47" i="18" s="1"/>
  <c r="I45" i="18"/>
  <c r="L15" i="18"/>
  <c r="J14" i="18"/>
  <c r="K14" i="18" s="1"/>
  <c r="K40" i="18" s="1"/>
  <c r="J41" i="18" s="1"/>
  <c r="I42" i="18" s="1"/>
  <c r="H43" i="18" s="1"/>
  <c r="G44" i="18" s="1"/>
  <c r="J13" i="18"/>
  <c r="F64" i="17"/>
  <c r="E65" i="17" s="1"/>
  <c r="I42" i="17"/>
  <c r="J42" i="17" s="1"/>
  <c r="I41" i="17"/>
  <c r="H47" i="17"/>
  <c r="H48" i="17" s="1"/>
  <c r="H50" i="17" s="1"/>
  <c r="F67" i="17"/>
  <c r="F66" i="17"/>
  <c r="J43" i="17"/>
  <c r="J44" i="17"/>
  <c r="B24" i="16"/>
  <c r="C24" i="16"/>
  <c r="D24" i="16"/>
  <c r="E24" i="16"/>
  <c r="B25" i="16"/>
  <c r="C25" i="16"/>
  <c r="D25" i="16"/>
  <c r="E25" i="16"/>
  <c r="B26" i="16"/>
  <c r="C26" i="16"/>
  <c r="D26" i="16"/>
  <c r="B27" i="16"/>
  <c r="C27" i="16"/>
  <c r="B28" i="16"/>
  <c r="F24" i="16"/>
  <c r="B16" i="16"/>
  <c r="C15" i="16" s="1"/>
  <c r="D14" i="16" s="1"/>
  <c r="B6" i="16"/>
  <c r="C14" i="16"/>
  <c r="D13" i="16"/>
  <c r="C13" i="16"/>
  <c r="E12" i="16"/>
  <c r="D12" i="16"/>
  <c r="C12" i="16"/>
  <c r="F11" i="16"/>
  <c r="E11" i="16"/>
  <c r="D11" i="16"/>
  <c r="C11" i="16"/>
  <c r="C66" i="15"/>
  <c r="D65" i="15"/>
  <c r="C65" i="15"/>
  <c r="E64" i="15"/>
  <c r="D64" i="15"/>
  <c r="C64" i="15"/>
  <c r="F63" i="15"/>
  <c r="E63" i="15"/>
  <c r="D63" i="15"/>
  <c r="C63" i="15"/>
  <c r="G62" i="15"/>
  <c r="F62" i="15"/>
  <c r="E62" i="15"/>
  <c r="D62" i="15"/>
  <c r="C62" i="15"/>
  <c r="H61" i="15"/>
  <c r="G61" i="15"/>
  <c r="F61" i="15"/>
  <c r="E61" i="15"/>
  <c r="D61" i="15"/>
  <c r="C61" i="15"/>
  <c r="I60" i="15"/>
  <c r="H60" i="15"/>
  <c r="G60" i="15"/>
  <c r="F60" i="15"/>
  <c r="E60" i="15"/>
  <c r="D60" i="15"/>
  <c r="C60" i="15"/>
  <c r="J59" i="15"/>
  <c r="I59" i="15"/>
  <c r="H59" i="15"/>
  <c r="G59" i="15"/>
  <c r="F59" i="15"/>
  <c r="E59" i="15"/>
  <c r="D59" i="15"/>
  <c r="C59" i="15"/>
  <c r="K58" i="15"/>
  <c r="J58" i="15"/>
  <c r="I58" i="15"/>
  <c r="H58" i="15"/>
  <c r="G58" i="15"/>
  <c r="F58" i="15"/>
  <c r="E58" i="15"/>
  <c r="D58" i="15"/>
  <c r="C58" i="15"/>
  <c r="D42" i="15"/>
  <c r="E41" i="15"/>
  <c r="D41" i="15"/>
  <c r="F40" i="15"/>
  <c r="E40" i="15"/>
  <c r="D40" i="15"/>
  <c r="G39" i="15"/>
  <c r="F39" i="15"/>
  <c r="E39" i="15"/>
  <c r="D39" i="15"/>
  <c r="H38" i="15"/>
  <c r="G38" i="15"/>
  <c r="F38" i="15"/>
  <c r="E38" i="15"/>
  <c r="D38" i="15"/>
  <c r="I37" i="15"/>
  <c r="H37" i="15"/>
  <c r="G37" i="15"/>
  <c r="F37" i="15"/>
  <c r="E37" i="15"/>
  <c r="D37" i="15"/>
  <c r="J36" i="15"/>
  <c r="I36" i="15"/>
  <c r="H36" i="15"/>
  <c r="G36" i="15"/>
  <c r="F36" i="15"/>
  <c r="E36" i="15"/>
  <c r="D36" i="15"/>
  <c r="K35" i="15"/>
  <c r="J35" i="15"/>
  <c r="I35" i="15"/>
  <c r="H35" i="15"/>
  <c r="G35" i="15"/>
  <c r="F35" i="15"/>
  <c r="E35" i="15"/>
  <c r="D35" i="15"/>
  <c r="L34" i="15"/>
  <c r="K34" i="15"/>
  <c r="J34" i="15"/>
  <c r="I34" i="15"/>
  <c r="H34" i="15"/>
  <c r="G34" i="15"/>
  <c r="F34" i="15"/>
  <c r="E34" i="15"/>
  <c r="D34" i="15"/>
  <c r="M33" i="15"/>
  <c r="L33" i="15"/>
  <c r="K33" i="15"/>
  <c r="J33" i="15"/>
  <c r="I33" i="15"/>
  <c r="H33" i="15"/>
  <c r="G33" i="15"/>
  <c r="F33" i="15"/>
  <c r="E33" i="15"/>
  <c r="D33" i="15"/>
  <c r="N32" i="15"/>
  <c r="M32" i="15"/>
  <c r="L32" i="15"/>
  <c r="K32" i="15"/>
  <c r="J32" i="15"/>
  <c r="I32" i="15"/>
  <c r="H32" i="15"/>
  <c r="G32" i="15"/>
  <c r="F32" i="15"/>
  <c r="E32" i="15"/>
  <c r="D32" i="15"/>
  <c r="O31" i="15"/>
  <c r="N31" i="15"/>
  <c r="M31" i="15"/>
  <c r="L31" i="15"/>
  <c r="K31" i="15"/>
  <c r="J31" i="15"/>
  <c r="I31" i="15"/>
  <c r="H31" i="15"/>
  <c r="G31" i="15"/>
  <c r="F31" i="15"/>
  <c r="E31" i="15"/>
  <c r="D31" i="15"/>
  <c r="P30" i="15"/>
  <c r="O30" i="15"/>
  <c r="N30" i="15"/>
  <c r="M30" i="15"/>
  <c r="L30" i="15"/>
  <c r="K30" i="15"/>
  <c r="J30" i="15"/>
  <c r="I30" i="15"/>
  <c r="H30" i="15"/>
  <c r="G30" i="15"/>
  <c r="F30" i="15"/>
  <c r="E30" i="15"/>
  <c r="D30" i="15"/>
  <c r="P25" i="15"/>
  <c r="O25" i="15"/>
  <c r="N25" i="15"/>
  <c r="M25" i="15"/>
  <c r="L25" i="15"/>
  <c r="L67" i="15"/>
  <c r="K25" i="15"/>
  <c r="J25" i="15"/>
  <c r="I25" i="15"/>
  <c r="H25" i="15"/>
  <c r="G25" i="15"/>
  <c r="F25" i="15"/>
  <c r="E25" i="15"/>
  <c r="D25" i="15"/>
  <c r="C25" i="15"/>
  <c r="D24" i="15"/>
  <c r="E23" i="15"/>
  <c r="F22" i="15"/>
  <c r="G21" i="15"/>
  <c r="H20" i="15"/>
  <c r="I19" i="15"/>
  <c r="J18" i="15"/>
  <c r="K17" i="15"/>
  <c r="L16" i="15"/>
  <c r="M15" i="15"/>
  <c r="N14" i="15"/>
  <c r="O13" i="15"/>
  <c r="P12" i="15"/>
  <c r="P24" i="15"/>
  <c r="O24" i="15"/>
  <c r="N24" i="15"/>
  <c r="M24" i="15"/>
  <c r="L24" i="15"/>
  <c r="L66" i="15" s="1"/>
  <c r="K24" i="15"/>
  <c r="J24" i="15"/>
  <c r="I24" i="15"/>
  <c r="H24" i="15"/>
  <c r="G24" i="15"/>
  <c r="F24" i="15"/>
  <c r="E24" i="15"/>
  <c r="P23" i="15"/>
  <c r="O23" i="15"/>
  <c r="N23" i="15"/>
  <c r="M23" i="15"/>
  <c r="L23" i="15"/>
  <c r="L65" i="15" s="1"/>
  <c r="K66" i="15" s="1"/>
  <c r="K23" i="15"/>
  <c r="J23" i="15"/>
  <c r="I23" i="15"/>
  <c r="H23" i="15"/>
  <c r="G23" i="15"/>
  <c r="F23" i="15"/>
  <c r="D23" i="15"/>
  <c r="P22" i="15"/>
  <c r="O22" i="15"/>
  <c r="N22" i="15"/>
  <c r="M22" i="15"/>
  <c r="L22" i="15"/>
  <c r="L64" i="15" s="1"/>
  <c r="K22" i="15"/>
  <c r="J22" i="15"/>
  <c r="I22" i="15"/>
  <c r="H22" i="15"/>
  <c r="G22" i="15"/>
  <c r="E22" i="15"/>
  <c r="D22" i="15"/>
  <c r="P21" i="15"/>
  <c r="O21" i="15"/>
  <c r="N21" i="15"/>
  <c r="M21" i="15"/>
  <c r="L21" i="15"/>
  <c r="L63" i="15"/>
  <c r="K21" i="15"/>
  <c r="J21" i="15"/>
  <c r="I21" i="15"/>
  <c r="H21" i="15"/>
  <c r="F21" i="15"/>
  <c r="E21" i="15"/>
  <c r="D21" i="15"/>
  <c r="P20" i="15"/>
  <c r="O20" i="15"/>
  <c r="N20" i="15"/>
  <c r="M20" i="15"/>
  <c r="L20" i="15"/>
  <c r="L62" i="15" s="1"/>
  <c r="K63" i="15" s="1"/>
  <c r="K20" i="15"/>
  <c r="J20" i="15"/>
  <c r="I20" i="15"/>
  <c r="G20" i="15"/>
  <c r="F20" i="15"/>
  <c r="E20" i="15"/>
  <c r="D20" i="15"/>
  <c r="P19" i="15"/>
  <c r="O19" i="15"/>
  <c r="N19" i="15"/>
  <c r="M19" i="15"/>
  <c r="L19" i="15"/>
  <c r="L61" i="15" s="1"/>
  <c r="K62" i="15" s="1"/>
  <c r="K19" i="15"/>
  <c r="J19" i="15"/>
  <c r="H19" i="15"/>
  <c r="G19" i="15"/>
  <c r="F19" i="15"/>
  <c r="E19" i="15"/>
  <c r="D19" i="15"/>
  <c r="P18" i="15"/>
  <c r="O18" i="15"/>
  <c r="N18" i="15"/>
  <c r="M18" i="15"/>
  <c r="L18" i="15"/>
  <c r="L60" i="15" s="1"/>
  <c r="K61" i="15" s="1"/>
  <c r="J62" i="15" s="1"/>
  <c r="K18" i="15"/>
  <c r="I18" i="15"/>
  <c r="H18" i="15"/>
  <c r="G18" i="15"/>
  <c r="F18" i="15"/>
  <c r="E18" i="15"/>
  <c r="D18" i="15"/>
  <c r="P17" i="15"/>
  <c r="O17" i="15"/>
  <c r="N17" i="15"/>
  <c r="M17" i="15"/>
  <c r="L17" i="15"/>
  <c r="L59" i="15"/>
  <c r="J17" i="15"/>
  <c r="I17" i="15"/>
  <c r="H17" i="15"/>
  <c r="G17" i="15"/>
  <c r="F17" i="15"/>
  <c r="E17" i="15"/>
  <c r="D17" i="15"/>
  <c r="P16" i="15"/>
  <c r="O16" i="15"/>
  <c r="N16" i="15"/>
  <c r="M16" i="15"/>
  <c r="L58" i="15"/>
  <c r="K59" i="15" s="1"/>
  <c r="K16" i="15"/>
  <c r="J16" i="15"/>
  <c r="I16" i="15"/>
  <c r="H16" i="15"/>
  <c r="G16" i="15"/>
  <c r="F16" i="15"/>
  <c r="E16" i="15"/>
  <c r="D16" i="15"/>
  <c r="P15" i="15"/>
  <c r="O15" i="15"/>
  <c r="N15" i="15"/>
  <c r="L15" i="15"/>
  <c r="K15" i="15"/>
  <c r="J15" i="15"/>
  <c r="I15" i="15"/>
  <c r="H15" i="15"/>
  <c r="G15" i="15"/>
  <c r="F15" i="15"/>
  <c r="E15" i="15"/>
  <c r="D15" i="15"/>
  <c r="P14" i="15"/>
  <c r="O14" i="15"/>
  <c r="M14" i="15"/>
  <c r="L14" i="15"/>
  <c r="K14" i="15"/>
  <c r="J14" i="15"/>
  <c r="I14" i="15"/>
  <c r="H14" i="15"/>
  <c r="G14" i="15"/>
  <c r="F14" i="15"/>
  <c r="E14" i="15"/>
  <c r="D14" i="15"/>
  <c r="P13" i="15"/>
  <c r="N13" i="15"/>
  <c r="M13" i="15"/>
  <c r="L13" i="15"/>
  <c r="K13" i="15"/>
  <c r="J13" i="15"/>
  <c r="I13" i="15"/>
  <c r="H13" i="15"/>
  <c r="G13" i="15"/>
  <c r="F13" i="15"/>
  <c r="E13" i="15"/>
  <c r="D13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B8" i="15"/>
  <c r="L24" i="14"/>
  <c r="L66" i="14" s="1"/>
  <c r="E64" i="14"/>
  <c r="D64" i="14"/>
  <c r="C64" i="14"/>
  <c r="F63" i="14"/>
  <c r="E63" i="14"/>
  <c r="D63" i="14"/>
  <c r="C63" i="14"/>
  <c r="L20" i="14"/>
  <c r="L62" i="14" s="1"/>
  <c r="G62" i="14"/>
  <c r="F62" i="14"/>
  <c r="E62" i="14"/>
  <c r="D62" i="14"/>
  <c r="C62" i="14"/>
  <c r="H61" i="14"/>
  <c r="G61" i="14"/>
  <c r="F61" i="14"/>
  <c r="E61" i="14"/>
  <c r="D61" i="14"/>
  <c r="C61" i="14"/>
  <c r="I60" i="14"/>
  <c r="H60" i="14"/>
  <c r="G60" i="14"/>
  <c r="F60" i="14"/>
  <c r="E60" i="14"/>
  <c r="D60" i="14"/>
  <c r="C60" i="14"/>
  <c r="J59" i="14"/>
  <c r="I59" i="14"/>
  <c r="H59" i="14"/>
  <c r="G59" i="14"/>
  <c r="F59" i="14"/>
  <c r="E59" i="14"/>
  <c r="D59" i="14"/>
  <c r="C59" i="14"/>
  <c r="L58" i="14"/>
  <c r="K58" i="14"/>
  <c r="J58" i="14"/>
  <c r="I58" i="14"/>
  <c r="H58" i="14"/>
  <c r="G58" i="14"/>
  <c r="F58" i="14"/>
  <c r="E58" i="14"/>
  <c r="D58" i="14"/>
  <c r="C58" i="14"/>
  <c r="D42" i="14"/>
  <c r="E41" i="14"/>
  <c r="D41" i="14"/>
  <c r="F40" i="14"/>
  <c r="E40" i="14"/>
  <c r="D40" i="14"/>
  <c r="G39" i="14"/>
  <c r="F39" i="14"/>
  <c r="E39" i="14"/>
  <c r="D39" i="14"/>
  <c r="H38" i="14"/>
  <c r="G38" i="14"/>
  <c r="F38" i="14"/>
  <c r="E38" i="14"/>
  <c r="D38" i="14"/>
  <c r="I37" i="14"/>
  <c r="H37" i="14"/>
  <c r="G37" i="14"/>
  <c r="F37" i="14"/>
  <c r="E37" i="14"/>
  <c r="D37" i="14"/>
  <c r="J36" i="14"/>
  <c r="I36" i="14"/>
  <c r="H36" i="14"/>
  <c r="G36" i="14"/>
  <c r="F36" i="14"/>
  <c r="E36" i="14"/>
  <c r="D36" i="14"/>
  <c r="K35" i="14"/>
  <c r="J35" i="14"/>
  <c r="I35" i="14"/>
  <c r="H35" i="14"/>
  <c r="G35" i="14"/>
  <c r="F35" i="14"/>
  <c r="E35" i="14"/>
  <c r="D35" i="14"/>
  <c r="L34" i="14"/>
  <c r="K34" i="14"/>
  <c r="J34" i="14"/>
  <c r="I34" i="14"/>
  <c r="H34" i="14"/>
  <c r="G34" i="14"/>
  <c r="F34" i="14"/>
  <c r="E34" i="14"/>
  <c r="D34" i="14"/>
  <c r="M33" i="14"/>
  <c r="L33" i="14"/>
  <c r="K33" i="14"/>
  <c r="J33" i="14"/>
  <c r="I33" i="14"/>
  <c r="H33" i="14"/>
  <c r="G33" i="14"/>
  <c r="F33" i="14"/>
  <c r="E33" i="14"/>
  <c r="D33" i="14"/>
  <c r="M32" i="14"/>
  <c r="L32" i="14"/>
  <c r="K32" i="14"/>
  <c r="J32" i="14"/>
  <c r="I32" i="14"/>
  <c r="H32" i="14"/>
  <c r="G32" i="14"/>
  <c r="F32" i="14"/>
  <c r="E32" i="14"/>
  <c r="D32" i="14"/>
  <c r="M31" i="14"/>
  <c r="L31" i="14"/>
  <c r="K31" i="14"/>
  <c r="J31" i="14"/>
  <c r="I31" i="14"/>
  <c r="H31" i="14"/>
  <c r="G31" i="14"/>
  <c r="F31" i="14"/>
  <c r="E31" i="14"/>
  <c r="D31" i="14"/>
  <c r="M30" i="14"/>
  <c r="L30" i="14"/>
  <c r="K30" i="14"/>
  <c r="J30" i="14"/>
  <c r="I30" i="14"/>
  <c r="H30" i="14"/>
  <c r="G30" i="14"/>
  <c r="F30" i="14"/>
  <c r="E30" i="14"/>
  <c r="D30" i="14"/>
  <c r="L25" i="14"/>
  <c r="L67" i="14" s="1"/>
  <c r="K25" i="14"/>
  <c r="B8" i="14"/>
  <c r="J25" i="14"/>
  <c r="I25" i="14"/>
  <c r="H25" i="14"/>
  <c r="G25" i="14"/>
  <c r="F25" i="14"/>
  <c r="E25" i="14"/>
  <c r="D25" i="14"/>
  <c r="C25" i="14"/>
  <c r="D24" i="14"/>
  <c r="E23" i="14"/>
  <c r="F22" i="14"/>
  <c r="G21" i="14"/>
  <c r="H20" i="14"/>
  <c r="I19" i="14"/>
  <c r="J18" i="14"/>
  <c r="K17" i="14"/>
  <c r="K24" i="14"/>
  <c r="J24" i="14"/>
  <c r="I24" i="14"/>
  <c r="H24" i="14"/>
  <c r="G24" i="14"/>
  <c r="F24" i="14"/>
  <c r="E24" i="14"/>
  <c r="L23" i="14"/>
  <c r="L65" i="14" s="1"/>
  <c r="K23" i="14"/>
  <c r="J23" i="14"/>
  <c r="I23" i="14"/>
  <c r="H23" i="14"/>
  <c r="G23" i="14"/>
  <c r="F23" i="14"/>
  <c r="D23" i="14"/>
  <c r="L22" i="14"/>
  <c r="L64" i="14" s="1"/>
  <c r="K22" i="14"/>
  <c r="J22" i="14"/>
  <c r="I22" i="14"/>
  <c r="H22" i="14"/>
  <c r="G22" i="14"/>
  <c r="E22" i="14"/>
  <c r="D22" i="14"/>
  <c r="L21" i="14"/>
  <c r="L63" i="14" s="1"/>
  <c r="K21" i="14"/>
  <c r="J21" i="14"/>
  <c r="I21" i="14"/>
  <c r="H21" i="14"/>
  <c r="F21" i="14"/>
  <c r="E21" i="14"/>
  <c r="D21" i="14"/>
  <c r="K20" i="14"/>
  <c r="J20" i="14"/>
  <c r="I20" i="14"/>
  <c r="G20" i="14"/>
  <c r="F20" i="14"/>
  <c r="E20" i="14"/>
  <c r="D20" i="14"/>
  <c r="L19" i="14"/>
  <c r="L61" i="14" s="1"/>
  <c r="K19" i="14"/>
  <c r="J19" i="14"/>
  <c r="H19" i="14"/>
  <c r="G19" i="14"/>
  <c r="F19" i="14"/>
  <c r="E19" i="14"/>
  <c r="D19" i="14"/>
  <c r="L18" i="14"/>
  <c r="L60" i="14" s="1"/>
  <c r="K18" i="14"/>
  <c r="I18" i="14"/>
  <c r="H18" i="14"/>
  <c r="G18" i="14"/>
  <c r="F18" i="14"/>
  <c r="E18" i="14"/>
  <c r="D18" i="14"/>
  <c r="L17" i="14"/>
  <c r="L59" i="14" s="1"/>
  <c r="J17" i="14"/>
  <c r="I17" i="14"/>
  <c r="H17" i="14"/>
  <c r="G17" i="14"/>
  <c r="F17" i="14"/>
  <c r="E17" i="14"/>
  <c r="D17" i="14"/>
  <c r="K16" i="14"/>
  <c r="J16" i="14"/>
  <c r="I16" i="14"/>
  <c r="H16" i="14"/>
  <c r="G16" i="14"/>
  <c r="F16" i="14"/>
  <c r="E16" i="14"/>
  <c r="D16" i="14"/>
  <c r="L15" i="14"/>
  <c r="K15" i="14"/>
  <c r="J15" i="14"/>
  <c r="I15" i="14"/>
  <c r="H15" i="14"/>
  <c r="G15" i="14"/>
  <c r="F15" i="14"/>
  <c r="E15" i="14"/>
  <c r="D15" i="14"/>
  <c r="L14" i="14"/>
  <c r="K14" i="14"/>
  <c r="J14" i="14"/>
  <c r="I14" i="14"/>
  <c r="H14" i="14"/>
  <c r="G14" i="14"/>
  <c r="F14" i="14"/>
  <c r="E14" i="14"/>
  <c r="D14" i="14"/>
  <c r="L13" i="14"/>
  <c r="K13" i="14"/>
  <c r="J13" i="14"/>
  <c r="I13" i="14"/>
  <c r="H13" i="14"/>
  <c r="G13" i="14"/>
  <c r="F13" i="14"/>
  <c r="E13" i="14"/>
  <c r="D13" i="14"/>
  <c r="L12" i="14"/>
  <c r="K12" i="14"/>
  <c r="J12" i="14"/>
  <c r="I12" i="14"/>
  <c r="H12" i="14"/>
  <c r="G12" i="14"/>
  <c r="F12" i="14"/>
  <c r="E12" i="14"/>
  <c r="D12" i="14"/>
  <c r="J63" i="15"/>
  <c r="B50" i="13"/>
  <c r="C50" i="13"/>
  <c r="B51" i="13"/>
  <c r="C51" i="13"/>
  <c r="B52" i="13"/>
  <c r="D50" i="13"/>
  <c r="B34" i="13"/>
  <c r="C34" i="13"/>
  <c r="D34" i="13"/>
  <c r="E34" i="13"/>
  <c r="B35" i="13"/>
  <c r="C35" i="13"/>
  <c r="D35" i="13"/>
  <c r="E35" i="13"/>
  <c r="B36" i="13"/>
  <c r="C36" i="13"/>
  <c r="D36" i="13"/>
  <c r="B37" i="13"/>
  <c r="C37" i="13"/>
  <c r="B38" i="13"/>
  <c r="B21" i="13"/>
  <c r="C21" i="13" s="1"/>
  <c r="D21" i="13" s="1"/>
  <c r="C19" i="13"/>
  <c r="D18" i="13"/>
  <c r="C18" i="13"/>
  <c r="E17" i="13"/>
  <c r="D17" i="13"/>
  <c r="C17" i="13"/>
  <c r="F16" i="13"/>
  <c r="E16" i="13"/>
  <c r="D16" i="13"/>
  <c r="C16" i="13"/>
  <c r="B6" i="13"/>
  <c r="O16" i="12"/>
  <c r="P16" i="12"/>
  <c r="Q16" i="12"/>
  <c r="R16" i="12"/>
  <c r="O17" i="12"/>
  <c r="P17" i="12"/>
  <c r="Q17" i="12"/>
  <c r="R17" i="12"/>
  <c r="O18" i="12"/>
  <c r="P18" i="12"/>
  <c r="Q18" i="12"/>
  <c r="O19" i="12"/>
  <c r="P19" i="12"/>
  <c r="O20" i="12"/>
  <c r="O52" i="12"/>
  <c r="B52" i="12"/>
  <c r="P51" i="12"/>
  <c r="O51" i="12"/>
  <c r="C51" i="12"/>
  <c r="B51" i="12"/>
  <c r="Q50" i="12"/>
  <c r="P50" i="12"/>
  <c r="O50" i="12"/>
  <c r="D50" i="12"/>
  <c r="C50" i="12"/>
  <c r="B50" i="12"/>
  <c r="R49" i="12"/>
  <c r="Q49" i="12"/>
  <c r="P49" i="12"/>
  <c r="O49" i="12"/>
  <c r="D49" i="12"/>
  <c r="C49" i="12"/>
  <c r="B49" i="12"/>
  <c r="B34" i="12"/>
  <c r="C33" i="12"/>
  <c r="B33" i="12"/>
  <c r="D32" i="12"/>
  <c r="C32" i="12"/>
  <c r="B32" i="12"/>
  <c r="E31" i="12"/>
  <c r="D31" i="12"/>
  <c r="C31" i="12"/>
  <c r="B31" i="12"/>
  <c r="F30" i="12"/>
  <c r="E30" i="12"/>
  <c r="D30" i="12"/>
  <c r="C30" i="12"/>
  <c r="B30" i="12"/>
  <c r="G29" i="12"/>
  <c r="F29" i="12"/>
  <c r="E29" i="12"/>
  <c r="D29" i="12"/>
  <c r="C29" i="12"/>
  <c r="B29" i="12"/>
  <c r="B21" i="12"/>
  <c r="C21" i="12" s="1"/>
  <c r="D21" i="12" s="1"/>
  <c r="E21" i="12" s="1"/>
  <c r="F21" i="12" s="1"/>
  <c r="G21" i="12" s="1"/>
  <c r="H21" i="12" s="1"/>
  <c r="I21" i="12" s="1"/>
  <c r="J21" i="12" s="1"/>
  <c r="K21" i="12" s="1"/>
  <c r="C19" i="12"/>
  <c r="D18" i="12"/>
  <c r="C18" i="12"/>
  <c r="D17" i="12"/>
  <c r="C17" i="12"/>
  <c r="D16" i="12"/>
  <c r="C16" i="12"/>
  <c r="B6" i="12"/>
  <c r="C20" i="12"/>
  <c r="D19" i="12" s="1"/>
  <c r="C23" i="9"/>
  <c r="C24" i="9"/>
  <c r="C25" i="9"/>
  <c r="C26" i="9"/>
  <c r="C27" i="9"/>
  <c r="B16" i="9"/>
  <c r="D23" i="9"/>
  <c r="E23" i="9"/>
  <c r="F23" i="9"/>
  <c r="G23" i="9"/>
  <c r="D24" i="9"/>
  <c r="E24" i="9"/>
  <c r="F24" i="9"/>
  <c r="D25" i="9"/>
  <c r="E25" i="9"/>
  <c r="D26" i="9"/>
  <c r="C14" i="9"/>
  <c r="D13" i="9"/>
  <c r="C13" i="9"/>
  <c r="E12" i="9"/>
  <c r="D12" i="9"/>
  <c r="C12" i="9"/>
  <c r="F11" i="9"/>
  <c r="E11" i="9"/>
  <c r="D11" i="9"/>
  <c r="C11" i="9"/>
  <c r="B6" i="9"/>
  <c r="E23" i="7"/>
  <c r="F22" i="7"/>
  <c r="G21" i="7"/>
  <c r="H20" i="7"/>
  <c r="I19" i="7"/>
  <c r="J18" i="7"/>
  <c r="K17" i="7"/>
  <c r="L16" i="7"/>
  <c r="L58" i="7"/>
  <c r="L17" i="7"/>
  <c r="L59" i="7"/>
  <c r="B8" i="7"/>
  <c r="K18" i="7"/>
  <c r="L18" i="7"/>
  <c r="L60" i="7"/>
  <c r="J19" i="7"/>
  <c r="K19" i="7"/>
  <c r="L19" i="7"/>
  <c r="L61" i="7"/>
  <c r="I20" i="7"/>
  <c r="J20" i="7"/>
  <c r="K20" i="7"/>
  <c r="L20" i="7"/>
  <c r="L62" i="7" s="1"/>
  <c r="H21" i="7"/>
  <c r="I21" i="7"/>
  <c r="J21" i="7"/>
  <c r="K21" i="7"/>
  <c r="L21" i="7"/>
  <c r="L63" i="7" s="1"/>
  <c r="K63" i="7" s="1"/>
  <c r="J64" i="7" s="1"/>
  <c r="G22" i="7"/>
  <c r="H22" i="7"/>
  <c r="I22" i="7"/>
  <c r="J22" i="7"/>
  <c r="K22" i="7"/>
  <c r="L22" i="7"/>
  <c r="L64" i="7"/>
  <c r="F23" i="7"/>
  <c r="G23" i="7"/>
  <c r="H23" i="7"/>
  <c r="I23" i="7"/>
  <c r="J23" i="7"/>
  <c r="K23" i="7"/>
  <c r="L23" i="7"/>
  <c r="L65" i="7"/>
  <c r="E24" i="7"/>
  <c r="F24" i="7"/>
  <c r="G24" i="7"/>
  <c r="H24" i="7"/>
  <c r="I24" i="7"/>
  <c r="J24" i="7"/>
  <c r="K24" i="7"/>
  <c r="L24" i="7"/>
  <c r="L66" i="7" s="1"/>
  <c r="D24" i="7"/>
  <c r="E25" i="7"/>
  <c r="F25" i="7"/>
  <c r="G25" i="7"/>
  <c r="H25" i="7"/>
  <c r="I25" i="7"/>
  <c r="J25" i="7"/>
  <c r="K25" i="7"/>
  <c r="L25" i="7"/>
  <c r="L67" i="7" s="1"/>
  <c r="D25" i="7"/>
  <c r="C25" i="7"/>
  <c r="E58" i="7"/>
  <c r="E59" i="7"/>
  <c r="E60" i="7"/>
  <c r="E61" i="7"/>
  <c r="E62" i="7"/>
  <c r="E63" i="7"/>
  <c r="E64" i="7"/>
  <c r="F58" i="7"/>
  <c r="G58" i="7"/>
  <c r="H58" i="7"/>
  <c r="I58" i="7"/>
  <c r="J58" i="7"/>
  <c r="F59" i="7"/>
  <c r="G59" i="7"/>
  <c r="H59" i="7"/>
  <c r="I59" i="7"/>
  <c r="J59" i="7"/>
  <c r="F60" i="7"/>
  <c r="G60" i="7"/>
  <c r="H60" i="7"/>
  <c r="I60" i="7"/>
  <c r="F61" i="7"/>
  <c r="G61" i="7"/>
  <c r="H61" i="7"/>
  <c r="F62" i="7"/>
  <c r="G62" i="7"/>
  <c r="F63" i="7"/>
  <c r="K58" i="7"/>
  <c r="C58" i="7"/>
  <c r="C59" i="7"/>
  <c r="C60" i="7"/>
  <c r="C61" i="7"/>
  <c r="C62" i="7"/>
  <c r="C63" i="7"/>
  <c r="C64" i="7"/>
  <c r="C65" i="7"/>
  <c r="C66" i="7"/>
  <c r="D58" i="7"/>
  <c r="D59" i="7"/>
  <c r="D60" i="7"/>
  <c r="D61" i="7"/>
  <c r="D62" i="7"/>
  <c r="D63" i="7"/>
  <c r="D64" i="7"/>
  <c r="D65" i="7"/>
  <c r="N12" i="7"/>
  <c r="O12" i="7"/>
  <c r="P12" i="7"/>
  <c r="N13" i="7"/>
  <c r="O13" i="7"/>
  <c r="P13" i="7"/>
  <c r="N14" i="7"/>
  <c r="O14" i="7"/>
  <c r="P14" i="7"/>
  <c r="N15" i="7"/>
  <c r="O15" i="7"/>
  <c r="P15" i="7"/>
  <c r="N16" i="7"/>
  <c r="O16" i="7"/>
  <c r="P16" i="7"/>
  <c r="N17" i="7"/>
  <c r="O17" i="7"/>
  <c r="P17" i="7"/>
  <c r="N18" i="7"/>
  <c r="O18" i="7"/>
  <c r="P18" i="7"/>
  <c r="N19" i="7"/>
  <c r="O19" i="7"/>
  <c r="P19" i="7"/>
  <c r="N20" i="7"/>
  <c r="O20" i="7"/>
  <c r="P20" i="7"/>
  <c r="N21" i="7"/>
  <c r="O21" i="7"/>
  <c r="P21" i="7"/>
  <c r="N22" i="7"/>
  <c r="O22" i="7"/>
  <c r="P22" i="7"/>
  <c r="N23" i="7"/>
  <c r="O23" i="7"/>
  <c r="P23" i="7"/>
  <c r="N24" i="7"/>
  <c r="O24" i="7"/>
  <c r="P24" i="7"/>
  <c r="N25" i="7"/>
  <c r="O25" i="7"/>
  <c r="P25" i="7"/>
  <c r="N30" i="7"/>
  <c r="O30" i="7"/>
  <c r="P30" i="7"/>
  <c r="N31" i="7"/>
  <c r="O31" i="7"/>
  <c r="D43" i="7"/>
  <c r="M15" i="7"/>
  <c r="N32" i="7"/>
  <c r="D44" i="7"/>
  <c r="M16" i="7"/>
  <c r="M17" i="7"/>
  <c r="M18" i="7"/>
  <c r="M19" i="7"/>
  <c r="M20" i="7"/>
  <c r="M21" i="7"/>
  <c r="M22" i="7"/>
  <c r="M23" i="7"/>
  <c r="M24" i="7"/>
  <c r="M25" i="7"/>
  <c r="B21" i="8"/>
  <c r="C21" i="8" s="1"/>
  <c r="D21" i="8" s="1"/>
  <c r="E21" i="8" s="1"/>
  <c r="B6" i="8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E30" i="7"/>
  <c r="E31" i="7"/>
  <c r="E32" i="7"/>
  <c r="E33" i="7"/>
  <c r="E34" i="7"/>
  <c r="E35" i="7"/>
  <c r="E36" i="7"/>
  <c r="E37" i="7"/>
  <c r="E38" i="7"/>
  <c r="E39" i="7"/>
  <c r="E40" i="7"/>
  <c r="E41" i="7"/>
  <c r="F30" i="7"/>
  <c r="F31" i="7"/>
  <c r="F32" i="7"/>
  <c r="F33" i="7"/>
  <c r="F34" i="7"/>
  <c r="F35" i="7"/>
  <c r="F36" i="7"/>
  <c r="F37" i="7"/>
  <c r="F38" i="7"/>
  <c r="F39" i="7"/>
  <c r="F40" i="7"/>
  <c r="G30" i="7"/>
  <c r="G31" i="7"/>
  <c r="G32" i="7"/>
  <c r="G33" i="7"/>
  <c r="G34" i="7"/>
  <c r="G35" i="7"/>
  <c r="G36" i="7"/>
  <c r="G37" i="7"/>
  <c r="G38" i="7"/>
  <c r="G39" i="7"/>
  <c r="H30" i="7"/>
  <c r="H31" i="7"/>
  <c r="H32" i="7"/>
  <c r="H33" i="7"/>
  <c r="H34" i="7"/>
  <c r="H35" i="7"/>
  <c r="H36" i="7"/>
  <c r="H37" i="7"/>
  <c r="H38" i="7"/>
  <c r="I30" i="7"/>
  <c r="I31" i="7"/>
  <c r="I32" i="7"/>
  <c r="I33" i="7"/>
  <c r="I34" i="7"/>
  <c r="I35" i="7"/>
  <c r="I36" i="7"/>
  <c r="I37" i="7"/>
  <c r="J30" i="7"/>
  <c r="J31" i="7"/>
  <c r="J32" i="7"/>
  <c r="J33" i="7"/>
  <c r="J34" i="7"/>
  <c r="J35" i="7"/>
  <c r="J36" i="7"/>
  <c r="K30" i="7"/>
  <c r="K31" i="7"/>
  <c r="K32" i="7"/>
  <c r="K33" i="7"/>
  <c r="K34" i="7"/>
  <c r="K35" i="7"/>
  <c r="L30" i="7"/>
  <c r="L31" i="7"/>
  <c r="L32" i="7"/>
  <c r="L33" i="7"/>
  <c r="L34" i="7"/>
  <c r="M30" i="7"/>
  <c r="M31" i="7"/>
  <c r="M32" i="7"/>
  <c r="M33" i="7"/>
  <c r="E12" i="7"/>
  <c r="F12" i="7"/>
  <c r="G12" i="7"/>
  <c r="H12" i="7"/>
  <c r="I12" i="7"/>
  <c r="J12" i="7"/>
  <c r="K12" i="7"/>
  <c r="L12" i="7"/>
  <c r="M12" i="7"/>
  <c r="E13" i="7"/>
  <c r="F13" i="7"/>
  <c r="G13" i="7"/>
  <c r="H13" i="7"/>
  <c r="I13" i="7"/>
  <c r="J13" i="7"/>
  <c r="K13" i="7"/>
  <c r="L13" i="7"/>
  <c r="M13" i="7"/>
  <c r="E14" i="7"/>
  <c r="F14" i="7"/>
  <c r="G14" i="7"/>
  <c r="H14" i="7"/>
  <c r="I14" i="7"/>
  <c r="J14" i="7"/>
  <c r="K14" i="7"/>
  <c r="L14" i="7"/>
  <c r="M14" i="7"/>
  <c r="E15" i="7"/>
  <c r="F15" i="7"/>
  <c r="G15" i="7"/>
  <c r="H15" i="7"/>
  <c r="I15" i="7"/>
  <c r="J15" i="7"/>
  <c r="K15" i="7"/>
  <c r="L15" i="7"/>
  <c r="E16" i="7"/>
  <c r="F16" i="7"/>
  <c r="G16" i="7"/>
  <c r="H16" i="7"/>
  <c r="I16" i="7"/>
  <c r="J16" i="7"/>
  <c r="K16" i="7"/>
  <c r="E17" i="7"/>
  <c r="F17" i="7"/>
  <c r="G17" i="7"/>
  <c r="H17" i="7"/>
  <c r="I17" i="7"/>
  <c r="J17" i="7"/>
  <c r="E18" i="7"/>
  <c r="F18" i="7"/>
  <c r="G18" i="7"/>
  <c r="H18" i="7"/>
  <c r="I18" i="7"/>
  <c r="E19" i="7"/>
  <c r="F19" i="7"/>
  <c r="G19" i="7"/>
  <c r="H19" i="7"/>
  <c r="E20" i="7"/>
  <c r="F20" i="7"/>
  <c r="G20" i="7"/>
  <c r="E21" i="7"/>
  <c r="F21" i="7"/>
  <c r="E22" i="7"/>
  <c r="D12" i="7"/>
  <c r="D13" i="7"/>
  <c r="D14" i="7"/>
  <c r="D15" i="7"/>
  <c r="D16" i="7"/>
  <c r="D17" i="7"/>
  <c r="D18" i="7"/>
  <c r="D19" i="7"/>
  <c r="D20" i="7"/>
  <c r="D21" i="7"/>
  <c r="D22" i="7"/>
  <c r="D23" i="7"/>
  <c r="B52" i="8"/>
  <c r="C52" i="8"/>
  <c r="B53" i="8"/>
  <c r="C53" i="8"/>
  <c r="B54" i="8"/>
  <c r="D18" i="8"/>
  <c r="P52" i="8"/>
  <c r="P53" i="8"/>
  <c r="Q52" i="8"/>
  <c r="B31" i="8"/>
  <c r="B32" i="8"/>
  <c r="B33" i="8"/>
  <c r="B34" i="8"/>
  <c r="B35" i="8"/>
  <c r="E16" i="8"/>
  <c r="E17" i="8"/>
  <c r="D16" i="8"/>
  <c r="F16" i="8"/>
  <c r="D17" i="8"/>
  <c r="C16" i="8"/>
  <c r="C17" i="8"/>
  <c r="C18" i="8"/>
  <c r="C19" i="8"/>
  <c r="K64" i="7"/>
  <c r="J65" i="7" s="1"/>
  <c r="K66" i="7"/>
  <c r="K65" i="7"/>
  <c r="K59" i="7"/>
  <c r="C20" i="8"/>
  <c r="K61" i="7"/>
  <c r="H46" i="18" l="1"/>
  <c r="G47" i="18" s="1"/>
  <c r="H45" i="18"/>
  <c r="K13" i="18"/>
  <c r="K39" i="18" s="1"/>
  <c r="J40" i="18" s="1"/>
  <c r="I41" i="18" s="1"/>
  <c r="H42" i="18" s="1"/>
  <c r="G43" i="18" s="1"/>
  <c r="F44" i="18" s="1"/>
  <c r="K12" i="18"/>
  <c r="K38" i="18" s="1"/>
  <c r="L14" i="18"/>
  <c r="J41" i="17"/>
  <c r="K41" i="17" s="1"/>
  <c r="K42" i="17"/>
  <c r="I47" i="17"/>
  <c r="I48" i="17" s="1"/>
  <c r="I50" i="17" s="1"/>
  <c r="J40" i="17"/>
  <c r="E67" i="17"/>
  <c r="E66" i="17"/>
  <c r="K43" i="17"/>
  <c r="K44" i="17"/>
  <c r="K60" i="14"/>
  <c r="K63" i="14"/>
  <c r="K61" i="14"/>
  <c r="K62" i="14"/>
  <c r="K65" i="14"/>
  <c r="K66" i="14"/>
  <c r="K67" i="14"/>
  <c r="C20" i="13"/>
  <c r="D20" i="13" s="1"/>
  <c r="E20" i="13" s="1"/>
  <c r="F20" i="13" s="1"/>
  <c r="L21" i="12"/>
  <c r="K53" i="12"/>
  <c r="E19" i="12"/>
  <c r="F19" i="12" s="1"/>
  <c r="G19" i="12" s="1"/>
  <c r="H19" i="12" s="1"/>
  <c r="I19" i="12" s="1"/>
  <c r="J19" i="12" s="1"/>
  <c r="K19" i="12" s="1"/>
  <c r="E18" i="12"/>
  <c r="R18" i="12" s="1"/>
  <c r="C16" i="9"/>
  <c r="D16" i="9" s="1"/>
  <c r="E16" i="9" s="1"/>
  <c r="F16" i="9" s="1"/>
  <c r="G16" i="9" s="1"/>
  <c r="C28" i="9"/>
  <c r="C33" i="9" s="1"/>
  <c r="C34" i="9" s="1"/>
  <c r="D19" i="8"/>
  <c r="E18" i="8" s="1"/>
  <c r="D20" i="8"/>
  <c r="E20" i="8" s="1"/>
  <c r="E42" i="7"/>
  <c r="F41" i="7" s="1"/>
  <c r="G40" i="7" s="1"/>
  <c r="H39" i="7" s="1"/>
  <c r="I38" i="7" s="1"/>
  <c r="K67" i="7"/>
  <c r="I65" i="7"/>
  <c r="K62" i="7"/>
  <c r="D47" i="7"/>
  <c r="D48" i="7" s="1"/>
  <c r="E44" i="7"/>
  <c r="E43" i="7"/>
  <c r="F42" i="7" s="1"/>
  <c r="G41" i="7" s="1"/>
  <c r="H40" i="7" s="1"/>
  <c r="I39" i="7" s="1"/>
  <c r="J38" i="7" s="1"/>
  <c r="J67" i="7"/>
  <c r="J63" i="7"/>
  <c r="I64" i="7" s="1"/>
  <c r="D20" i="12"/>
  <c r="I63" i="15"/>
  <c r="K65" i="15"/>
  <c r="J66" i="15" s="1"/>
  <c r="K64" i="15"/>
  <c r="J64" i="15" s="1"/>
  <c r="I64" i="15" s="1"/>
  <c r="J66" i="7"/>
  <c r="J62" i="7"/>
  <c r="I63" i="7" s="1"/>
  <c r="H64" i="7" s="1"/>
  <c r="K60" i="7"/>
  <c r="C15" i="9"/>
  <c r="D14" i="9" s="1"/>
  <c r="E13" i="9" s="1"/>
  <c r="C29" i="9"/>
  <c r="K64" i="14"/>
  <c r="K60" i="15"/>
  <c r="J60" i="15" s="1"/>
  <c r="D43" i="15"/>
  <c r="E42" i="15" s="1"/>
  <c r="F41" i="15" s="1"/>
  <c r="G40" i="15" s="1"/>
  <c r="H39" i="15" s="1"/>
  <c r="I38" i="15" s="1"/>
  <c r="J37" i="15" s="1"/>
  <c r="K36" i="15" s="1"/>
  <c r="L35" i="15" s="1"/>
  <c r="M34" i="15" s="1"/>
  <c r="N33" i="15" s="1"/>
  <c r="D44" i="15"/>
  <c r="K67" i="15"/>
  <c r="J67" i="15" s="1"/>
  <c r="K59" i="14"/>
  <c r="D43" i="14"/>
  <c r="E42" i="14" s="1"/>
  <c r="D44" i="14"/>
  <c r="C16" i="16"/>
  <c r="D16" i="16" s="1"/>
  <c r="E16" i="16" s="1"/>
  <c r="F16" i="16" s="1"/>
  <c r="G16" i="16" s="1"/>
  <c r="G29" i="16" s="1"/>
  <c r="D15" i="16"/>
  <c r="E15" i="16" s="1"/>
  <c r="F15" i="16" s="1"/>
  <c r="G15" i="16" s="1"/>
  <c r="G28" i="16" s="1"/>
  <c r="R21" i="12"/>
  <c r="G35" i="12"/>
  <c r="E14" i="16"/>
  <c r="F14" i="16" s="1"/>
  <c r="G14" i="16" s="1"/>
  <c r="G27" i="16" s="1"/>
  <c r="E13" i="16"/>
  <c r="F21" i="8"/>
  <c r="G21" i="8" s="1"/>
  <c r="H21" i="8" s="1"/>
  <c r="I21" i="8" s="1"/>
  <c r="J21" i="8" s="1"/>
  <c r="K21" i="8" s="1"/>
  <c r="E21" i="13"/>
  <c r="G46" i="18" l="1"/>
  <c r="F47" i="18" s="1"/>
  <c r="G45" i="18"/>
  <c r="J39" i="18"/>
  <c r="I40" i="18" s="1"/>
  <c r="H41" i="18" s="1"/>
  <c r="G42" i="18" s="1"/>
  <c r="F43" i="18" s="1"/>
  <c r="E44" i="18" s="1"/>
  <c r="L13" i="18"/>
  <c r="L12" i="18"/>
  <c r="L11" i="18"/>
  <c r="L42" i="17"/>
  <c r="K40" i="17"/>
  <c r="L40" i="17" s="1"/>
  <c r="L41" i="17"/>
  <c r="J47" i="17"/>
  <c r="J48" i="17" s="1"/>
  <c r="J50" i="17" s="1"/>
  <c r="K39" i="17"/>
  <c r="D67" i="17"/>
  <c r="D66" i="17"/>
  <c r="L43" i="17"/>
  <c r="L44" i="17"/>
  <c r="J60" i="14"/>
  <c r="J61" i="14"/>
  <c r="J67" i="14"/>
  <c r="J63" i="14"/>
  <c r="J66" i="14"/>
  <c r="J62" i="14"/>
  <c r="J65" i="14"/>
  <c r="J64" i="14"/>
  <c r="D19" i="13"/>
  <c r="E19" i="13" s="1"/>
  <c r="F19" i="13" s="1"/>
  <c r="G20" i="13"/>
  <c r="L19" i="12"/>
  <c r="K51" i="12"/>
  <c r="R19" i="12"/>
  <c r="Q19" i="12" s="1"/>
  <c r="F18" i="12"/>
  <c r="G18" i="12" s="1"/>
  <c r="F17" i="12"/>
  <c r="E20" i="12"/>
  <c r="F20" i="12" s="1"/>
  <c r="G20" i="12" s="1"/>
  <c r="H20" i="12" s="1"/>
  <c r="I20" i="12" s="1"/>
  <c r="J20" i="12" s="1"/>
  <c r="K20" i="12" s="1"/>
  <c r="E14" i="9"/>
  <c r="F14" i="9" s="1"/>
  <c r="G14" i="9" s="1"/>
  <c r="L21" i="8"/>
  <c r="K36" i="8"/>
  <c r="D28" i="9"/>
  <c r="D15" i="9"/>
  <c r="E15" i="9" s="1"/>
  <c r="F15" i="9" s="1"/>
  <c r="G15" i="9" s="1"/>
  <c r="D29" i="9"/>
  <c r="E29" i="9" s="1"/>
  <c r="F20" i="8"/>
  <c r="G20" i="8" s="1"/>
  <c r="H20" i="8" s="1"/>
  <c r="I20" i="8" s="1"/>
  <c r="J20" i="8" s="1"/>
  <c r="K20" i="8" s="1"/>
  <c r="K35" i="8" s="1"/>
  <c r="F18" i="8"/>
  <c r="G18" i="8" s="1"/>
  <c r="H18" i="8" s="1"/>
  <c r="I18" i="8" s="1"/>
  <c r="J18" i="8" s="1"/>
  <c r="K18" i="8" s="1"/>
  <c r="K33" i="8" s="1"/>
  <c r="F17" i="8"/>
  <c r="G17" i="8" s="1"/>
  <c r="H17" i="8" s="1"/>
  <c r="I17" i="8" s="1"/>
  <c r="J17" i="8" s="1"/>
  <c r="K17" i="8" s="1"/>
  <c r="K32" i="8" s="1"/>
  <c r="E19" i="8"/>
  <c r="F29" i="16"/>
  <c r="E43" i="15"/>
  <c r="E44" i="15"/>
  <c r="D27" i="9"/>
  <c r="E26" i="9" s="1"/>
  <c r="F25" i="9" s="1"/>
  <c r="O32" i="15"/>
  <c r="I67" i="15"/>
  <c r="H64" i="15"/>
  <c r="I61" i="14"/>
  <c r="G33" i="12"/>
  <c r="E44" i="14"/>
  <c r="E43" i="14"/>
  <c r="F42" i="14" s="1"/>
  <c r="J61" i="15"/>
  <c r="I62" i="15" s="1"/>
  <c r="H63" i="15" s="1"/>
  <c r="G64" i="15" s="1"/>
  <c r="I67" i="7"/>
  <c r="D47" i="15"/>
  <c r="D48" i="15" s="1"/>
  <c r="D50" i="15" s="1"/>
  <c r="F44" i="7"/>
  <c r="F43" i="7"/>
  <c r="I66" i="7"/>
  <c r="H66" i="7" s="1"/>
  <c r="F41" i="14"/>
  <c r="J65" i="15"/>
  <c r="I66" i="15" s="1"/>
  <c r="D47" i="14"/>
  <c r="D48" i="14" s="1"/>
  <c r="D50" i="14" s="1"/>
  <c r="J61" i="7"/>
  <c r="I62" i="7" s="1"/>
  <c r="H63" i="7" s="1"/>
  <c r="G64" i="7" s="1"/>
  <c r="J60" i="7"/>
  <c r="I61" i="7" s="1"/>
  <c r="H62" i="7" s="1"/>
  <c r="G63" i="7" s="1"/>
  <c r="F64" i="7" s="1"/>
  <c r="H65" i="7"/>
  <c r="J37" i="7"/>
  <c r="K37" i="7" s="1"/>
  <c r="E47" i="7"/>
  <c r="E48" i="7" s="1"/>
  <c r="E50" i="7" s="1"/>
  <c r="F28" i="16"/>
  <c r="F12" i="9"/>
  <c r="F13" i="9"/>
  <c r="G13" i="9" s="1"/>
  <c r="F21" i="13"/>
  <c r="F12" i="16"/>
  <c r="F13" i="16"/>
  <c r="G13" i="16" s="1"/>
  <c r="G26" i="16" s="1"/>
  <c r="F27" i="16" s="1"/>
  <c r="F46" i="18" l="1"/>
  <c r="E47" i="18" s="1"/>
  <c r="F45" i="18"/>
  <c r="M41" i="17"/>
  <c r="M42" i="17"/>
  <c r="L39" i="17"/>
  <c r="K47" i="17"/>
  <c r="K48" i="17" s="1"/>
  <c r="K50" i="17" s="1"/>
  <c r="L38" i="17"/>
  <c r="C67" i="17"/>
  <c r="C68" i="17" s="1"/>
  <c r="M39" i="17"/>
  <c r="M40" i="17"/>
  <c r="M43" i="17"/>
  <c r="M44" i="17"/>
  <c r="I67" i="14"/>
  <c r="I63" i="14"/>
  <c r="I66" i="14"/>
  <c r="E47" i="14"/>
  <c r="E48" i="14" s="1"/>
  <c r="E50" i="14" s="1"/>
  <c r="I65" i="14"/>
  <c r="I64" i="14"/>
  <c r="H64" i="14" s="1"/>
  <c r="I62" i="14"/>
  <c r="E18" i="13"/>
  <c r="F18" i="13" s="1"/>
  <c r="G21" i="13"/>
  <c r="H20" i="13"/>
  <c r="G19" i="13"/>
  <c r="L20" i="12"/>
  <c r="K52" i="12"/>
  <c r="J53" i="12" s="1"/>
  <c r="R20" i="12"/>
  <c r="Q21" i="12" s="1"/>
  <c r="G34" i="12"/>
  <c r="F35" i="12" s="1"/>
  <c r="G17" i="12"/>
  <c r="H17" i="12" s="1"/>
  <c r="I17" i="12" s="1"/>
  <c r="J17" i="12" s="1"/>
  <c r="K17" i="12" s="1"/>
  <c r="G16" i="12"/>
  <c r="H18" i="12"/>
  <c r="I18" i="12" s="1"/>
  <c r="J18" i="12" s="1"/>
  <c r="K18" i="12" s="1"/>
  <c r="G32" i="12"/>
  <c r="F33" i="12" s="1"/>
  <c r="K52" i="8"/>
  <c r="K55" i="8"/>
  <c r="K54" i="8"/>
  <c r="K51" i="8"/>
  <c r="J36" i="8"/>
  <c r="G16" i="8"/>
  <c r="H15" i="8" s="1"/>
  <c r="J33" i="8"/>
  <c r="L17" i="8"/>
  <c r="L18" i="8"/>
  <c r="L20" i="8"/>
  <c r="E28" i="9"/>
  <c r="F28" i="9" s="1"/>
  <c r="D33" i="9"/>
  <c r="D34" i="9" s="1"/>
  <c r="E29" i="16"/>
  <c r="E28" i="16"/>
  <c r="F19" i="8"/>
  <c r="F42" i="15"/>
  <c r="E47" i="15"/>
  <c r="E48" i="15" s="1"/>
  <c r="E50" i="15" s="1"/>
  <c r="G43" i="7"/>
  <c r="G44" i="7"/>
  <c r="F43" i="14"/>
  <c r="G42" i="14" s="1"/>
  <c r="F44" i="14"/>
  <c r="G66" i="7"/>
  <c r="E27" i="9"/>
  <c r="H67" i="15"/>
  <c r="G40" i="14"/>
  <c r="G42" i="7"/>
  <c r="F47" i="7"/>
  <c r="F48" i="7" s="1"/>
  <c r="F50" i="7" s="1"/>
  <c r="G41" i="14"/>
  <c r="G65" i="7"/>
  <c r="F66" i="7" s="1"/>
  <c r="K36" i="7"/>
  <c r="F65" i="7"/>
  <c r="E66" i="7" s="1"/>
  <c r="H67" i="7"/>
  <c r="G67" i="7" s="1"/>
  <c r="I65" i="15"/>
  <c r="P31" i="15"/>
  <c r="F43" i="15"/>
  <c r="F44" i="15"/>
  <c r="I61" i="15"/>
  <c r="H62" i="15" s="1"/>
  <c r="G63" i="15" s="1"/>
  <c r="F64" i="15" s="1"/>
  <c r="G12" i="16"/>
  <c r="G25" i="16" s="1"/>
  <c r="F26" i="16" s="1"/>
  <c r="E27" i="16" s="1"/>
  <c r="G11" i="16"/>
  <c r="G24" i="16" s="1"/>
  <c r="F29" i="9"/>
  <c r="G12" i="9"/>
  <c r="G11" i="9"/>
  <c r="G24" i="9"/>
  <c r="E46" i="18" l="1"/>
  <c r="D47" i="18" s="1"/>
  <c r="E45" i="18"/>
  <c r="L47" i="17"/>
  <c r="L48" i="17" s="1"/>
  <c r="L50" i="17" s="1"/>
  <c r="M38" i="17"/>
  <c r="M37" i="17"/>
  <c r="H63" i="14"/>
  <c r="G64" i="14" s="1"/>
  <c r="H67" i="14"/>
  <c r="H66" i="14"/>
  <c r="H65" i="14"/>
  <c r="F17" i="13"/>
  <c r="G17" i="13" s="1"/>
  <c r="H40" i="14"/>
  <c r="H62" i="14"/>
  <c r="F47" i="14"/>
  <c r="F48" i="14" s="1"/>
  <c r="F50" i="14" s="1"/>
  <c r="I20" i="13"/>
  <c r="H19" i="13"/>
  <c r="H21" i="13"/>
  <c r="G18" i="13"/>
  <c r="J52" i="12"/>
  <c r="I53" i="12" s="1"/>
  <c r="L18" i="12"/>
  <c r="K50" i="12"/>
  <c r="J51" i="12" s="1"/>
  <c r="L17" i="12"/>
  <c r="K49" i="12"/>
  <c r="Q20" i="12"/>
  <c r="P21" i="12" s="1"/>
  <c r="H16" i="8"/>
  <c r="I16" i="8" s="1"/>
  <c r="J16" i="8" s="1"/>
  <c r="K16" i="8" s="1"/>
  <c r="K31" i="8" s="1"/>
  <c r="K50" i="8" s="1"/>
  <c r="G31" i="12"/>
  <c r="F32" i="12" s="1"/>
  <c r="E33" i="12" s="1"/>
  <c r="F34" i="12"/>
  <c r="H16" i="12"/>
  <c r="I16" i="12" s="1"/>
  <c r="J16" i="12" s="1"/>
  <c r="K16" i="12" s="1"/>
  <c r="H15" i="12"/>
  <c r="G30" i="12"/>
  <c r="J52" i="8"/>
  <c r="J55" i="8"/>
  <c r="E33" i="9"/>
  <c r="E34" i="9" s="1"/>
  <c r="I15" i="8"/>
  <c r="J15" i="8" s="1"/>
  <c r="K15" i="8" s="1"/>
  <c r="I14" i="8"/>
  <c r="G19" i="8"/>
  <c r="H19" i="8" s="1"/>
  <c r="I19" i="8" s="1"/>
  <c r="J19" i="8" s="1"/>
  <c r="K19" i="8" s="1"/>
  <c r="K34" i="8" s="1"/>
  <c r="D29" i="16"/>
  <c r="D28" i="16"/>
  <c r="F26" i="9"/>
  <c r="G25" i="9" s="1"/>
  <c r="H24" i="9" s="1"/>
  <c r="F27" i="9"/>
  <c r="G27" i="9" s="1"/>
  <c r="G43" i="15"/>
  <c r="G44" i="15"/>
  <c r="G44" i="14"/>
  <c r="G43" i="14"/>
  <c r="H42" i="14" s="1"/>
  <c r="E65" i="7"/>
  <c r="D66" i="7" s="1"/>
  <c r="G41" i="15"/>
  <c r="F47" i="15"/>
  <c r="F48" i="15" s="1"/>
  <c r="F50" i="15" s="1"/>
  <c r="G42" i="15"/>
  <c r="H41" i="15" s="1"/>
  <c r="H66" i="15"/>
  <c r="G67" i="15" s="1"/>
  <c r="H65" i="15"/>
  <c r="H41" i="14"/>
  <c r="L35" i="7"/>
  <c r="F67" i="7"/>
  <c r="E67" i="7" s="1"/>
  <c r="D67" i="7" s="1"/>
  <c r="H44" i="7"/>
  <c r="H43" i="7"/>
  <c r="H39" i="14"/>
  <c r="Q30" i="15"/>
  <c r="H41" i="7"/>
  <c r="G47" i="7"/>
  <c r="G48" i="7" s="1"/>
  <c r="G50" i="7" s="1"/>
  <c r="H42" i="7"/>
  <c r="I41" i="7" s="1"/>
  <c r="L36" i="7"/>
  <c r="M35" i="7" s="1"/>
  <c r="F25" i="16"/>
  <c r="E26" i="16" s="1"/>
  <c r="D27" i="16" s="1"/>
  <c r="H23" i="9"/>
  <c r="G29" i="9"/>
  <c r="G28" i="9"/>
  <c r="D46" i="18" l="1"/>
  <c r="C47" i="18" s="1"/>
  <c r="D45" i="18"/>
  <c r="M47" i="17"/>
  <c r="M48" i="17" s="1"/>
  <c r="M50" i="17" s="1"/>
  <c r="D51" i="17" s="1"/>
  <c r="G63" i="14"/>
  <c r="G67" i="14"/>
  <c r="G16" i="13"/>
  <c r="H15" i="13" s="1"/>
  <c r="G66" i="14"/>
  <c r="G65" i="14"/>
  <c r="I39" i="14"/>
  <c r="I40" i="14"/>
  <c r="G47" i="14"/>
  <c r="G48" i="14" s="1"/>
  <c r="G50" i="14" s="1"/>
  <c r="I41" i="14"/>
  <c r="P20" i="12"/>
  <c r="O21" i="12" s="1"/>
  <c r="H17" i="13"/>
  <c r="I19" i="13"/>
  <c r="H18" i="13"/>
  <c r="I21" i="13"/>
  <c r="J20" i="13"/>
  <c r="I52" i="12"/>
  <c r="H53" i="12" s="1"/>
  <c r="L16" i="8"/>
  <c r="J50" i="12"/>
  <c r="I51" i="12" s="1"/>
  <c r="F31" i="12"/>
  <c r="E32" i="12" s="1"/>
  <c r="D33" i="12" s="1"/>
  <c r="L16" i="12"/>
  <c r="K48" i="12"/>
  <c r="J49" i="12" s="1"/>
  <c r="J32" i="8"/>
  <c r="I33" i="8" s="1"/>
  <c r="E35" i="12"/>
  <c r="E34" i="12"/>
  <c r="I14" i="12"/>
  <c r="I15" i="12"/>
  <c r="J15" i="12" s="1"/>
  <c r="K15" i="12" s="1"/>
  <c r="K53" i="8"/>
  <c r="J35" i="8"/>
  <c r="J34" i="8"/>
  <c r="L15" i="8"/>
  <c r="K30" i="8"/>
  <c r="L19" i="8"/>
  <c r="J14" i="8"/>
  <c r="K14" i="8" s="1"/>
  <c r="J13" i="8"/>
  <c r="G26" i="9"/>
  <c r="H26" i="9" s="1"/>
  <c r="C28" i="16"/>
  <c r="F33" i="9"/>
  <c r="F34" i="9" s="1"/>
  <c r="C29" i="16"/>
  <c r="H27" i="9"/>
  <c r="I44" i="7"/>
  <c r="I43" i="7"/>
  <c r="C67" i="7"/>
  <c r="G66" i="15"/>
  <c r="F67" i="15" s="1"/>
  <c r="G65" i="15"/>
  <c r="H44" i="14"/>
  <c r="H43" i="14"/>
  <c r="I42" i="14" s="1"/>
  <c r="H42" i="15"/>
  <c r="I41" i="15" s="1"/>
  <c r="J40" i="7"/>
  <c r="I38" i="14"/>
  <c r="H44" i="15"/>
  <c r="H43" i="15"/>
  <c r="I40" i="7"/>
  <c r="H47" i="7"/>
  <c r="H48" i="7" s="1"/>
  <c r="H50" i="7" s="1"/>
  <c r="I42" i="7"/>
  <c r="J41" i="7" s="1"/>
  <c r="K40" i="7" s="1"/>
  <c r="M34" i="7"/>
  <c r="H40" i="15"/>
  <c r="G47" i="15"/>
  <c r="G48" i="15" s="1"/>
  <c r="G50" i="15" s="1"/>
  <c r="H29" i="9"/>
  <c r="H28" i="9"/>
  <c r="C46" i="18" l="1"/>
  <c r="B47" i="18" s="1"/>
  <c r="J39" i="14"/>
  <c r="H16" i="13"/>
  <c r="I16" i="13" s="1"/>
  <c r="J41" i="14"/>
  <c r="J40" i="14"/>
  <c r="J21" i="13"/>
  <c r="I15" i="13"/>
  <c r="J19" i="13"/>
  <c r="K20" i="13"/>
  <c r="I18" i="13"/>
  <c r="I17" i="13"/>
  <c r="H52" i="12"/>
  <c r="G53" i="12" s="1"/>
  <c r="I14" i="13"/>
  <c r="I50" i="12"/>
  <c r="H51" i="12" s="1"/>
  <c r="L15" i="12"/>
  <c r="K47" i="12"/>
  <c r="J48" i="12" s="1"/>
  <c r="I49" i="12" s="1"/>
  <c r="J51" i="8"/>
  <c r="I52" i="8" s="1"/>
  <c r="D35" i="12"/>
  <c r="D34" i="12"/>
  <c r="J14" i="12"/>
  <c r="K14" i="12" s="1"/>
  <c r="J13" i="12"/>
  <c r="J53" i="8"/>
  <c r="J54" i="8"/>
  <c r="K49" i="8"/>
  <c r="J31" i="8"/>
  <c r="I36" i="8"/>
  <c r="I35" i="8"/>
  <c r="I34" i="8"/>
  <c r="L14" i="8"/>
  <c r="K29" i="8"/>
  <c r="K13" i="8"/>
  <c r="K12" i="8"/>
  <c r="H25" i="9"/>
  <c r="H33" i="9" s="1"/>
  <c r="H34" i="9" s="1"/>
  <c r="G33" i="9"/>
  <c r="G34" i="9" s="1"/>
  <c r="B29" i="16"/>
  <c r="I44" i="15"/>
  <c r="I43" i="15"/>
  <c r="J42" i="15" s="1"/>
  <c r="K41" i="15" s="1"/>
  <c r="I39" i="15"/>
  <c r="H47" i="15"/>
  <c r="H48" i="15" s="1"/>
  <c r="H50" i="15" s="1"/>
  <c r="J39" i="7"/>
  <c r="I47" i="7"/>
  <c r="I48" i="7" s="1"/>
  <c r="I50" i="7" s="1"/>
  <c r="F66" i="15"/>
  <c r="E67" i="15" s="1"/>
  <c r="F65" i="15"/>
  <c r="K39" i="7"/>
  <c r="I43" i="14"/>
  <c r="J42" i="14" s="1"/>
  <c r="I44" i="14"/>
  <c r="I40" i="15"/>
  <c r="J39" i="15" s="1"/>
  <c r="J42" i="7"/>
  <c r="K41" i="7" s="1"/>
  <c r="L40" i="7" s="1"/>
  <c r="H47" i="14"/>
  <c r="H48" i="14" s="1"/>
  <c r="H50" i="14" s="1"/>
  <c r="J43" i="7"/>
  <c r="K42" i="7" s="1"/>
  <c r="L41" i="7" s="1"/>
  <c r="M40" i="7" s="1"/>
  <c r="J44" i="7"/>
  <c r="N33" i="7"/>
  <c r="I42" i="15"/>
  <c r="J41" i="15" s="1"/>
  <c r="J37" i="14"/>
  <c r="N34" i="7"/>
  <c r="J38" i="14"/>
  <c r="K41" i="14" l="1"/>
  <c r="K40" i="14"/>
  <c r="K39" i="14"/>
  <c r="K37" i="14"/>
  <c r="I47" i="14"/>
  <c r="I48" i="14" s="1"/>
  <c r="I50" i="14" s="1"/>
  <c r="K38" i="14"/>
  <c r="G52" i="12"/>
  <c r="F53" i="12" s="1"/>
  <c r="S53" i="12" s="1"/>
  <c r="J18" i="13"/>
  <c r="J16" i="13"/>
  <c r="J15" i="13"/>
  <c r="J17" i="13"/>
  <c r="L20" i="13"/>
  <c r="L38" i="13" s="1"/>
  <c r="K19" i="13"/>
  <c r="K21" i="13"/>
  <c r="J13" i="13"/>
  <c r="J14" i="13"/>
  <c r="H50" i="12"/>
  <c r="G51" i="12" s="1"/>
  <c r="C35" i="12"/>
  <c r="C34" i="12"/>
  <c r="L14" i="12"/>
  <c r="K46" i="12"/>
  <c r="J47" i="12" s="1"/>
  <c r="I48" i="12" s="1"/>
  <c r="H49" i="12" s="1"/>
  <c r="G50" i="12" s="1"/>
  <c r="K13" i="12"/>
  <c r="K12" i="12"/>
  <c r="K44" i="12" s="1"/>
  <c r="I54" i="8"/>
  <c r="I53" i="8"/>
  <c r="I55" i="8"/>
  <c r="K27" i="8"/>
  <c r="J50" i="8"/>
  <c r="K48" i="8"/>
  <c r="H36" i="8"/>
  <c r="H68" i="8" s="1"/>
  <c r="J30" i="8"/>
  <c r="I32" i="8"/>
  <c r="H35" i="8"/>
  <c r="H67" i="8" s="1"/>
  <c r="H34" i="8"/>
  <c r="H66" i="8" s="1"/>
  <c r="L13" i="8"/>
  <c r="K28" i="8"/>
  <c r="L12" i="8"/>
  <c r="L11" i="8"/>
  <c r="K38" i="7"/>
  <c r="J47" i="7"/>
  <c r="J48" i="7" s="1"/>
  <c r="J50" i="7" s="1"/>
  <c r="O32" i="7"/>
  <c r="K38" i="15"/>
  <c r="E66" i="15"/>
  <c r="D67" i="15" s="1"/>
  <c r="E65" i="15"/>
  <c r="D66" i="15" s="1"/>
  <c r="C67" i="15" s="1"/>
  <c r="J43" i="15"/>
  <c r="K42" i="15" s="1"/>
  <c r="L41" i="15" s="1"/>
  <c r="M40" i="15" s="1"/>
  <c r="N39" i="15" s="1"/>
  <c r="J44" i="15"/>
  <c r="K36" i="14"/>
  <c r="J40" i="15"/>
  <c r="K39" i="15" s="1"/>
  <c r="J44" i="14"/>
  <c r="J43" i="14"/>
  <c r="K42" i="14" s="1"/>
  <c r="L39" i="7"/>
  <c r="L40" i="15"/>
  <c r="M39" i="15" s="1"/>
  <c r="O33" i="7"/>
  <c r="P32" i="7" s="1"/>
  <c r="K40" i="15"/>
  <c r="L39" i="15" s="1"/>
  <c r="K44" i="7"/>
  <c r="K43" i="7"/>
  <c r="L42" i="7" s="1"/>
  <c r="M41" i="7" s="1"/>
  <c r="N40" i="7" s="1"/>
  <c r="J38" i="15"/>
  <c r="I47" i="15"/>
  <c r="I48" i="15" s="1"/>
  <c r="I50" i="15" s="1"/>
  <c r="L41" i="14" l="1"/>
  <c r="L40" i="14"/>
  <c r="L39" i="14"/>
  <c r="L37" i="14"/>
  <c r="L38" i="14"/>
  <c r="J47" i="14"/>
  <c r="J48" i="14" s="1"/>
  <c r="J50" i="14" s="1"/>
  <c r="F52" i="12"/>
  <c r="E53" i="12" s="1"/>
  <c r="F51" i="12"/>
  <c r="S51" i="12" s="1"/>
  <c r="L19" i="13"/>
  <c r="L37" i="13" s="1"/>
  <c r="K38" i="13" s="1"/>
  <c r="K17" i="13"/>
  <c r="K16" i="13"/>
  <c r="L21" i="13"/>
  <c r="L39" i="13" s="1"/>
  <c r="K39" i="13" s="1"/>
  <c r="K14" i="13"/>
  <c r="K15" i="13"/>
  <c r="K18" i="13"/>
  <c r="K13" i="13"/>
  <c r="K12" i="13"/>
  <c r="B35" i="12"/>
  <c r="L13" i="12"/>
  <c r="K45" i="12"/>
  <c r="J46" i="12" s="1"/>
  <c r="I47" i="12" s="1"/>
  <c r="H48" i="12" s="1"/>
  <c r="G49" i="12" s="1"/>
  <c r="F50" i="12" s="1"/>
  <c r="L12" i="12"/>
  <c r="L11" i="12"/>
  <c r="K46" i="8"/>
  <c r="H55" i="8"/>
  <c r="H54" i="8"/>
  <c r="I51" i="8"/>
  <c r="H53" i="8"/>
  <c r="J49" i="8"/>
  <c r="K47" i="8"/>
  <c r="H33" i="8"/>
  <c r="H65" i="8" s="1"/>
  <c r="I31" i="8"/>
  <c r="J29" i="8"/>
  <c r="G36" i="8"/>
  <c r="G68" i="8" s="1"/>
  <c r="G35" i="8"/>
  <c r="G67" i="8" s="1"/>
  <c r="J28" i="8"/>
  <c r="M38" i="7"/>
  <c r="L37" i="7"/>
  <c r="K47" i="7"/>
  <c r="K48" i="7" s="1"/>
  <c r="K50" i="7" s="1"/>
  <c r="L35" i="14"/>
  <c r="L38" i="7"/>
  <c r="L43" i="7"/>
  <c r="M42" i="7" s="1"/>
  <c r="N41" i="7" s="1"/>
  <c r="O40" i="7" s="1"/>
  <c r="L44" i="7"/>
  <c r="K43" i="14"/>
  <c r="L42" i="14" s="1"/>
  <c r="M41" i="14" s="1"/>
  <c r="K44" i="14"/>
  <c r="L36" i="14"/>
  <c r="P31" i="7"/>
  <c r="M39" i="7"/>
  <c r="K37" i="15"/>
  <c r="J47" i="15"/>
  <c r="J48" i="15" s="1"/>
  <c r="J50" i="15" s="1"/>
  <c r="L38" i="15"/>
  <c r="K43" i="15"/>
  <c r="L42" i="15" s="1"/>
  <c r="M41" i="15" s="1"/>
  <c r="N40" i="15" s="1"/>
  <c r="O39" i="15" s="1"/>
  <c r="K44" i="15"/>
  <c r="S52" i="12" l="1"/>
  <c r="R53" i="12" s="1"/>
  <c r="M40" i="14"/>
  <c r="M39" i="14"/>
  <c r="M38" i="14"/>
  <c r="M37" i="14"/>
  <c r="K47" i="14"/>
  <c r="K48" i="14" s="1"/>
  <c r="K50" i="14" s="1"/>
  <c r="E52" i="12"/>
  <c r="D53" i="12" s="1"/>
  <c r="L15" i="13"/>
  <c r="L33" i="13" s="1"/>
  <c r="L17" i="13"/>
  <c r="L35" i="13" s="1"/>
  <c r="L18" i="13"/>
  <c r="L36" i="13" s="1"/>
  <c r="K37" i="13" s="1"/>
  <c r="J38" i="13" s="1"/>
  <c r="L14" i="13"/>
  <c r="L32" i="13" s="1"/>
  <c r="L16" i="13"/>
  <c r="L34" i="13" s="1"/>
  <c r="J39" i="13"/>
  <c r="L13" i="13"/>
  <c r="L31" i="13" s="1"/>
  <c r="L12" i="13"/>
  <c r="L30" i="13" s="1"/>
  <c r="L11" i="13"/>
  <c r="L29" i="13" s="1"/>
  <c r="R52" i="12"/>
  <c r="Q53" i="12" s="1"/>
  <c r="E51" i="12"/>
  <c r="S50" i="12"/>
  <c r="R51" i="12" s="1"/>
  <c r="J45" i="12"/>
  <c r="I46" i="12" s="1"/>
  <c r="H47" i="12" s="1"/>
  <c r="G48" i="12" s="1"/>
  <c r="F49" i="12" s="1"/>
  <c r="G54" i="8"/>
  <c r="H52" i="8"/>
  <c r="G55" i="8"/>
  <c r="J47" i="8"/>
  <c r="J48" i="8"/>
  <c r="I50" i="8"/>
  <c r="G34" i="8"/>
  <c r="G66" i="8" s="1"/>
  <c r="I29" i="8"/>
  <c r="H32" i="8"/>
  <c r="H64" i="8" s="1"/>
  <c r="I30" i="8"/>
  <c r="F36" i="8"/>
  <c r="F68" i="8" s="1"/>
  <c r="L43" i="15"/>
  <c r="M42" i="15" s="1"/>
  <c r="N41" i="15" s="1"/>
  <c r="O40" i="15" s="1"/>
  <c r="P39" i="15" s="1"/>
  <c r="L44" i="15"/>
  <c r="Q30" i="7"/>
  <c r="L36" i="15"/>
  <c r="K47" i="15"/>
  <c r="K48" i="15" s="1"/>
  <c r="K50" i="15" s="1"/>
  <c r="M35" i="14"/>
  <c r="M36" i="14"/>
  <c r="M44" i="7"/>
  <c r="M43" i="7"/>
  <c r="N42" i="7" s="1"/>
  <c r="O41" i="7" s="1"/>
  <c r="P40" i="7" s="1"/>
  <c r="N37" i="7"/>
  <c r="O36" i="7" s="1"/>
  <c r="N38" i="7"/>
  <c r="N39" i="7"/>
  <c r="L43" i="14"/>
  <c r="M42" i="14" s="1"/>
  <c r="L44" i="14"/>
  <c r="M34" i="14"/>
  <c r="M36" i="7"/>
  <c r="L47" i="7"/>
  <c r="L48" i="7" s="1"/>
  <c r="L50" i="7" s="1"/>
  <c r="Q31" i="7"/>
  <c r="M38" i="15"/>
  <c r="M37" i="7"/>
  <c r="N36" i="7" s="1"/>
  <c r="L37" i="15"/>
  <c r="L47" i="14" l="1"/>
  <c r="L48" i="14" s="1"/>
  <c r="L50" i="14" s="1"/>
  <c r="D52" i="12"/>
  <c r="C53" i="12" s="1"/>
  <c r="K36" i="13"/>
  <c r="J37" i="13" s="1"/>
  <c r="I38" i="13" s="1"/>
  <c r="K35" i="13"/>
  <c r="K34" i="13"/>
  <c r="K30" i="13"/>
  <c r="I39" i="13"/>
  <c r="K31" i="13"/>
  <c r="K33" i="13"/>
  <c r="K32" i="13"/>
  <c r="Q52" i="12"/>
  <c r="P53" i="12" s="1"/>
  <c r="E50" i="12"/>
  <c r="D51" i="12" s="1"/>
  <c r="S49" i="12"/>
  <c r="F55" i="8"/>
  <c r="I49" i="8"/>
  <c r="H51" i="8"/>
  <c r="I48" i="8"/>
  <c r="F35" i="8"/>
  <c r="F67" i="8" s="1"/>
  <c r="G53" i="8"/>
  <c r="G33" i="8"/>
  <c r="G65" i="8" s="1"/>
  <c r="H31" i="8"/>
  <c r="H63" i="8" s="1"/>
  <c r="H30" i="8"/>
  <c r="H62" i="8" s="1"/>
  <c r="O38" i="7"/>
  <c r="O39" i="7"/>
  <c r="O37" i="7"/>
  <c r="P36" i="7" s="1"/>
  <c r="N43" i="7"/>
  <c r="O42" i="7" s="1"/>
  <c r="P41" i="7" s="1"/>
  <c r="Q40" i="7" s="1"/>
  <c r="N44" i="7"/>
  <c r="M35" i="15"/>
  <c r="L47" i="15"/>
  <c r="L48" i="15" s="1"/>
  <c r="L50" i="15" s="1"/>
  <c r="M43" i="15"/>
  <c r="N42" i="15" s="1"/>
  <c r="O41" i="15" s="1"/>
  <c r="P40" i="15" s="1"/>
  <c r="Q39" i="15" s="1"/>
  <c r="M44" i="15"/>
  <c r="M36" i="15"/>
  <c r="N35" i="15" s="1"/>
  <c r="N38" i="15"/>
  <c r="N35" i="7"/>
  <c r="M47" i="7"/>
  <c r="M48" i="7" s="1"/>
  <c r="M50" i="7" s="1"/>
  <c r="M43" i="14"/>
  <c r="M44" i="14"/>
  <c r="M37" i="15"/>
  <c r="N36" i="15" s="1"/>
  <c r="O35" i="15" s="1"/>
  <c r="J34" i="13" l="1"/>
  <c r="C52" i="12"/>
  <c r="B53" i="12" s="1"/>
  <c r="C55" i="12" s="1"/>
  <c r="M47" i="14"/>
  <c r="M48" i="14" s="1"/>
  <c r="M50" i="14" s="1"/>
  <c r="J36" i="13"/>
  <c r="I37" i="13" s="1"/>
  <c r="H38" i="13" s="1"/>
  <c r="H39" i="13"/>
  <c r="J35" i="13"/>
  <c r="J31" i="13"/>
  <c r="J33" i="13"/>
  <c r="J32" i="13"/>
  <c r="R50" i="12"/>
  <c r="Q51" i="12" s="1"/>
  <c r="P52" i="12" s="1"/>
  <c r="O53" i="12" s="1"/>
  <c r="P55" i="12" s="1"/>
  <c r="H49" i="8"/>
  <c r="E36" i="8"/>
  <c r="E68" i="8" s="1"/>
  <c r="H50" i="8"/>
  <c r="G52" i="8"/>
  <c r="F54" i="8"/>
  <c r="G32" i="8"/>
  <c r="G64" i="8" s="1"/>
  <c r="G31" i="8"/>
  <c r="G63" i="8" s="1"/>
  <c r="F34" i="8"/>
  <c r="F66" i="8" s="1"/>
  <c r="O34" i="7"/>
  <c r="N47" i="7"/>
  <c r="N48" i="7" s="1"/>
  <c r="N50" i="7" s="1"/>
  <c r="N43" i="15"/>
  <c r="O42" i="15" s="1"/>
  <c r="P41" i="15" s="1"/>
  <c r="Q40" i="15" s="1"/>
  <c r="N44" i="15"/>
  <c r="O43" i="7"/>
  <c r="P42" i="7" s="1"/>
  <c r="Q41" i="7" s="1"/>
  <c r="O44" i="7"/>
  <c r="O37" i="15"/>
  <c r="P36" i="15" s="1"/>
  <c r="Q35" i="15" s="1"/>
  <c r="O38" i="15"/>
  <c r="N37" i="15"/>
  <c r="O36" i="15" s="1"/>
  <c r="P35" i="15" s="1"/>
  <c r="P38" i="7"/>
  <c r="Q37" i="7" s="1"/>
  <c r="P39" i="7"/>
  <c r="O35" i="7"/>
  <c r="N34" i="15"/>
  <c r="M47" i="15"/>
  <c r="M48" i="15" s="1"/>
  <c r="M50" i="15" s="1"/>
  <c r="P37" i="7"/>
  <c r="Q36" i="7" s="1"/>
  <c r="I34" i="13" l="1"/>
  <c r="I36" i="13"/>
  <c r="H37" i="13" s="1"/>
  <c r="G38" i="13" s="1"/>
  <c r="G52" i="13" s="1"/>
  <c r="N50" i="14"/>
  <c r="I35" i="13"/>
  <c r="G39" i="13"/>
  <c r="G53" i="13" s="1"/>
  <c r="I33" i="13"/>
  <c r="I32" i="13"/>
  <c r="E55" i="8"/>
  <c r="G50" i="8"/>
  <c r="G51" i="8"/>
  <c r="F53" i="8"/>
  <c r="E35" i="8"/>
  <c r="E67" i="8" s="1"/>
  <c r="F32" i="8"/>
  <c r="F64" i="8" s="1"/>
  <c r="F33" i="8"/>
  <c r="F65" i="8" s="1"/>
  <c r="O33" i="15"/>
  <c r="N47" i="15"/>
  <c r="N48" i="15" s="1"/>
  <c r="N50" i="15" s="1"/>
  <c r="Q38" i="7"/>
  <c r="Q39" i="7"/>
  <c r="P37" i="15"/>
  <c r="Q36" i="15" s="1"/>
  <c r="P38" i="15"/>
  <c r="O34" i="15"/>
  <c r="P33" i="7"/>
  <c r="O47" i="7"/>
  <c r="O48" i="7" s="1"/>
  <c r="O50" i="7" s="1"/>
  <c r="P43" i="7"/>
  <c r="Q42" i="7" s="1"/>
  <c r="P44" i="7"/>
  <c r="P34" i="7"/>
  <c r="P35" i="7"/>
  <c r="O43" i="15"/>
  <c r="P42" i="15" s="1"/>
  <c r="Q41" i="15" s="1"/>
  <c r="O44" i="15"/>
  <c r="H34" i="13" l="1"/>
  <c r="F53" i="13"/>
  <c r="H36" i="13"/>
  <c r="G37" i="13" s="1"/>
  <c r="F38" i="13" s="1"/>
  <c r="H35" i="13"/>
  <c r="F39" i="13"/>
  <c r="H33" i="13"/>
  <c r="E54" i="8"/>
  <c r="F52" i="8"/>
  <c r="F51" i="8"/>
  <c r="E33" i="8"/>
  <c r="E65" i="8" s="1"/>
  <c r="D36" i="8"/>
  <c r="D68" i="8" s="1"/>
  <c r="E34" i="8"/>
  <c r="E66" i="8" s="1"/>
  <c r="P43" i="15"/>
  <c r="Q42" i="15" s="1"/>
  <c r="P44" i="15"/>
  <c r="Q37" i="15"/>
  <c r="Q38" i="15"/>
  <c r="Q34" i="7"/>
  <c r="Q35" i="7"/>
  <c r="Q32" i="7"/>
  <c r="P47" i="7"/>
  <c r="P48" i="7" s="1"/>
  <c r="P50" i="7" s="1"/>
  <c r="O50" i="14"/>
  <c r="Q33" i="7"/>
  <c r="Q43" i="7"/>
  <c r="Q44" i="7"/>
  <c r="P33" i="15"/>
  <c r="Q32" i="15" s="1"/>
  <c r="P34" i="15"/>
  <c r="P32" i="15"/>
  <c r="O47" i="15"/>
  <c r="O48" i="15" s="1"/>
  <c r="O50" i="15" s="1"/>
  <c r="G34" i="13" l="1"/>
  <c r="G48" i="13" s="1"/>
  <c r="G36" i="13"/>
  <c r="G50" i="13" s="1"/>
  <c r="E39" i="13"/>
  <c r="G51" i="13"/>
  <c r="F52" i="13" s="1"/>
  <c r="E53" i="13" s="1"/>
  <c r="G35" i="13"/>
  <c r="G49" i="13" s="1"/>
  <c r="P50" i="14"/>
  <c r="D55" i="8"/>
  <c r="E52" i="8"/>
  <c r="E53" i="8"/>
  <c r="R54" i="8"/>
  <c r="D34" i="8"/>
  <c r="D66" i="8" s="1"/>
  <c r="D35" i="8"/>
  <c r="D67" i="8" s="1"/>
  <c r="Q47" i="7"/>
  <c r="Q48" i="7" s="1"/>
  <c r="Q50" i="7" s="1"/>
  <c r="Q31" i="15"/>
  <c r="P47" i="15"/>
  <c r="P48" i="15" s="1"/>
  <c r="P50" i="15" s="1"/>
  <c r="Q50" i="14"/>
  <c r="D51" i="14" s="1"/>
  <c r="Q33" i="15"/>
  <c r="Q34" i="15"/>
  <c r="Q44" i="15"/>
  <c r="Q43" i="15"/>
  <c r="F50" i="13" l="1"/>
  <c r="F37" i="13"/>
  <c r="E38" i="13" s="1"/>
  <c r="D39" i="13" s="1"/>
  <c r="F36" i="13"/>
  <c r="F51" i="13"/>
  <c r="E52" i="13" s="1"/>
  <c r="D53" i="13" s="1"/>
  <c r="F35" i="13"/>
  <c r="F49" i="13"/>
  <c r="D53" i="8"/>
  <c r="D54" i="8"/>
  <c r="C35" i="8"/>
  <c r="C67" i="8" s="1"/>
  <c r="R52" i="8"/>
  <c r="R53" i="8"/>
  <c r="Q54" i="8" s="1"/>
  <c r="C36" i="8"/>
  <c r="C68" i="8" s="1"/>
  <c r="Q47" i="15"/>
  <c r="Q48" i="15" s="1"/>
  <c r="Q50" i="15" s="1"/>
  <c r="D51" i="15" s="1"/>
  <c r="E50" i="13" l="1"/>
  <c r="E36" i="13"/>
  <c r="E37" i="13"/>
  <c r="D38" i="13" s="1"/>
  <c r="C39" i="13" s="1"/>
  <c r="E51" i="13"/>
  <c r="Q53" i="8"/>
  <c r="P54" i="8" s="1"/>
  <c r="C55" i="8"/>
  <c r="B36" i="8"/>
  <c r="B68" i="8" s="1"/>
  <c r="C54" i="8"/>
  <c r="D51" i="13" l="1"/>
  <c r="D37" i="13"/>
  <c r="C38" i="13" s="1"/>
  <c r="B39" i="13" s="1"/>
  <c r="B41" i="13" s="1"/>
  <c r="D52" i="13"/>
  <c r="C53" i="13" s="1"/>
  <c r="B55" i="8"/>
  <c r="C52" i="13" l="1"/>
  <c r="B53" i="13" s="1"/>
  <c r="B55" i="1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mhaugh</author>
  </authors>
  <commentList>
    <comment ref="B6" authorId="0" shapeId="0" xr:uid="{00000000-0006-0000-0500-000001000000}">
      <text>
        <r>
          <rPr>
            <b/>
            <sz val="8"/>
            <color indexed="81"/>
            <rFont val="Tahoma"/>
            <family val="2"/>
          </rPr>
          <t>Fixing the volatility parameter, b. This is not a good idea if we wish to use the model to price fixed derivatives that are sensitive to volatility, e.g. swaptions.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51" authorId="0" shapeId="0" xr:uid="{00000000-0006-0000-0500-000002000000}">
      <text>
        <r>
          <rPr>
            <b/>
            <sz val="8"/>
            <color indexed="81"/>
            <rFont val="Tahoma"/>
            <family val="2"/>
          </rPr>
          <t>Now use Solver to match the term structure of zero prices by setting the objective function to 0 and by varying cells C5 to P5.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mhaugh</author>
  </authors>
  <commentList>
    <comment ref="B6" authorId="0" shapeId="0" xr:uid="{7CA48985-C805-412F-93B2-956E095A3027}">
      <text>
        <r>
          <rPr>
            <b/>
            <sz val="8"/>
            <color indexed="81"/>
            <rFont val="Tahoma"/>
            <family val="2"/>
          </rPr>
          <t>Fixing the volatility parameter, b. This is not a good idea if we wish to use the model to price fixed derivatives that are sensitive to volatility, e.g. swaptions.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51" authorId="0" shapeId="0" xr:uid="{1CF1A8FD-7562-445F-985E-84A0F1411E05}">
      <text>
        <r>
          <rPr>
            <b/>
            <sz val="8"/>
            <color indexed="81"/>
            <rFont val="Tahoma"/>
            <family val="2"/>
          </rPr>
          <t>Now use Solver to match the term structure of zero prices by setting the objective function to 0 and by varying cells C5 to P5.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mhaugh</author>
  </authors>
  <commentList>
    <comment ref="B6" authorId="0" shapeId="0" xr:uid="{00000000-0006-0000-0600-000001000000}">
      <text>
        <r>
          <rPr>
            <b/>
            <sz val="8"/>
            <color indexed="81"/>
            <rFont val="Tahoma"/>
            <family val="2"/>
          </rPr>
          <t>Fixing the volatility parameter, b. This is not a good idea if we wish to use the model to price fixed derivatives that are sensitive to volatility, e.g. swaptions.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51" authorId="0" shapeId="0" xr:uid="{00000000-0006-0000-0600-000002000000}">
      <text>
        <r>
          <rPr>
            <b/>
            <sz val="8"/>
            <color indexed="81"/>
            <rFont val="Tahoma"/>
            <family val="2"/>
          </rPr>
          <t>Now use Solver to match the term structure of zero prices by setting the objective function to 0 and by varying cells C5 to P5.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mhaugh</author>
  </authors>
  <commentList>
    <comment ref="B6" authorId="0" shapeId="0" xr:uid="{00000000-0006-0000-0700-000001000000}">
      <text>
        <r>
          <rPr>
            <b/>
            <sz val="8"/>
            <color indexed="81"/>
            <rFont val="Tahoma"/>
            <family val="2"/>
          </rPr>
          <t>Fixing the volatility parameter, b. This is not a good idea if we wish to use the model to price fixed derivatives that are sensitive to volatility, e.g. swaptions.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51" authorId="0" shapeId="0" xr:uid="{00000000-0006-0000-0700-000002000000}">
      <text>
        <r>
          <rPr>
            <b/>
            <sz val="8"/>
            <color indexed="81"/>
            <rFont val="Tahoma"/>
            <family val="2"/>
          </rPr>
          <t>Now use Solver to match the term structure of zero prices by setting the objective function to 0 and by varying cells C5 to P5.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<sst xmlns="http://schemas.openxmlformats.org/spreadsheetml/2006/main" count="189" uniqueCount="54">
  <si>
    <t>European Zero Option Value</t>
  </si>
  <si>
    <t>American Zero Option Value</t>
  </si>
  <si>
    <t>r(0,0)</t>
  </si>
  <si>
    <t>u</t>
  </si>
  <si>
    <t>d</t>
  </si>
  <si>
    <t>q</t>
  </si>
  <si>
    <t>1-q</t>
  </si>
  <si>
    <t xml:space="preserve"> </t>
  </si>
  <si>
    <t>Option type</t>
  </si>
  <si>
    <t>A Bond Forward</t>
  </si>
  <si>
    <t xml:space="preserve">Coupon </t>
  </si>
  <si>
    <t>A Bond Future</t>
  </si>
  <si>
    <t>Coupon</t>
  </si>
  <si>
    <t>Elementary Prices</t>
  </si>
  <si>
    <t>Spot Rates</t>
  </si>
  <si>
    <t>Year</t>
  </si>
  <si>
    <t>a</t>
  </si>
  <si>
    <t>Short Rate Lattice</t>
  </si>
  <si>
    <t>b</t>
  </si>
  <si>
    <t>Objective Function</t>
  </si>
  <si>
    <t>Squared Differences</t>
  </si>
  <si>
    <t>Fitting the Term-Structure of Zero Bond Prices in the Black-Derman-Toy Model</t>
  </si>
  <si>
    <t>Fixed Rate</t>
  </si>
  <si>
    <t>Option Expiration</t>
  </si>
  <si>
    <t>Swap Maturity</t>
  </si>
  <si>
    <t>Option strike</t>
  </si>
  <si>
    <t xml:space="preserve"> This is fixed but could easily be made variable</t>
  </si>
  <si>
    <t>Note that the values at a node are the discounted values of the nodes 1 period ahead. We therefore start from t=9 even though final payoff occurs at t=10</t>
  </si>
  <si>
    <t>Pricing a Payer Swaption</t>
  </si>
  <si>
    <t>Principal in $m</t>
  </si>
  <si>
    <t>First payment of underlying swap at t=3 (based on t=2 spot rate) and final payment at t=10</t>
  </si>
  <si>
    <t>(Strike is commonly 0)</t>
  </si>
  <si>
    <t>Short-Rate Lattice</t>
  </si>
  <si>
    <t>Expiration</t>
  </si>
  <si>
    <t>Strike</t>
  </si>
  <si>
    <t>Term Structure Lattice</t>
  </si>
  <si>
    <t>Bond Forward Price</t>
  </si>
  <si>
    <t>Maturity</t>
  </si>
  <si>
    <t>6-Year 10% Coupon Bond</t>
  </si>
  <si>
    <t>4-Year Zero-Coupon Bond</t>
  </si>
  <si>
    <t>Zero Coupon Bond Prices</t>
  </si>
  <si>
    <t>BDT Model ZCB Prices</t>
  </si>
  <si>
    <t>BDT Model Spot Rates</t>
  </si>
  <si>
    <t>Market Spot Rates</t>
  </si>
  <si>
    <t>Bond Futures Price</t>
  </si>
  <si>
    <t>Swaption Strike</t>
  </si>
  <si>
    <t>Swaption:  Expiration t = 3</t>
  </si>
  <si>
    <t>Caplet With Expiration t = 6</t>
  </si>
  <si>
    <t>Strike1</t>
  </si>
  <si>
    <t xml:space="preserve">Swap With Expiration t = </t>
  </si>
  <si>
    <t>OPTION</t>
  </si>
  <si>
    <t>Recovery</t>
  </si>
  <si>
    <t>10-Year Zero-Coupon Bond</t>
  </si>
  <si>
    <t>hij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</si>
</sst>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"/>
    <numFmt numFmtId="166" formatCode="0.0%"/>
    <numFmt numFmtId="167" formatCode="0.0000000"/>
    <numFmt numFmtId="168" formatCode="0.00000"/>
  </numFmts>
  <fonts count="11" x14ac:knownFonts="1">
    <font>
      <sz val="10"/>
      <name val="Times New Roman"/>
    </font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name val="Times New Roman"/>
      <family val="1"/>
    </font>
    <font>
      <sz val="8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u/>
      <sz val="10"/>
      <color theme="10"/>
      <name val="Times New Roman"/>
      <family val="1"/>
    </font>
    <font>
      <u/>
      <sz val="10"/>
      <color theme="1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10">
    <xf numFmtId="0" fontId="0" fillId="0" borderId="0"/>
    <xf numFmtId="9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49">
    <xf numFmtId="0" fontId="0" fillId="0" borderId="0" xfId="0"/>
    <xf numFmtId="0" fontId="2" fillId="0" borderId="0" xfId="0" applyFont="1"/>
    <xf numFmtId="2" fontId="2" fillId="0" borderId="0" xfId="0" applyNumberFormat="1" applyFont="1"/>
    <xf numFmtId="164" fontId="2" fillId="0" borderId="0" xfId="0" applyNumberFormat="1" applyFont="1"/>
    <xf numFmtId="2" fontId="3" fillId="0" borderId="0" xfId="0" applyNumberFormat="1" applyFont="1"/>
    <xf numFmtId="2" fontId="0" fillId="0" borderId="0" xfId="0" applyNumberFormat="1"/>
    <xf numFmtId="164" fontId="0" fillId="0" borderId="0" xfId="0" applyNumberFormat="1"/>
    <xf numFmtId="10" fontId="0" fillId="0" borderId="0" xfId="0" applyNumberFormat="1"/>
    <xf numFmtId="165" fontId="3" fillId="0" borderId="0" xfId="0" applyNumberFormat="1" applyFont="1"/>
    <xf numFmtId="165" fontId="2" fillId="0" borderId="0" xfId="0" applyNumberFormat="1" applyFont="1"/>
    <xf numFmtId="165" fontId="0" fillId="0" borderId="0" xfId="0" applyNumberFormat="1"/>
    <xf numFmtId="9" fontId="0" fillId="0" borderId="0" xfId="0" applyNumberFormat="1"/>
    <xf numFmtId="0" fontId="3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164" fontId="5" fillId="0" borderId="0" xfId="0" applyNumberFormat="1" applyFont="1"/>
    <xf numFmtId="164" fontId="6" fillId="0" borderId="0" xfId="0" applyNumberFormat="1" applyFont="1"/>
    <xf numFmtId="1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2" fillId="0" borderId="0" xfId="0" applyNumberFormat="1" applyFont="1" applyBorder="1"/>
    <xf numFmtId="164" fontId="3" fillId="0" borderId="0" xfId="0" applyNumberFormat="1" applyFont="1" applyBorder="1"/>
    <xf numFmtId="2" fontId="3" fillId="0" borderId="0" xfId="0" applyNumberFormat="1" applyFont="1" applyBorder="1"/>
    <xf numFmtId="2" fontId="2" fillId="0" borderId="0" xfId="0" applyNumberFormat="1" applyFont="1" applyBorder="1"/>
    <xf numFmtId="0" fontId="0" fillId="0" borderId="4" xfId="0" applyBorder="1"/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5" fillId="3" borderId="9" xfId="0" applyFont="1" applyFill="1" applyBorder="1"/>
    <xf numFmtId="0" fontId="5" fillId="3" borderId="10" xfId="0" applyFont="1" applyFill="1" applyBorder="1"/>
    <xf numFmtId="0" fontId="2" fillId="3" borderId="11" xfId="0" applyFont="1" applyFill="1" applyBorder="1" applyAlignment="1">
      <alignment horizontal="left"/>
    </xf>
    <xf numFmtId="0" fontId="0" fillId="0" borderId="9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0" fontId="3" fillId="0" borderId="4" xfId="0" applyNumberFormat="1" applyFon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2" fontId="5" fillId="3" borderId="1" xfId="0" applyNumberFormat="1" applyFont="1" applyFill="1" applyBorder="1" applyAlignment="1">
      <alignment horizontal="center"/>
    </xf>
    <xf numFmtId="0" fontId="5" fillId="3" borderId="11" xfId="0" applyFont="1" applyFill="1" applyBorder="1"/>
    <xf numFmtId="1" fontId="0" fillId="0" borderId="11" xfId="0" applyNumberFormat="1" applyBorder="1" applyAlignment="1">
      <alignment horizontal="center"/>
    </xf>
    <xf numFmtId="0" fontId="2" fillId="3" borderId="9" xfId="0" applyFont="1" applyFill="1" applyBorder="1"/>
    <xf numFmtId="166" fontId="0" fillId="0" borderId="9" xfId="0" applyNumberFormat="1" applyBorder="1" applyAlignment="1">
      <alignment horizontal="center"/>
    </xf>
    <xf numFmtId="2" fontId="2" fillId="0" borderId="13" xfId="0" applyNumberFormat="1" applyFont="1" applyBorder="1"/>
    <xf numFmtId="2" fontId="0" fillId="0" borderId="13" xfId="0" applyNumberFormat="1" applyBorder="1"/>
    <xf numFmtId="0" fontId="0" fillId="0" borderId="13" xfId="0" applyBorder="1"/>
    <xf numFmtId="0" fontId="0" fillId="0" borderId="2" xfId="0" applyBorder="1"/>
    <xf numFmtId="0" fontId="0" fillId="0" borderId="3" xfId="0" applyBorder="1"/>
    <xf numFmtId="2" fontId="0" fillId="0" borderId="0" xfId="0" applyNumberFormat="1" applyBorder="1"/>
    <xf numFmtId="0" fontId="0" fillId="0" borderId="0" xfId="0" applyBorder="1"/>
    <xf numFmtId="2" fontId="5" fillId="0" borderId="0" xfId="0" applyNumberFormat="1" applyFont="1" applyBorder="1"/>
    <xf numFmtId="0" fontId="2" fillId="0" borderId="0" xfId="0" applyFont="1" applyBorder="1"/>
    <xf numFmtId="0" fontId="0" fillId="0" borderId="5" xfId="0" applyBorder="1"/>
    <xf numFmtId="2" fontId="0" fillId="0" borderId="14" xfId="0" applyNumberFormat="1" applyBorder="1"/>
    <xf numFmtId="0" fontId="0" fillId="0" borderId="14" xfId="0" applyBorder="1"/>
    <xf numFmtId="164" fontId="0" fillId="0" borderId="0" xfId="0" applyNumberFormat="1" applyBorder="1"/>
    <xf numFmtId="0" fontId="0" fillId="0" borderId="0" xfId="0" applyNumberFormat="1" applyBorder="1"/>
    <xf numFmtId="0" fontId="2" fillId="0" borderId="0" xfId="0" applyFont="1" applyBorder="1" applyAlignment="1">
      <alignment horizontal="left"/>
    </xf>
    <xf numFmtId="0" fontId="0" fillId="0" borderId="6" xfId="0" applyBorder="1"/>
    <xf numFmtId="165" fontId="0" fillId="0" borderId="13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1" fontId="0" fillId="0" borderId="0" xfId="0" applyNumberFormat="1" applyBorder="1"/>
    <xf numFmtId="1" fontId="0" fillId="0" borderId="3" xfId="0" applyNumberFormat="1" applyBorder="1"/>
    <xf numFmtId="10" fontId="2" fillId="0" borderId="0" xfId="0" applyNumberFormat="1" applyFont="1" applyBorder="1"/>
    <xf numFmtId="10" fontId="0" fillId="0" borderId="0" xfId="0" applyNumberFormat="1" applyBorder="1"/>
    <xf numFmtId="10" fontId="0" fillId="0" borderId="4" xfId="0" applyNumberFormat="1" applyBorder="1"/>
    <xf numFmtId="10" fontId="0" fillId="0" borderId="14" xfId="0" applyNumberFormat="1" applyBorder="1"/>
    <xf numFmtId="10" fontId="0" fillId="0" borderId="6" xfId="0" applyNumberFormat="1" applyBorder="1"/>
    <xf numFmtId="164" fontId="0" fillId="0" borderId="14" xfId="0" applyNumberFormat="1" applyBorder="1"/>
    <xf numFmtId="2" fontId="3" fillId="0" borderId="12" xfId="0" applyNumberFormat="1" applyFont="1" applyBorder="1"/>
    <xf numFmtId="10" fontId="3" fillId="0" borderId="12" xfId="1" applyNumberFormat="1" applyFont="1" applyBorder="1"/>
    <xf numFmtId="2" fontId="2" fillId="0" borderId="7" xfId="0" applyNumberFormat="1" applyFont="1" applyBorder="1"/>
    <xf numFmtId="2" fontId="3" fillId="0" borderId="8" xfId="0" applyNumberFormat="1" applyFont="1" applyBorder="1"/>
    <xf numFmtId="10" fontId="2" fillId="0" borderId="7" xfId="1" applyNumberFormat="1" applyFont="1" applyBorder="1"/>
    <xf numFmtId="10" fontId="3" fillId="0" borderId="8" xfId="1" applyNumberFormat="1" applyFont="1" applyBorder="1"/>
    <xf numFmtId="0" fontId="2" fillId="5" borderId="15" xfId="0" applyFont="1" applyFill="1" applyBorder="1"/>
    <xf numFmtId="0" fontId="2" fillId="5" borderId="3" xfId="0" applyFont="1" applyFill="1" applyBorder="1"/>
    <xf numFmtId="0" fontId="2" fillId="5" borderId="5" xfId="0" applyFont="1" applyFill="1" applyBorder="1"/>
    <xf numFmtId="0" fontId="0" fillId="0" borderId="10" xfId="0" applyBorder="1" applyAlignment="1">
      <alignment horizontal="center"/>
    </xf>
    <xf numFmtId="0" fontId="0" fillId="0" borderId="1" xfId="0" applyBorder="1"/>
    <xf numFmtId="0" fontId="0" fillId="0" borderId="7" xfId="0" applyBorder="1"/>
    <xf numFmtId="0" fontId="0" fillId="0" borderId="12" xfId="0" applyBorder="1"/>
    <xf numFmtId="0" fontId="0" fillId="0" borderId="8" xfId="0" applyBorder="1"/>
    <xf numFmtId="2" fontId="2" fillId="0" borderId="5" xfId="0" applyNumberFormat="1" applyFont="1" applyBorder="1"/>
    <xf numFmtId="2" fontId="3" fillId="0" borderId="14" xfId="0" applyNumberFormat="1" applyFont="1" applyBorder="1"/>
    <xf numFmtId="2" fontId="3" fillId="0" borderId="6" xfId="0" applyNumberFormat="1" applyFont="1" applyBorder="1"/>
    <xf numFmtId="165" fontId="2" fillId="0" borderId="16" xfId="0" applyNumberFormat="1" applyFont="1" applyBorder="1"/>
    <xf numFmtId="165" fontId="3" fillId="0" borderId="17" xfId="0" applyNumberFormat="1" applyFont="1" applyBorder="1"/>
    <xf numFmtId="165" fontId="3" fillId="0" borderId="18" xfId="0" applyNumberFormat="1" applyFont="1" applyBorder="1"/>
    <xf numFmtId="0" fontId="0" fillId="3" borderId="1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NumberForma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2" fontId="0" fillId="6" borderId="7" xfId="0" applyNumberFormat="1" applyFill="1" applyBorder="1" applyAlignment="1">
      <alignment horizontal="center"/>
    </xf>
    <xf numFmtId="2" fontId="0" fillId="6" borderId="12" xfId="0" applyNumberFormat="1" applyFill="1" applyBorder="1" applyAlignment="1">
      <alignment horizontal="center"/>
    </xf>
    <xf numFmtId="2" fontId="0" fillId="6" borderId="8" xfId="0" applyNumberFormat="1" applyFill="1" applyBorder="1" applyAlignment="1">
      <alignment horizontal="center"/>
    </xf>
    <xf numFmtId="167" fontId="6" fillId="0" borderId="0" xfId="0" applyNumberFormat="1" applyFont="1"/>
    <xf numFmtId="164" fontId="0" fillId="0" borderId="4" xfId="0" applyNumberFormat="1" applyBorder="1"/>
    <xf numFmtId="164" fontId="0" fillId="0" borderId="6" xfId="0" applyNumberFormat="1" applyBorder="1"/>
    <xf numFmtId="2" fontId="0" fillId="0" borderId="4" xfId="0" applyNumberFormat="1" applyBorder="1"/>
    <xf numFmtId="9" fontId="0" fillId="0" borderId="9" xfId="1" applyFont="1" applyBorder="1" applyAlignment="1">
      <alignment horizontal="center"/>
    </xf>
    <xf numFmtId="166" fontId="5" fillId="6" borderId="1" xfId="1" quotePrefix="1" applyNumberFormat="1" applyFont="1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164" fontId="3" fillId="0" borderId="0" xfId="0" applyNumberFormat="1" applyFont="1"/>
    <xf numFmtId="168" fontId="3" fillId="7" borderId="0" xfId="0" applyNumberFormat="1" applyFont="1" applyFill="1"/>
    <xf numFmtId="164" fontId="0" fillId="0" borderId="0" xfId="0" applyNumberFormat="1" applyFont="1" applyBorder="1"/>
    <xf numFmtId="0" fontId="0" fillId="0" borderId="0" xfId="0" applyFill="1" applyBorder="1"/>
    <xf numFmtId="165" fontId="0" fillId="0" borderId="0" xfId="0" applyNumberFormat="1" applyBorder="1"/>
    <xf numFmtId="0" fontId="3" fillId="0" borderId="0" xfId="0" applyFont="1" applyBorder="1"/>
    <xf numFmtId="0" fontId="3" fillId="0" borderId="0" xfId="0" applyFont="1" applyFill="1" applyBorder="1"/>
    <xf numFmtId="1" fontId="0" fillId="0" borderId="0" xfId="0" applyNumberFormat="1" applyFill="1" applyBorder="1"/>
    <xf numFmtId="164" fontId="3" fillId="0" borderId="0" xfId="0" applyNumberFormat="1" applyFont="1" applyFill="1" applyBorder="1"/>
    <xf numFmtId="2" fontId="0" fillId="0" borderId="7" xfId="0" applyNumberFormat="1" applyBorder="1"/>
    <xf numFmtId="2" fontId="0" fillId="0" borderId="12" xfId="0" applyNumberFormat="1" applyBorder="1"/>
    <xf numFmtId="0" fontId="2" fillId="2" borderId="7" xfId="0" quotePrefix="1" applyFont="1" applyFill="1" applyBorder="1" applyAlignment="1">
      <alignment horizontal="center"/>
    </xf>
    <xf numFmtId="0" fontId="2" fillId="2" borderId="8" xfId="0" quotePrefix="1" applyFont="1" applyFill="1" applyBorder="1" applyAlignment="1">
      <alignment horizontal="center"/>
    </xf>
    <xf numFmtId="0" fontId="5" fillId="2" borderId="7" xfId="0" quotePrefix="1" applyFont="1" applyFill="1" applyBorder="1" applyAlignment="1">
      <alignment horizontal="center"/>
    </xf>
    <xf numFmtId="165" fontId="5" fillId="2" borderId="15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12" xfId="0" quotePrefix="1" applyFont="1" applyFill="1" applyBorder="1" applyAlignment="1">
      <alignment horizontal="center"/>
    </xf>
    <xf numFmtId="0" fontId="5" fillId="2" borderId="8" xfId="0" quotePrefix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65" fontId="5" fillId="2" borderId="7" xfId="0" applyNumberFormat="1" applyFont="1" applyFill="1" applyBorder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5" fillId="2" borderId="12" xfId="0" quotePrefix="1" applyFont="1" applyFill="1" applyBorder="1" applyAlignment="1">
      <alignment horizontal="left"/>
    </xf>
    <xf numFmtId="0" fontId="5" fillId="2" borderId="8" xfId="0" quotePrefix="1" applyFont="1" applyFill="1" applyBorder="1" applyAlignment="1">
      <alignment horizontal="left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2" fillId="5" borderId="5" xfId="0" applyFont="1" applyFill="1" applyBorder="1" applyAlignment="1">
      <alignment horizontal="left"/>
    </xf>
    <xf numFmtId="0" fontId="2" fillId="5" borderId="6" xfId="0" applyFont="1" applyFill="1" applyBorder="1" applyAlignment="1">
      <alignment horizontal="left"/>
    </xf>
    <xf numFmtId="0" fontId="2" fillId="4" borderId="7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</cellXfs>
  <cellStyles count="10">
    <cellStyle name="Followed Hyperlink" xfId="5" builtinId="9" hidden="1"/>
    <cellStyle name="Followed Hyperlink" xfId="7" builtinId="9" hidden="1"/>
    <cellStyle name="Followed Hyperlink" xfId="9" builtinId="9" hidden="1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Normal 2" xfId="2" xr:uid="{00000000-0005-0000-0000-000007000000}"/>
    <cellStyle name="Percent" xfId="1" builtinId="5"/>
    <cellStyle name="Percent 2" xfId="3" xr:uid="{00000000-0005-0000-0000-000009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F8695-A1AA-4274-90DE-3A3E53AE781C}">
  <dimension ref="A1:T79"/>
  <sheetViews>
    <sheetView showGridLines="0" tabSelected="1" topLeftCell="A7" zoomScaleNormal="100" zoomScalePageLayoutView="175" workbookViewId="0">
      <selection activeCell="F5" sqref="F5"/>
    </sheetView>
  </sheetViews>
  <sheetFormatPr defaultColWidth="8.83203125" defaultRowHeight="12.75" x14ac:dyDescent="0.2"/>
  <cols>
    <col min="1" max="1" width="11.33203125" customWidth="1"/>
    <col min="2" max="2" width="15.83203125" customWidth="1"/>
    <col min="4" max="4" width="10.83203125" customWidth="1"/>
    <col min="7" max="7" width="9.83203125" bestFit="1" customWidth="1"/>
    <col min="10" max="10" width="11.5" bestFit="1" customWidth="1"/>
    <col min="11" max="11" width="16" customWidth="1"/>
    <col min="12" max="12" width="14" customWidth="1"/>
    <col min="13" max="13" width="13.83203125" customWidth="1"/>
    <col min="15" max="15" width="11.1640625" customWidth="1"/>
  </cols>
  <sheetData>
    <row r="1" spans="1:12" ht="13.5" thickBot="1" x14ac:dyDescent="0.25">
      <c r="A1" s="119" t="s">
        <v>35</v>
      </c>
      <c r="B1" s="118"/>
      <c r="E1" s="1"/>
    </row>
    <row r="2" spans="1:12" x14ac:dyDescent="0.2">
      <c r="A2" s="25" t="s">
        <v>2</v>
      </c>
      <c r="B2" s="38">
        <v>0.05</v>
      </c>
    </row>
    <row r="3" spans="1:12" x14ac:dyDescent="0.2">
      <c r="A3" s="26" t="s">
        <v>3</v>
      </c>
      <c r="B3" s="34">
        <v>1.1000000000000001</v>
      </c>
      <c r="F3" s="12" t="s">
        <v>51</v>
      </c>
      <c r="H3" s="12" t="s">
        <v>48</v>
      </c>
    </row>
    <row r="4" spans="1:12" x14ac:dyDescent="0.2">
      <c r="A4" s="26" t="s">
        <v>4</v>
      </c>
      <c r="B4" s="35">
        <v>0.9</v>
      </c>
      <c r="F4" s="5">
        <v>20</v>
      </c>
      <c r="H4">
        <v>100</v>
      </c>
    </row>
    <row r="5" spans="1:12" x14ac:dyDescent="0.2">
      <c r="A5" s="26" t="s">
        <v>5</v>
      </c>
      <c r="B5" s="36">
        <v>0.5</v>
      </c>
      <c r="F5" s="1"/>
    </row>
    <row r="6" spans="1:12" ht="13.5" thickBot="1" x14ac:dyDescent="0.25">
      <c r="A6" s="27" t="s">
        <v>6</v>
      </c>
      <c r="B6" s="37">
        <f>1-B5</f>
        <v>0.5</v>
      </c>
    </row>
    <row r="7" spans="1:12" x14ac:dyDescent="0.2">
      <c r="C7" s="7"/>
      <c r="D7" s="7"/>
      <c r="E7" s="7"/>
      <c r="F7" s="7"/>
      <c r="G7" s="7"/>
      <c r="H7" s="7"/>
      <c r="I7" s="7"/>
      <c r="J7" s="7"/>
      <c r="K7" s="7"/>
    </row>
    <row r="8" spans="1:12" ht="13.5" thickBot="1" x14ac:dyDescent="0.25">
      <c r="A8" s="10"/>
      <c r="B8" s="10"/>
      <c r="C8" s="10"/>
      <c r="D8" s="10"/>
      <c r="E8" s="10"/>
      <c r="F8" s="10"/>
      <c r="G8" s="10"/>
    </row>
    <row r="9" spans="1:12" x14ac:dyDescent="0.2">
      <c r="A9" s="120" t="s">
        <v>32</v>
      </c>
      <c r="B9" s="121"/>
      <c r="C9" s="60"/>
      <c r="D9" s="60"/>
      <c r="E9" s="60"/>
      <c r="F9" s="60"/>
      <c r="G9" s="61"/>
    </row>
    <row r="10" spans="1:12" x14ac:dyDescent="0.2">
      <c r="A10" s="110"/>
      <c r="B10" s="50">
        <v>0</v>
      </c>
      <c r="C10" s="50">
        <v>1</v>
      </c>
      <c r="D10" s="50">
        <v>2</v>
      </c>
      <c r="E10" s="50">
        <v>3</v>
      </c>
      <c r="F10" s="50">
        <v>4</v>
      </c>
      <c r="G10" s="109">
        <v>5</v>
      </c>
      <c r="H10" s="109">
        <v>6</v>
      </c>
      <c r="I10" s="109">
        <v>7</v>
      </c>
      <c r="J10" s="109">
        <v>8</v>
      </c>
      <c r="K10" s="109">
        <v>9</v>
      </c>
      <c r="L10" s="109">
        <v>10</v>
      </c>
    </row>
    <row r="11" spans="1:12" x14ac:dyDescent="0.2">
      <c r="A11" s="50">
        <v>10</v>
      </c>
      <c r="B11" s="63"/>
      <c r="C11" s="63"/>
      <c r="D11" s="63"/>
      <c r="E11" s="63"/>
      <c r="F11" s="63"/>
      <c r="G11" s="63"/>
      <c r="H11" s="66" t="str">
        <f t="shared" ref="H11:L21" ca="1" si="0">IF($A11 &lt; H$10, $B$4*OFFSET(H11,0,-1),IF($A11=H$10,$B$3*OFFSET(H11,1,-1),""))</f>
        <v/>
      </c>
      <c r="I11" s="66" t="str">
        <f t="shared" ca="1" si="0"/>
        <v/>
      </c>
      <c r="J11" s="66" t="str">
        <f t="shared" ca="1" si="0"/>
        <v/>
      </c>
      <c r="K11" s="66" t="str">
        <f t="shared" ca="1" si="0"/>
        <v/>
      </c>
      <c r="L11" s="66">
        <f t="shared" ca="1" si="0"/>
        <v>0.12968712300500007</v>
      </c>
    </row>
    <row r="12" spans="1:12" x14ac:dyDescent="0.2">
      <c r="A12" s="50">
        <v>9</v>
      </c>
      <c r="B12" s="63"/>
      <c r="C12" s="63"/>
      <c r="D12" s="63"/>
      <c r="E12" s="63"/>
      <c r="F12" s="63"/>
      <c r="G12" s="63"/>
      <c r="H12" s="66" t="str">
        <f t="shared" ca="1" si="0"/>
        <v/>
      </c>
      <c r="I12" s="66" t="str">
        <f t="shared" ca="1" si="0"/>
        <v/>
      </c>
      <c r="J12" s="66" t="str">
        <f t="shared" ca="1" si="0"/>
        <v/>
      </c>
      <c r="K12" s="66">
        <f t="shared" ca="1" si="0"/>
        <v>0.11789738455000007</v>
      </c>
      <c r="L12" s="66">
        <f t="shared" ca="1" si="0"/>
        <v>0.10610764609500006</v>
      </c>
    </row>
    <row r="13" spans="1:12" x14ac:dyDescent="0.2">
      <c r="A13" s="50">
        <v>8</v>
      </c>
      <c r="B13" s="63"/>
      <c r="C13" s="63"/>
      <c r="D13" s="63"/>
      <c r="E13" s="63"/>
      <c r="F13" s="63"/>
      <c r="G13" s="63"/>
      <c r="H13" s="66" t="str">
        <f t="shared" ca="1" si="0"/>
        <v/>
      </c>
      <c r="I13" s="66" t="str">
        <f t="shared" ca="1" si="0"/>
        <v/>
      </c>
      <c r="J13" s="66">
        <f t="shared" ca="1" si="0"/>
        <v>0.10717944050000006</v>
      </c>
      <c r="K13" s="66">
        <f t="shared" ca="1" si="0"/>
        <v>9.6461496450000059E-2</v>
      </c>
      <c r="L13" s="66">
        <f t="shared" ca="1" si="0"/>
        <v>8.6815346805000054E-2</v>
      </c>
    </row>
    <row r="14" spans="1:12" x14ac:dyDescent="0.2">
      <c r="A14" s="50">
        <v>7</v>
      </c>
      <c r="B14" s="63"/>
      <c r="C14" s="63"/>
      <c r="D14" s="63"/>
      <c r="E14" s="63"/>
      <c r="F14" s="63"/>
      <c r="G14" s="63"/>
      <c r="H14" s="66" t="str">
        <f t="shared" ca="1" si="0"/>
        <v/>
      </c>
      <c r="I14" s="66">
        <f t="shared" ca="1" si="0"/>
        <v>9.7435855000000043E-2</v>
      </c>
      <c r="J14" s="66">
        <f t="shared" ca="1" si="0"/>
        <v>8.7692269500000045E-2</v>
      </c>
      <c r="K14" s="66">
        <f t="shared" ca="1" si="0"/>
        <v>7.8923042550000044E-2</v>
      </c>
      <c r="L14" s="66">
        <f t="shared" ca="1" si="0"/>
        <v>7.1030738295000048E-2</v>
      </c>
    </row>
    <row r="15" spans="1:12" x14ac:dyDescent="0.2">
      <c r="A15" s="50">
        <v>6</v>
      </c>
      <c r="B15" s="63"/>
      <c r="C15" s="63"/>
      <c r="D15" s="63"/>
      <c r="E15" s="63"/>
      <c r="F15" s="63"/>
      <c r="G15" s="63"/>
      <c r="H15" s="66">
        <f t="shared" ca="1" si="0"/>
        <v>8.8578050000000033E-2</v>
      </c>
      <c r="I15" s="66">
        <f t="shared" ca="1" si="0"/>
        <v>7.9720245000000037E-2</v>
      </c>
      <c r="J15" s="66">
        <f t="shared" ca="1" si="0"/>
        <v>7.1748220500000029E-2</v>
      </c>
      <c r="K15" s="66">
        <f t="shared" ca="1" si="0"/>
        <v>6.4573398450000027E-2</v>
      </c>
      <c r="L15" s="66">
        <f t="shared" ca="1" si="0"/>
        <v>5.8116058605000027E-2</v>
      </c>
    </row>
    <row r="16" spans="1:12" x14ac:dyDescent="0.2">
      <c r="A16" s="50">
        <v>5</v>
      </c>
      <c r="B16" s="65"/>
      <c r="C16" s="66" t="str">
        <f t="shared" ref="C16:G21" ca="1" si="1">IF($A16 &lt; C$10, $B$4*OFFSET(C16,0,-1),IF($A16=C$10,$B$3*OFFSET(C16,1,-1),""))</f>
        <v/>
      </c>
      <c r="D16" s="66" t="str">
        <f t="shared" ca="1" si="1"/>
        <v/>
      </c>
      <c r="E16" s="66" t="str">
        <f t="shared" ca="1" si="1"/>
        <v/>
      </c>
      <c r="F16" s="66" t="str">
        <f t="shared" ca="1" si="1"/>
        <v/>
      </c>
      <c r="G16" s="66">
        <f t="shared" ca="1" si="1"/>
        <v>8.0525500000000028E-2</v>
      </c>
      <c r="H16" s="66">
        <f t="shared" ca="1" si="0"/>
        <v>7.2472950000000022E-2</v>
      </c>
      <c r="I16" s="66">
        <f t="shared" ca="1" si="0"/>
        <v>6.5225655000000021E-2</v>
      </c>
      <c r="J16" s="66">
        <f t="shared" ca="1" si="0"/>
        <v>5.8703089500000021E-2</v>
      </c>
      <c r="K16" s="66">
        <f t="shared" ca="1" si="0"/>
        <v>5.2832780550000021E-2</v>
      </c>
      <c r="L16" s="66">
        <f t="shared" ca="1" si="0"/>
        <v>4.7549502495000021E-2</v>
      </c>
    </row>
    <row r="17" spans="1:12" x14ac:dyDescent="0.2">
      <c r="A17" s="50">
        <v>4</v>
      </c>
      <c r="B17" s="66"/>
      <c r="C17" s="66" t="str">
        <f t="shared" ca="1" si="1"/>
        <v/>
      </c>
      <c r="D17" s="66" t="str">
        <f t="shared" ca="1" si="1"/>
        <v/>
      </c>
      <c r="E17" s="66" t="str">
        <f t="shared" ca="1" si="1"/>
        <v/>
      </c>
      <c r="F17" s="66">
        <f t="shared" ca="1" si="1"/>
        <v>7.320500000000002E-2</v>
      </c>
      <c r="G17" s="66">
        <f t="shared" ca="1" si="1"/>
        <v>6.5884500000000026E-2</v>
      </c>
      <c r="H17" s="66">
        <f t="shared" ca="1" si="0"/>
        <v>5.9296050000000024E-2</v>
      </c>
      <c r="I17" s="66">
        <f t="shared" ca="1" si="0"/>
        <v>5.3366445000000019E-2</v>
      </c>
      <c r="J17" s="66">
        <f t="shared" ca="1" si="0"/>
        <v>4.8029800500000018E-2</v>
      </c>
      <c r="K17" s="66">
        <f t="shared" ca="1" si="0"/>
        <v>4.3226820450000016E-2</v>
      </c>
      <c r="L17" s="66">
        <f t="shared" ca="1" si="0"/>
        <v>3.8904138405000017E-2</v>
      </c>
    </row>
    <row r="18" spans="1:12" x14ac:dyDescent="0.2">
      <c r="A18" s="50">
        <v>3</v>
      </c>
      <c r="B18" s="66"/>
      <c r="C18" s="66" t="str">
        <f t="shared" ca="1" si="1"/>
        <v/>
      </c>
      <c r="D18" s="66" t="str">
        <f t="shared" ca="1" si="1"/>
        <v/>
      </c>
      <c r="E18" s="66">
        <f t="shared" ca="1" si="1"/>
        <v>6.6550000000000012E-2</v>
      </c>
      <c r="F18" s="66">
        <f t="shared" ca="1" si="1"/>
        <v>5.9895000000000011E-2</v>
      </c>
      <c r="G18" s="66">
        <f t="shared" ca="1" si="1"/>
        <v>5.3905500000000009E-2</v>
      </c>
      <c r="H18" s="66">
        <f t="shared" ca="1" si="0"/>
        <v>4.8514950000000008E-2</v>
      </c>
      <c r="I18" s="66">
        <f t="shared" ca="1" si="0"/>
        <v>4.3663455000000011E-2</v>
      </c>
      <c r="J18" s="66">
        <f t="shared" ca="1" si="0"/>
        <v>3.929710950000001E-2</v>
      </c>
      <c r="K18" s="66">
        <f t="shared" ca="1" si="0"/>
        <v>3.5367398550000012E-2</v>
      </c>
      <c r="L18" s="66">
        <f t="shared" ca="1" si="0"/>
        <v>3.1830658695000014E-2</v>
      </c>
    </row>
    <row r="19" spans="1:12" x14ac:dyDescent="0.2">
      <c r="A19" s="50">
        <v>2</v>
      </c>
      <c r="B19" s="66"/>
      <c r="C19" s="66" t="str">
        <f t="shared" ca="1" si="1"/>
        <v/>
      </c>
      <c r="D19" s="66">
        <f t="shared" ca="1" si="1"/>
        <v>6.0500000000000012E-2</v>
      </c>
      <c r="E19" s="66">
        <f t="shared" ca="1" si="1"/>
        <v>5.4450000000000012E-2</v>
      </c>
      <c r="F19" s="66">
        <f t="shared" ca="1" si="1"/>
        <v>4.9005000000000014E-2</v>
      </c>
      <c r="G19" s="66">
        <f t="shared" ca="1" si="1"/>
        <v>4.4104500000000012E-2</v>
      </c>
      <c r="H19" s="66">
        <f t="shared" ca="1" si="0"/>
        <v>3.9694050000000008E-2</v>
      </c>
      <c r="I19" s="66">
        <f t="shared" ca="1" si="0"/>
        <v>3.5724645000000006E-2</v>
      </c>
      <c r="J19" s="66">
        <f t="shared" ca="1" si="0"/>
        <v>3.2152180500000009E-2</v>
      </c>
      <c r="K19" s="66">
        <f t="shared" ca="1" si="0"/>
        <v>2.893696245000001E-2</v>
      </c>
      <c r="L19" s="66">
        <f t="shared" ca="1" si="0"/>
        <v>2.6043266205000009E-2</v>
      </c>
    </row>
    <row r="20" spans="1:12" x14ac:dyDescent="0.2">
      <c r="A20" s="50">
        <v>1</v>
      </c>
      <c r="B20" s="66"/>
      <c r="C20" s="66">
        <f t="shared" ca="1" si="1"/>
        <v>5.5000000000000007E-2</v>
      </c>
      <c r="D20" s="66">
        <f t="shared" ca="1" si="1"/>
        <v>4.9500000000000009E-2</v>
      </c>
      <c r="E20" s="66">
        <f t="shared" ca="1" si="1"/>
        <v>4.4550000000000006E-2</v>
      </c>
      <c r="F20" s="66">
        <f t="shared" ca="1" si="1"/>
        <v>4.0095000000000006E-2</v>
      </c>
      <c r="G20" s="66">
        <f t="shared" ca="1" si="1"/>
        <v>3.6085500000000006E-2</v>
      </c>
      <c r="H20" s="66">
        <f t="shared" ca="1" si="0"/>
        <v>3.2476950000000004E-2</v>
      </c>
      <c r="I20" s="66">
        <f t="shared" ca="1" si="0"/>
        <v>2.9229255000000006E-2</v>
      </c>
      <c r="J20" s="66">
        <f t="shared" ca="1" si="0"/>
        <v>2.6306329500000006E-2</v>
      </c>
      <c r="K20" s="66">
        <f t="shared" ca="1" si="0"/>
        <v>2.3675696550000007E-2</v>
      </c>
      <c r="L20" s="66">
        <f t="shared" ca="1" si="0"/>
        <v>2.1308126895000008E-2</v>
      </c>
    </row>
    <row r="21" spans="1:12" x14ac:dyDescent="0.2">
      <c r="A21" s="50">
        <v>0</v>
      </c>
      <c r="B21" s="66">
        <f>$B$2</f>
        <v>0.05</v>
      </c>
      <c r="C21" s="65">
        <f t="shared" ca="1" si="1"/>
        <v>4.5000000000000005E-2</v>
      </c>
      <c r="D21" s="66">
        <f t="shared" ca="1" si="1"/>
        <v>4.0500000000000008E-2</v>
      </c>
      <c r="E21" s="66">
        <f t="shared" ca="1" si="1"/>
        <v>3.645000000000001E-2</v>
      </c>
      <c r="F21" s="66">
        <f t="shared" ca="1" si="1"/>
        <v>3.2805000000000008E-2</v>
      </c>
      <c r="G21" s="66">
        <f t="shared" ca="1" si="1"/>
        <v>2.9524500000000009E-2</v>
      </c>
      <c r="H21" s="66">
        <f t="shared" ca="1" si="0"/>
        <v>2.657205000000001E-2</v>
      </c>
      <c r="I21" s="66">
        <f t="shared" ca="1" si="0"/>
        <v>2.3914845000000011E-2</v>
      </c>
      <c r="J21" s="66">
        <f t="shared" ca="1" si="0"/>
        <v>2.1523360500000012E-2</v>
      </c>
      <c r="K21" s="66">
        <f t="shared" ca="1" si="0"/>
        <v>1.937102445000001E-2</v>
      </c>
      <c r="L21" s="66">
        <f t="shared" ca="1" si="0"/>
        <v>1.7433922005000008E-2</v>
      </c>
    </row>
    <row r="22" spans="1:12" x14ac:dyDescent="0.2">
      <c r="A22" s="12" t="s">
        <v>53</v>
      </c>
      <c r="C22" s="7"/>
      <c r="D22" s="7"/>
      <c r="E22" s="7"/>
      <c r="F22" s="7"/>
      <c r="G22" s="7"/>
      <c r="H22" s="7"/>
      <c r="I22" s="7"/>
      <c r="J22" s="7"/>
      <c r="K22" s="7"/>
    </row>
    <row r="23" spans="1:12" x14ac:dyDescent="0.2">
      <c r="A23" s="48">
        <v>10</v>
      </c>
      <c r="B23" s="50">
        <v>0</v>
      </c>
      <c r="C23" s="50">
        <v>1</v>
      </c>
      <c r="D23" s="50">
        <v>2</v>
      </c>
      <c r="E23" s="50">
        <v>3</v>
      </c>
      <c r="F23" s="50">
        <v>4</v>
      </c>
      <c r="G23" s="109">
        <v>5</v>
      </c>
      <c r="H23" s="109">
        <v>6</v>
      </c>
      <c r="I23" s="109">
        <v>7</v>
      </c>
      <c r="J23" s="109">
        <v>8</v>
      </c>
      <c r="K23" s="109">
        <v>9</v>
      </c>
      <c r="L23" s="109">
        <v>10</v>
      </c>
    </row>
    <row r="24" spans="1:12" x14ac:dyDescent="0.2">
      <c r="A24" s="48">
        <v>9</v>
      </c>
      <c r="B24" t="str">
        <f t="shared" ref="B24:L33" si="2">IF($A24&lt;=B$23,0.01*1.01^($A24-B$23/2),"")</f>
        <v/>
      </c>
      <c r="C24" t="str">
        <f t="shared" si="2"/>
        <v/>
      </c>
      <c r="D24" t="str">
        <f t="shared" si="2"/>
        <v/>
      </c>
      <c r="E24" t="str">
        <f t="shared" si="2"/>
        <v/>
      </c>
      <c r="F24" t="str">
        <f t="shared" si="2"/>
        <v/>
      </c>
      <c r="G24" t="str">
        <f t="shared" si="2"/>
        <v/>
      </c>
      <c r="H24" t="str">
        <f t="shared" si="2"/>
        <v/>
      </c>
      <c r="I24" t="str">
        <f t="shared" si="2"/>
        <v/>
      </c>
      <c r="J24" t="str">
        <f t="shared" si="2"/>
        <v/>
      </c>
      <c r="K24">
        <f t="shared" si="2"/>
        <v>1.045794087133964E-2</v>
      </c>
      <c r="L24">
        <f t="shared" si="2"/>
        <v>1.04060401E-2</v>
      </c>
    </row>
    <row r="25" spans="1:12" x14ac:dyDescent="0.2">
      <c r="A25" s="48">
        <v>8</v>
      </c>
      <c r="B25" t="str">
        <f t="shared" si="2"/>
        <v/>
      </c>
      <c r="C25" t="str">
        <f t="shared" si="2"/>
        <v/>
      </c>
      <c r="D25" t="str">
        <f t="shared" si="2"/>
        <v/>
      </c>
      <c r="E25" t="str">
        <f t="shared" si="2"/>
        <v/>
      </c>
      <c r="F25" t="str">
        <f t="shared" si="2"/>
        <v/>
      </c>
      <c r="G25" t="str">
        <f t="shared" si="2"/>
        <v/>
      </c>
      <c r="H25" t="str">
        <f t="shared" si="2"/>
        <v/>
      </c>
      <c r="I25" t="str">
        <f t="shared" si="2"/>
        <v/>
      </c>
      <c r="J25">
        <f t="shared" si="2"/>
        <v>1.04060401E-2</v>
      </c>
      <c r="K25">
        <f t="shared" si="2"/>
        <v>1.0354396902316473E-2</v>
      </c>
      <c r="L25">
        <f t="shared" si="2"/>
        <v>1.030301E-2</v>
      </c>
    </row>
    <row r="26" spans="1:12" x14ac:dyDescent="0.2">
      <c r="A26" s="48">
        <v>7</v>
      </c>
      <c r="B26" t="str">
        <f t="shared" si="2"/>
        <v/>
      </c>
      <c r="C26" t="str">
        <f t="shared" si="2"/>
        <v/>
      </c>
      <c r="D26" t="str">
        <f t="shared" si="2"/>
        <v/>
      </c>
      <c r="E26" t="str">
        <f t="shared" si="2"/>
        <v/>
      </c>
      <c r="F26" t="str">
        <f t="shared" si="2"/>
        <v/>
      </c>
      <c r="G26" t="str">
        <f t="shared" si="2"/>
        <v/>
      </c>
      <c r="H26" t="str">
        <f t="shared" si="2"/>
        <v/>
      </c>
      <c r="I26">
        <f t="shared" si="2"/>
        <v>1.0354396902316473E-2</v>
      </c>
      <c r="J26">
        <f t="shared" si="2"/>
        <v>1.030301E-2</v>
      </c>
      <c r="K26">
        <f t="shared" si="2"/>
        <v>1.025187812110542E-2</v>
      </c>
      <c r="L26">
        <f t="shared" si="2"/>
        <v>1.0201E-2</v>
      </c>
    </row>
    <row r="27" spans="1:12" x14ac:dyDescent="0.2">
      <c r="A27" s="48">
        <v>6</v>
      </c>
      <c r="B27" t="str">
        <f t="shared" si="2"/>
        <v/>
      </c>
      <c r="C27" t="str">
        <f t="shared" si="2"/>
        <v/>
      </c>
      <c r="D27" t="str">
        <f t="shared" si="2"/>
        <v/>
      </c>
      <c r="E27" t="str">
        <f t="shared" si="2"/>
        <v/>
      </c>
      <c r="F27" t="str">
        <f t="shared" si="2"/>
        <v/>
      </c>
      <c r="G27" t="str">
        <f t="shared" si="2"/>
        <v/>
      </c>
      <c r="H27">
        <f t="shared" si="2"/>
        <v>1.030301E-2</v>
      </c>
      <c r="I27">
        <f t="shared" si="2"/>
        <v>1.025187812110542E-2</v>
      </c>
      <c r="J27">
        <f t="shared" si="2"/>
        <v>1.0201E-2</v>
      </c>
      <c r="K27">
        <f t="shared" si="2"/>
        <v>1.0150374377332098E-2</v>
      </c>
      <c r="L27">
        <f t="shared" si="2"/>
        <v>1.01E-2</v>
      </c>
    </row>
    <row r="28" spans="1:12" x14ac:dyDescent="0.2">
      <c r="A28" s="48">
        <v>5</v>
      </c>
      <c r="B28" t="str">
        <f t="shared" si="2"/>
        <v/>
      </c>
      <c r="C28" t="str">
        <f t="shared" si="2"/>
        <v/>
      </c>
      <c r="D28" t="str">
        <f t="shared" si="2"/>
        <v/>
      </c>
      <c r="E28" t="str">
        <f t="shared" si="2"/>
        <v/>
      </c>
      <c r="F28" t="str">
        <f t="shared" si="2"/>
        <v/>
      </c>
      <c r="G28">
        <f t="shared" si="2"/>
        <v>1.025187812110542E-2</v>
      </c>
      <c r="H28">
        <f t="shared" si="2"/>
        <v>1.0201E-2</v>
      </c>
      <c r="I28">
        <f t="shared" si="2"/>
        <v>1.0150374377332098E-2</v>
      </c>
      <c r="J28">
        <f t="shared" si="2"/>
        <v>1.01E-2</v>
      </c>
      <c r="K28">
        <f t="shared" si="2"/>
        <v>1.0049875621120889E-2</v>
      </c>
      <c r="L28">
        <f t="shared" si="2"/>
        <v>0.01</v>
      </c>
    </row>
    <row r="29" spans="1:12" x14ac:dyDescent="0.2">
      <c r="A29" s="48">
        <v>4</v>
      </c>
      <c r="B29" t="str">
        <f t="shared" si="2"/>
        <v/>
      </c>
      <c r="C29" t="str">
        <f t="shared" si="2"/>
        <v/>
      </c>
      <c r="D29" t="str">
        <f t="shared" si="2"/>
        <v/>
      </c>
      <c r="E29" t="str">
        <f t="shared" si="2"/>
        <v/>
      </c>
      <c r="F29">
        <f t="shared" si="2"/>
        <v>1.0201E-2</v>
      </c>
      <c r="G29">
        <f t="shared" si="2"/>
        <v>1.0150374377332098E-2</v>
      </c>
      <c r="H29">
        <f t="shared" si="2"/>
        <v>1.01E-2</v>
      </c>
      <c r="I29">
        <f t="shared" si="2"/>
        <v>1.0049875621120889E-2</v>
      </c>
      <c r="J29">
        <f t="shared" si="2"/>
        <v>0.01</v>
      </c>
      <c r="K29">
        <f t="shared" si="2"/>
        <v>9.9503719020998926E-3</v>
      </c>
      <c r="L29">
        <f t="shared" si="2"/>
        <v>9.9009900990099011E-3</v>
      </c>
    </row>
    <row r="30" spans="1:12" x14ac:dyDescent="0.2">
      <c r="A30" s="48">
        <v>3</v>
      </c>
      <c r="B30" t="str">
        <f t="shared" si="2"/>
        <v/>
      </c>
      <c r="C30" t="str">
        <f t="shared" si="2"/>
        <v/>
      </c>
      <c r="D30" t="str">
        <f t="shared" si="2"/>
        <v/>
      </c>
      <c r="E30">
        <f t="shared" si="2"/>
        <v>1.0150374377332098E-2</v>
      </c>
      <c r="F30">
        <f t="shared" si="2"/>
        <v>1.01E-2</v>
      </c>
      <c r="G30">
        <f t="shared" si="2"/>
        <v>1.0049875621120889E-2</v>
      </c>
      <c r="H30">
        <f t="shared" si="2"/>
        <v>0.01</v>
      </c>
      <c r="I30">
        <f t="shared" si="2"/>
        <v>9.9503719020998926E-3</v>
      </c>
      <c r="J30">
        <f t="shared" si="2"/>
        <v>9.9009900990099011E-3</v>
      </c>
      <c r="K30">
        <f t="shared" si="2"/>
        <v>9.8518533684157344E-3</v>
      </c>
      <c r="L30">
        <f t="shared" si="2"/>
        <v>9.8029604940692086E-3</v>
      </c>
    </row>
    <row r="31" spans="1:12" x14ac:dyDescent="0.2">
      <c r="A31" s="48">
        <v>2</v>
      </c>
      <c r="B31" t="str">
        <f t="shared" si="2"/>
        <v/>
      </c>
      <c r="C31" t="str">
        <f t="shared" si="2"/>
        <v/>
      </c>
      <c r="D31">
        <f t="shared" si="2"/>
        <v>1.01E-2</v>
      </c>
      <c r="E31">
        <f t="shared" si="2"/>
        <v>1.0049875621120889E-2</v>
      </c>
      <c r="F31">
        <f t="shared" si="2"/>
        <v>0.01</v>
      </c>
      <c r="G31">
        <f t="shared" si="2"/>
        <v>9.9503719020998926E-3</v>
      </c>
      <c r="H31">
        <f t="shared" si="2"/>
        <v>9.9009900990099011E-3</v>
      </c>
      <c r="I31">
        <f t="shared" si="2"/>
        <v>9.8518533684157344E-3</v>
      </c>
      <c r="J31">
        <f t="shared" si="2"/>
        <v>9.8029604940692086E-3</v>
      </c>
      <c r="K31">
        <f t="shared" si="2"/>
        <v>9.754310265758152E-3</v>
      </c>
      <c r="L31">
        <f t="shared" si="2"/>
        <v>9.7059014792764461E-3</v>
      </c>
    </row>
    <row r="32" spans="1:12" x14ac:dyDescent="0.2">
      <c r="A32" s="48">
        <v>1</v>
      </c>
      <c r="B32" t="str">
        <f t="shared" si="2"/>
        <v/>
      </c>
      <c r="C32">
        <f t="shared" si="2"/>
        <v>1.0049875621120889E-2</v>
      </c>
      <c r="D32">
        <f t="shared" si="2"/>
        <v>0.01</v>
      </c>
      <c r="E32">
        <f t="shared" si="2"/>
        <v>9.9503719020998926E-3</v>
      </c>
      <c r="F32">
        <f t="shared" si="2"/>
        <v>9.9009900990099011E-3</v>
      </c>
      <c r="G32">
        <f t="shared" si="2"/>
        <v>9.8518533684157344E-3</v>
      </c>
      <c r="H32">
        <f t="shared" si="2"/>
        <v>9.8029604940692086E-3</v>
      </c>
      <c r="I32">
        <f t="shared" si="2"/>
        <v>9.754310265758152E-3</v>
      </c>
      <c r="J32">
        <f t="shared" si="2"/>
        <v>9.7059014792764461E-3</v>
      </c>
      <c r="K32">
        <f t="shared" si="2"/>
        <v>9.6577329363942109E-3</v>
      </c>
      <c r="L32">
        <f t="shared" si="2"/>
        <v>9.6098034448281622E-3</v>
      </c>
    </row>
    <row r="33" spans="1:17" x14ac:dyDescent="0.2">
      <c r="A33" s="48">
        <v>0</v>
      </c>
      <c r="B33">
        <f>IF($A33&lt;=B$23,0.01*1.01^($A33-B$23/2),"")</f>
        <v>0.01</v>
      </c>
      <c r="C33">
        <f t="shared" si="2"/>
        <v>9.9503719020998926E-3</v>
      </c>
      <c r="D33">
        <f t="shared" si="2"/>
        <v>9.9009900990099011E-3</v>
      </c>
      <c r="E33">
        <f t="shared" si="2"/>
        <v>9.8518533684157344E-3</v>
      </c>
      <c r="F33">
        <f t="shared" si="2"/>
        <v>9.8029604940692086E-3</v>
      </c>
      <c r="G33">
        <f t="shared" si="2"/>
        <v>9.754310265758152E-3</v>
      </c>
      <c r="H33">
        <f t="shared" si="2"/>
        <v>9.7059014792764461E-3</v>
      </c>
      <c r="I33">
        <f t="shared" si="2"/>
        <v>9.6577329363942109E-3</v>
      </c>
      <c r="J33">
        <f t="shared" si="2"/>
        <v>9.6098034448281622E-3</v>
      </c>
      <c r="K33">
        <f t="shared" si="2"/>
        <v>9.56211181821209E-3</v>
      </c>
      <c r="L33">
        <f t="shared" si="2"/>
        <v>9.5146568760674892E-3</v>
      </c>
    </row>
    <row r="34" spans="1:17" ht="13.5" thickBot="1" x14ac:dyDescent="0.25">
      <c r="A34" s="48"/>
      <c r="J34" s="1"/>
    </row>
    <row r="35" spans="1:17" ht="13.5" thickBot="1" x14ac:dyDescent="0.25">
      <c r="A35" s="125" t="s">
        <v>52</v>
      </c>
      <c r="B35" s="123"/>
      <c r="C35" s="124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7"/>
      <c r="Q35" t="s">
        <v>7</v>
      </c>
    </row>
    <row r="36" spans="1:17" x14ac:dyDescent="0.2">
      <c r="A36" s="48"/>
      <c r="B36" s="50">
        <v>0</v>
      </c>
      <c r="C36" s="50">
        <v>1</v>
      </c>
      <c r="D36" s="50">
        <v>2</v>
      </c>
      <c r="E36" s="50">
        <v>3</v>
      </c>
      <c r="F36" s="50">
        <v>4</v>
      </c>
      <c r="G36" s="109">
        <v>5</v>
      </c>
      <c r="H36" s="109">
        <v>6</v>
      </c>
      <c r="I36" s="109">
        <v>7</v>
      </c>
      <c r="J36" s="109">
        <v>8</v>
      </c>
      <c r="K36" s="109">
        <v>9</v>
      </c>
      <c r="L36" s="109">
        <v>10</v>
      </c>
      <c r="P36" s="24"/>
    </row>
    <row r="37" spans="1:17" x14ac:dyDescent="0.2">
      <c r="A37" s="48">
        <v>10</v>
      </c>
      <c r="B37" s="50"/>
      <c r="C37" s="50"/>
      <c r="D37" s="50"/>
      <c r="E37" s="50"/>
      <c r="F37" s="50"/>
      <c r="G37" s="50"/>
      <c r="H37" s="50"/>
      <c r="I37" s="50"/>
      <c r="J37" s="50"/>
      <c r="K37" s="50"/>
      <c r="L37">
        <f>$H$4</f>
        <v>100</v>
      </c>
      <c r="P37" s="24"/>
    </row>
    <row r="38" spans="1:17" x14ac:dyDescent="0.2">
      <c r="A38" s="48">
        <v>9</v>
      </c>
      <c r="B38" s="49" t="str">
        <f t="shared" ref="B38:K38" si="3">IF($A38 &lt;=B$36,($B$5*(1-B24)*C37 + $B$6*(1-B24)*C38 + $B$5*B24*$F$4 + $B$6*B24*$F$4)/(1+B12), "")</f>
        <v/>
      </c>
      <c r="C38" s="49" t="str">
        <f t="shared" si="3"/>
        <v/>
      </c>
      <c r="D38" s="49" t="str">
        <f t="shared" si="3"/>
        <v/>
      </c>
      <c r="E38" s="49" t="str">
        <f t="shared" si="3"/>
        <v/>
      </c>
      <c r="F38" s="49" t="str">
        <f t="shared" si="3"/>
        <v/>
      </c>
      <c r="G38" s="49" t="str">
        <f t="shared" si="3"/>
        <v/>
      </c>
      <c r="H38" s="49" t="str">
        <f t="shared" si="3"/>
        <v/>
      </c>
      <c r="I38" s="49" t="str">
        <f t="shared" si="3"/>
        <v/>
      </c>
      <c r="J38" s="49" t="str">
        <f t="shared" si="3"/>
        <v/>
      </c>
      <c r="K38" s="49">
        <f ca="1">IF($A38 &lt;=K$36,($B$5*(1-K24)*L37 + $B$6*(1-K24)*L38 + $B$5*K24*$F$4 + $B$6*K24*$F$4)/(1+K12), "")</f>
        <v>88.705247995736372</v>
      </c>
      <c r="L38">
        <f t="shared" ref="L38:L47" si="4">$H$4</f>
        <v>100</v>
      </c>
      <c r="P38" s="24"/>
    </row>
    <row r="39" spans="1:17" x14ac:dyDescent="0.2">
      <c r="A39" s="48">
        <v>8</v>
      </c>
      <c r="B39" s="49" t="str">
        <f t="shared" ref="B39:K39" si="5">IF($A39 &lt;=B$36,($B$5*(1-B25)*C38 + $B$6*(1-B25)*C39 + $B$5*B25*$F$4 + $B$6*B25*$F$4)/(1+B13), "")</f>
        <v/>
      </c>
      <c r="C39" s="49" t="str">
        <f t="shared" si="5"/>
        <v/>
      </c>
      <c r="D39" s="49" t="str">
        <f t="shared" si="5"/>
        <v/>
      </c>
      <c r="E39" s="49" t="str">
        <f t="shared" si="5"/>
        <v/>
      </c>
      <c r="F39" s="49" t="str">
        <f t="shared" si="5"/>
        <v/>
      </c>
      <c r="G39" s="49" t="str">
        <f t="shared" si="5"/>
        <v/>
      </c>
      <c r="H39" s="49" t="str">
        <f t="shared" si="5"/>
        <v/>
      </c>
      <c r="I39" s="49" t="str">
        <f t="shared" si="5"/>
        <v/>
      </c>
      <c r="J39" s="49">
        <f t="shared" ca="1" si="5"/>
        <v>80.250866915227761</v>
      </c>
      <c r="K39" s="49">
        <f t="shared" ca="1" si="5"/>
        <v>90.446995693785425</v>
      </c>
      <c r="L39">
        <f t="shared" si="4"/>
        <v>100</v>
      </c>
      <c r="P39" s="24"/>
    </row>
    <row r="40" spans="1:17" x14ac:dyDescent="0.2">
      <c r="A40" s="48">
        <v>7</v>
      </c>
      <c r="B40" s="49" t="str">
        <f t="shared" ref="B40:K40" si="6">IF($A40 &lt;=B$36,($B$5*(1-B26)*C39 + $B$6*(1-B26)*C40 + $B$5*B26*$F$4 + $B$6*B26*$F$4)/(1+B14), "")</f>
        <v/>
      </c>
      <c r="C40" s="49" t="str">
        <f t="shared" si="6"/>
        <v/>
      </c>
      <c r="D40" s="49" t="str">
        <f t="shared" si="6"/>
        <v/>
      </c>
      <c r="E40" s="49" t="str">
        <f t="shared" si="6"/>
        <v/>
      </c>
      <c r="F40" s="49" t="str">
        <f t="shared" si="6"/>
        <v/>
      </c>
      <c r="G40" s="49" t="str">
        <f t="shared" si="6"/>
        <v/>
      </c>
      <c r="H40" s="49" t="str">
        <f t="shared" si="6"/>
        <v/>
      </c>
      <c r="I40" s="49">
        <f t="shared" ca="1" si="6"/>
        <v>73.869023719304195</v>
      </c>
      <c r="J40" s="49">
        <f t="shared" ca="1" si="6"/>
        <v>83.160008679562893</v>
      </c>
      <c r="K40" s="49">
        <f t="shared" ca="1" si="6"/>
        <v>91.924860104853423</v>
      </c>
      <c r="L40">
        <f t="shared" si="4"/>
        <v>100</v>
      </c>
      <c r="P40" s="24"/>
    </row>
    <row r="41" spans="1:17" x14ac:dyDescent="0.2">
      <c r="A41" s="48">
        <v>6</v>
      </c>
      <c r="B41" s="49" t="str">
        <f t="shared" ref="B41:K41" si="7">IF($A41 &lt;=B$36,($B$5*(1-B27)*C40 + $B$6*(1-B27)*C41 + $B$5*B27*$F$4 + $B$6*B27*$F$4)/(1+B15), "")</f>
        <v/>
      </c>
      <c r="C41" s="49" t="str">
        <f t="shared" si="7"/>
        <v/>
      </c>
      <c r="D41" s="49" t="str">
        <f t="shared" si="7"/>
        <v/>
      </c>
      <c r="E41" s="49" t="str">
        <f t="shared" si="7"/>
        <v/>
      </c>
      <c r="F41" s="49" t="str">
        <f t="shared" si="7"/>
        <v/>
      </c>
      <c r="G41" s="49" t="str">
        <f t="shared" si="7"/>
        <v/>
      </c>
      <c r="H41" s="49">
        <f t="shared" ca="1" si="7"/>
        <v>69.029468715072952</v>
      </c>
      <c r="I41" s="49">
        <f t="shared" ca="1" si="7"/>
        <v>77.56703196959937</v>
      </c>
      <c r="J41" s="49">
        <f t="shared" ca="1" si="7"/>
        <v>85.662048878105665</v>
      </c>
      <c r="K41" s="49">
        <f t="shared" ca="1" si="7"/>
        <v>93.171565431025556</v>
      </c>
      <c r="L41">
        <f t="shared" si="4"/>
        <v>100</v>
      </c>
      <c r="P41" s="24"/>
    </row>
    <row r="42" spans="1:17" x14ac:dyDescent="0.2">
      <c r="A42" s="48">
        <v>5</v>
      </c>
      <c r="B42" s="49" t="str">
        <f t="shared" ref="B42:K42" si="8">IF($A42 &lt;=B$36,($B$5*(1-B28)*C41 + $B$6*(1-B28)*C42 + $B$5*B28*$F$4 + $B$6*B28*$F$4)/(1+B16), "")</f>
        <v/>
      </c>
      <c r="C42" s="49" t="str">
        <f t="shared" si="8"/>
        <v/>
      </c>
      <c r="D42" s="49" t="str">
        <f t="shared" si="8"/>
        <v/>
      </c>
      <c r="E42" s="49" t="str">
        <f t="shared" si="8"/>
        <v/>
      </c>
      <c r="F42" s="49" t="str">
        <f t="shared" si="8"/>
        <v/>
      </c>
      <c r="G42" s="49">
        <f t="shared" ca="1" si="8"/>
        <v>65.358295749239787</v>
      </c>
      <c r="H42" s="49">
        <f t="shared" ca="1" si="8"/>
        <v>73.261819491663744</v>
      </c>
      <c r="I42" s="49">
        <f t="shared" ca="1" si="8"/>
        <v>80.782894980401821</v>
      </c>
      <c r="J42" s="49">
        <f t="shared" ca="1" si="8"/>
        <v>87.796631124413963</v>
      </c>
      <c r="K42" s="49">
        <f t="shared" ca="1" si="8"/>
        <v>94.218200442515027</v>
      </c>
      <c r="L42">
        <f t="shared" si="4"/>
        <v>100</v>
      </c>
      <c r="P42" s="24"/>
    </row>
    <row r="43" spans="1:17" x14ac:dyDescent="0.2">
      <c r="A43" s="48">
        <v>4</v>
      </c>
      <c r="B43" s="49" t="str">
        <f t="shared" ref="B43:K43" si="9">IF($A43 &lt;=B$36,($B$5*(1-B29)*C42 + $B$6*(1-B29)*C43 + $B$5*B29*$F$4 + $B$6*B29*$F$4)/(1+B17), "")</f>
        <v/>
      </c>
      <c r="C43" s="49" t="str">
        <f t="shared" si="9"/>
        <v/>
      </c>
      <c r="D43" s="49" t="str">
        <f t="shared" si="9"/>
        <v/>
      </c>
      <c r="E43" s="49" t="str">
        <f t="shared" si="9"/>
        <v/>
      </c>
      <c r="F43" s="49">
        <f t="shared" ca="1" si="9"/>
        <v>62.586553933725064</v>
      </c>
      <c r="G43" s="49">
        <f t="shared" ca="1" si="9"/>
        <v>69.950353005595076</v>
      </c>
      <c r="H43" s="49">
        <f t="shared" ca="1" si="9"/>
        <v>76.975120798881335</v>
      </c>
      <c r="I43" s="49">
        <f t="shared" ca="1" si="9"/>
        <v>83.551767936110636</v>
      </c>
      <c r="J43" s="49">
        <f t="shared" ca="1" si="9"/>
        <v>89.605500739547381</v>
      </c>
      <c r="K43" s="49">
        <f t="shared" ca="1" si="9"/>
        <v>95.093385544900002</v>
      </c>
      <c r="L43">
        <f t="shared" si="4"/>
        <v>100</v>
      </c>
      <c r="P43" s="24"/>
    </row>
    <row r="44" spans="1:17" x14ac:dyDescent="0.2">
      <c r="A44" s="48">
        <v>3</v>
      </c>
      <c r="B44" s="49" t="str">
        <f t="shared" ref="B44:K44" si="10">IF($A44 &lt;=B$36,($B$5*(1-B30)*C43 + $B$6*(1-B30)*C44 + $B$5*B30*$F$4 + $B$6*B30*$F$4)/(1+B18), "")</f>
        <v/>
      </c>
      <c r="C44" s="49" t="str">
        <f t="shared" si="10"/>
        <v/>
      </c>
      <c r="D44" s="49" t="str">
        <f t="shared" si="10"/>
        <v/>
      </c>
      <c r="E44" s="49">
        <f t="shared" ca="1" si="10"/>
        <v>60.517073647248786</v>
      </c>
      <c r="F44" s="49">
        <f t="shared" ca="1" si="10"/>
        <v>67.415975229131092</v>
      </c>
      <c r="G44" s="49">
        <f t="shared" ca="1" si="10"/>
        <v>74.007329720902362</v>
      </c>
      <c r="H44" s="49">
        <f t="shared" ca="1" si="10"/>
        <v>80.195897022973369</v>
      </c>
      <c r="I44" s="49">
        <f t="shared" ca="1" si="10"/>
        <v>85.916104704794563</v>
      </c>
      <c r="J44" s="49">
        <f t="shared" ca="1" si="10"/>
        <v>91.129865850497197</v>
      </c>
      <c r="K44" s="49">
        <f t="shared" ca="1" si="10"/>
        <v>95.822846913539919</v>
      </c>
      <c r="L44">
        <f t="shared" si="4"/>
        <v>100</v>
      </c>
      <c r="P44" s="24"/>
    </row>
    <row r="45" spans="1:17" x14ac:dyDescent="0.2">
      <c r="A45" s="48">
        <v>2</v>
      </c>
      <c r="B45" s="49" t="str">
        <f t="shared" ref="B45:K45" si="11">IF($A45 &lt;=B$36,($B$5*(1-B31)*C44 + $B$6*(1-B31)*C45 + $B$5*B31*$F$4 + $B$6*B31*$F$4)/(1+B19), "")</f>
        <v/>
      </c>
      <c r="C45" s="49" t="str">
        <f t="shared" si="11"/>
        <v/>
      </c>
      <c r="D45" s="49">
        <f t="shared" ca="1" si="11"/>
        <v>59.002642014345362</v>
      </c>
      <c r="E45" s="49">
        <f t="shared" ca="1" si="11"/>
        <v>65.496264783326552</v>
      </c>
      <c r="F45" s="49">
        <f t="shared" ca="1" si="11"/>
        <v>71.705253593506484</v>
      </c>
      <c r="G45" s="49">
        <f t="shared" ca="1" si="11"/>
        <v>77.546548149514351</v>
      </c>
      <c r="H45" s="49">
        <f t="shared" ca="1" si="11"/>
        <v>82.962979364879715</v>
      </c>
      <c r="I45" s="49">
        <f t="shared" ca="1" si="11"/>
        <v>87.921249647400643</v>
      </c>
      <c r="J45" s="49">
        <f t="shared" ca="1" si="11"/>
        <v>92.408664864849058</v>
      </c>
      <c r="K45" s="49">
        <f t="shared" ca="1" si="11"/>
        <v>96.429284591436584</v>
      </c>
      <c r="L45">
        <f t="shared" si="4"/>
        <v>100</v>
      </c>
      <c r="P45" s="24"/>
    </row>
    <row r="46" spans="1:17" x14ac:dyDescent="0.2">
      <c r="A46" s="48">
        <v>1</v>
      </c>
      <c r="B46" s="49" t="str">
        <f t="shared" ref="B46:K46" si="12">IF($A46 &lt;=B$36,($B$5*(1-B32)*C45 + $B$6*(1-B32)*C46 + $B$5*B32*$F$4 + $B$6*B32*$F$4)/(1+B20), "")</f>
        <v/>
      </c>
      <c r="C46" s="49">
        <f t="shared" ca="1" si="12"/>
        <v>57.931391452359406</v>
      </c>
      <c r="D46" s="49">
        <f t="shared" ca="1" si="12"/>
        <v>64.067437921323005</v>
      </c>
      <c r="E46" s="49">
        <f t="shared" ca="1" si="12"/>
        <v>69.935606122589661</v>
      </c>
      <c r="F46" s="49">
        <f t="shared" ca="1" si="12"/>
        <v>75.463591017392361</v>
      </c>
      <c r="G46" s="49">
        <f t="shared" ca="1" si="12"/>
        <v>80.601845322939781</v>
      </c>
      <c r="H46" s="49">
        <f t="shared" ca="1" si="12"/>
        <v>85.321668600980217</v>
      </c>
      <c r="I46" s="49">
        <f t="shared" ca="1" si="12"/>
        <v>89.612298625024749</v>
      </c>
      <c r="J46" s="49">
        <f t="shared" ca="1" si="12"/>
        <v>93.47755327573573</v>
      </c>
      <c r="K46" s="49">
        <f t="shared" ca="1" si="12"/>
        <v>96.932438368426034</v>
      </c>
      <c r="L46">
        <f t="shared" si="4"/>
        <v>100</v>
      </c>
      <c r="P46" s="24"/>
    </row>
    <row r="47" spans="1:17" x14ac:dyDescent="0.2">
      <c r="A47" s="48">
        <v>0</v>
      </c>
      <c r="B47" s="49">
        <f t="shared" ref="B47:K47" ca="1" si="13">IF($A47 &lt;=B$36,($B$5*(1-B33)*C46 + $B$6*(1-B33)*C47 + $B$5*B33*$F$4 + $B$6*B33*$F$4)/(1+B21), "")</f>
        <v>57.216858239428994</v>
      </c>
      <c r="C47" s="49">
        <f t="shared" ca="1" si="13"/>
        <v>63.033661378752598</v>
      </c>
      <c r="D47" s="49">
        <f t="shared" ca="1" si="13"/>
        <v>68.594939476713108</v>
      </c>
      <c r="E47" s="49">
        <f t="shared" ca="1" si="13"/>
        <v>73.837923618960716</v>
      </c>
      <c r="F47" s="49">
        <f t="shared" ca="1" si="13"/>
        <v>78.719960458577546</v>
      </c>
      <c r="G47" s="49">
        <f t="shared" ca="1" si="13"/>
        <v>83.216680315166855</v>
      </c>
      <c r="H47" s="49">
        <f t="shared" ca="1" si="13"/>
        <v>87.319375685225566</v>
      </c>
      <c r="I47" s="49">
        <f t="shared" ca="1" si="13"/>
        <v>91.032042497330892</v>
      </c>
      <c r="J47" s="49">
        <f t="shared" ca="1" si="13"/>
        <v>94.368423046682594</v>
      </c>
      <c r="K47" s="49">
        <f t="shared" ca="1" si="13"/>
        <v>97.3492758518275</v>
      </c>
      <c r="L47">
        <f t="shared" si="4"/>
        <v>100</v>
      </c>
      <c r="P47" s="24"/>
    </row>
    <row r="48" spans="1:17" x14ac:dyDescent="0.2">
      <c r="A48" s="48"/>
      <c r="B48" s="56"/>
      <c r="C48" s="56"/>
      <c r="D48" s="56"/>
      <c r="E48" s="56"/>
      <c r="F48" s="56"/>
      <c r="G48" s="56"/>
      <c r="H48" s="56"/>
      <c r="I48" s="56"/>
      <c r="J48" s="50"/>
      <c r="K48" s="50"/>
      <c r="P48" s="24"/>
    </row>
    <row r="49" spans="1:20" ht="13.5" thickBot="1" x14ac:dyDescent="0.25">
      <c r="A49" s="58"/>
      <c r="B49" s="58"/>
      <c r="C49" s="58"/>
      <c r="D49" s="58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24"/>
    </row>
    <row r="50" spans="1:20" ht="13.5" thickBot="1" x14ac:dyDescent="0.25">
      <c r="A50" s="58"/>
      <c r="B50" s="58"/>
      <c r="C50" s="58"/>
      <c r="D50" s="58"/>
      <c r="E50" s="50"/>
      <c r="F50" s="50"/>
      <c r="G50" s="50"/>
      <c r="H50" s="50"/>
      <c r="I50" s="50"/>
      <c r="N50" s="50"/>
      <c r="O50" s="117"/>
      <c r="P50" s="118"/>
      <c r="Q50" s="50"/>
      <c r="R50" s="50"/>
      <c r="S50" s="50"/>
      <c r="T50" s="24"/>
    </row>
    <row r="51" spans="1:20" x14ac:dyDescent="0.2">
      <c r="A51" s="58"/>
      <c r="B51" s="58"/>
      <c r="C51" s="58"/>
      <c r="D51" s="58"/>
      <c r="E51" s="50"/>
      <c r="F51" s="50"/>
      <c r="G51" s="50"/>
      <c r="H51" s="50"/>
      <c r="I51" s="50"/>
      <c r="N51" s="50"/>
      <c r="O51" s="28"/>
      <c r="P51" s="31"/>
      <c r="Q51" s="50"/>
      <c r="R51" s="50"/>
      <c r="S51" s="50"/>
      <c r="T51" s="24"/>
    </row>
    <row r="52" spans="1:20" x14ac:dyDescent="0.2">
      <c r="A52" s="58"/>
      <c r="B52" s="58"/>
      <c r="C52" s="58"/>
      <c r="D52" s="58"/>
      <c r="E52" s="50"/>
      <c r="F52" s="50"/>
      <c r="G52" s="50"/>
      <c r="H52" s="50"/>
      <c r="I52" s="50"/>
      <c r="N52" s="50"/>
      <c r="O52" s="29"/>
      <c r="P52" s="32"/>
      <c r="Q52" s="50"/>
      <c r="R52" s="50"/>
      <c r="S52" s="50"/>
      <c r="T52" s="24"/>
    </row>
    <row r="53" spans="1:20" ht="13.5" thickBot="1" x14ac:dyDescent="0.25">
      <c r="A53" s="58"/>
      <c r="B53" s="58"/>
      <c r="C53" s="58"/>
      <c r="D53" s="58"/>
      <c r="E53" s="50"/>
      <c r="F53" s="50"/>
      <c r="G53" s="50"/>
      <c r="H53" s="50"/>
      <c r="I53" s="50"/>
      <c r="N53" s="50"/>
      <c r="O53" s="30"/>
      <c r="P53" s="33"/>
      <c r="Q53" s="50"/>
      <c r="R53" s="50"/>
      <c r="S53" s="50"/>
      <c r="T53" s="24"/>
    </row>
    <row r="54" spans="1:20" x14ac:dyDescent="0.2">
      <c r="A54" s="48"/>
      <c r="B54" s="50"/>
      <c r="C54" s="50"/>
      <c r="D54" s="50"/>
      <c r="E54" s="50"/>
      <c r="F54" s="50"/>
      <c r="G54" s="50"/>
      <c r="H54" s="50"/>
      <c r="I54" s="50"/>
      <c r="N54" s="50"/>
      <c r="O54" s="50"/>
      <c r="P54" s="50"/>
      <c r="Q54" s="50"/>
      <c r="R54" s="50"/>
      <c r="S54" s="50"/>
      <c r="T54" s="24"/>
    </row>
    <row r="55" spans="1:20" x14ac:dyDescent="0.2">
      <c r="A55" s="48"/>
      <c r="B55" s="50"/>
      <c r="C55" s="50"/>
      <c r="D55" s="50"/>
      <c r="E55" s="50"/>
      <c r="F55" s="109"/>
      <c r="G55" s="109"/>
      <c r="H55" s="109"/>
      <c r="I55" s="109"/>
      <c r="J55" s="109"/>
      <c r="K55" s="109"/>
      <c r="L55" s="109"/>
      <c r="N55" s="50"/>
      <c r="O55" s="57"/>
      <c r="P55" s="57"/>
      <c r="Q55" s="57"/>
      <c r="R55" s="57"/>
      <c r="S55" s="50"/>
      <c r="T55" s="24"/>
    </row>
    <row r="56" spans="1:20" x14ac:dyDescent="0.2">
      <c r="A56" s="48"/>
      <c r="B56" s="50"/>
      <c r="C56" s="50"/>
      <c r="D56" s="22"/>
      <c r="E56" s="22"/>
      <c r="F56" s="22"/>
      <c r="G56" s="22"/>
      <c r="H56" s="22"/>
      <c r="I56" s="22"/>
      <c r="J56" s="22"/>
      <c r="K56" s="22"/>
      <c r="L56" s="49"/>
      <c r="N56" s="50"/>
      <c r="O56" s="57"/>
      <c r="P56" s="57"/>
      <c r="Q56" s="57"/>
      <c r="R56" s="57"/>
      <c r="S56" s="50"/>
      <c r="T56" s="24"/>
    </row>
    <row r="57" spans="1:20" x14ac:dyDescent="0.2">
      <c r="A57" s="48"/>
      <c r="B57" s="50"/>
      <c r="C57" s="50"/>
      <c r="D57" s="22"/>
      <c r="E57" s="22"/>
      <c r="F57" s="22"/>
      <c r="G57" s="22"/>
      <c r="H57" s="22"/>
      <c r="I57" s="22"/>
      <c r="J57" s="22"/>
      <c r="K57" s="22"/>
      <c r="L57" s="49"/>
      <c r="N57" s="50"/>
      <c r="O57" s="57"/>
      <c r="P57" s="57"/>
      <c r="Q57" s="57"/>
      <c r="R57" s="57"/>
      <c r="S57" s="50"/>
      <c r="T57" s="24"/>
    </row>
    <row r="58" spans="1:20" x14ac:dyDescent="0.2">
      <c r="A58" s="48"/>
      <c r="B58" s="50"/>
      <c r="C58" s="50"/>
      <c r="D58" s="22"/>
      <c r="E58" s="22"/>
      <c r="F58" s="22"/>
      <c r="G58" s="22"/>
      <c r="H58" s="22"/>
      <c r="I58" s="22"/>
      <c r="J58" s="22"/>
      <c r="K58" s="22"/>
      <c r="L58" s="49"/>
      <c r="N58" s="50"/>
      <c r="O58" s="57"/>
      <c r="P58" s="57"/>
      <c r="Q58" s="57"/>
      <c r="R58" s="57"/>
      <c r="S58" s="50"/>
      <c r="T58" s="24"/>
    </row>
    <row r="59" spans="1:20" x14ac:dyDescent="0.2">
      <c r="A59" s="48"/>
      <c r="B59" s="50"/>
      <c r="C59" s="50"/>
      <c r="D59" s="22"/>
      <c r="E59" s="22"/>
      <c r="F59" s="22"/>
      <c r="G59" s="22"/>
      <c r="H59" s="22"/>
      <c r="I59" s="22"/>
      <c r="J59" s="22"/>
      <c r="K59" s="22"/>
      <c r="L59" s="49"/>
      <c r="N59" s="50"/>
      <c r="O59" s="57"/>
      <c r="P59" s="57"/>
      <c r="Q59" s="57"/>
      <c r="R59" s="57"/>
      <c r="S59" s="50"/>
      <c r="T59" s="24"/>
    </row>
    <row r="60" spans="1:20" x14ac:dyDescent="0.2">
      <c r="A60" s="48"/>
      <c r="B60" s="50"/>
      <c r="C60" s="50"/>
      <c r="D60" s="22"/>
      <c r="E60" s="22"/>
      <c r="F60" s="22"/>
      <c r="G60" s="22"/>
      <c r="H60" s="22"/>
      <c r="I60" s="22"/>
      <c r="J60" s="22"/>
      <c r="K60" s="22"/>
      <c r="L60" s="49"/>
      <c r="N60" s="50"/>
      <c r="O60" s="57"/>
      <c r="P60" s="57"/>
      <c r="Q60" s="57"/>
      <c r="R60" s="57"/>
      <c r="S60" s="50"/>
      <c r="T60" s="24"/>
    </row>
    <row r="61" spans="1:20" x14ac:dyDescent="0.2">
      <c r="A61" s="48"/>
      <c r="B61" s="50"/>
      <c r="C61" s="50"/>
      <c r="D61" s="22"/>
      <c r="E61" s="22"/>
      <c r="F61" s="22"/>
      <c r="G61" s="22"/>
      <c r="H61" s="22"/>
      <c r="I61" s="22"/>
      <c r="J61" s="22"/>
      <c r="K61" s="22"/>
      <c r="L61" s="49"/>
      <c r="N61" s="50"/>
      <c r="O61" s="57"/>
      <c r="P61" s="57"/>
      <c r="Q61" s="57"/>
      <c r="R61" s="57"/>
      <c r="S61" s="50"/>
      <c r="T61" s="24"/>
    </row>
    <row r="62" spans="1:20" x14ac:dyDescent="0.2">
      <c r="A62" s="48"/>
      <c r="B62" s="50"/>
      <c r="C62" s="50"/>
      <c r="D62" s="22"/>
      <c r="E62" s="22"/>
      <c r="F62" s="22"/>
      <c r="G62" s="22"/>
      <c r="H62" s="22"/>
      <c r="I62" s="22"/>
      <c r="J62" s="22"/>
      <c r="K62" s="22"/>
      <c r="L62" s="49"/>
      <c r="N62" s="50"/>
      <c r="O62" s="57"/>
      <c r="P62" s="57"/>
      <c r="Q62" s="57"/>
      <c r="R62" s="57"/>
      <c r="S62" s="50"/>
      <c r="T62" s="24"/>
    </row>
    <row r="63" spans="1:20" x14ac:dyDescent="0.2">
      <c r="A63" s="48"/>
      <c r="B63" s="49"/>
      <c r="C63" s="49"/>
      <c r="D63" s="22"/>
      <c r="E63" s="22"/>
      <c r="F63" s="22"/>
      <c r="G63" s="22"/>
      <c r="H63" s="22"/>
      <c r="I63" s="22"/>
      <c r="J63" s="22"/>
      <c r="K63" s="22"/>
      <c r="L63" s="49"/>
      <c r="N63" s="50"/>
      <c r="O63" s="57"/>
      <c r="P63" s="49"/>
      <c r="Q63" s="49"/>
      <c r="R63" s="49"/>
      <c r="S63" s="50"/>
      <c r="T63" s="24"/>
    </row>
    <row r="64" spans="1:20" x14ac:dyDescent="0.2">
      <c r="A64" s="48"/>
      <c r="B64" s="49"/>
      <c r="C64" s="49"/>
      <c r="D64" s="22"/>
      <c r="E64" s="22"/>
      <c r="F64" s="22"/>
      <c r="G64" s="22"/>
      <c r="H64" s="22"/>
      <c r="I64" s="22"/>
      <c r="J64" s="22"/>
      <c r="K64" s="22"/>
      <c r="L64" s="49"/>
      <c r="N64" s="50"/>
      <c r="O64" s="57"/>
      <c r="P64" s="49"/>
      <c r="Q64" s="49"/>
      <c r="R64" s="49"/>
      <c r="S64" s="50"/>
      <c r="T64" s="24"/>
    </row>
    <row r="65" spans="1:20" x14ac:dyDescent="0.2">
      <c r="A65" s="48"/>
      <c r="B65" s="49"/>
      <c r="C65" s="49"/>
      <c r="D65" s="22"/>
      <c r="E65" s="22"/>
      <c r="F65" s="22"/>
      <c r="G65" s="22"/>
      <c r="H65" s="22"/>
      <c r="I65" s="22"/>
      <c r="J65" s="22"/>
      <c r="K65" s="22"/>
      <c r="L65" s="49"/>
      <c r="N65" s="50"/>
      <c r="O65" s="57"/>
      <c r="P65" s="49"/>
      <c r="Q65" s="23"/>
      <c r="R65" s="49"/>
      <c r="S65" s="50"/>
      <c r="T65" s="24"/>
    </row>
    <row r="66" spans="1:20" ht="13.5" thickBot="1" x14ac:dyDescent="0.25">
      <c r="A66" s="48"/>
      <c r="B66" s="54"/>
      <c r="C66" s="54"/>
      <c r="D66" s="22"/>
      <c r="E66" s="22"/>
      <c r="F66" s="22"/>
      <c r="G66" s="22"/>
      <c r="H66" s="22"/>
      <c r="I66" s="22"/>
      <c r="J66" s="22"/>
      <c r="K66" s="22"/>
      <c r="L66" s="49"/>
      <c r="N66" s="55"/>
      <c r="O66" s="55"/>
      <c r="P66" s="55"/>
      <c r="Q66" s="55"/>
      <c r="R66" s="55"/>
      <c r="S66" s="55"/>
      <c r="T66" s="59"/>
    </row>
    <row r="67" spans="1:20" x14ac:dyDescent="0.2">
      <c r="B67" s="5"/>
      <c r="C67" s="5"/>
      <c r="D67" s="2"/>
      <c r="E67" s="5"/>
    </row>
    <row r="68" spans="1:20" x14ac:dyDescent="0.2">
      <c r="A68" s="48"/>
      <c r="B68" s="50"/>
      <c r="C68" s="50"/>
      <c r="D68" s="50"/>
      <c r="E68" s="50"/>
      <c r="F68" s="109"/>
      <c r="G68" s="109"/>
      <c r="H68" s="109"/>
      <c r="I68" s="109"/>
      <c r="J68" s="109"/>
      <c r="K68" s="109"/>
      <c r="L68" s="109"/>
    </row>
    <row r="69" spans="1:20" x14ac:dyDescent="0.2">
      <c r="A69" s="48"/>
      <c r="B69" s="50"/>
      <c r="C69" s="50"/>
      <c r="D69" s="22"/>
      <c r="E69" s="22"/>
      <c r="F69" s="22"/>
      <c r="G69" s="22"/>
      <c r="H69" s="22"/>
      <c r="I69" s="22"/>
      <c r="J69" s="22"/>
      <c r="K69" s="22"/>
      <c r="L69" s="49"/>
    </row>
    <row r="70" spans="1:20" x14ac:dyDescent="0.2">
      <c r="A70" s="48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49"/>
    </row>
    <row r="71" spans="1:20" x14ac:dyDescent="0.2">
      <c r="A71" s="48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49"/>
    </row>
    <row r="72" spans="1:20" x14ac:dyDescent="0.2">
      <c r="A72" s="48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49"/>
    </row>
    <row r="73" spans="1:20" x14ac:dyDescent="0.2">
      <c r="A73" s="48"/>
      <c r="B73" s="22"/>
      <c r="C73" s="22"/>
      <c r="D73" s="22"/>
      <c r="E73" s="22"/>
      <c r="F73" s="22"/>
      <c r="G73" s="22"/>
      <c r="H73" s="49"/>
      <c r="I73" s="22"/>
      <c r="J73" s="22"/>
      <c r="K73" s="22"/>
      <c r="L73" s="49"/>
    </row>
    <row r="74" spans="1:20" x14ac:dyDescent="0.2">
      <c r="A74" s="48"/>
      <c r="B74" s="22"/>
      <c r="C74" s="22"/>
      <c r="D74" s="22"/>
      <c r="E74" s="22"/>
      <c r="F74" s="22"/>
      <c r="G74" s="22"/>
      <c r="H74" s="49"/>
      <c r="I74" s="22"/>
      <c r="J74" s="22"/>
      <c r="K74" s="22"/>
      <c r="L74" s="49"/>
    </row>
    <row r="75" spans="1:20" x14ac:dyDescent="0.2">
      <c r="A75" s="48"/>
      <c r="B75" s="22"/>
      <c r="C75" s="22"/>
      <c r="D75" s="22"/>
      <c r="E75" s="22"/>
      <c r="F75" s="22"/>
      <c r="G75" s="22"/>
      <c r="H75" s="49"/>
      <c r="I75" s="22"/>
      <c r="J75" s="22"/>
      <c r="K75" s="22"/>
      <c r="L75" s="49"/>
    </row>
    <row r="76" spans="1:20" x14ac:dyDescent="0.2">
      <c r="A76" s="48"/>
      <c r="B76" s="22"/>
      <c r="C76" s="22"/>
      <c r="D76" s="22"/>
      <c r="E76" s="22"/>
      <c r="F76" s="22"/>
      <c r="G76" s="22"/>
      <c r="H76" s="49"/>
      <c r="I76" s="22"/>
      <c r="J76" s="22"/>
      <c r="K76" s="22"/>
      <c r="L76" s="49"/>
    </row>
    <row r="77" spans="1:20" x14ac:dyDescent="0.2">
      <c r="A77" s="48"/>
      <c r="B77" s="22"/>
      <c r="C77" s="22"/>
      <c r="D77" s="22"/>
      <c r="E77" s="22"/>
      <c r="F77" s="22"/>
      <c r="G77" s="22"/>
      <c r="H77" s="49"/>
      <c r="I77" s="22"/>
      <c r="J77" s="22"/>
      <c r="K77" s="22"/>
      <c r="L77" s="49"/>
    </row>
    <row r="78" spans="1:20" x14ac:dyDescent="0.2">
      <c r="A78" s="48"/>
      <c r="B78" s="22"/>
      <c r="C78" s="22"/>
      <c r="D78" s="22"/>
      <c r="E78" s="22"/>
      <c r="F78" s="22"/>
      <c r="G78" s="22"/>
      <c r="H78" s="49"/>
      <c r="I78" s="22"/>
      <c r="J78" s="22"/>
      <c r="K78" s="22"/>
      <c r="L78" s="49"/>
    </row>
    <row r="79" spans="1:20" x14ac:dyDescent="0.2">
      <c r="A79" s="48"/>
      <c r="B79" s="22"/>
      <c r="C79" s="22"/>
      <c r="D79" s="22"/>
      <c r="E79" s="22"/>
      <c r="F79" s="22"/>
      <c r="G79" s="22"/>
      <c r="H79" s="49"/>
      <c r="I79" s="22"/>
      <c r="J79" s="22"/>
      <c r="K79" s="22"/>
      <c r="L79" s="49"/>
    </row>
  </sheetData>
  <mergeCells count="4">
    <mergeCell ref="A1:B1"/>
    <mergeCell ref="A9:B9"/>
    <mergeCell ref="A35:C35"/>
    <mergeCell ref="O50:P50"/>
  </mergeCells>
  <pageMargins left="0.75" right="0.75" top="1" bottom="1" header="0.5" footer="0.5"/>
  <pageSetup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S115"/>
  <sheetViews>
    <sheetView showGridLines="0" topLeftCell="A38" workbookViewId="0">
      <selection activeCell="D71" sqref="D71"/>
    </sheetView>
  </sheetViews>
  <sheetFormatPr defaultColWidth="8.83203125" defaultRowHeight="12.75" x14ac:dyDescent="0.2"/>
  <cols>
    <col min="1" max="1" width="10.6640625" customWidth="1"/>
    <col min="3" max="3" width="9.6640625" bestFit="1" customWidth="1"/>
    <col min="4" max="4" width="12.5" bestFit="1" customWidth="1"/>
  </cols>
  <sheetData>
    <row r="1" spans="1:16" ht="13.5" thickBot="1" x14ac:dyDescent="0.25">
      <c r="A1" s="137" t="s">
        <v>21</v>
      </c>
      <c r="B1" s="139"/>
      <c r="C1" s="139"/>
      <c r="D1" s="139"/>
      <c r="E1" s="139"/>
      <c r="F1" s="139"/>
      <c r="G1" s="139"/>
      <c r="H1" s="138"/>
    </row>
    <row r="2" spans="1:16" ht="13.5" thickBot="1" x14ac:dyDescent="0.25"/>
    <row r="3" spans="1:16" x14ac:dyDescent="0.2">
      <c r="A3" s="140" t="s">
        <v>15</v>
      </c>
      <c r="B3" s="141"/>
      <c r="C3" s="91">
        <v>0</v>
      </c>
      <c r="D3" s="91">
        <v>1</v>
      </c>
      <c r="E3" s="91">
        <v>2</v>
      </c>
      <c r="F3" s="91">
        <v>3</v>
      </c>
      <c r="G3" s="91">
        <v>4</v>
      </c>
      <c r="H3" s="91">
        <v>5</v>
      </c>
      <c r="I3" s="91">
        <v>6</v>
      </c>
      <c r="J3" s="91">
        <v>7</v>
      </c>
      <c r="K3" s="91">
        <v>8</v>
      </c>
      <c r="L3" s="91">
        <v>9</v>
      </c>
      <c r="M3" s="91">
        <v>10</v>
      </c>
      <c r="N3" s="91">
        <v>11</v>
      </c>
      <c r="O3" s="91">
        <v>12</v>
      </c>
      <c r="P3" s="92">
        <v>13</v>
      </c>
    </row>
    <row r="4" spans="1:16" ht="13.5" thickBot="1" x14ac:dyDescent="0.25">
      <c r="A4" s="142" t="s">
        <v>43</v>
      </c>
      <c r="B4" s="143"/>
      <c r="C4" s="93">
        <v>7.3</v>
      </c>
      <c r="D4" s="93">
        <v>7.62</v>
      </c>
      <c r="E4" s="93">
        <v>8.1</v>
      </c>
      <c r="F4" s="93">
        <v>8.4499999999999993</v>
      </c>
      <c r="G4" s="93">
        <v>9.1999999999999993</v>
      </c>
      <c r="H4" s="93">
        <v>9.64</v>
      </c>
      <c r="I4" s="93">
        <v>10.119999999999999</v>
      </c>
      <c r="J4" s="93">
        <v>10.45</v>
      </c>
      <c r="K4" s="94">
        <v>10.75</v>
      </c>
      <c r="L4" s="93">
        <v>11.22</v>
      </c>
      <c r="M4" s="93">
        <v>11.55</v>
      </c>
      <c r="N4" s="93">
        <v>11.92</v>
      </c>
      <c r="O4" s="93">
        <v>12.2</v>
      </c>
      <c r="P4" s="95">
        <v>12.32</v>
      </c>
    </row>
    <row r="5" spans="1:16" ht="13.5" thickBot="1" x14ac:dyDescent="0.25">
      <c r="A5" s="144" t="s">
        <v>16</v>
      </c>
      <c r="B5" s="145"/>
      <c r="C5" s="96">
        <v>7.2999975272283564</v>
      </c>
      <c r="D5" s="97">
        <v>7.9012646992223168</v>
      </c>
      <c r="E5" s="97">
        <v>8.9760501223067521</v>
      </c>
      <c r="F5" s="97">
        <v>9.3650269905201782</v>
      </c>
      <c r="G5" s="97">
        <v>12.00938375100705</v>
      </c>
      <c r="H5" s="97">
        <v>11.573127223859411</v>
      </c>
      <c r="I5" s="97">
        <v>12.659448901993134</v>
      </c>
      <c r="J5" s="97">
        <v>12.346632768955727</v>
      </c>
      <c r="K5" s="97">
        <v>12.663744757704864</v>
      </c>
      <c r="L5" s="97">
        <v>14.857249546813584</v>
      </c>
      <c r="M5" s="97">
        <v>14.176474554745401</v>
      </c>
      <c r="N5" s="97">
        <v>15.214771236747589</v>
      </c>
      <c r="O5" s="97">
        <v>14.705630840924183</v>
      </c>
      <c r="P5" s="98">
        <v>13.019523143714936</v>
      </c>
    </row>
    <row r="6" spans="1:16" x14ac:dyDescent="0.2">
      <c r="A6" s="77" t="s">
        <v>18</v>
      </c>
      <c r="B6" s="105">
        <v>0.01</v>
      </c>
    </row>
    <row r="7" spans="1:16" x14ac:dyDescent="0.2">
      <c r="A7" s="78" t="s">
        <v>5</v>
      </c>
      <c r="B7" s="80">
        <v>0.5</v>
      </c>
    </row>
    <row r="8" spans="1:16" ht="13.5" thickBot="1" x14ac:dyDescent="0.25">
      <c r="A8" s="79" t="s">
        <v>6</v>
      </c>
      <c r="B8" s="33">
        <f>1-B7</f>
        <v>0.5</v>
      </c>
      <c r="C8" t="s">
        <v>7</v>
      </c>
    </row>
    <row r="9" spans="1:16" ht="13.5" thickBot="1" x14ac:dyDescent="0.25"/>
    <row r="10" spans="1:16" ht="13.5" thickBot="1" x14ac:dyDescent="0.25">
      <c r="A10" s="137" t="s">
        <v>17</v>
      </c>
      <c r="B10" s="138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 spans="1:16" x14ac:dyDescent="0.2">
      <c r="A11" s="12"/>
      <c r="B11" s="12"/>
      <c r="C11" s="12">
        <v>0</v>
      </c>
      <c r="D11" s="12">
        <v>1</v>
      </c>
      <c r="E11" s="12">
        <v>2</v>
      </c>
      <c r="F11" s="12">
        <v>3</v>
      </c>
      <c r="G11" s="12">
        <v>4</v>
      </c>
      <c r="H11" s="12">
        <v>5</v>
      </c>
      <c r="I11" s="12">
        <v>6</v>
      </c>
      <c r="J11" s="12">
        <v>7</v>
      </c>
      <c r="K11" s="12">
        <v>8</v>
      </c>
      <c r="L11" s="12">
        <v>9</v>
      </c>
      <c r="M11" s="12">
        <v>10</v>
      </c>
      <c r="N11" s="12">
        <v>11</v>
      </c>
      <c r="O11" s="12">
        <v>12</v>
      </c>
      <c r="P11" s="12">
        <v>13</v>
      </c>
    </row>
    <row r="12" spans="1:16" x14ac:dyDescent="0.2">
      <c r="A12" s="12"/>
      <c r="B12" s="12">
        <v>13</v>
      </c>
      <c r="C12" s="4"/>
      <c r="D12" s="4" t="str">
        <f t="shared" ref="D12:P25" si="0">IF( $B12 &lt;=D$11,D$5*EXP($B$6*$B12),"")</f>
        <v/>
      </c>
      <c r="E12" s="4" t="str">
        <f t="shared" si="0"/>
        <v/>
      </c>
      <c r="F12" s="4" t="str">
        <f t="shared" si="0"/>
        <v/>
      </c>
      <c r="G12" s="4" t="str">
        <f t="shared" si="0"/>
        <v/>
      </c>
      <c r="H12" s="4" t="str">
        <f t="shared" si="0"/>
        <v/>
      </c>
      <c r="I12" s="4" t="str">
        <f t="shared" si="0"/>
        <v/>
      </c>
      <c r="J12" s="4" t="str">
        <f t="shared" si="0"/>
        <v/>
      </c>
      <c r="K12" s="4" t="str">
        <f t="shared" si="0"/>
        <v/>
      </c>
      <c r="L12" s="4" t="str">
        <f t="shared" si="0"/>
        <v/>
      </c>
      <c r="M12" s="4" t="str">
        <f t="shared" si="0"/>
        <v/>
      </c>
      <c r="N12" s="4" t="str">
        <f t="shared" si="0"/>
        <v/>
      </c>
      <c r="O12" s="4" t="str">
        <f t="shared" si="0"/>
        <v/>
      </c>
      <c r="P12" s="4">
        <f t="shared" si="0"/>
        <v>14.827002493414378</v>
      </c>
    </row>
    <row r="13" spans="1:16" x14ac:dyDescent="0.2">
      <c r="A13" s="12"/>
      <c r="B13" s="12">
        <v>12</v>
      </c>
      <c r="C13" s="4"/>
      <c r="D13" s="4" t="str">
        <f t="shared" si="0"/>
        <v/>
      </c>
      <c r="E13" s="4" t="str">
        <f t="shared" si="0"/>
        <v/>
      </c>
      <c r="F13" s="4" t="str">
        <f t="shared" si="0"/>
        <v/>
      </c>
      <c r="G13" s="4" t="str">
        <f t="shared" si="0"/>
        <v/>
      </c>
      <c r="H13" s="4" t="str">
        <f t="shared" si="0"/>
        <v/>
      </c>
      <c r="I13" s="4" t="str">
        <f t="shared" si="0"/>
        <v/>
      </c>
      <c r="J13" s="4" t="str">
        <f t="shared" si="0"/>
        <v/>
      </c>
      <c r="K13" s="4" t="str">
        <f t="shared" si="0"/>
        <v/>
      </c>
      <c r="L13" s="4" t="str">
        <f t="shared" si="0"/>
        <v/>
      </c>
      <c r="M13" s="4" t="str">
        <f t="shared" si="0"/>
        <v/>
      </c>
      <c r="N13" s="4" t="str">
        <f t="shared" si="0"/>
        <v/>
      </c>
      <c r="O13" s="4">
        <f t="shared" si="0"/>
        <v>16.580552473630583</v>
      </c>
      <c r="P13" s="4">
        <f t="shared" si="0"/>
        <v>14.679471353603407</v>
      </c>
    </row>
    <row r="14" spans="1:16" x14ac:dyDescent="0.2">
      <c r="A14" s="12"/>
      <c r="B14" s="12">
        <v>11</v>
      </c>
      <c r="C14" s="4"/>
      <c r="D14" s="4" t="str">
        <f t="shared" si="0"/>
        <v/>
      </c>
      <c r="E14" s="4" t="str">
        <f t="shared" si="0"/>
        <v/>
      </c>
      <c r="F14" s="4" t="str">
        <f t="shared" si="0"/>
        <v/>
      </c>
      <c r="G14" s="4" t="str">
        <f t="shared" si="0"/>
        <v/>
      </c>
      <c r="H14" s="4" t="str">
        <f t="shared" si="0"/>
        <v/>
      </c>
      <c r="I14" s="4" t="str">
        <f t="shared" si="0"/>
        <v/>
      </c>
      <c r="J14" s="4" t="str">
        <f t="shared" si="0"/>
        <v/>
      </c>
      <c r="K14" s="4" t="str">
        <f t="shared" si="0"/>
        <v/>
      </c>
      <c r="L14" s="4" t="str">
        <f t="shared" si="0"/>
        <v/>
      </c>
      <c r="M14" s="4" t="str">
        <f t="shared" si="0"/>
        <v/>
      </c>
      <c r="N14" s="4">
        <f t="shared" si="0"/>
        <v>16.983915478629733</v>
      </c>
      <c r="O14" s="4">
        <f t="shared" si="0"/>
        <v>16.415573219987316</v>
      </c>
      <c r="P14" s="4">
        <f t="shared" si="0"/>
        <v>14.533408173160726</v>
      </c>
    </row>
    <row r="15" spans="1:16" x14ac:dyDescent="0.2">
      <c r="A15" s="12"/>
      <c r="B15" s="12">
        <v>10</v>
      </c>
      <c r="C15" s="4"/>
      <c r="D15" s="4" t="str">
        <f t="shared" si="0"/>
        <v/>
      </c>
      <c r="E15" s="4" t="str">
        <f t="shared" si="0"/>
        <v/>
      </c>
      <c r="F15" s="4" t="str">
        <f t="shared" si="0"/>
        <v/>
      </c>
      <c r="G15" s="4" t="str">
        <f t="shared" si="0"/>
        <v/>
      </c>
      <c r="H15" s="4" t="str">
        <f t="shared" si="0"/>
        <v/>
      </c>
      <c r="I15" s="4" t="str">
        <f t="shared" si="0"/>
        <v/>
      </c>
      <c r="J15" s="4" t="str">
        <f t="shared" si="0"/>
        <v/>
      </c>
      <c r="K15" s="4" t="str">
        <f t="shared" si="0"/>
        <v/>
      </c>
      <c r="L15" s="4" t="str">
        <f t="shared" si="0"/>
        <v/>
      </c>
      <c r="M15" s="4">
        <f t="shared" si="0"/>
        <v>15.667427398744033</v>
      </c>
      <c r="N15" s="4">
        <f t="shared" si="0"/>
        <v>16.814922696027292</v>
      </c>
      <c r="O15" s="4">
        <f t="shared" si="0"/>
        <v>16.25223553734574</v>
      </c>
      <c r="P15" s="4">
        <f t="shared" si="0"/>
        <v>14.388798345646579</v>
      </c>
    </row>
    <row r="16" spans="1:16" x14ac:dyDescent="0.2">
      <c r="A16" s="12"/>
      <c r="B16" s="12">
        <v>9</v>
      </c>
      <c r="C16" s="4"/>
      <c r="D16" s="4" t="str">
        <f t="shared" si="0"/>
        <v/>
      </c>
      <c r="E16" s="4" t="str">
        <f t="shared" si="0"/>
        <v/>
      </c>
      <c r="F16" s="4" t="str">
        <f t="shared" si="0"/>
        <v/>
      </c>
      <c r="G16" s="4" t="str">
        <f t="shared" si="0"/>
        <v/>
      </c>
      <c r="H16" s="4" t="str">
        <f t="shared" si="0"/>
        <v/>
      </c>
      <c r="I16" s="4" t="str">
        <f t="shared" si="0"/>
        <v/>
      </c>
      <c r="J16" s="4" t="str">
        <f t="shared" si="0"/>
        <v/>
      </c>
      <c r="K16" s="4" t="str">
        <f t="shared" si="0"/>
        <v/>
      </c>
      <c r="L16" s="4">
        <f t="shared" si="0"/>
        <v>16.256420380714314</v>
      </c>
      <c r="M16" s="4">
        <f t="shared" si="0"/>
        <v>15.51153389140369</v>
      </c>
      <c r="N16" s="4">
        <f t="shared" si="0"/>
        <v>16.647611419706934</v>
      </c>
      <c r="O16" s="4">
        <f t="shared" si="0"/>
        <v>16.090523091801469</v>
      </c>
      <c r="P16" s="4">
        <f t="shared" si="0"/>
        <v>14.2456274099577</v>
      </c>
    </row>
    <row r="17" spans="1:17" x14ac:dyDescent="0.2">
      <c r="A17" s="12"/>
      <c r="B17" s="12">
        <v>8</v>
      </c>
      <c r="C17" s="4"/>
      <c r="D17" s="4" t="str">
        <f t="shared" si="0"/>
        <v/>
      </c>
      <c r="E17" s="4" t="str">
        <f t="shared" si="0"/>
        <v/>
      </c>
      <c r="F17" s="4" t="str">
        <f t="shared" si="0"/>
        <v/>
      </c>
      <c r="G17" s="4" t="str">
        <f t="shared" si="0"/>
        <v/>
      </c>
      <c r="H17" s="4" t="str">
        <f t="shared" si="0"/>
        <v/>
      </c>
      <c r="I17" s="4" t="str">
        <f t="shared" si="0"/>
        <v/>
      </c>
      <c r="J17" s="4" t="str">
        <f t="shared" si="0"/>
        <v/>
      </c>
      <c r="K17" s="4">
        <f t="shared" si="0"/>
        <v>13.718470924358231</v>
      </c>
      <c r="L17" s="4">
        <f t="shared" si="0"/>
        <v>16.094666295282796</v>
      </c>
      <c r="M17" s="4">
        <f t="shared" si="0"/>
        <v>15.357191550378809</v>
      </c>
      <c r="N17" s="4">
        <f t="shared" si="0"/>
        <v>16.481964918401601</v>
      </c>
      <c r="O17" s="4">
        <f t="shared" si="0"/>
        <v>15.930419711975194</v>
      </c>
      <c r="P17" s="4">
        <f t="shared" si="0"/>
        <v>14.103881048881213</v>
      </c>
    </row>
    <row r="18" spans="1:17" x14ac:dyDescent="0.2">
      <c r="A18" s="12"/>
      <c r="B18" s="12">
        <v>7</v>
      </c>
      <c r="C18" s="4"/>
      <c r="D18" s="4" t="str">
        <f t="shared" si="0"/>
        <v/>
      </c>
      <c r="E18" s="4" t="str">
        <f t="shared" si="0"/>
        <v/>
      </c>
      <c r="F18" s="4" t="str">
        <f t="shared" si="0"/>
        <v/>
      </c>
      <c r="G18" s="4" t="str">
        <f t="shared" si="0"/>
        <v/>
      </c>
      <c r="H18" s="4" t="str">
        <f t="shared" si="0"/>
        <v/>
      </c>
      <c r="I18" s="4" t="str">
        <f t="shared" si="0"/>
        <v/>
      </c>
      <c r="J18" s="4">
        <f t="shared" si="0"/>
        <v>13.241864655646419</v>
      </c>
      <c r="K18" s="4">
        <f t="shared" si="0"/>
        <v>13.581969857953663</v>
      </c>
      <c r="L18" s="4">
        <f t="shared" si="0"/>
        <v>15.934521689893071</v>
      </c>
      <c r="M18" s="4">
        <f t="shared" si="0"/>
        <v>15.204384941306669</v>
      </c>
      <c r="N18" s="4">
        <f t="shared" si="0"/>
        <v>16.317966627323123</v>
      </c>
      <c r="O18" s="4">
        <f t="shared" si="0"/>
        <v>15.77190938739551</v>
      </c>
      <c r="P18" s="4">
        <f t="shared" si="0"/>
        <v>13.963545087662887</v>
      </c>
    </row>
    <row r="19" spans="1:17" x14ac:dyDescent="0.2">
      <c r="A19" s="12"/>
      <c r="B19" s="12">
        <v>6</v>
      </c>
      <c r="C19" s="4"/>
      <c r="D19" s="4" t="str">
        <f t="shared" si="0"/>
        <v/>
      </c>
      <c r="E19" s="4" t="str">
        <f t="shared" si="0"/>
        <v/>
      </c>
      <c r="F19" s="4" t="str">
        <f t="shared" si="0"/>
        <v/>
      </c>
      <c r="G19" s="4" t="str">
        <f t="shared" si="0"/>
        <v/>
      </c>
      <c r="H19" s="4" t="str">
        <f t="shared" si="0"/>
        <v/>
      </c>
      <c r="I19" s="4">
        <f t="shared" si="0"/>
        <v>13.442265503259835</v>
      </c>
      <c r="J19" s="4">
        <f t="shared" si="0"/>
        <v>13.110105900851721</v>
      </c>
      <c r="K19" s="4">
        <f t="shared" si="0"/>
        <v>13.446826999853235</v>
      </c>
      <c r="L19" s="4">
        <f t="shared" si="0"/>
        <v>15.775970549951145</v>
      </c>
      <c r="M19" s="4">
        <f t="shared" si="0"/>
        <v>15.053098783399021</v>
      </c>
      <c r="N19" s="4">
        <f t="shared" si="0"/>
        <v>16.15560014650573</v>
      </c>
      <c r="O19" s="4">
        <f t="shared" si="0"/>
        <v>15.614976266897868</v>
      </c>
      <c r="P19" s="4">
        <f t="shared" si="0"/>
        <v>13.824605492589653</v>
      </c>
    </row>
    <row r="20" spans="1:17" x14ac:dyDescent="0.2">
      <c r="A20" s="12"/>
      <c r="B20" s="12">
        <v>5</v>
      </c>
      <c r="C20" s="4"/>
      <c r="D20" s="4" t="str">
        <f t="shared" si="0"/>
        <v/>
      </c>
      <c r="E20" s="4" t="str">
        <f t="shared" si="0"/>
        <v/>
      </c>
      <c r="F20" s="4" t="str">
        <f t="shared" si="0"/>
        <v/>
      </c>
      <c r="G20" s="4" t="str">
        <f t="shared" si="0"/>
        <v/>
      </c>
      <c r="H20" s="4">
        <f t="shared" si="0"/>
        <v>12.166494145125895</v>
      </c>
      <c r="I20" s="4">
        <f t="shared" si="0"/>
        <v>13.308512726714577</v>
      </c>
      <c r="J20" s="4">
        <f t="shared" si="0"/>
        <v>12.979658167572234</v>
      </c>
      <c r="K20" s="4">
        <f t="shared" si="0"/>
        <v>13.313028835658519</v>
      </c>
      <c r="L20" s="4">
        <f t="shared" si="0"/>
        <v>15.618997020210903</v>
      </c>
      <c r="M20" s="4">
        <f t="shared" si="0"/>
        <v>14.903317947914006</v>
      </c>
      <c r="N20" s="4">
        <f t="shared" si="0"/>
        <v>15.994849239166035</v>
      </c>
      <c r="O20" s="4">
        <f t="shared" si="0"/>
        <v>15.459604657039439</v>
      </c>
      <c r="P20" s="4">
        <f t="shared" si="0"/>
        <v>13.687048369586222</v>
      </c>
    </row>
    <row r="21" spans="1:17" x14ac:dyDescent="0.2">
      <c r="A21" s="12"/>
      <c r="B21" s="12">
        <v>4</v>
      </c>
      <c r="C21" s="4"/>
      <c r="D21" s="4" t="str">
        <f t="shared" si="0"/>
        <v/>
      </c>
      <c r="E21" s="4" t="str">
        <f t="shared" si="0"/>
        <v/>
      </c>
      <c r="F21" s="4" t="str">
        <f t="shared" si="0"/>
        <v/>
      </c>
      <c r="G21" s="4">
        <f t="shared" si="0"/>
        <v>12.499495999459135</v>
      </c>
      <c r="H21" s="4">
        <f t="shared" si="0"/>
        <v>12.045435505692117</v>
      </c>
      <c r="I21" s="4">
        <f t="shared" si="0"/>
        <v>13.176090812532452</v>
      </c>
      <c r="J21" s="4">
        <f t="shared" si="0"/>
        <v>12.85050841092592</v>
      </c>
      <c r="K21" s="4">
        <f t="shared" si="0"/>
        <v>13.180561985441598</v>
      </c>
      <c r="L21" s="4">
        <f t="shared" si="0"/>
        <v>15.463585403188555</v>
      </c>
      <c r="M21" s="4">
        <f t="shared" si="0"/>
        <v>14.755027456643253</v>
      </c>
      <c r="N21" s="4">
        <f t="shared" si="0"/>
        <v>15.835697830079338</v>
      </c>
      <c r="O21" s="4">
        <f t="shared" si="0"/>
        <v>15.30577902052976</v>
      </c>
      <c r="P21" s="4">
        <f t="shared" si="0"/>
        <v>13.550859962825658</v>
      </c>
    </row>
    <row r="22" spans="1:17" x14ac:dyDescent="0.2">
      <c r="A22" s="12"/>
      <c r="B22" s="12">
        <v>3</v>
      </c>
      <c r="C22" s="4"/>
      <c r="D22" s="4" t="str">
        <f t="shared" si="0"/>
        <v/>
      </c>
      <c r="E22" s="4" t="str">
        <f t="shared" si="0"/>
        <v/>
      </c>
      <c r="F22" s="4">
        <f t="shared" si="0"/>
        <v>9.6502345229785771</v>
      </c>
      <c r="G22" s="4">
        <f t="shared" si="0"/>
        <v>12.375123936212908</v>
      </c>
      <c r="H22" s="4">
        <f t="shared" si="0"/>
        <v>11.925581419846807</v>
      </c>
      <c r="I22" s="4">
        <f t="shared" si="0"/>
        <v>13.044986518411696</v>
      </c>
      <c r="J22" s="4">
        <f t="shared" si="0"/>
        <v>12.722643715829495</v>
      </c>
      <c r="K22" s="4">
        <f t="shared" si="0"/>
        <v>13.049413202407058</v>
      </c>
      <c r="L22" s="4">
        <f t="shared" si="0"/>
        <v>15.309720157592892</v>
      </c>
      <c r="M22" s="4">
        <f t="shared" si="0"/>
        <v>14.608212480414064</v>
      </c>
      <c r="N22" s="4">
        <f t="shared" si="0"/>
        <v>15.678130003972111</v>
      </c>
      <c r="O22" s="4">
        <f t="shared" si="0"/>
        <v>15.153483974676995</v>
      </c>
      <c r="P22" s="4">
        <f t="shared" si="0"/>
        <v>13.416026653353802</v>
      </c>
    </row>
    <row r="23" spans="1:17" x14ac:dyDescent="0.2">
      <c r="A23" s="12"/>
      <c r="B23" s="12">
        <v>2</v>
      </c>
      <c r="C23" s="4"/>
      <c r="D23" s="4" t="str">
        <f t="shared" si="0"/>
        <v/>
      </c>
      <c r="E23" s="4">
        <f t="shared" si="0"/>
        <v>9.157378362924673</v>
      </c>
      <c r="F23" s="4">
        <f t="shared" si="0"/>
        <v>9.5542130851154212</v>
      </c>
      <c r="G23" s="4">
        <f t="shared" si="0"/>
        <v>12.25198939567294</v>
      </c>
      <c r="H23" s="4">
        <f t="shared" si="0"/>
        <v>11.806919902081498</v>
      </c>
      <c r="I23" s="4">
        <f t="shared" si="0"/>
        <v>12.915186733813638</v>
      </c>
      <c r="J23" s="4">
        <f t="shared" si="0"/>
        <v>12.596051295706888</v>
      </c>
      <c r="K23" s="4">
        <f t="shared" si="0"/>
        <v>12.919569371567306</v>
      </c>
      <c r="L23" s="4">
        <f t="shared" si="0"/>
        <v>15.157385896771128</v>
      </c>
      <c r="M23" s="4">
        <f t="shared" si="0"/>
        <v>14.462858337606464</v>
      </c>
      <c r="N23" s="4">
        <f t="shared" si="0"/>
        <v>15.522130003930432</v>
      </c>
      <c r="O23" s="4">
        <f t="shared" si="0"/>
        <v>15.002704289849639</v>
      </c>
      <c r="P23" s="4">
        <f t="shared" si="0"/>
        <v>13.282534957727337</v>
      </c>
    </row>
    <row r="24" spans="1:17" x14ac:dyDescent="0.2">
      <c r="A24" s="12"/>
      <c r="B24" s="12">
        <v>1</v>
      </c>
      <c r="C24" s="4"/>
      <c r="D24" s="4">
        <f t="shared" si="0"/>
        <v>7.9806737296257388</v>
      </c>
      <c r="E24" s="4">
        <f t="shared" si="0"/>
        <v>9.0662609257918003</v>
      </c>
      <c r="F24" s="4">
        <f t="shared" si="0"/>
        <v>9.4591470765226493</v>
      </c>
      <c r="G24" s="4">
        <f t="shared" si="0"/>
        <v>12.130080064282563</v>
      </c>
      <c r="H24" s="4">
        <f t="shared" si="0"/>
        <v>11.68943908614553</v>
      </c>
      <c r="I24" s="4">
        <f t="shared" si="0"/>
        <v>12.786678478651652</v>
      </c>
      <c r="J24" s="4">
        <f t="shared" si="0"/>
        <v>12.470718491210596</v>
      </c>
      <c r="K24" s="4">
        <f t="shared" si="0"/>
        <v>12.791017508431054</v>
      </c>
      <c r="L24" s="4">
        <f t="shared" si="0"/>
        <v>15.006567387170239</v>
      </c>
      <c r="M24" s="4">
        <f t="shared" si="0"/>
        <v>14.318950492685047</v>
      </c>
      <c r="N24" s="4">
        <f t="shared" si="0"/>
        <v>15.367682229824295</v>
      </c>
      <c r="O24" s="4">
        <f t="shared" si="0"/>
        <v>14.853424887953564</v>
      </c>
      <c r="P24" s="4">
        <f t="shared" si="0"/>
        <v>13.150371526665463</v>
      </c>
    </row>
    <row r="25" spans="1:17" x14ac:dyDescent="0.2">
      <c r="A25" s="12"/>
      <c r="B25" s="12">
        <v>0</v>
      </c>
      <c r="C25" s="4">
        <f>IF( $B25 &lt;=C$11,(C$5+$B$6*$B25),"")</f>
        <v>7.2999975272283564</v>
      </c>
      <c r="D25" s="2">
        <f t="shared" si="0"/>
        <v>7.9012646992223168</v>
      </c>
      <c r="E25" s="4">
        <f t="shared" si="0"/>
        <v>8.9760501223067521</v>
      </c>
      <c r="F25" s="4">
        <f t="shared" si="0"/>
        <v>9.3650269905201782</v>
      </c>
      <c r="G25" s="4">
        <f t="shared" si="0"/>
        <v>12.00938375100705</v>
      </c>
      <c r="H25" s="4">
        <f t="shared" si="0"/>
        <v>11.573127223859411</v>
      </c>
      <c r="I25" s="4">
        <f t="shared" si="0"/>
        <v>12.659448901993134</v>
      </c>
      <c r="J25" s="4">
        <f t="shared" si="0"/>
        <v>12.346632768955727</v>
      </c>
      <c r="K25" s="4">
        <f t="shared" si="0"/>
        <v>12.663744757704864</v>
      </c>
      <c r="L25" s="4">
        <f t="shared" si="0"/>
        <v>14.857249546813584</v>
      </c>
      <c r="M25" s="4">
        <f t="shared" si="0"/>
        <v>14.176474554745401</v>
      </c>
      <c r="N25" s="4">
        <f t="shared" si="0"/>
        <v>15.214771236747589</v>
      </c>
      <c r="O25" s="4">
        <f t="shared" si="0"/>
        <v>14.705630840924183</v>
      </c>
      <c r="P25" s="4">
        <f t="shared" si="0"/>
        <v>13.019523143714936</v>
      </c>
    </row>
    <row r="27" spans="1:17" ht="13.5" thickBot="1" x14ac:dyDescent="0.25"/>
    <row r="28" spans="1:17" ht="13.5" thickBot="1" x14ac:dyDescent="0.25">
      <c r="A28" s="137" t="s">
        <v>13</v>
      </c>
      <c r="B28" s="138"/>
    </row>
    <row r="29" spans="1:17" x14ac:dyDescent="0.2">
      <c r="C29">
        <v>0</v>
      </c>
      <c r="D29">
        <v>1</v>
      </c>
      <c r="E29">
        <v>2</v>
      </c>
      <c r="F29">
        <v>3</v>
      </c>
      <c r="G29">
        <v>4</v>
      </c>
      <c r="H29">
        <v>5</v>
      </c>
      <c r="I29">
        <v>6</v>
      </c>
      <c r="J29">
        <v>7</v>
      </c>
      <c r="K29">
        <v>8</v>
      </c>
      <c r="L29">
        <v>9</v>
      </c>
      <c r="M29">
        <v>10</v>
      </c>
      <c r="N29">
        <v>11</v>
      </c>
      <c r="O29">
        <v>12</v>
      </c>
      <c r="P29">
        <v>13</v>
      </c>
      <c r="Q29">
        <v>14</v>
      </c>
    </row>
    <row r="30" spans="1:17" x14ac:dyDescent="0.2">
      <c r="B30">
        <v>14</v>
      </c>
      <c r="C30" s="8"/>
      <c r="D30" s="8" t="str">
        <f t="shared" ref="D30:Q44" si="1">IF($B30=0,$B$8*C30/(1+C11/100), IF($B30=D$29, $B$7*C31/(1 +C12/100 ), IF(AND(0 &lt; $B30, $B30 &lt; D$29), $B$7*C31/(1+C12/100) + $B$8*C30/(1+C11/100 ),"")))</f>
        <v/>
      </c>
      <c r="E30" s="8" t="str">
        <f t="shared" si="1"/>
        <v/>
      </c>
      <c r="F30" s="8" t="str">
        <f t="shared" si="1"/>
        <v/>
      </c>
      <c r="G30" s="8" t="str">
        <f t="shared" si="1"/>
        <v/>
      </c>
      <c r="H30" s="8" t="str">
        <f t="shared" si="1"/>
        <v/>
      </c>
      <c r="I30" s="8" t="str">
        <f t="shared" si="1"/>
        <v/>
      </c>
      <c r="J30" s="8" t="str">
        <f t="shared" si="1"/>
        <v/>
      </c>
      <c r="K30" s="8" t="str">
        <f t="shared" si="1"/>
        <v/>
      </c>
      <c r="L30" s="8" t="str">
        <f t="shared" si="1"/>
        <v/>
      </c>
      <c r="M30" s="8" t="str">
        <f t="shared" si="1"/>
        <v/>
      </c>
      <c r="N30" s="8" t="str">
        <f t="shared" si="1"/>
        <v/>
      </c>
      <c r="O30" s="8" t="str">
        <f t="shared" si="1"/>
        <v/>
      </c>
      <c r="P30" s="8" t="str">
        <f t="shared" si="1"/>
        <v/>
      </c>
      <c r="Q30" s="8">
        <f t="shared" si="1"/>
        <v>1.1337588864100057E-5</v>
      </c>
    </row>
    <row r="31" spans="1:17" x14ac:dyDescent="0.2">
      <c r="B31">
        <v>13</v>
      </c>
      <c r="C31" s="8"/>
      <c r="D31" s="8" t="str">
        <f t="shared" si="1"/>
        <v/>
      </c>
      <c r="E31" s="8" t="str">
        <f t="shared" si="1"/>
        <v/>
      </c>
      <c r="F31" s="8" t="str">
        <f t="shared" si="1"/>
        <v/>
      </c>
      <c r="G31" s="8" t="str">
        <f t="shared" si="1"/>
        <v/>
      </c>
      <c r="H31" s="8" t="str">
        <f t="shared" si="1"/>
        <v/>
      </c>
      <c r="I31" s="8" t="str">
        <f t="shared" si="1"/>
        <v/>
      </c>
      <c r="J31" s="8" t="str">
        <f t="shared" si="1"/>
        <v/>
      </c>
      <c r="K31" s="8" t="str">
        <f t="shared" si="1"/>
        <v/>
      </c>
      <c r="L31" s="8" t="str">
        <f t="shared" si="1"/>
        <v/>
      </c>
      <c r="M31" s="8" t="str">
        <f t="shared" si="1"/>
        <v/>
      </c>
      <c r="N31" s="8" t="str">
        <f t="shared" si="1"/>
        <v/>
      </c>
      <c r="O31" s="8" t="str">
        <f t="shared" si="1"/>
        <v/>
      </c>
      <c r="P31" s="8">
        <f t="shared" si="1"/>
        <v>2.6037226895346483E-5</v>
      </c>
      <c r="Q31" s="8">
        <f t="shared" si="1"/>
        <v>1.6004093539070434E-4</v>
      </c>
    </row>
    <row r="32" spans="1:17" x14ac:dyDescent="0.2">
      <c r="B32">
        <v>12</v>
      </c>
      <c r="C32" s="8"/>
      <c r="D32" s="8" t="str">
        <f t="shared" si="1"/>
        <v/>
      </c>
      <c r="E32" s="8" t="str">
        <f t="shared" si="1"/>
        <v/>
      </c>
      <c r="F32" s="8" t="str">
        <f t="shared" si="1"/>
        <v/>
      </c>
      <c r="G32" s="8" t="str">
        <f t="shared" si="1"/>
        <v/>
      </c>
      <c r="H32" s="8" t="str">
        <f t="shared" si="1"/>
        <v/>
      </c>
      <c r="I32" s="8" t="str">
        <f t="shared" si="1"/>
        <v/>
      </c>
      <c r="J32" s="8" t="str">
        <f t="shared" si="1"/>
        <v/>
      </c>
      <c r="K32" s="8" t="str">
        <f t="shared" si="1"/>
        <v/>
      </c>
      <c r="L32" s="8" t="str">
        <f t="shared" si="1"/>
        <v/>
      </c>
      <c r="M32" s="8" t="str">
        <f t="shared" si="1"/>
        <v/>
      </c>
      <c r="N32" s="8" t="str">
        <f t="shared" si="1"/>
        <v/>
      </c>
      <c r="O32" s="8">
        <f t="shared" si="1"/>
        <v>6.0708685926815322E-5</v>
      </c>
      <c r="P32" s="8">
        <f t="shared" si="1"/>
        <v>3.4106442336365357E-4</v>
      </c>
      <c r="Q32" s="8">
        <f t="shared" si="1"/>
        <v>1.0488324384198831E-3</v>
      </c>
    </row>
    <row r="33" spans="1:17" x14ac:dyDescent="0.2">
      <c r="B33">
        <v>11</v>
      </c>
      <c r="C33" s="8"/>
      <c r="D33" s="8" t="str">
        <f t="shared" si="1"/>
        <v/>
      </c>
      <c r="E33" s="8" t="str">
        <f t="shared" si="1"/>
        <v/>
      </c>
      <c r="F33" s="8" t="str">
        <f t="shared" si="1"/>
        <v/>
      </c>
      <c r="G33" s="8" t="str">
        <f t="shared" si="1"/>
        <v/>
      </c>
      <c r="H33" s="8" t="str">
        <f t="shared" si="1"/>
        <v/>
      </c>
      <c r="I33" s="8" t="str">
        <f t="shared" si="1"/>
        <v/>
      </c>
      <c r="J33" s="8" t="str">
        <f t="shared" si="1"/>
        <v/>
      </c>
      <c r="K33" s="8" t="str">
        <f t="shared" si="1"/>
        <v/>
      </c>
      <c r="L33" s="8" t="str">
        <f t="shared" si="1"/>
        <v/>
      </c>
      <c r="M33" s="8" t="str">
        <f t="shared" si="1"/>
        <v/>
      </c>
      <c r="N33" s="8">
        <f t="shared" si="1"/>
        <v>1.4203879566562484E-4</v>
      </c>
      <c r="O33" s="8">
        <f t="shared" si="1"/>
        <v>7.3348143313487065E-4</v>
      </c>
      <c r="P33" s="8">
        <f t="shared" si="1"/>
        <v>2.061897053806988E-3</v>
      </c>
      <c r="Q33" s="8">
        <f t="shared" si="1"/>
        <v>4.229677264731801E-3</v>
      </c>
    </row>
    <row r="34" spans="1:17" x14ac:dyDescent="0.2">
      <c r="B34">
        <v>10</v>
      </c>
      <c r="C34" s="8"/>
      <c r="D34" s="8" t="str">
        <f t="shared" si="1"/>
        <v/>
      </c>
      <c r="E34" s="8" t="str">
        <f t="shared" si="1"/>
        <v/>
      </c>
      <c r="F34" s="8" t="str">
        <f t="shared" si="1"/>
        <v/>
      </c>
      <c r="G34" s="8" t="str">
        <f t="shared" si="1"/>
        <v/>
      </c>
      <c r="H34" s="8" t="str">
        <f t="shared" si="1"/>
        <v/>
      </c>
      <c r="I34" s="8" t="str">
        <f t="shared" si="1"/>
        <v/>
      </c>
      <c r="J34" s="8" t="str">
        <f t="shared" si="1"/>
        <v/>
      </c>
      <c r="K34" s="8" t="str">
        <f t="shared" si="1"/>
        <v/>
      </c>
      <c r="L34" s="8" t="str">
        <f t="shared" si="1"/>
        <v/>
      </c>
      <c r="M34" s="8">
        <f t="shared" si="1"/>
        <v>3.28585241709174E-4</v>
      </c>
      <c r="N34" s="8">
        <f t="shared" si="1"/>
        <v>1.5717979291420578E-3</v>
      </c>
      <c r="O34" s="8">
        <f t="shared" si="1"/>
        <v>4.0615505221685173E-3</v>
      </c>
      <c r="P34" s="8">
        <f t="shared" si="1"/>
        <v>7.6172602904988366E-3</v>
      </c>
      <c r="Q34" s="8">
        <f t="shared" si="1"/>
        <v>1.1726290042926994E-2</v>
      </c>
    </row>
    <row r="35" spans="1:17" x14ac:dyDescent="0.2">
      <c r="B35">
        <v>9</v>
      </c>
      <c r="C35" s="8"/>
      <c r="D35" s="8" t="str">
        <f t="shared" si="1"/>
        <v/>
      </c>
      <c r="E35" s="8" t="str">
        <f t="shared" si="1"/>
        <v/>
      </c>
      <c r="F35" s="8" t="str">
        <f t="shared" si="1"/>
        <v/>
      </c>
      <c r="G35" s="8" t="str">
        <f t="shared" si="1"/>
        <v/>
      </c>
      <c r="H35" s="8" t="str">
        <f t="shared" si="1"/>
        <v/>
      </c>
      <c r="I35" s="8" t="str">
        <f t="shared" si="1"/>
        <v/>
      </c>
      <c r="J35" s="8" t="str">
        <f t="shared" si="1"/>
        <v/>
      </c>
      <c r="K35" s="8" t="str">
        <f t="shared" si="1"/>
        <v/>
      </c>
      <c r="L35" s="8">
        <f t="shared" si="1"/>
        <v>7.6400287982080709E-4</v>
      </c>
      <c r="M35" s="8">
        <f t="shared" si="1"/>
        <v>3.3030734120621389E-3</v>
      </c>
      <c r="N35" s="8">
        <f t="shared" si="1"/>
        <v>7.9058566616265428E-3</v>
      </c>
      <c r="O35" s="8">
        <f t="shared" si="1"/>
        <v>1.3629933922773389E-2</v>
      </c>
      <c r="P35" s="8">
        <f t="shared" si="1"/>
        <v>1.9185820862954377E-2</v>
      </c>
      <c r="Q35" s="8">
        <f t="shared" si="1"/>
        <v>2.3642371424081002E-2</v>
      </c>
    </row>
    <row r="36" spans="1:17" x14ac:dyDescent="0.2">
      <c r="B36">
        <v>8</v>
      </c>
      <c r="C36" s="8"/>
      <c r="D36" s="8" t="str">
        <f t="shared" si="1"/>
        <v/>
      </c>
      <c r="E36" s="8" t="str">
        <f t="shared" si="1"/>
        <v/>
      </c>
      <c r="F36" s="8" t="str">
        <f t="shared" si="1"/>
        <v/>
      </c>
      <c r="G36" s="8" t="str">
        <f t="shared" si="1"/>
        <v/>
      </c>
      <c r="H36" s="8" t="str">
        <f t="shared" si="1"/>
        <v/>
      </c>
      <c r="I36" s="8" t="str">
        <f t="shared" si="1"/>
        <v/>
      </c>
      <c r="J36" s="8" t="str">
        <f t="shared" si="1"/>
        <v/>
      </c>
      <c r="K36" s="8">
        <f t="shared" si="1"/>
        <v>1.7376247855005681E-3</v>
      </c>
      <c r="L36" s="8">
        <f t="shared" si="1"/>
        <v>6.9064442307278746E-3</v>
      </c>
      <c r="M36" s="8">
        <f t="shared" si="1"/>
        <v>1.4941288461074939E-2</v>
      </c>
      <c r="N36" s="8">
        <f t="shared" si="1"/>
        <v>2.3858199822668361E-2</v>
      </c>
      <c r="O36" s="8">
        <f t="shared" si="1"/>
        <v>3.0873268767433008E-2</v>
      </c>
      <c r="P36" s="8">
        <f t="shared" si="1"/>
        <v>3.4791710022881436E-2</v>
      </c>
      <c r="Q36" s="8">
        <f t="shared" si="1"/>
        <v>3.5748887036846991E-2</v>
      </c>
    </row>
    <row r="37" spans="1:17" x14ac:dyDescent="0.2">
      <c r="B37">
        <v>7</v>
      </c>
      <c r="C37" s="8"/>
      <c r="D37" s="8" t="str">
        <f t="shared" si="1"/>
        <v/>
      </c>
      <c r="E37" s="8" t="str">
        <f t="shared" si="1"/>
        <v/>
      </c>
      <c r="F37" s="8" t="str">
        <f t="shared" si="1"/>
        <v/>
      </c>
      <c r="G37" s="8" t="str">
        <f t="shared" si="1"/>
        <v/>
      </c>
      <c r="H37" s="8" t="str">
        <f t="shared" si="1"/>
        <v/>
      </c>
      <c r="I37" s="8" t="str">
        <f t="shared" si="1"/>
        <v/>
      </c>
      <c r="J37" s="8">
        <f t="shared" si="1"/>
        <v>3.9354374156390396E-3</v>
      </c>
      <c r="K37" s="8">
        <f t="shared" si="1"/>
        <v>1.3953411767459494E-2</v>
      </c>
      <c r="L37" s="8">
        <f t="shared" si="1"/>
        <v>2.7747305357266508E-2</v>
      </c>
      <c r="M37" s="8">
        <f t="shared" si="1"/>
        <v>4.0049888076537005E-2</v>
      </c>
      <c r="N37" s="8">
        <f t="shared" si="1"/>
        <v>4.799770774280282E-2</v>
      </c>
      <c r="O37" s="8">
        <f t="shared" si="1"/>
        <v>4.9726997900585275E-2</v>
      </c>
      <c r="P37" s="8">
        <f t="shared" si="1"/>
        <v>4.6732478171824916E-2</v>
      </c>
      <c r="Q37" s="8">
        <f t="shared" si="1"/>
        <v>4.11826838972945E-2</v>
      </c>
    </row>
    <row r="38" spans="1:17" x14ac:dyDescent="0.2">
      <c r="B38">
        <v>6</v>
      </c>
      <c r="C38" s="8"/>
      <c r="D38" s="8" t="str">
        <f t="shared" si="1"/>
        <v/>
      </c>
      <c r="E38" s="8" t="str">
        <f t="shared" si="1"/>
        <v/>
      </c>
      <c r="F38" s="8" t="str">
        <f t="shared" si="1"/>
        <v/>
      </c>
      <c r="G38" s="8" t="str">
        <f t="shared" si="1"/>
        <v/>
      </c>
      <c r="H38" s="8" t="str">
        <f t="shared" si="1"/>
        <v/>
      </c>
      <c r="I38" s="8">
        <f t="shared" si="1"/>
        <v>8.9288987235277336E-3</v>
      </c>
      <c r="J38" s="8">
        <f t="shared" si="1"/>
        <v>2.7634579183832404E-2</v>
      </c>
      <c r="K38" s="8">
        <f t="shared" si="1"/>
        <v>4.902006538569631E-2</v>
      </c>
      <c r="L38" s="8">
        <f t="shared" si="1"/>
        <v>6.5026934888844271E-2</v>
      </c>
      <c r="M38" s="8">
        <f t="shared" si="1"/>
        <v>7.0448405559101077E-2</v>
      </c>
      <c r="N38" s="8">
        <f t="shared" si="1"/>
        <v>6.7590677220084952E-2</v>
      </c>
      <c r="O38" s="8">
        <f t="shared" si="1"/>
        <v>5.839989598545639E-2</v>
      </c>
      <c r="P38" s="8">
        <f t="shared" si="1"/>
        <v>4.7076551068733513E-2</v>
      </c>
      <c r="Q38" s="8">
        <f t="shared" si="1"/>
        <v>3.6321429835157751E-2</v>
      </c>
    </row>
    <row r="39" spans="1:17" x14ac:dyDescent="0.2">
      <c r="B39">
        <v>5</v>
      </c>
      <c r="C39" s="8"/>
      <c r="D39" s="8" t="str">
        <f t="shared" si="1"/>
        <v/>
      </c>
      <c r="E39" s="8" t="str">
        <f t="shared" si="1"/>
        <v/>
      </c>
      <c r="F39" s="8" t="str">
        <f t="shared" si="1"/>
        <v/>
      </c>
      <c r="G39" s="8" t="str">
        <f t="shared" si="1"/>
        <v/>
      </c>
      <c r="H39" s="8">
        <f t="shared" si="1"/>
        <v>2.0030465327899913E-2</v>
      </c>
      <c r="I39" s="8">
        <f t="shared" si="1"/>
        <v>5.3706290133071016E-2</v>
      </c>
      <c r="J39" s="8">
        <f t="shared" si="1"/>
        <v>8.3162695863168212E-2</v>
      </c>
      <c r="K39" s="8">
        <f t="shared" si="1"/>
        <v>9.8405727400220244E-2</v>
      </c>
      <c r="L39" s="8">
        <f t="shared" si="1"/>
        <v>9.7964710987796938E-2</v>
      </c>
      <c r="M39" s="8">
        <f t="shared" si="1"/>
        <v>8.4971168558842403E-2</v>
      </c>
      <c r="N39" s="8">
        <f t="shared" si="1"/>
        <v>6.7984605972392073E-2</v>
      </c>
      <c r="O39" s="8">
        <f t="shared" si="1"/>
        <v>5.0387385439443239E-2</v>
      </c>
      <c r="P39" s="8">
        <f t="shared" si="1"/>
        <v>3.5565863989767348E-2</v>
      </c>
      <c r="Q39" s="8">
        <f t="shared" si="1"/>
        <v>2.4405746595136592E-2</v>
      </c>
    </row>
    <row r="40" spans="1:17" x14ac:dyDescent="0.2">
      <c r="B40">
        <v>4</v>
      </c>
      <c r="C40" s="8"/>
      <c r="D40" s="8" t="str">
        <f t="shared" si="1"/>
        <v/>
      </c>
      <c r="E40" s="8" t="str">
        <f t="shared" si="1"/>
        <v/>
      </c>
      <c r="F40" s="8" t="str">
        <f t="shared" si="1"/>
        <v/>
      </c>
      <c r="G40" s="8">
        <f t="shared" si="1"/>
        <v>4.5068345080467628E-2</v>
      </c>
      <c r="H40" s="8">
        <f t="shared" si="1"/>
        <v>0.10034204642582228</v>
      </c>
      <c r="I40" s="8">
        <f t="shared" si="1"/>
        <v>0.13459705196577618</v>
      </c>
      <c r="J40" s="8">
        <f t="shared" si="1"/>
        <v>0.13903509676205628</v>
      </c>
      <c r="K40" s="8">
        <f t="shared" si="1"/>
        <v>0.12346333318577818</v>
      </c>
      <c r="L40" s="8">
        <f t="shared" si="1"/>
        <v>9.838848581707188E-2</v>
      </c>
      <c r="M40" s="8">
        <f t="shared" si="1"/>
        <v>7.1169998972132331E-2</v>
      </c>
      <c r="N40" s="8">
        <f t="shared" si="1"/>
        <v>4.8841831786768063E-2</v>
      </c>
      <c r="O40" s="8">
        <f t="shared" si="1"/>
        <v>3.1698738230336157E-2</v>
      </c>
      <c r="P40" s="8">
        <f t="shared" si="1"/>
        <v>1.9902611478972154E-2</v>
      </c>
      <c r="Q40" s="8">
        <f t="shared" si="1"/>
        <v>1.2298802388914249E-2</v>
      </c>
    </row>
    <row r="41" spans="1:17" x14ac:dyDescent="0.2">
      <c r="B41">
        <v>3</v>
      </c>
      <c r="C41" s="8"/>
      <c r="D41" s="8" t="str">
        <f t="shared" si="1"/>
        <v/>
      </c>
      <c r="E41" s="8" t="str">
        <f t="shared" si="1"/>
        <v/>
      </c>
      <c r="F41" s="8">
        <f t="shared" si="1"/>
        <v>9.8835092152716061E-2</v>
      </c>
      <c r="G41" s="8">
        <f t="shared" si="1"/>
        <v>0.18050047758784482</v>
      </c>
      <c r="H41" s="8">
        <f t="shared" si="1"/>
        <v>0.20106235461379296</v>
      </c>
      <c r="I41" s="8">
        <f t="shared" si="1"/>
        <v>0.17990327936098879</v>
      </c>
      <c r="J41" s="8">
        <f t="shared" si="1"/>
        <v>0.13946470262119681</v>
      </c>
      <c r="K41" s="8">
        <f t="shared" si="1"/>
        <v>9.9134942581554378E-2</v>
      </c>
      <c r="L41" s="8">
        <f t="shared" si="1"/>
        <v>6.5874478678681819E-2</v>
      </c>
      <c r="M41" s="8">
        <f t="shared" si="1"/>
        <v>4.0874555015409542E-2</v>
      </c>
      <c r="N41" s="8">
        <f t="shared" si="1"/>
        <v>2.4561621531769367E-2</v>
      </c>
      <c r="O41" s="8">
        <f t="shared" si="1"/>
        <v>1.4180230275707244E-2</v>
      </c>
      <c r="P41" s="8">
        <f t="shared" si="1"/>
        <v>8.018647401847807E-3</v>
      </c>
      <c r="Q41" s="8">
        <f t="shared" si="1"/>
        <v>4.5072460904231285E-3</v>
      </c>
    </row>
    <row r="42" spans="1:17" x14ac:dyDescent="0.2">
      <c r="B42">
        <v>2</v>
      </c>
      <c r="C42" s="8"/>
      <c r="D42" s="8" t="str">
        <f t="shared" si="1"/>
        <v/>
      </c>
      <c r="E42" s="8">
        <f t="shared" si="1"/>
        <v>0.21577159099297108</v>
      </c>
      <c r="F42" s="8">
        <f t="shared" si="1"/>
        <v>0.29674321406569576</v>
      </c>
      <c r="G42" s="8">
        <f t="shared" si="1"/>
        <v>0.27109029096445619</v>
      </c>
      <c r="H42" s="8">
        <f t="shared" si="1"/>
        <v>0.20143943904385969</v>
      </c>
      <c r="I42" s="8">
        <f t="shared" si="1"/>
        <v>0.13525694680594219</v>
      </c>
      <c r="J42" s="8">
        <f t="shared" si="1"/>
        <v>8.3935983893653601E-2</v>
      </c>
      <c r="K42" s="8">
        <f t="shared" si="1"/>
        <v>4.9749274969382959E-2</v>
      </c>
      <c r="L42" s="8">
        <f t="shared" si="1"/>
        <v>2.8352685394684662E-2</v>
      </c>
      <c r="M42" s="8">
        <f t="shared" si="1"/>
        <v>1.5405153069845464E-2</v>
      </c>
      <c r="N42" s="8">
        <f t="shared" si="1"/>
        <v>8.2341096302635322E-3</v>
      </c>
      <c r="O42" s="8">
        <f t="shared" si="1"/>
        <v>4.281659755364535E-3</v>
      </c>
      <c r="P42" s="8">
        <f t="shared" si="1"/>
        <v>2.2026358751546099E-3</v>
      </c>
      <c r="Q42" s="8">
        <f t="shared" si="1"/>
        <v>1.1355675068323227E-3</v>
      </c>
    </row>
    <row r="43" spans="1:17" x14ac:dyDescent="0.2">
      <c r="B43">
        <v>1</v>
      </c>
      <c r="C43" s="8"/>
      <c r="D43" s="8">
        <f t="shared" si="1"/>
        <v>0.46598323534268526</v>
      </c>
      <c r="E43" s="8">
        <f t="shared" si="1"/>
        <v>0.43170197727788906</v>
      </c>
      <c r="F43" s="8">
        <f t="shared" si="1"/>
        <v>0.29698052637367245</v>
      </c>
      <c r="G43" s="8">
        <f t="shared" si="1"/>
        <v>0.18095253051867066</v>
      </c>
      <c r="H43" s="8">
        <f t="shared" si="1"/>
        <v>0.1009076733221394</v>
      </c>
      <c r="I43" s="8">
        <f t="shared" si="1"/>
        <v>5.4234205067750486E-2</v>
      </c>
      <c r="J43" s="8">
        <f t="shared" si="1"/>
        <v>2.8064180849621527E-2</v>
      </c>
      <c r="K43" s="8">
        <f t="shared" si="1"/>
        <v>1.4265926162080196E-2</v>
      </c>
      <c r="L43" s="8">
        <f t="shared" si="1"/>
        <v>7.1183228422625399E-3</v>
      </c>
      <c r="M43" s="8">
        <f t="shared" si="1"/>
        <v>3.4405104037590639E-3</v>
      </c>
      <c r="N43" s="8">
        <f t="shared" si="1"/>
        <v>1.6562022370275608E-3</v>
      </c>
      <c r="O43" s="8">
        <f t="shared" si="1"/>
        <v>7.8350353920418072E-4</v>
      </c>
      <c r="P43" s="8">
        <f t="shared" si="1"/>
        <v>3.697315817422396E-4</v>
      </c>
      <c r="Q43" s="8">
        <f t="shared" si="1"/>
        <v>1.7605239257816022E-4</v>
      </c>
    </row>
    <row r="44" spans="1:17" x14ac:dyDescent="0.2">
      <c r="B44">
        <v>0</v>
      </c>
      <c r="C44" s="8">
        <v>1</v>
      </c>
      <c r="D44" s="9">
        <f t="shared" si="1"/>
        <v>0.46598323534268526</v>
      </c>
      <c r="E44" s="8">
        <f t="shared" si="1"/>
        <v>0.21593038628491801</v>
      </c>
      <c r="F44" s="8">
        <f t="shared" si="1"/>
        <v>9.9072404460692751E-2</v>
      </c>
      <c r="G44" s="8">
        <f t="shared" si="1"/>
        <v>4.5294372061591683E-2</v>
      </c>
      <c r="H44" s="8">
        <f t="shared" si="1"/>
        <v>2.0219007794150309E-2</v>
      </c>
      <c r="I44" s="8">
        <f t="shared" si="1"/>
        <v>9.0608770665641814E-3</v>
      </c>
      <c r="J44" s="8">
        <f t="shared" si="1"/>
        <v>4.0213569100833223E-3</v>
      </c>
      <c r="K44" s="8">
        <f t="shared" si="1"/>
        <v>1.7897095849563043E-3</v>
      </c>
      <c r="L44" s="8">
        <f t="shared" si="1"/>
        <v>7.9427041449991814E-4</v>
      </c>
      <c r="M44" s="8">
        <f t="shared" si="1"/>
        <v>3.4576416274716251E-4</v>
      </c>
      <c r="N44" s="8">
        <f t="shared" si="1"/>
        <v>1.5141655235701611E-4</v>
      </c>
      <c r="O44" s="8">
        <f t="shared" si="1"/>
        <v>6.5710564162766829E-5</v>
      </c>
      <c r="P44" s="8">
        <f t="shared" si="1"/>
        <v>2.8643129234821703E-5</v>
      </c>
      <c r="Q44" s="8">
        <f t="shared" si="1"/>
        <v>1.267176167360009E-5</v>
      </c>
    </row>
    <row r="46" spans="1:17" ht="13.5" thickBot="1" x14ac:dyDescent="0.25"/>
    <row r="47" spans="1:17" ht="13.5" thickBot="1" x14ac:dyDescent="0.25">
      <c r="A47" s="137" t="s">
        <v>41</v>
      </c>
      <c r="B47" s="139"/>
      <c r="C47" s="138"/>
      <c r="D47" s="88">
        <f>SUM(D30:D44)</f>
        <v>0.93196647068537053</v>
      </c>
      <c r="E47" s="89">
        <f>SUM(E30:E44)</f>
        <v>0.86340395455577812</v>
      </c>
      <c r="F47" s="89">
        <f t="shared" ref="F47:Q47" si="2">SUM(F30:F44)</f>
        <v>0.79163123705277705</v>
      </c>
      <c r="G47" s="89">
        <f t="shared" si="2"/>
        <v>0.72290601621303097</v>
      </c>
      <c r="H47" s="89">
        <f t="shared" si="2"/>
        <v>0.64400098652766469</v>
      </c>
      <c r="I47" s="89">
        <f t="shared" si="2"/>
        <v>0.57568754912362052</v>
      </c>
      <c r="J47" s="89">
        <f t="shared" si="2"/>
        <v>0.50925403349925114</v>
      </c>
      <c r="K47" s="89">
        <f t="shared" si="2"/>
        <v>0.45152001582262863</v>
      </c>
      <c r="L47" s="89">
        <f t="shared" si="2"/>
        <v>0.39893764149165722</v>
      </c>
      <c r="M47" s="89">
        <f t="shared" si="2"/>
        <v>0.34527839093322032</v>
      </c>
      <c r="N47" s="89">
        <f t="shared" si="2"/>
        <v>0.300496065882568</v>
      </c>
      <c r="O47" s="89">
        <f t="shared" si="2"/>
        <v>0.25888306502169645</v>
      </c>
      <c r="P47" s="89">
        <f t="shared" si="2"/>
        <v>0.22392095257767805</v>
      </c>
      <c r="Q47" s="90">
        <f t="shared" si="2"/>
        <v>0.1966076371992718</v>
      </c>
    </row>
    <row r="48" spans="1:17" ht="13.5" thickBot="1" x14ac:dyDescent="0.25">
      <c r="A48" s="137" t="s">
        <v>42</v>
      </c>
      <c r="B48" s="139"/>
      <c r="C48" s="138"/>
      <c r="D48" s="85">
        <f>100*((1/D47)^(1/D29)-1)</f>
        <v>7.2999975272283635</v>
      </c>
      <c r="E48" s="86">
        <f t="shared" ref="E48:Q48" si="3">100*((1/E47)^(1/E29)-1)</f>
        <v>7.6199988975423683</v>
      </c>
      <c r="F48" s="86">
        <f t="shared" si="3"/>
        <v>8.0999996183435119</v>
      </c>
      <c r="G48" s="86">
        <f t="shared" si="3"/>
        <v>8.4499959748896014</v>
      </c>
      <c r="H48" s="86">
        <f t="shared" si="3"/>
        <v>9.2000138550814228</v>
      </c>
      <c r="I48" s="86">
        <f t="shared" si="3"/>
        <v>9.6399580119879591</v>
      </c>
      <c r="J48" s="86">
        <f t="shared" si="3"/>
        <v>10.120076194139905</v>
      </c>
      <c r="K48" s="86">
        <f t="shared" si="3"/>
        <v>10.449911974841886</v>
      </c>
      <c r="L48" s="86">
        <f t="shared" si="3"/>
        <v>10.750038822315533</v>
      </c>
      <c r="M48" s="86">
        <f t="shared" si="3"/>
        <v>11.220043369018097</v>
      </c>
      <c r="N48" s="86">
        <f t="shared" si="3"/>
        <v>11.549903998109045</v>
      </c>
      <c r="O48" s="86">
        <f t="shared" si="3"/>
        <v>11.920084622803472</v>
      </c>
      <c r="P48" s="86">
        <f t="shared" si="3"/>
        <v>12.199962778771155</v>
      </c>
      <c r="Q48" s="87">
        <f t="shared" si="3"/>
        <v>12.320005339909024</v>
      </c>
    </row>
    <row r="49" spans="1:17" ht="13.5" thickBot="1" x14ac:dyDescent="0.25"/>
    <row r="50" spans="1:17" ht="13.5" thickBot="1" x14ac:dyDescent="0.25">
      <c r="A50" s="137" t="s">
        <v>20</v>
      </c>
      <c r="B50" s="139"/>
      <c r="C50" s="138"/>
      <c r="D50" s="82">
        <f t="shared" ref="D50:Q50" si="4">(D48-C4)^2</f>
        <v>6.1145995654951176E-12</v>
      </c>
      <c r="E50" s="83">
        <f t="shared" si="4"/>
        <v>1.2154128300285111E-12</v>
      </c>
      <c r="F50" s="83">
        <f t="shared" si="4"/>
        <v>1.4566167463921977E-13</v>
      </c>
      <c r="G50" s="83">
        <f t="shared" si="4"/>
        <v>1.6201513715090451E-11</v>
      </c>
      <c r="H50" s="83">
        <f t="shared" si="4"/>
        <v>1.9196328125143034E-10</v>
      </c>
      <c r="I50" s="83">
        <f t="shared" si="4"/>
        <v>1.7629931551947754E-9</v>
      </c>
      <c r="J50" s="83">
        <f t="shared" si="4"/>
        <v>5.8055469559989598E-9</v>
      </c>
      <c r="K50" s="83">
        <f t="shared" si="4"/>
        <v>7.7484284609384323E-9</v>
      </c>
      <c r="L50" s="83">
        <f t="shared" si="4"/>
        <v>1.5071721833424576E-9</v>
      </c>
      <c r="M50" s="83">
        <f t="shared" si="4"/>
        <v>1.8808717306001993E-9</v>
      </c>
      <c r="N50" s="83">
        <f t="shared" si="4"/>
        <v>9.2163630671147295E-9</v>
      </c>
      <c r="O50" s="83">
        <f t="shared" si="4"/>
        <v>7.1610188674778E-9</v>
      </c>
      <c r="P50" s="83">
        <f t="shared" si="4"/>
        <v>1.3854198766555934E-9</v>
      </c>
      <c r="Q50" s="84">
        <f t="shared" si="4"/>
        <v>2.8514628378244258E-11</v>
      </c>
    </row>
    <row r="51" spans="1:17" ht="13.5" thickBot="1" x14ac:dyDescent="0.25">
      <c r="A51" s="137" t="s">
        <v>19</v>
      </c>
      <c r="B51" s="139"/>
      <c r="C51" s="138"/>
      <c r="D51" s="81">
        <f>SUM(D50:Q50)</f>
        <v>3.6711969394737879E-8</v>
      </c>
    </row>
    <row r="55" spans="1:17" ht="13.5" thickBot="1" x14ac:dyDescent="0.25"/>
    <row r="56" spans="1:17" ht="13.5" thickBot="1" x14ac:dyDescent="0.25">
      <c r="A56" s="146" t="s">
        <v>28</v>
      </c>
      <c r="B56" s="147"/>
      <c r="C56" s="148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</row>
    <row r="57" spans="1:17" x14ac:dyDescent="0.2">
      <c r="A57" s="12"/>
      <c r="B57" s="12"/>
      <c r="C57" s="12">
        <v>0</v>
      </c>
      <c r="D57" s="12">
        <v>1</v>
      </c>
      <c r="E57" s="12">
        <v>2</v>
      </c>
      <c r="F57" s="12">
        <v>3</v>
      </c>
      <c r="G57" s="12">
        <v>4</v>
      </c>
      <c r="H57" s="12">
        <v>5</v>
      </c>
      <c r="I57" s="12">
        <v>6</v>
      </c>
      <c r="J57" s="12">
        <v>7</v>
      </c>
      <c r="K57" s="12">
        <v>8</v>
      </c>
      <c r="L57" s="12">
        <v>9</v>
      </c>
      <c r="M57" s="12"/>
      <c r="N57" s="12"/>
      <c r="O57" s="12"/>
      <c r="P57" s="12"/>
    </row>
    <row r="58" spans="1:17" x14ac:dyDescent="0.2">
      <c r="A58" s="12"/>
      <c r="B58" s="12">
        <v>9</v>
      </c>
      <c r="C58" s="3" t="str">
        <f t="shared" ref="C58:D67" si="5">IF($B58&lt;= C$57, ($B$7*D57+$B$8*D58)/(1+C16/100),"")</f>
        <v/>
      </c>
      <c r="D58" s="3" t="str">
        <f t="shared" si="5"/>
        <v/>
      </c>
      <c r="E58" s="3" t="str">
        <f t="shared" ref="E58:E67" si="6">IF($B58&lt;= E$57, MAX((E16/100-$C$70)/(1+E16/100) +($B$7*F57+$B$8*F58)/(1+E16/100) - $C$73,0),"")</f>
        <v/>
      </c>
      <c r="F58" s="106" t="str">
        <f t="shared" ref="F58:K67" si="7">IF($B58&lt;= F$57, (F16/100-$C$70)/(1+F16/100) +($B$7*G57+$B$8*G58)/(1+F16/100),"")</f>
        <v/>
      </c>
      <c r="G58" s="106" t="str">
        <f t="shared" si="7"/>
        <v/>
      </c>
      <c r="H58" s="106" t="str">
        <f t="shared" si="7"/>
        <v/>
      </c>
      <c r="I58" s="106" t="str">
        <f t="shared" si="7"/>
        <v/>
      </c>
      <c r="J58" s="106" t="str">
        <f t="shared" si="7"/>
        <v/>
      </c>
      <c r="K58" s="106" t="str">
        <f t="shared" si="7"/>
        <v/>
      </c>
      <c r="L58" s="106">
        <f t="shared" ref="L58:L67" si="8">IF($B58&lt;= L$57, (L16/100-$C$70)/(1+L16/100),"")</f>
        <v>0.10628591814757193</v>
      </c>
      <c r="M58" s="4"/>
      <c r="N58" s="4"/>
      <c r="O58" s="4"/>
      <c r="P58" s="4"/>
    </row>
    <row r="59" spans="1:17" x14ac:dyDescent="0.2">
      <c r="A59" s="12"/>
      <c r="B59" s="12">
        <v>8</v>
      </c>
      <c r="C59" s="3" t="str">
        <f t="shared" si="5"/>
        <v/>
      </c>
      <c r="D59" s="3" t="str">
        <f t="shared" si="5"/>
        <v/>
      </c>
      <c r="E59" s="3" t="str">
        <f t="shared" si="6"/>
        <v/>
      </c>
      <c r="F59" s="106" t="str">
        <f t="shared" si="7"/>
        <v/>
      </c>
      <c r="G59" s="106" t="str">
        <f t="shared" si="7"/>
        <v/>
      </c>
      <c r="H59" s="106" t="str">
        <f t="shared" si="7"/>
        <v/>
      </c>
      <c r="I59" s="106" t="str">
        <f t="shared" si="7"/>
        <v/>
      </c>
      <c r="J59" s="106" t="str">
        <f t="shared" si="7"/>
        <v/>
      </c>
      <c r="K59" s="106">
        <f t="shared" si="7"/>
        <v>0.17925674006957104</v>
      </c>
      <c r="L59" s="106">
        <f t="shared" si="8"/>
        <v>0.10504071103719854</v>
      </c>
      <c r="M59" s="4"/>
      <c r="N59" s="4"/>
      <c r="O59" s="4"/>
      <c r="P59" s="4"/>
    </row>
    <row r="60" spans="1:17" x14ac:dyDescent="0.2">
      <c r="A60" s="12"/>
      <c r="B60" s="12">
        <v>7</v>
      </c>
      <c r="C60" s="3" t="str">
        <f t="shared" si="5"/>
        <v/>
      </c>
      <c r="D60" s="3" t="str">
        <f t="shared" si="5"/>
        <v/>
      </c>
      <c r="E60" s="3" t="str">
        <f t="shared" si="6"/>
        <v/>
      </c>
      <c r="F60" s="106" t="str">
        <f t="shared" si="7"/>
        <v/>
      </c>
      <c r="G60" s="106" t="str">
        <f t="shared" si="7"/>
        <v/>
      </c>
      <c r="H60" s="106" t="str">
        <f t="shared" si="7"/>
        <v/>
      </c>
      <c r="I60" s="106" t="str">
        <f t="shared" si="7"/>
        <v/>
      </c>
      <c r="J60" s="106">
        <f t="shared" si="7"/>
        <v>0.23987244409382075</v>
      </c>
      <c r="K60" s="106">
        <f t="shared" si="7"/>
        <v>0.17717802379133185</v>
      </c>
      <c r="L60" s="106">
        <f t="shared" si="8"/>
        <v>0.10380447095890522</v>
      </c>
      <c r="M60" s="4"/>
      <c r="N60" s="4"/>
      <c r="O60" s="4"/>
      <c r="P60" s="4"/>
    </row>
    <row r="61" spans="1:17" x14ac:dyDescent="0.2">
      <c r="A61" s="12"/>
      <c r="B61" s="12">
        <v>6</v>
      </c>
      <c r="C61" s="3" t="str">
        <f t="shared" si="5"/>
        <v/>
      </c>
      <c r="D61" s="3" t="str">
        <f t="shared" si="5"/>
        <v/>
      </c>
      <c r="E61" s="3" t="str">
        <f t="shared" si="6"/>
        <v/>
      </c>
      <c r="F61" s="106" t="str">
        <f t="shared" si="7"/>
        <v/>
      </c>
      <c r="G61" s="106" t="str">
        <f t="shared" si="7"/>
        <v/>
      </c>
      <c r="H61" s="106" t="str">
        <f t="shared" si="7"/>
        <v/>
      </c>
      <c r="I61" s="106">
        <f t="shared" si="7"/>
        <v>0.29436674440625582</v>
      </c>
      <c r="J61" s="106">
        <f t="shared" si="7"/>
        <v>0.23715485332627656</v>
      </c>
      <c r="K61" s="106">
        <f t="shared" si="7"/>
        <v>0.17511206968435578</v>
      </c>
      <c r="L61" s="106">
        <f t="shared" si="8"/>
        <v>0.10257716254537723</v>
      </c>
      <c r="M61" s="4"/>
      <c r="N61" s="4"/>
      <c r="O61" s="4"/>
      <c r="P61" s="4"/>
    </row>
    <row r="62" spans="1:17" x14ac:dyDescent="0.2">
      <c r="A62" s="12"/>
      <c r="B62" s="12">
        <v>5</v>
      </c>
      <c r="C62" s="3" t="str">
        <f t="shared" si="5"/>
        <v/>
      </c>
      <c r="D62" s="3" t="str">
        <f t="shared" si="5"/>
        <v/>
      </c>
      <c r="E62" s="3" t="str">
        <f t="shared" si="6"/>
        <v/>
      </c>
      <c r="F62" s="106" t="str">
        <f t="shared" si="7"/>
        <v/>
      </c>
      <c r="G62" s="106" t="str">
        <f t="shared" si="7"/>
        <v/>
      </c>
      <c r="H62" s="106">
        <f t="shared" si="7"/>
        <v>0.33469804550628218</v>
      </c>
      <c r="I62" s="106">
        <f t="shared" si="7"/>
        <v>0.29114149992453586</v>
      </c>
      <c r="J62" s="106">
        <f t="shared" si="7"/>
        <v>0.23445109912891285</v>
      </c>
      <c r="K62" s="106">
        <f t="shared" si="7"/>
        <v>0.17305886769612283</v>
      </c>
      <c r="L62" s="106">
        <f t="shared" si="8"/>
        <v>0.101358750051796</v>
      </c>
      <c r="M62" s="4"/>
      <c r="N62" s="4"/>
      <c r="O62" s="4"/>
      <c r="P62" s="4"/>
    </row>
    <row r="63" spans="1:17" x14ac:dyDescent="0.2">
      <c r="A63" s="12"/>
      <c r="B63" s="12">
        <v>4</v>
      </c>
      <c r="C63" s="3" t="str">
        <f t="shared" si="5"/>
        <v/>
      </c>
      <c r="D63" s="3" t="str">
        <f t="shared" si="5"/>
        <v/>
      </c>
      <c r="E63" s="3" t="str">
        <f t="shared" si="6"/>
        <v/>
      </c>
      <c r="F63" s="106" t="str">
        <f t="shared" si="7"/>
        <v/>
      </c>
      <c r="G63" s="106">
        <f t="shared" si="7"/>
        <v>0.37235476810249984</v>
      </c>
      <c r="H63" s="106">
        <f t="shared" si="7"/>
        <v>0.33110650939506947</v>
      </c>
      <c r="I63" s="106">
        <f t="shared" si="7"/>
        <v>0.28792925084042381</v>
      </c>
      <c r="J63" s="106">
        <f t="shared" si="7"/>
        <v>0.231761225434443</v>
      </c>
      <c r="K63" s="106">
        <f t="shared" si="7"/>
        <v>0.17101840648968097</v>
      </c>
      <c r="L63" s="106">
        <f t="shared" si="8"/>
        <v>0.10014919736650775</v>
      </c>
      <c r="M63" s="4"/>
      <c r="N63" s="4"/>
      <c r="O63" s="4"/>
      <c r="P63" s="4"/>
    </row>
    <row r="64" spans="1:17" x14ac:dyDescent="0.2">
      <c r="A64" s="12"/>
      <c r="B64" s="12">
        <v>3</v>
      </c>
      <c r="C64" s="3" t="str">
        <f t="shared" si="5"/>
        <v/>
      </c>
      <c r="D64" s="3" t="str">
        <f t="shared" si="5"/>
        <v/>
      </c>
      <c r="E64" s="3" t="str">
        <f t="shared" si="6"/>
        <v/>
      </c>
      <c r="F64" s="106">
        <f t="shared" si="7"/>
        <v>0.39025384067437813</v>
      </c>
      <c r="G64" s="106">
        <f t="shared" si="7"/>
        <v>0.36846904450670209</v>
      </c>
      <c r="H64" s="106">
        <f t="shared" si="7"/>
        <v>0.32752610274264438</v>
      </c>
      <c r="I64" s="106">
        <f t="shared" si="7"/>
        <v>0.28473011035557916</v>
      </c>
      <c r="J64" s="106">
        <f t="shared" si="7"/>
        <v>0.22908527392796954</v>
      </c>
      <c r="K64" s="106">
        <f t="shared" si="7"/>
        <v>0.16899067346424343</v>
      </c>
      <c r="L64" s="106">
        <f t="shared" si="8"/>
        <v>9.8948468021597125E-2</v>
      </c>
      <c r="M64" s="4"/>
      <c r="N64" s="4"/>
      <c r="O64" s="4"/>
      <c r="P64" s="4"/>
    </row>
    <row r="65" spans="1:16" x14ac:dyDescent="0.2">
      <c r="A65" s="12"/>
      <c r="B65" s="12">
        <v>2</v>
      </c>
      <c r="C65" s="3" t="str">
        <f t="shared" si="5"/>
        <v/>
      </c>
      <c r="D65" s="3" t="str">
        <f t="shared" si="5"/>
        <v/>
      </c>
      <c r="E65" s="106">
        <f t="shared" si="6"/>
        <v>0.40381044954875456</v>
      </c>
      <c r="F65" s="106">
        <f t="shared" si="7"/>
        <v>0.38617639263305054</v>
      </c>
      <c r="G65" s="106">
        <f t="shared" si="7"/>
        <v>0.36459170993023782</v>
      </c>
      <c r="H65" s="106">
        <f t="shared" si="7"/>
        <v>0.32395700448068321</v>
      </c>
      <c r="I65" s="106">
        <f t="shared" si="7"/>
        <v>0.28154418863659092</v>
      </c>
      <c r="J65" s="106">
        <f t="shared" si="7"/>
        <v>0.22642328407017207</v>
      </c>
      <c r="K65" s="106">
        <f t="shared" si="7"/>
        <v>0.16697565477576898</v>
      </c>
      <c r="L65" s="106">
        <f t="shared" si="8"/>
        <v>9.7756525203363184E-2</v>
      </c>
      <c r="M65" s="4"/>
      <c r="N65" s="4"/>
      <c r="O65" s="4"/>
      <c r="P65" s="4"/>
    </row>
    <row r="66" spans="1:16" x14ac:dyDescent="0.2">
      <c r="A66" s="12"/>
      <c r="B66" s="12">
        <v>1</v>
      </c>
      <c r="C66" s="3" t="str">
        <f t="shared" si="5"/>
        <v/>
      </c>
      <c r="D66" s="106">
        <f t="shared" si="5"/>
        <v>0.37200503003179081</v>
      </c>
      <c r="E66" s="106">
        <f t="shared" si="6"/>
        <v>0.39957662592409404</v>
      </c>
      <c r="F66" s="106">
        <f t="shared" si="7"/>
        <v>0.3821049597088082</v>
      </c>
      <c r="G66" s="106">
        <f t="shared" si="7"/>
        <v>0.36072300820801306</v>
      </c>
      <c r="H66" s="106">
        <f t="shared" si="7"/>
        <v>0.32039939006153273</v>
      </c>
      <c r="I66" s="106">
        <f t="shared" si="7"/>
        <v>0.27837159283081325</v>
      </c>
      <c r="J66" s="106">
        <f t="shared" si="7"/>
        <v>0.22377529312077615</v>
      </c>
      <c r="K66" s="106">
        <f t="shared" si="7"/>
        <v>0.16497333535751812</v>
      </c>
      <c r="L66" s="106">
        <f t="shared" si="8"/>
        <v>9.6573331762697681E-2</v>
      </c>
      <c r="M66" s="4"/>
      <c r="N66" s="4"/>
      <c r="O66" s="4"/>
      <c r="P66" s="4"/>
    </row>
    <row r="67" spans="1:16" x14ac:dyDescent="0.2">
      <c r="A67" s="12"/>
      <c r="B67" s="12">
        <v>0</v>
      </c>
      <c r="C67" s="107">
        <f t="shared" si="5"/>
        <v>0.34499614466666778</v>
      </c>
      <c r="D67" s="3">
        <f t="shared" si="5"/>
        <v>0.36835667936094474</v>
      </c>
      <c r="E67" s="3">
        <f t="shared" si="6"/>
        <v>0.39534640534494309</v>
      </c>
      <c r="F67" s="106">
        <f t="shared" si="7"/>
        <v>0.37803983153594312</v>
      </c>
      <c r="G67" s="106">
        <f t="shared" si="7"/>
        <v>0.35686317956998581</v>
      </c>
      <c r="H67" s="106">
        <f t="shared" si="7"/>
        <v>0.31685343145950773</v>
      </c>
      <c r="I67" s="106">
        <f t="shared" si="7"/>
        <v>0.27521242708296001</v>
      </c>
      <c r="J67" s="106">
        <f t="shared" si="7"/>
        <v>0.22114133616228598</v>
      </c>
      <c r="K67" s="3">
        <f t="shared" si="7"/>
        <v>0.16298369894057793</v>
      </c>
      <c r="L67" s="3">
        <f t="shared" si="8"/>
        <v>9.539885022536275E-2</v>
      </c>
      <c r="M67" s="4"/>
      <c r="N67" s="4"/>
      <c r="O67" s="4"/>
      <c r="P67" s="4"/>
    </row>
    <row r="70" spans="1:16" x14ac:dyDescent="0.2">
      <c r="A70" s="1" t="s">
        <v>22</v>
      </c>
      <c r="B70" s="11"/>
      <c r="C70" s="18">
        <v>3.9E-2</v>
      </c>
      <c r="D70" s="1" t="s">
        <v>30</v>
      </c>
    </row>
    <row r="71" spans="1:16" x14ac:dyDescent="0.2">
      <c r="A71" s="1" t="s">
        <v>23</v>
      </c>
      <c r="C71" s="19">
        <v>3</v>
      </c>
      <c r="D71" s="1" t="s">
        <v>26</v>
      </c>
    </row>
    <row r="72" spans="1:16" x14ac:dyDescent="0.2">
      <c r="A72" s="1" t="s">
        <v>24</v>
      </c>
      <c r="C72" s="14">
        <v>10</v>
      </c>
      <c r="D72" s="1" t="s">
        <v>27</v>
      </c>
    </row>
    <row r="73" spans="1:16" x14ac:dyDescent="0.2">
      <c r="A73" s="1" t="s">
        <v>25</v>
      </c>
      <c r="C73" s="15">
        <v>0</v>
      </c>
      <c r="D73" s="1" t="s">
        <v>31</v>
      </c>
    </row>
    <row r="74" spans="1:16" x14ac:dyDescent="0.2">
      <c r="A74" s="1" t="s">
        <v>29</v>
      </c>
      <c r="C74" s="14">
        <v>1</v>
      </c>
    </row>
    <row r="85" spans="15:19" x14ac:dyDescent="0.2">
      <c r="O85" t="s">
        <v>7</v>
      </c>
    </row>
    <row r="87" spans="15:19" x14ac:dyDescent="0.2">
      <c r="S87" t="s">
        <v>7</v>
      </c>
    </row>
    <row r="115" spans="9:9" x14ac:dyDescent="0.2">
      <c r="I115" t="s">
        <v>7</v>
      </c>
    </row>
  </sheetData>
  <mergeCells count="11">
    <mergeCell ref="A47:C47"/>
    <mergeCell ref="A48:C48"/>
    <mergeCell ref="A50:C50"/>
    <mergeCell ref="A51:C51"/>
    <mergeCell ref="A56:C56"/>
    <mergeCell ref="A28:B28"/>
    <mergeCell ref="A1:H1"/>
    <mergeCell ref="A3:B3"/>
    <mergeCell ref="A4:B4"/>
    <mergeCell ref="A5:B5"/>
    <mergeCell ref="A10:B10"/>
  </mergeCells>
  <pageMargins left="0.53" right="0.38" top="0.63" bottom="5.31" header="0.5" footer="0.5"/>
  <pageSetup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"/>
  <dimension ref="A1:T68"/>
  <sheetViews>
    <sheetView showGridLines="0" topLeftCell="A13" zoomScaleNormal="100" zoomScalePageLayoutView="175" workbookViewId="0">
      <selection activeCell="C36" sqref="C36"/>
    </sheetView>
  </sheetViews>
  <sheetFormatPr defaultColWidth="8.83203125" defaultRowHeight="12.75" x14ac:dyDescent="0.2"/>
  <cols>
    <col min="1" max="1" width="11.33203125" customWidth="1"/>
    <col min="2" max="2" width="15.83203125" customWidth="1"/>
    <col min="4" max="4" width="10.83203125" customWidth="1"/>
    <col min="7" max="7" width="9.83203125" bestFit="1" customWidth="1"/>
    <col min="10" max="10" width="11.5" bestFit="1" customWidth="1"/>
    <col min="11" max="11" width="16" customWidth="1"/>
    <col min="12" max="12" width="14" customWidth="1"/>
    <col min="13" max="13" width="13.83203125" customWidth="1"/>
    <col min="15" max="15" width="11.1640625" customWidth="1"/>
  </cols>
  <sheetData>
    <row r="1" spans="1:12" ht="13.5" thickBot="1" x14ac:dyDescent="0.25">
      <c r="A1" s="119" t="s">
        <v>35</v>
      </c>
      <c r="B1" s="118"/>
      <c r="E1" s="1"/>
    </row>
    <row r="2" spans="1:12" x14ac:dyDescent="0.2">
      <c r="A2" s="25" t="s">
        <v>2</v>
      </c>
      <c r="B2" s="38">
        <v>0.05</v>
      </c>
    </row>
    <row r="3" spans="1:12" x14ac:dyDescent="0.2">
      <c r="A3" s="26" t="s">
        <v>3</v>
      </c>
      <c r="B3" s="34">
        <v>1.1000000000000001</v>
      </c>
      <c r="H3" s="12" t="s">
        <v>48</v>
      </c>
    </row>
    <row r="4" spans="1:12" x14ac:dyDescent="0.2">
      <c r="A4" s="26" t="s">
        <v>4</v>
      </c>
      <c r="B4" s="35">
        <v>0.9</v>
      </c>
      <c r="H4">
        <v>100</v>
      </c>
    </row>
    <row r="5" spans="1:12" x14ac:dyDescent="0.2">
      <c r="A5" s="26" t="s">
        <v>5</v>
      </c>
      <c r="B5" s="36">
        <v>0.5</v>
      </c>
      <c r="F5" s="1"/>
    </row>
    <row r="6" spans="1:12" ht="13.5" thickBot="1" x14ac:dyDescent="0.25">
      <c r="A6" s="27" t="s">
        <v>6</v>
      </c>
      <c r="B6" s="37">
        <f>1-B5</f>
        <v>0.5</v>
      </c>
    </row>
    <row r="7" spans="1:12" x14ac:dyDescent="0.2">
      <c r="C7" s="7"/>
      <c r="D7" s="7"/>
      <c r="E7" s="7"/>
      <c r="F7" s="7"/>
      <c r="G7" s="7"/>
      <c r="H7" s="7"/>
      <c r="I7" s="7"/>
      <c r="J7" s="7"/>
      <c r="K7" s="7"/>
    </row>
    <row r="8" spans="1:12" ht="13.5" thickBot="1" x14ac:dyDescent="0.25">
      <c r="A8" s="10"/>
      <c r="B8" s="10"/>
      <c r="C8" s="10"/>
      <c r="D8" s="10"/>
      <c r="E8" s="10"/>
      <c r="F8" s="10"/>
      <c r="G8" s="10"/>
    </row>
    <row r="9" spans="1:12" x14ac:dyDescent="0.2">
      <c r="A9" s="120" t="s">
        <v>32</v>
      </c>
      <c r="B9" s="121"/>
      <c r="C9" s="60"/>
      <c r="D9" s="60"/>
      <c r="E9" s="60"/>
      <c r="F9" s="60"/>
      <c r="G9" s="61"/>
    </row>
    <row r="10" spans="1:12" x14ac:dyDescent="0.2">
      <c r="A10" s="110"/>
      <c r="B10" s="50">
        <v>0</v>
      </c>
      <c r="C10" s="50">
        <v>1</v>
      </c>
      <c r="D10" s="50">
        <v>2</v>
      </c>
      <c r="E10" s="50">
        <v>3</v>
      </c>
      <c r="F10" s="50">
        <v>4</v>
      </c>
      <c r="G10" s="109">
        <v>5</v>
      </c>
      <c r="H10" s="109">
        <v>6</v>
      </c>
      <c r="I10" s="109">
        <v>7</v>
      </c>
      <c r="J10" s="109">
        <v>8</v>
      </c>
      <c r="K10" s="109">
        <v>9</v>
      </c>
      <c r="L10" s="109">
        <v>10</v>
      </c>
    </row>
    <row r="11" spans="1:12" x14ac:dyDescent="0.2">
      <c r="A11" s="50">
        <v>10</v>
      </c>
      <c r="B11" s="63"/>
      <c r="C11" s="63"/>
      <c r="D11" s="63"/>
      <c r="E11" s="63"/>
      <c r="F11" s="63"/>
      <c r="G11" s="63"/>
      <c r="H11" s="66" t="str">
        <f t="shared" ref="H11:L21" ca="1" si="0">IF($A11 &lt; H$10, $B$4*OFFSET(H11,0,-1),IF($A11=H$10,$B$3*OFFSET(H11,1,-1),""))</f>
        <v/>
      </c>
      <c r="I11" s="66" t="str">
        <f t="shared" ca="1" si="0"/>
        <v/>
      </c>
      <c r="J11" s="66" t="str">
        <f t="shared" ca="1" si="0"/>
        <v/>
      </c>
      <c r="K11" s="66" t="str">
        <f t="shared" ca="1" si="0"/>
        <v/>
      </c>
      <c r="L11" s="66">
        <f t="shared" ca="1" si="0"/>
        <v>0.12968712300500007</v>
      </c>
    </row>
    <row r="12" spans="1:12" x14ac:dyDescent="0.2">
      <c r="A12" s="50">
        <v>9</v>
      </c>
      <c r="B12" s="63"/>
      <c r="C12" s="63"/>
      <c r="D12" s="63"/>
      <c r="E12" s="63"/>
      <c r="F12" s="63"/>
      <c r="G12" s="63"/>
      <c r="H12" s="66" t="str">
        <f t="shared" ca="1" si="0"/>
        <v/>
      </c>
      <c r="I12" s="66" t="str">
        <f t="shared" ca="1" si="0"/>
        <v/>
      </c>
      <c r="J12" s="66" t="str">
        <f t="shared" ca="1" si="0"/>
        <v/>
      </c>
      <c r="K12" s="66">
        <f t="shared" ca="1" si="0"/>
        <v>0.11789738455000007</v>
      </c>
      <c r="L12" s="66">
        <f t="shared" ca="1" si="0"/>
        <v>0.10610764609500006</v>
      </c>
    </row>
    <row r="13" spans="1:12" x14ac:dyDescent="0.2">
      <c r="A13" s="50">
        <v>8</v>
      </c>
      <c r="B13" s="63"/>
      <c r="C13" s="63"/>
      <c r="D13" s="63"/>
      <c r="E13" s="63"/>
      <c r="F13" s="63"/>
      <c r="G13" s="63"/>
      <c r="H13" s="66" t="str">
        <f t="shared" ca="1" si="0"/>
        <v/>
      </c>
      <c r="I13" s="66" t="str">
        <f t="shared" ca="1" si="0"/>
        <v/>
      </c>
      <c r="J13" s="66">
        <f t="shared" ca="1" si="0"/>
        <v>0.10717944050000006</v>
      </c>
      <c r="K13" s="66">
        <f t="shared" ca="1" si="0"/>
        <v>9.6461496450000059E-2</v>
      </c>
      <c r="L13" s="66">
        <f t="shared" ca="1" si="0"/>
        <v>8.6815346805000054E-2</v>
      </c>
    </row>
    <row r="14" spans="1:12" x14ac:dyDescent="0.2">
      <c r="A14" s="50">
        <v>7</v>
      </c>
      <c r="B14" s="63"/>
      <c r="C14" s="63"/>
      <c r="D14" s="63"/>
      <c r="E14" s="63"/>
      <c r="F14" s="63"/>
      <c r="G14" s="63"/>
      <c r="H14" s="66" t="str">
        <f t="shared" ca="1" si="0"/>
        <v/>
      </c>
      <c r="I14" s="66">
        <f t="shared" ca="1" si="0"/>
        <v>9.7435855000000043E-2</v>
      </c>
      <c r="J14" s="66">
        <f t="shared" ca="1" si="0"/>
        <v>8.7692269500000045E-2</v>
      </c>
      <c r="K14" s="66">
        <f t="shared" ca="1" si="0"/>
        <v>7.8923042550000044E-2</v>
      </c>
      <c r="L14" s="66">
        <f t="shared" ca="1" si="0"/>
        <v>7.1030738295000048E-2</v>
      </c>
    </row>
    <row r="15" spans="1:12" x14ac:dyDescent="0.2">
      <c r="A15" s="50">
        <v>6</v>
      </c>
      <c r="B15" s="63"/>
      <c r="C15" s="63"/>
      <c r="D15" s="63"/>
      <c r="E15" s="63"/>
      <c r="F15" s="63"/>
      <c r="G15" s="63"/>
      <c r="H15" s="66">
        <f t="shared" ca="1" si="0"/>
        <v>8.8578050000000033E-2</v>
      </c>
      <c r="I15" s="66">
        <f t="shared" ca="1" si="0"/>
        <v>7.9720245000000037E-2</v>
      </c>
      <c r="J15" s="66">
        <f t="shared" ca="1" si="0"/>
        <v>7.1748220500000029E-2</v>
      </c>
      <c r="K15" s="66">
        <f t="shared" ca="1" si="0"/>
        <v>6.4573398450000027E-2</v>
      </c>
      <c r="L15" s="66">
        <f t="shared" ca="1" si="0"/>
        <v>5.8116058605000027E-2</v>
      </c>
    </row>
    <row r="16" spans="1:12" x14ac:dyDescent="0.2">
      <c r="A16" s="50">
        <v>5</v>
      </c>
      <c r="B16" s="65"/>
      <c r="C16" s="66" t="str">
        <f t="shared" ref="C16:G21" ca="1" si="1">IF($A16 &lt; C$10, $B$4*OFFSET(C16,0,-1),IF($A16=C$10,$B$3*OFFSET(C16,1,-1),""))</f>
        <v/>
      </c>
      <c r="D16" s="66" t="str">
        <f t="shared" ca="1" si="1"/>
        <v/>
      </c>
      <c r="E16" s="66" t="str">
        <f t="shared" ca="1" si="1"/>
        <v/>
      </c>
      <c r="F16" s="66" t="str">
        <f t="shared" ca="1" si="1"/>
        <v/>
      </c>
      <c r="G16" s="66">
        <f t="shared" ca="1" si="1"/>
        <v>8.0525500000000028E-2</v>
      </c>
      <c r="H16" s="66">
        <f t="shared" ca="1" si="0"/>
        <v>7.2472950000000022E-2</v>
      </c>
      <c r="I16" s="66">
        <f t="shared" ca="1" si="0"/>
        <v>6.5225655000000021E-2</v>
      </c>
      <c r="J16" s="66">
        <f t="shared" ca="1" si="0"/>
        <v>5.8703089500000021E-2</v>
      </c>
      <c r="K16" s="66">
        <f t="shared" ca="1" si="0"/>
        <v>5.2832780550000021E-2</v>
      </c>
      <c r="L16" s="66">
        <f t="shared" ca="1" si="0"/>
        <v>4.7549502495000021E-2</v>
      </c>
    </row>
    <row r="17" spans="1:17" x14ac:dyDescent="0.2">
      <c r="A17" s="50">
        <v>4</v>
      </c>
      <c r="B17" s="66"/>
      <c r="C17" s="66" t="str">
        <f t="shared" ca="1" si="1"/>
        <v/>
      </c>
      <c r="D17" s="66" t="str">
        <f t="shared" ca="1" si="1"/>
        <v/>
      </c>
      <c r="E17" s="66" t="str">
        <f t="shared" ca="1" si="1"/>
        <v/>
      </c>
      <c r="F17" s="66">
        <f t="shared" ca="1" si="1"/>
        <v>7.320500000000002E-2</v>
      </c>
      <c r="G17" s="66">
        <f t="shared" ca="1" si="1"/>
        <v>6.5884500000000026E-2</v>
      </c>
      <c r="H17" s="66">
        <f t="shared" ca="1" si="0"/>
        <v>5.9296050000000024E-2</v>
      </c>
      <c r="I17" s="66">
        <f t="shared" ca="1" si="0"/>
        <v>5.3366445000000019E-2</v>
      </c>
      <c r="J17" s="66">
        <f t="shared" ca="1" si="0"/>
        <v>4.8029800500000018E-2</v>
      </c>
      <c r="K17" s="66">
        <f t="shared" ca="1" si="0"/>
        <v>4.3226820450000016E-2</v>
      </c>
      <c r="L17" s="66">
        <f t="shared" ca="1" si="0"/>
        <v>3.8904138405000017E-2</v>
      </c>
    </row>
    <row r="18" spans="1:17" x14ac:dyDescent="0.2">
      <c r="A18" s="50">
        <v>3</v>
      </c>
      <c r="B18" s="66"/>
      <c r="C18" s="66" t="str">
        <f t="shared" ca="1" si="1"/>
        <v/>
      </c>
      <c r="D18" s="66" t="str">
        <f t="shared" ca="1" si="1"/>
        <v/>
      </c>
      <c r="E18" s="66">
        <f t="shared" ca="1" si="1"/>
        <v>6.6550000000000012E-2</v>
      </c>
      <c r="F18" s="66">
        <f t="shared" ca="1" si="1"/>
        <v>5.9895000000000011E-2</v>
      </c>
      <c r="G18" s="66">
        <f t="shared" ca="1" si="1"/>
        <v>5.3905500000000009E-2</v>
      </c>
      <c r="H18" s="66">
        <f t="shared" ca="1" si="0"/>
        <v>4.8514950000000008E-2</v>
      </c>
      <c r="I18" s="66">
        <f t="shared" ca="1" si="0"/>
        <v>4.3663455000000011E-2</v>
      </c>
      <c r="J18" s="66">
        <f t="shared" ca="1" si="0"/>
        <v>3.929710950000001E-2</v>
      </c>
      <c r="K18" s="66">
        <f t="shared" ca="1" si="0"/>
        <v>3.5367398550000012E-2</v>
      </c>
      <c r="L18" s="66">
        <f t="shared" ca="1" si="0"/>
        <v>3.1830658695000014E-2</v>
      </c>
    </row>
    <row r="19" spans="1:17" x14ac:dyDescent="0.2">
      <c r="A19" s="50">
        <v>2</v>
      </c>
      <c r="B19" s="66"/>
      <c r="C19" s="66" t="str">
        <f t="shared" ca="1" si="1"/>
        <v/>
      </c>
      <c r="D19" s="66">
        <f t="shared" ca="1" si="1"/>
        <v>6.0500000000000012E-2</v>
      </c>
      <c r="E19" s="66">
        <f t="shared" ca="1" si="1"/>
        <v>5.4450000000000012E-2</v>
      </c>
      <c r="F19" s="66">
        <f t="shared" ca="1" si="1"/>
        <v>4.9005000000000014E-2</v>
      </c>
      <c r="G19" s="66">
        <f t="shared" ca="1" si="1"/>
        <v>4.4104500000000012E-2</v>
      </c>
      <c r="H19" s="66">
        <f t="shared" ca="1" si="0"/>
        <v>3.9694050000000008E-2</v>
      </c>
      <c r="I19" s="66">
        <f t="shared" ca="1" si="0"/>
        <v>3.5724645000000006E-2</v>
      </c>
      <c r="J19" s="66">
        <f t="shared" ca="1" si="0"/>
        <v>3.2152180500000009E-2</v>
      </c>
      <c r="K19" s="66">
        <f t="shared" ca="1" si="0"/>
        <v>2.893696245000001E-2</v>
      </c>
      <c r="L19" s="66">
        <f t="shared" ca="1" si="0"/>
        <v>2.6043266205000009E-2</v>
      </c>
    </row>
    <row r="20" spans="1:17" x14ac:dyDescent="0.2">
      <c r="A20" s="50">
        <v>1</v>
      </c>
      <c r="B20" s="66"/>
      <c r="C20" s="66">
        <f t="shared" ca="1" si="1"/>
        <v>5.5000000000000007E-2</v>
      </c>
      <c r="D20" s="66">
        <f t="shared" ca="1" si="1"/>
        <v>4.9500000000000009E-2</v>
      </c>
      <c r="E20" s="66">
        <f t="shared" ca="1" si="1"/>
        <v>4.4550000000000006E-2</v>
      </c>
      <c r="F20" s="66">
        <f t="shared" ca="1" si="1"/>
        <v>4.0095000000000006E-2</v>
      </c>
      <c r="G20" s="66">
        <f t="shared" ca="1" si="1"/>
        <v>3.6085500000000006E-2</v>
      </c>
      <c r="H20" s="66">
        <f t="shared" ca="1" si="0"/>
        <v>3.2476950000000004E-2</v>
      </c>
      <c r="I20" s="66">
        <f t="shared" ca="1" si="0"/>
        <v>2.9229255000000006E-2</v>
      </c>
      <c r="J20" s="66">
        <f t="shared" ca="1" si="0"/>
        <v>2.6306329500000006E-2</v>
      </c>
      <c r="K20" s="66">
        <f t="shared" ca="1" si="0"/>
        <v>2.3675696550000007E-2</v>
      </c>
      <c r="L20" s="66">
        <f t="shared" ca="1" si="0"/>
        <v>2.1308126895000008E-2</v>
      </c>
    </row>
    <row r="21" spans="1:17" x14ac:dyDescent="0.2">
      <c r="A21" s="50">
        <v>0</v>
      </c>
      <c r="B21" s="66">
        <f>$B$2</f>
        <v>0.05</v>
      </c>
      <c r="C21" s="65">
        <f t="shared" ca="1" si="1"/>
        <v>4.5000000000000005E-2</v>
      </c>
      <c r="D21" s="66">
        <f t="shared" ca="1" si="1"/>
        <v>4.0500000000000008E-2</v>
      </c>
      <c r="E21" s="66">
        <f t="shared" ca="1" si="1"/>
        <v>3.645000000000001E-2</v>
      </c>
      <c r="F21" s="66">
        <f t="shared" ca="1" si="1"/>
        <v>3.2805000000000008E-2</v>
      </c>
      <c r="G21" s="66">
        <f t="shared" ca="1" si="1"/>
        <v>2.9524500000000009E-2</v>
      </c>
      <c r="H21" s="66">
        <f t="shared" ca="1" si="0"/>
        <v>2.657205000000001E-2</v>
      </c>
      <c r="I21" s="66">
        <f t="shared" ca="1" si="0"/>
        <v>2.3914845000000011E-2</v>
      </c>
      <c r="J21" s="66">
        <f t="shared" ca="1" si="0"/>
        <v>2.1523360500000012E-2</v>
      </c>
      <c r="K21" s="66">
        <f t="shared" ca="1" si="0"/>
        <v>1.937102445000001E-2</v>
      </c>
      <c r="L21" s="66">
        <f t="shared" ca="1" si="0"/>
        <v>1.7433922005000008E-2</v>
      </c>
    </row>
    <row r="22" spans="1:17" x14ac:dyDescent="0.2">
      <c r="C22" s="7"/>
      <c r="D22" s="7"/>
      <c r="E22" s="7"/>
      <c r="F22" s="7"/>
      <c r="G22" s="7"/>
      <c r="H22" s="7"/>
      <c r="I22" s="7"/>
      <c r="J22" s="7"/>
      <c r="K22" s="7"/>
    </row>
    <row r="23" spans="1:17" ht="13.5" thickBot="1" x14ac:dyDescent="0.25">
      <c r="A23" s="1"/>
      <c r="J23" s="1"/>
    </row>
    <row r="24" spans="1:17" ht="13.5" thickBot="1" x14ac:dyDescent="0.25">
      <c r="A24" s="122" t="s">
        <v>39</v>
      </c>
      <c r="B24" s="123"/>
      <c r="C24" s="124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7"/>
      <c r="Q24" t="s">
        <v>7</v>
      </c>
    </row>
    <row r="25" spans="1:17" x14ac:dyDescent="0.2">
      <c r="A25" s="48"/>
      <c r="B25" s="50">
        <v>0</v>
      </c>
      <c r="C25" s="50">
        <v>1</v>
      </c>
      <c r="D25" s="50">
        <v>2</v>
      </c>
      <c r="E25" s="50">
        <v>3</v>
      </c>
      <c r="F25" s="50">
        <v>4</v>
      </c>
      <c r="G25" s="109">
        <v>5</v>
      </c>
      <c r="H25" s="109">
        <v>6</v>
      </c>
      <c r="I25" s="109">
        <v>7</v>
      </c>
      <c r="J25" s="109">
        <v>8</v>
      </c>
      <c r="K25" s="109">
        <v>9</v>
      </c>
      <c r="L25" s="109">
        <v>10</v>
      </c>
      <c r="P25" s="24"/>
    </row>
    <row r="26" spans="1:17" x14ac:dyDescent="0.2">
      <c r="A26" s="48">
        <v>10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>
        <f>$H$4</f>
        <v>100</v>
      </c>
      <c r="P26" s="24"/>
    </row>
    <row r="27" spans="1:17" x14ac:dyDescent="0.2">
      <c r="A27" s="48">
        <v>9</v>
      </c>
      <c r="B27" s="50"/>
      <c r="C27" s="49" t="str">
        <f t="shared" ref="C27:J27" si="2">IF($A27 &lt;=C$25,($B$5*D26 + $B$6*D27)/(1+C12), "")</f>
        <v/>
      </c>
      <c r="D27" s="49" t="str">
        <f t="shared" si="2"/>
        <v/>
      </c>
      <c r="E27" s="49" t="str">
        <f t="shared" si="2"/>
        <v/>
      </c>
      <c r="F27" s="49" t="str">
        <f t="shared" si="2"/>
        <v/>
      </c>
      <c r="G27" s="49" t="str">
        <f t="shared" si="2"/>
        <v/>
      </c>
      <c r="H27" s="49" t="str">
        <f t="shared" si="2"/>
        <v/>
      </c>
      <c r="I27" s="49" t="str">
        <f t="shared" si="2"/>
        <v/>
      </c>
      <c r="J27" s="49" t="str">
        <f t="shared" si="2"/>
        <v/>
      </c>
      <c r="K27" s="49">
        <f t="shared" ref="K27:K35" ca="1" si="3">IF($A27 &lt;=K$25,($B$5*L26 + $B$6*L27)/(1+K12), "")</f>
        <v>89.453648771397866</v>
      </c>
      <c r="L27">
        <f t="shared" ref="L27:L36" si="4">$H$4</f>
        <v>100</v>
      </c>
      <c r="P27" s="24"/>
    </row>
    <row r="28" spans="1:17" x14ac:dyDescent="0.2">
      <c r="A28" s="48">
        <v>8</v>
      </c>
      <c r="B28" s="50"/>
      <c r="C28" s="49" t="str">
        <f t="shared" ref="C28:J28" si="5">IF($A28 &lt;=C$25,($B$5*D27 + $B$6*D28)/(1+C13), "")</f>
        <v/>
      </c>
      <c r="D28" s="49" t="str">
        <f t="shared" si="5"/>
        <v/>
      </c>
      <c r="E28" s="49" t="str">
        <f t="shared" si="5"/>
        <v/>
      </c>
      <c r="F28" s="49" t="str">
        <f t="shared" si="5"/>
        <v/>
      </c>
      <c r="G28" s="49" t="str">
        <f t="shared" si="5"/>
        <v/>
      </c>
      <c r="H28" s="49" t="str">
        <f t="shared" si="5"/>
        <v/>
      </c>
      <c r="I28" s="49" t="str">
        <f t="shared" si="5"/>
        <v/>
      </c>
      <c r="J28" s="49">
        <f t="shared" ca="1" si="5"/>
        <v>81.583939847428169</v>
      </c>
      <c r="K28" s="49">
        <f t="shared" ca="1" si="3"/>
        <v>91.202472976724465</v>
      </c>
      <c r="L28">
        <f t="shared" si="4"/>
        <v>100</v>
      </c>
      <c r="P28" s="24"/>
    </row>
    <row r="29" spans="1:17" x14ac:dyDescent="0.2">
      <c r="A29" s="48">
        <v>7</v>
      </c>
      <c r="B29" s="50"/>
      <c r="C29" s="49" t="str">
        <f t="shared" ref="C29:J29" si="6">IF($A29 &lt;=C$25,($B$5*D28 + $B$6*D29)/(1+C14), "")</f>
        <v/>
      </c>
      <c r="D29" s="49" t="str">
        <f t="shared" si="6"/>
        <v/>
      </c>
      <c r="E29" s="49" t="str">
        <f t="shared" si="6"/>
        <v/>
      </c>
      <c r="F29" s="49" t="str">
        <f t="shared" si="6"/>
        <v/>
      </c>
      <c r="G29" s="49" t="str">
        <f t="shared" si="6"/>
        <v/>
      </c>
      <c r="H29" s="49" t="str">
        <f t="shared" si="6"/>
        <v/>
      </c>
      <c r="I29" s="49">
        <f t="shared" ca="1" si="6"/>
        <v>75.683223860718243</v>
      </c>
      <c r="J29" s="49">
        <f t="shared" ca="1" si="6"/>
        <v>84.531027126059286</v>
      </c>
      <c r="K29" s="49">
        <f t="shared" ca="1" si="3"/>
        <v>92.685016499094502</v>
      </c>
      <c r="L29">
        <f t="shared" si="4"/>
        <v>100</v>
      </c>
      <c r="P29" s="24"/>
    </row>
    <row r="30" spans="1:17" x14ac:dyDescent="0.2">
      <c r="A30" s="48">
        <v>6</v>
      </c>
      <c r="B30" s="50"/>
      <c r="C30" s="49" t="str">
        <f t="shared" ref="C30:J30" si="7">IF($A30 &lt;=C$25,($B$5*D29 + $B$6*D30)/(1+C15), "")</f>
        <v/>
      </c>
      <c r="D30" s="49" t="str">
        <f t="shared" si="7"/>
        <v/>
      </c>
      <c r="E30" s="49" t="str">
        <f t="shared" si="7"/>
        <v/>
      </c>
      <c r="F30" s="49" t="str">
        <f t="shared" si="7"/>
        <v/>
      </c>
      <c r="G30" s="49" t="str">
        <f t="shared" si="7"/>
        <v/>
      </c>
      <c r="H30" s="49">
        <f t="shared" ca="1" si="7"/>
        <v>71.260629251758132</v>
      </c>
      <c r="I30" s="49">
        <f t="shared" ca="1" si="7"/>
        <v>79.462289804585396</v>
      </c>
      <c r="J30" s="49">
        <f t="shared" ca="1" si="7"/>
        <v>87.063058906076606</v>
      </c>
      <c r="K30" s="49">
        <f t="shared" ca="1" si="3"/>
        <v>93.934340408654037</v>
      </c>
      <c r="L30">
        <f t="shared" si="4"/>
        <v>100</v>
      </c>
      <c r="P30" s="24"/>
    </row>
    <row r="31" spans="1:17" x14ac:dyDescent="0.2">
      <c r="A31" s="48">
        <v>5</v>
      </c>
      <c r="B31" s="49" t="str">
        <f>IF($A31 &lt;=B$25,($B$5*C25 + $B$6*C31)/(1+B16), "")</f>
        <v/>
      </c>
      <c r="C31" s="49" t="str">
        <f t="shared" ref="C31:J31" si="8">IF($A31 &lt;=C$25,($B$5*D30 + $B$6*D31)/(1+C16), "")</f>
        <v/>
      </c>
      <c r="D31" s="49" t="str">
        <f t="shared" si="8"/>
        <v/>
      </c>
      <c r="E31" s="49" t="str">
        <f t="shared" si="8"/>
        <v/>
      </c>
      <c r="F31" s="49" t="str">
        <f t="shared" si="8"/>
        <v/>
      </c>
      <c r="G31" s="49">
        <f t="shared" ca="1" si="8"/>
        <v>67.968561148156567</v>
      </c>
      <c r="H31" s="49">
        <f t="shared" ca="1" si="8"/>
        <v>75.622897786026769</v>
      </c>
      <c r="I31" s="49">
        <f t="shared" ca="1" si="8"/>
        <v>82.744734747671842</v>
      </c>
      <c r="J31" s="49">
        <f t="shared" ca="1" si="8"/>
        <v>89.220569632703416</v>
      </c>
      <c r="K31" s="49">
        <f t="shared" ca="1" si="3"/>
        <v>94.981845025531968</v>
      </c>
      <c r="L31">
        <f t="shared" si="4"/>
        <v>100</v>
      </c>
      <c r="P31" s="24"/>
    </row>
    <row r="32" spans="1:17" x14ac:dyDescent="0.2">
      <c r="A32" s="48">
        <v>4</v>
      </c>
      <c r="B32" s="49" t="str">
        <f>IF($A32 &lt;=B$25,($B$5*C31 + $B$6*C32)/(1+B17), "")</f>
        <v/>
      </c>
      <c r="C32" s="49" t="str">
        <f t="shared" ref="C32:J32" si="9">IF($A32 &lt;=C$25,($B$5*D31 + $B$6*D32)/(1+C17), "")</f>
        <v/>
      </c>
      <c r="D32" s="49" t="str">
        <f t="shared" si="9"/>
        <v/>
      </c>
      <c r="E32" s="49" t="str">
        <f t="shared" si="9"/>
        <v/>
      </c>
      <c r="F32" s="49">
        <f t="shared" ca="1" si="9"/>
        <v>65.55598201203054</v>
      </c>
      <c r="G32" s="49">
        <f t="shared" ca="1" si="9"/>
        <v>72.741454202285908</v>
      </c>
      <c r="H32" s="49">
        <f t="shared" ca="1" si="9"/>
        <v>79.44507929732606</v>
      </c>
      <c r="I32" s="49">
        <f t="shared" ca="1" si="9"/>
        <v>85.566982635516666</v>
      </c>
      <c r="J32" s="49">
        <f t="shared" ca="1" si="9"/>
        <v>91.046206983598438</v>
      </c>
      <c r="K32" s="49">
        <f t="shared" ca="1" si="3"/>
        <v>95.856431257072757</v>
      </c>
      <c r="L32">
        <f t="shared" si="4"/>
        <v>100</v>
      </c>
      <c r="P32" s="24"/>
    </row>
    <row r="33" spans="1:20" x14ac:dyDescent="0.2">
      <c r="A33" s="48">
        <v>3</v>
      </c>
      <c r="B33" s="49" t="str">
        <f>IF($A33 &lt;=B$25,($B$5*C32 + $B$6*C33)/(1+B18), "")</f>
        <v/>
      </c>
      <c r="C33" s="49" t="str">
        <f t="shared" ref="C33:J33" si="10">IF($A33 &lt;=C$25,($B$5*D32 + $B$6*D33)/(1+C18), "")</f>
        <v/>
      </c>
      <c r="D33" s="49" t="str">
        <f t="shared" si="10"/>
        <v/>
      </c>
      <c r="E33" s="49">
        <f t="shared" ca="1" si="10"/>
        <v>63.838111174377453</v>
      </c>
      <c r="F33" s="49">
        <f t="shared" ca="1" si="10"/>
        <v>70.617092934034005</v>
      </c>
      <c r="G33" s="49">
        <f t="shared" ca="1" si="10"/>
        <v>76.95195322835005</v>
      </c>
      <c r="H33" s="49">
        <f t="shared" ca="1" si="10"/>
        <v>82.755094188875688</v>
      </c>
      <c r="I33" s="49">
        <f t="shared" ca="1" si="10"/>
        <v>87.972924255871916</v>
      </c>
      <c r="J33" s="49">
        <f t="shared" ca="1" si="10"/>
        <v>92.58204516707471</v>
      </c>
      <c r="K33" s="49">
        <f t="shared" ca="1" si="3"/>
        <v>96.584072610405642</v>
      </c>
      <c r="L33">
        <f t="shared" si="4"/>
        <v>100</v>
      </c>
      <c r="P33" s="24"/>
    </row>
    <row r="34" spans="1:20" x14ac:dyDescent="0.2">
      <c r="A34" s="48">
        <v>2</v>
      </c>
      <c r="B34" s="49" t="str">
        <f>IF($A34 &lt;=B$25,($B$5*C33 + $B$6*C34)/(1+B19), "")</f>
        <v/>
      </c>
      <c r="C34" s="49" t="str">
        <f t="shared" ref="C34:J34" si="11">IF($A34 &lt;=C$25,($B$5*D33 + $B$6*D34)/(1+C19), "")</f>
        <v/>
      </c>
      <c r="D34" s="49">
        <f t="shared" ca="1" si="11"/>
        <v>62.67640230365749</v>
      </c>
      <c r="E34" s="49">
        <f t="shared" ca="1" si="11"/>
        <v>69.098538111680071</v>
      </c>
      <c r="F34" s="49">
        <f t="shared" ca="1" si="11"/>
        <v>75.104814089688105</v>
      </c>
      <c r="G34" s="49">
        <f t="shared" ca="1" si="11"/>
        <v>80.618697779956463</v>
      </c>
      <c r="H34" s="49">
        <f t="shared" ca="1" si="11"/>
        <v>85.593596083509425</v>
      </c>
      <c r="I34" s="49">
        <f t="shared" ca="1" si="11"/>
        <v>90.009380876384199</v>
      </c>
      <c r="J34" s="49">
        <f t="shared" ca="1" si="11"/>
        <v>93.867822942650918</v>
      </c>
      <c r="K34" s="49">
        <f t="shared" ca="1" si="3"/>
        <v>97.18768364768448</v>
      </c>
      <c r="L34">
        <f t="shared" si="4"/>
        <v>100</v>
      </c>
      <c r="P34" s="24"/>
    </row>
    <row r="35" spans="1:20" x14ac:dyDescent="0.2">
      <c r="A35" s="48">
        <v>1</v>
      </c>
      <c r="B35" s="49" t="str">
        <f>IF($A35 &lt;=B$25,($B$5*C34 + $B$6*C35)/(1+B20), "")</f>
        <v/>
      </c>
      <c r="C35" s="49">
        <f t="shared" ref="C35:J35" ca="1" si="12">IF($A35 &lt;=C$25,($B$5*D34 + $B$6*D35)/(1+C20), "")</f>
        <v>61.965082423810998</v>
      </c>
      <c r="D35" s="49">
        <f t="shared" ca="1" si="12"/>
        <v>68.069921610583719</v>
      </c>
      <c r="E35" s="49">
        <f t="shared" ca="1" si="12"/>
        <v>73.780227348935156</v>
      </c>
      <c r="F35" s="49">
        <f t="shared" ca="1" si="12"/>
        <v>79.029458864972355</v>
      </c>
      <c r="G35" s="49">
        <f t="shared" ca="1" si="12"/>
        <v>83.777592256370355</v>
      </c>
      <c r="H35" s="49">
        <f t="shared" ca="1" si="12"/>
        <v>88.007901039965802</v>
      </c>
      <c r="I35" s="49">
        <f t="shared" ca="1" si="12"/>
        <v>91.722877606907218</v>
      </c>
      <c r="J35" s="49">
        <f t="shared" ca="1" si="12"/>
        <v>94.939915028975662</v>
      </c>
      <c r="K35" s="49">
        <f t="shared" ca="1" si="3"/>
        <v>97.687187785175325</v>
      </c>
      <c r="L35">
        <f t="shared" si="4"/>
        <v>100</v>
      </c>
      <c r="P35" s="24"/>
    </row>
    <row r="36" spans="1:20" x14ac:dyDescent="0.2">
      <c r="A36" s="48">
        <v>0</v>
      </c>
      <c r="B36" s="49">
        <f ca="1">IF($A36 &lt;=B$25,($B$5*C35 + $B$6*C36)/(1+B21), "")</f>
        <v>61.621958117541546</v>
      </c>
      <c r="C36" s="49">
        <f t="shared" ref="C36:J36" ca="1" si="13">IF($A36 &lt;=C$25,($B$5*D35 + $B$6*D36)/(1+C21), "")</f>
        <v>67.441029623026253</v>
      </c>
      <c r="D36" s="49">
        <f t="shared" ca="1" si="13"/>
        <v>72.881830301541115</v>
      </c>
      <c r="E36" s="49">
        <f t="shared" ca="1" si="13"/>
        <v>77.886861508571897</v>
      </c>
      <c r="F36" s="49">
        <f t="shared" ca="1" si="13"/>
        <v>82.422216356146365</v>
      </c>
      <c r="G36" s="49">
        <f t="shared" ca="1" si="13"/>
        <v>86.474562071049121</v>
      </c>
      <c r="H36" s="49">
        <f t="shared" ca="1" si="13"/>
        <v>90.047459517865818</v>
      </c>
      <c r="I36" s="49">
        <f t="shared" ca="1" si="13"/>
        <v>93.15753262218783</v>
      </c>
      <c r="J36" s="49">
        <f t="shared" ca="1" si="13"/>
        <v>95.830846121884122</v>
      </c>
      <c r="K36" s="49">
        <f ca="1">IF($A36 &lt;=K$25,($B$5*L35 + $B$6*L36)/(1+K21), "")</f>
        <v>98.099708154795579</v>
      </c>
      <c r="L36">
        <f t="shared" si="4"/>
        <v>100</v>
      </c>
      <c r="P36" s="24"/>
    </row>
    <row r="37" spans="1:20" x14ac:dyDescent="0.2">
      <c r="A37" s="48"/>
      <c r="B37" s="56"/>
      <c r="C37" s="56"/>
      <c r="D37" s="56"/>
      <c r="E37" s="56"/>
      <c r="F37" s="56"/>
      <c r="G37" s="56"/>
      <c r="H37" s="56"/>
      <c r="I37" s="56"/>
      <c r="J37" s="50"/>
      <c r="K37" s="50"/>
      <c r="P37" s="24"/>
    </row>
    <row r="38" spans="1:20" ht="13.5" thickBot="1" x14ac:dyDescent="0.25">
      <c r="A38" s="48"/>
      <c r="B38" s="50"/>
      <c r="C38" s="56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24"/>
    </row>
    <row r="39" spans="1:20" ht="13.5" thickBot="1" x14ac:dyDescent="0.25">
      <c r="A39" s="117" t="s">
        <v>1</v>
      </c>
      <c r="B39" s="118"/>
      <c r="C39" s="56"/>
      <c r="D39" s="50"/>
      <c r="E39" s="50"/>
      <c r="F39" s="50"/>
      <c r="G39" s="50"/>
      <c r="H39" s="50"/>
      <c r="I39" s="50"/>
      <c r="N39" s="50"/>
      <c r="O39" s="117" t="s">
        <v>0</v>
      </c>
      <c r="P39" s="118"/>
      <c r="Q39" s="50"/>
      <c r="R39" s="50"/>
      <c r="S39" s="50"/>
      <c r="T39" s="24"/>
    </row>
    <row r="40" spans="1:20" x14ac:dyDescent="0.2">
      <c r="A40" s="28" t="s">
        <v>33</v>
      </c>
      <c r="B40" s="31">
        <v>6</v>
      </c>
      <c r="C40" s="50"/>
      <c r="D40" s="50"/>
      <c r="E40" s="50"/>
      <c r="F40" s="50"/>
      <c r="G40" s="50"/>
      <c r="H40" s="50"/>
      <c r="I40" s="50"/>
      <c r="N40" s="50"/>
      <c r="O40" s="28" t="s">
        <v>33</v>
      </c>
      <c r="P40" s="31">
        <v>2</v>
      </c>
      <c r="Q40" s="50"/>
      <c r="R40" s="50"/>
      <c r="S40" s="50"/>
      <c r="T40" s="24"/>
    </row>
    <row r="41" spans="1:20" x14ac:dyDescent="0.2">
      <c r="A41" s="29" t="s">
        <v>34</v>
      </c>
      <c r="B41" s="32">
        <v>80</v>
      </c>
      <c r="C41" s="50"/>
      <c r="D41" s="50"/>
      <c r="E41" s="50"/>
      <c r="F41" s="50"/>
      <c r="G41" s="50"/>
      <c r="H41" s="50"/>
      <c r="I41" s="50"/>
      <c r="N41" s="50"/>
      <c r="O41" s="29" t="s">
        <v>34</v>
      </c>
      <c r="P41" s="32">
        <v>84</v>
      </c>
      <c r="Q41" s="50"/>
      <c r="R41" s="50"/>
      <c r="S41" s="50"/>
      <c r="T41" s="24"/>
    </row>
    <row r="42" spans="1:20" ht="13.5" thickBot="1" x14ac:dyDescent="0.25">
      <c r="A42" s="30" t="s">
        <v>8</v>
      </c>
      <c r="B42" s="33">
        <v>1</v>
      </c>
      <c r="C42" s="50"/>
      <c r="D42" s="58"/>
      <c r="E42" s="50"/>
      <c r="F42" s="50"/>
      <c r="G42" s="50"/>
      <c r="H42" s="50"/>
      <c r="I42" s="50"/>
      <c r="N42" s="50"/>
      <c r="O42" s="30" t="s">
        <v>8</v>
      </c>
      <c r="P42" s="33">
        <v>1</v>
      </c>
      <c r="Q42" s="50"/>
      <c r="R42" s="50"/>
      <c r="S42" s="50"/>
      <c r="T42" s="24"/>
    </row>
    <row r="43" spans="1:20" x14ac:dyDescent="0.2">
      <c r="A43" s="48"/>
      <c r="B43" s="50"/>
      <c r="C43" s="50"/>
      <c r="D43" s="50"/>
      <c r="E43" s="50"/>
      <c r="F43" s="50"/>
      <c r="G43" s="50"/>
      <c r="H43" s="50"/>
      <c r="I43" s="50"/>
      <c r="N43" s="50"/>
      <c r="O43" s="50"/>
      <c r="P43" s="50"/>
      <c r="Q43" s="50"/>
      <c r="R43" s="50"/>
      <c r="S43" s="50"/>
      <c r="T43" s="24"/>
    </row>
    <row r="44" spans="1:20" x14ac:dyDescent="0.2">
      <c r="A44" s="48"/>
      <c r="B44" s="50">
        <v>0</v>
      </c>
      <c r="C44" s="50">
        <v>1</v>
      </c>
      <c r="D44" s="50">
        <v>2</v>
      </c>
      <c r="E44" s="50">
        <v>3</v>
      </c>
      <c r="F44" s="109">
        <v>4</v>
      </c>
      <c r="G44" s="109">
        <v>5</v>
      </c>
      <c r="H44" s="109">
        <v>6</v>
      </c>
      <c r="I44" s="109">
        <v>7</v>
      </c>
      <c r="J44" s="109">
        <v>8</v>
      </c>
      <c r="K44" s="109">
        <v>9</v>
      </c>
      <c r="L44" s="109">
        <v>10</v>
      </c>
      <c r="N44" s="50"/>
      <c r="O44" s="57"/>
      <c r="P44" s="57">
        <v>0</v>
      </c>
      <c r="Q44" s="57">
        <v>1</v>
      </c>
      <c r="R44" s="57">
        <v>2</v>
      </c>
      <c r="S44" s="50"/>
      <c r="T44" s="24"/>
    </row>
    <row r="45" spans="1:20" x14ac:dyDescent="0.2">
      <c r="A45" s="48">
        <v>10</v>
      </c>
      <c r="B45" s="50"/>
      <c r="C45" s="50"/>
      <c r="D45" s="22" t="str">
        <f t="shared" ref="D45:K45" si="14">IF($A45 &lt;=D$44, MAX($B$42*(D26-$B$41), ( $B$5*E44 + $B$6*E45   )/(1+D11 )),"")</f>
        <v/>
      </c>
      <c r="E45" s="22" t="str">
        <f t="shared" si="14"/>
        <v/>
      </c>
      <c r="F45" s="22" t="str">
        <f t="shared" si="14"/>
        <v/>
      </c>
      <c r="G45" s="22" t="str">
        <f t="shared" si="14"/>
        <v/>
      </c>
      <c r="H45" s="22" t="str">
        <f t="shared" si="14"/>
        <v/>
      </c>
      <c r="I45" s="22" t="str">
        <f t="shared" si="14"/>
        <v/>
      </c>
      <c r="J45" s="22" t="str">
        <f t="shared" si="14"/>
        <v/>
      </c>
      <c r="K45" s="22" t="str">
        <f t="shared" si="14"/>
        <v/>
      </c>
      <c r="L45" s="49">
        <f>MAX(0, $B$42*($L$26-$B$41))</f>
        <v>20</v>
      </c>
      <c r="N45" s="50"/>
      <c r="O45" s="57"/>
      <c r="P45" s="57"/>
      <c r="Q45" s="57"/>
      <c r="R45" s="57"/>
      <c r="S45" s="50"/>
      <c r="T45" s="24"/>
    </row>
    <row r="46" spans="1:20" x14ac:dyDescent="0.2">
      <c r="A46" s="48">
        <v>9</v>
      </c>
      <c r="B46" s="50"/>
      <c r="C46" s="50"/>
      <c r="D46" s="22" t="str">
        <f t="shared" ref="D46:J46" si="15">IF($A46 &lt;=D$44, MAX($B$42*(D27-$B$41), ( $B$5*E45 + $B$6*E46   )/(1+D12 )),"")</f>
        <v/>
      </c>
      <c r="E46" s="22" t="str">
        <f t="shared" si="15"/>
        <v/>
      </c>
      <c r="F46" s="22" t="str">
        <f t="shared" si="15"/>
        <v/>
      </c>
      <c r="G46" s="22" t="str">
        <f t="shared" si="15"/>
        <v/>
      </c>
      <c r="H46" s="22" t="str">
        <f t="shared" si="15"/>
        <v/>
      </c>
      <c r="I46" s="22" t="str">
        <f t="shared" si="15"/>
        <v/>
      </c>
      <c r="J46" s="22" t="str">
        <f t="shared" si="15"/>
        <v/>
      </c>
      <c r="K46" s="22">
        <f ca="1">IF($A46 &lt;=K44, MAX($B$42*(K$27-$B$41), ( $B$5*L45 + $B$6*L46 )/(1+K$12 )),"")</f>
        <v>17.890729754279576</v>
      </c>
      <c r="L46" s="49">
        <f t="shared" ref="L46:L55" si="16">MAX(0, $B$42*(L27-$B$41))</f>
        <v>20</v>
      </c>
      <c r="N46" s="50"/>
      <c r="O46" s="57"/>
      <c r="P46" s="57"/>
      <c r="Q46" s="57"/>
      <c r="R46" s="57"/>
      <c r="S46" s="50"/>
      <c r="T46" s="24"/>
    </row>
    <row r="47" spans="1:20" x14ac:dyDescent="0.2">
      <c r="A47" s="48">
        <v>8</v>
      </c>
      <c r="B47" s="50"/>
      <c r="C47" s="50"/>
      <c r="D47" s="22" t="str">
        <f t="shared" ref="D47:K47" si="17">IF($A47 &lt;=D$44, MAX($B$42*(D28-$B$41), ( $B$5*E46 + $B$6*E47   )/(1+D13 )),"")</f>
        <v/>
      </c>
      <c r="E47" s="22" t="str">
        <f t="shared" si="17"/>
        <v/>
      </c>
      <c r="F47" s="22" t="str">
        <f t="shared" si="17"/>
        <v/>
      </c>
      <c r="G47" s="22" t="str">
        <f t="shared" si="17"/>
        <v/>
      </c>
      <c r="H47" s="22" t="str">
        <f t="shared" si="17"/>
        <v/>
      </c>
      <c r="I47" s="22" t="str">
        <f t="shared" si="17"/>
        <v/>
      </c>
      <c r="J47" s="22">
        <f t="shared" ca="1" si="17"/>
        <v>16.316787969485635</v>
      </c>
      <c r="K47" s="22">
        <f t="shared" ca="1" si="17"/>
        <v>18.240494595344892</v>
      </c>
      <c r="L47" s="49">
        <f t="shared" si="16"/>
        <v>20</v>
      </c>
      <c r="N47" s="50"/>
      <c r="O47" s="57"/>
      <c r="P47" s="57"/>
      <c r="Q47" s="57"/>
      <c r="R47" s="57"/>
      <c r="S47" s="50"/>
      <c r="T47" s="24"/>
    </row>
    <row r="48" spans="1:20" x14ac:dyDescent="0.2">
      <c r="A48" s="48">
        <v>7</v>
      </c>
      <c r="B48" s="50"/>
      <c r="C48" s="50"/>
      <c r="D48" s="22" t="str">
        <f t="shared" ref="D48:K48" si="18">IF($A48 &lt;=D$44, MAX($B$42*(D29-$B$41), ( $B$5*E47 + $B$6*E48   )/(1+D14 )),"")</f>
        <v/>
      </c>
      <c r="E48" s="22" t="str">
        <f t="shared" si="18"/>
        <v/>
      </c>
      <c r="F48" s="22" t="str">
        <f t="shared" si="18"/>
        <v/>
      </c>
      <c r="G48" s="22" t="str">
        <f t="shared" si="18"/>
        <v/>
      </c>
      <c r="H48" s="22" t="str">
        <f t="shared" si="18"/>
        <v/>
      </c>
      <c r="I48" s="22">
        <f t="shared" ca="1" si="18"/>
        <v>15.136644772143647</v>
      </c>
      <c r="J48" s="22">
        <f t="shared" ca="1" si="18"/>
        <v>16.906205425211855</v>
      </c>
      <c r="K48" s="22">
        <f t="shared" ca="1" si="18"/>
        <v>18.537003299818902</v>
      </c>
      <c r="L48" s="49">
        <f t="shared" si="16"/>
        <v>20</v>
      </c>
      <c r="N48" s="50"/>
      <c r="O48" s="57"/>
      <c r="P48" s="57"/>
      <c r="Q48" s="57"/>
      <c r="R48" s="57"/>
      <c r="S48" s="50"/>
      <c r="T48" s="24"/>
    </row>
    <row r="49" spans="1:20" x14ac:dyDescent="0.2">
      <c r="A49" s="48">
        <v>6</v>
      </c>
      <c r="B49" s="50"/>
      <c r="C49" s="50"/>
      <c r="D49" s="22" t="str">
        <f t="shared" ref="D49:K49" si="19">IF($A49 &lt;=D$44, MAX($B$42*(D30-$B$41), ( $B$5*E48 + $B$6*E49   )/(1+D15 )),"")</f>
        <v/>
      </c>
      <c r="E49" s="22" t="str">
        <f t="shared" si="19"/>
        <v/>
      </c>
      <c r="F49" s="22" t="str">
        <f t="shared" si="19"/>
        <v/>
      </c>
      <c r="G49" s="22" t="str">
        <f t="shared" si="19"/>
        <v/>
      </c>
      <c r="H49" s="22">
        <f t="shared" ca="1" si="19"/>
        <v>14.252125850351625</v>
      </c>
      <c r="I49" s="22">
        <f t="shared" ca="1" si="19"/>
        <v>15.892457960917078</v>
      </c>
      <c r="J49" s="22">
        <f t="shared" ca="1" si="19"/>
        <v>17.412611781215322</v>
      </c>
      <c r="K49" s="22">
        <f t="shared" ca="1" si="19"/>
        <v>18.786868081730809</v>
      </c>
      <c r="L49" s="49">
        <f t="shared" si="16"/>
        <v>20</v>
      </c>
      <c r="N49" s="50"/>
      <c r="O49" s="57"/>
      <c r="P49" s="57"/>
      <c r="Q49" s="57"/>
      <c r="R49" s="57"/>
      <c r="S49" s="50"/>
      <c r="T49" s="24"/>
    </row>
    <row r="50" spans="1:20" x14ac:dyDescent="0.2">
      <c r="A50" s="48">
        <v>5</v>
      </c>
      <c r="B50" s="50"/>
      <c r="C50" s="50"/>
      <c r="D50" s="22" t="str">
        <f t="shared" ref="D50:K50" si="20">IF($A50 &lt;=D$44, MAX($B$42*(D31-$B$41), ( $B$5*E49 + $B$6*E50   )/(1+D16 )),"")</f>
        <v/>
      </c>
      <c r="E50" s="22" t="str">
        <f t="shared" si="20"/>
        <v/>
      </c>
      <c r="F50" s="22" t="str">
        <f t="shared" si="20"/>
        <v/>
      </c>
      <c r="G50" s="22">
        <f t="shared" ca="1" si="20"/>
        <v>13.593712229631315</v>
      </c>
      <c r="H50" s="22">
        <f t="shared" ca="1" si="20"/>
        <v>15.124579557205356</v>
      </c>
      <c r="I50" s="22">
        <f ca="1">IF($A50 &lt;=I$44, MAX($B$42*(I31-$B$41), ( $B$5*J49 + $B$6*J50   )/(1+I16 )),"")</f>
        <v>16.548946949534368</v>
      </c>
      <c r="J50" s="22">
        <f t="shared" ca="1" si="20"/>
        <v>17.844113926540686</v>
      </c>
      <c r="K50" s="22">
        <f t="shared" ca="1" si="20"/>
        <v>18.996369005106391</v>
      </c>
      <c r="L50" s="49">
        <f t="shared" si="16"/>
        <v>20</v>
      </c>
      <c r="N50" s="50"/>
      <c r="O50" s="57"/>
      <c r="P50" s="57"/>
      <c r="Q50" s="57"/>
      <c r="R50" s="57"/>
      <c r="S50" s="50"/>
      <c r="T50" s="24"/>
    </row>
    <row r="51" spans="1:20" x14ac:dyDescent="0.2">
      <c r="A51" s="48">
        <v>4</v>
      </c>
      <c r="B51" s="50"/>
      <c r="C51" s="50"/>
      <c r="D51" s="22" t="str">
        <f t="shared" ref="D51:K51" si="21">IF($A51 &lt;=D$44, MAX($B$42*(D32-$B$41), ( $B$5*E50 + $B$6*E51   )/(1+D17 )),"")</f>
        <v/>
      </c>
      <c r="E51" s="22" t="str">
        <f t="shared" si="21"/>
        <v/>
      </c>
      <c r="F51" s="22">
        <f t="shared" ca="1" si="21"/>
        <v>13.11119640240611</v>
      </c>
      <c r="G51" s="22">
        <f t="shared" ca="1" si="21"/>
        <v>14.548290840457181</v>
      </c>
      <c r="H51" s="22">
        <f t="shared" ca="1" si="21"/>
        <v>15.889015859465211</v>
      </c>
      <c r="I51" s="22">
        <f t="shared" ca="1" si="21"/>
        <v>17.113396527103337</v>
      </c>
      <c r="J51" s="22">
        <f t="shared" ca="1" si="21"/>
        <v>18.209241396719687</v>
      </c>
      <c r="K51" s="22">
        <f t="shared" ca="1" si="21"/>
        <v>19.17128625141455</v>
      </c>
      <c r="L51" s="49">
        <f t="shared" si="16"/>
        <v>20</v>
      </c>
      <c r="N51" s="50"/>
      <c r="O51" s="57"/>
      <c r="P51" s="57"/>
      <c r="Q51" s="57"/>
      <c r="R51" s="57"/>
      <c r="S51" s="50"/>
      <c r="T51" s="24"/>
    </row>
    <row r="52" spans="1:20" x14ac:dyDescent="0.2">
      <c r="A52" s="48">
        <v>3</v>
      </c>
      <c r="B52" s="49" t="str">
        <f>IF($A52 &lt;=B$44, MAX($B$42*(B33-$B$41), ( $B$5*C44 + $B$6*C52   )/(1+B18 )),"")</f>
        <v/>
      </c>
      <c r="C52" s="49" t="str">
        <f>IF($A52 &lt;=C$44, MAX($B$42*(C33-$B$41), ( $B$5*D44 + $B$6*D52   )/(1+C18 )),"")</f>
        <v/>
      </c>
      <c r="D52" s="22" t="str">
        <f t="shared" ref="D52:K52" si="22">IF($A52 &lt;=D$44, MAX($B$42*(D33-$B$41), ( $B$5*E51 + $B$6*E52   )/(1+D18 )),"")</f>
        <v/>
      </c>
      <c r="E52" s="22">
        <f t="shared" ca="1" si="22"/>
        <v>12.767622234875493</v>
      </c>
      <c r="F52" s="22">
        <f t="shared" ca="1" si="22"/>
        <v>14.123418586806803</v>
      </c>
      <c r="G52" s="22">
        <f t="shared" ca="1" si="22"/>
        <v>15.390390645670012</v>
      </c>
      <c r="H52" s="22">
        <f t="shared" ca="1" si="22"/>
        <v>16.551018837775139</v>
      </c>
      <c r="I52" s="22">
        <f t="shared" ca="1" si="22"/>
        <v>17.594584851174378</v>
      </c>
      <c r="J52" s="22">
        <f t="shared" ca="1" si="22"/>
        <v>18.516409033414938</v>
      </c>
      <c r="K52" s="22">
        <f t="shared" ca="1" si="22"/>
        <v>19.316814522081128</v>
      </c>
      <c r="L52" s="49">
        <f t="shared" si="16"/>
        <v>20</v>
      </c>
      <c r="N52" s="50"/>
      <c r="O52" s="57">
        <v>2</v>
      </c>
      <c r="P52" s="49" t="str">
        <f>IF($A34 &lt;= P$44, ($B$5*Q44 + $B$6*Q52  )/(1+B19),"")</f>
        <v/>
      </c>
      <c r="Q52" s="49" t="str">
        <f>IF($A34 &lt;= Q$44, ($B$5*R44 + $B$6*R52  )/(1+C19),"")</f>
        <v/>
      </c>
      <c r="R52" s="49">
        <f ca="1">MAX(0,$P$42*(D34-$P$41))</f>
        <v>0</v>
      </c>
      <c r="S52" s="50"/>
      <c r="T52" s="24"/>
    </row>
    <row r="53" spans="1:20" x14ac:dyDescent="0.2">
      <c r="A53" s="48">
        <v>2</v>
      </c>
      <c r="B53" s="49" t="str">
        <f t="shared" ref="B53:C55" si="23">IF($A53 &lt;=B$44, MAX($B$42*(B34-$B$41), ( $B$5*C52 + $B$6*C53   )/(1+B19 )),"")</f>
        <v/>
      </c>
      <c r="C53" s="49" t="str">
        <f t="shared" si="23"/>
        <v/>
      </c>
      <c r="D53" s="22">
        <f t="shared" ref="D53:K53" ca="1" si="24">IF($A53 &lt;=D$44, MAX($B$42*(D34-$B$41), ( $B$5*E52 + $B$6*E53   )/(1+D19 )),"")</f>
        <v>12.535280460731498</v>
      </c>
      <c r="E53" s="22">
        <f t="shared" ca="1" si="24"/>
        <v>13.819707622336013</v>
      </c>
      <c r="F53" s="22">
        <f t="shared" ca="1" si="24"/>
        <v>15.020962817937619</v>
      </c>
      <c r="G53" s="22">
        <f t="shared" ca="1" si="24"/>
        <v>16.123739555991293</v>
      </c>
      <c r="H53" s="22">
        <f t="shared" ca="1" si="24"/>
        <v>17.118719216701884</v>
      </c>
      <c r="I53" s="22">
        <f t="shared" ca="1" si="24"/>
        <v>18.001876175276838</v>
      </c>
      <c r="J53" s="22">
        <f t="shared" ca="1" si="24"/>
        <v>18.773564588530178</v>
      </c>
      <c r="K53" s="22">
        <f t="shared" ca="1" si="24"/>
        <v>19.437536729536895</v>
      </c>
      <c r="L53" s="49">
        <f t="shared" si="16"/>
        <v>20</v>
      </c>
      <c r="N53" s="50"/>
      <c r="O53" s="57">
        <v>1</v>
      </c>
      <c r="P53" s="49" t="str">
        <f>IF($A35 &lt;= P$44, ($B$5*Q52 + $B$6*Q53  )/(1+B20),"")</f>
        <v/>
      </c>
      <c r="Q53" s="49">
        <f ca="1">IF($A35 &lt;= Q$44, ($B$5*R52 + $B$6*R53  )/(1+C20),"")</f>
        <v>0</v>
      </c>
      <c r="R53" s="49">
        <f ca="1">MAX(0,$P$42*(D35-$P$41))</f>
        <v>0</v>
      </c>
      <c r="S53" s="50"/>
      <c r="T53" s="24"/>
    </row>
    <row r="54" spans="1:20" x14ac:dyDescent="0.2">
      <c r="A54" s="48">
        <v>1</v>
      </c>
      <c r="B54" s="49" t="str">
        <f t="shared" si="23"/>
        <v/>
      </c>
      <c r="C54" s="49">
        <f t="shared" ca="1" si="23"/>
        <v>12.393016484762201</v>
      </c>
      <c r="D54" s="22">
        <f t="shared" ref="D54:K54" ca="1" si="25">IF($A54 &lt;=D$44, MAX($B$42*(D35-$B$41), ( $B$5*E53 + $B$6*E54   )/(1+D20 )),"")</f>
        <v>13.613984322116742</v>
      </c>
      <c r="E54" s="22">
        <f t="shared" ca="1" si="25"/>
        <v>14.756045469787029</v>
      </c>
      <c r="F54" s="22">
        <f t="shared" ca="1" si="25"/>
        <v>15.805891772994469</v>
      </c>
      <c r="G54" s="22">
        <f t="shared" ca="1" si="25"/>
        <v>16.755518451274071</v>
      </c>
      <c r="H54" s="22">
        <f t="shared" ca="1" si="25"/>
        <v>17.601580207993155</v>
      </c>
      <c r="I54" s="22">
        <f t="shared" ca="1" si="25"/>
        <v>18.34457552138144</v>
      </c>
      <c r="J54" s="22">
        <f t="shared" ca="1" si="25"/>
        <v>18.987983005795133</v>
      </c>
      <c r="K54" s="22">
        <f t="shared" ca="1" si="25"/>
        <v>19.537437557035066</v>
      </c>
      <c r="L54" s="49">
        <f t="shared" si="16"/>
        <v>20</v>
      </c>
      <c r="N54" s="50"/>
      <c r="O54" s="57">
        <v>0</v>
      </c>
      <c r="P54" s="49">
        <f ca="1">IF($A36 &lt;= P$44, ($B$5*Q53 + $B$6*Q54  )/(1+B21),"")</f>
        <v>0</v>
      </c>
      <c r="Q54" s="23">
        <f ca="1">IF($A36 &lt;= Q$44, ($B$5*R53 + $B$6*R54  )/(1+C21),"")</f>
        <v>0</v>
      </c>
      <c r="R54" s="49">
        <f ca="1">MAX(0,$P$42*(D36-$P$41))</f>
        <v>0</v>
      </c>
      <c r="S54" s="50"/>
      <c r="T54" s="24"/>
    </row>
    <row r="55" spans="1:20" ht="13.5" thickBot="1" x14ac:dyDescent="0.25">
      <c r="A55" s="48">
        <v>0</v>
      </c>
      <c r="B55" s="54">
        <f t="shared" ca="1" si="23"/>
        <v>12.324391623508308</v>
      </c>
      <c r="C55" s="54">
        <f t="shared" ca="1" si="23"/>
        <v>13.488205924605248</v>
      </c>
      <c r="D55" s="22">
        <f ca="1">IF($A55 &lt;=D$44, MAX($B$42*(D36-$B$41), ( $B$5*E54 + $B$6*E55   )/(1+D21 )),"")</f>
        <v>14.576366060308223</v>
      </c>
      <c r="E55" s="22">
        <f t="shared" ref="E55:K55" ca="1" si="26">IF($A55 &lt;=E$44, MAX($B$42*(E36-$B$41), ( $B$5*F54 + $B$6*F55   )/(1+E21 )),"")</f>
        <v>15.577372301714378</v>
      </c>
      <c r="F55" s="22">
        <f t="shared" ca="1" si="26"/>
        <v>16.484443271229271</v>
      </c>
      <c r="G55" s="22">
        <f t="shared" ca="1" si="26"/>
        <v>17.294912414209826</v>
      </c>
      <c r="H55" s="22">
        <f t="shared" ca="1" si="26"/>
        <v>18.009491903573167</v>
      </c>
      <c r="I55" s="22">
        <f t="shared" ca="1" si="26"/>
        <v>18.631506524437569</v>
      </c>
      <c r="J55" s="22">
        <f t="shared" ca="1" si="26"/>
        <v>19.166169224376823</v>
      </c>
      <c r="K55" s="22">
        <f t="shared" ca="1" si="26"/>
        <v>19.619941630959119</v>
      </c>
      <c r="L55" s="49">
        <f t="shared" si="16"/>
        <v>20</v>
      </c>
      <c r="N55" s="55"/>
      <c r="O55" s="55"/>
      <c r="P55" s="55"/>
      <c r="Q55" s="55"/>
      <c r="R55" s="55"/>
      <c r="S55" s="55"/>
      <c r="T55" s="59"/>
    </row>
    <row r="56" spans="1:20" x14ac:dyDescent="0.2">
      <c r="B56" s="5"/>
      <c r="C56" s="5"/>
      <c r="D56" s="2"/>
      <c r="E56" s="5"/>
    </row>
    <row r="57" spans="1:20" x14ac:dyDescent="0.2">
      <c r="A57" s="48"/>
      <c r="B57" s="50">
        <v>0</v>
      </c>
      <c r="C57" s="50">
        <v>1</v>
      </c>
      <c r="D57" s="50">
        <v>2</v>
      </c>
      <c r="E57" s="50">
        <v>3</v>
      </c>
      <c r="F57" s="109">
        <v>4</v>
      </c>
      <c r="G57" s="109">
        <v>5</v>
      </c>
      <c r="H57" s="109">
        <v>6</v>
      </c>
      <c r="I57" s="109">
        <v>7</v>
      </c>
      <c r="J57" s="109">
        <v>8</v>
      </c>
      <c r="K57" s="109">
        <v>9</v>
      </c>
      <c r="L57" s="109">
        <v>10</v>
      </c>
    </row>
    <row r="58" spans="1:20" x14ac:dyDescent="0.2">
      <c r="A58" s="48">
        <v>10</v>
      </c>
      <c r="B58" s="50"/>
      <c r="C58" s="50"/>
      <c r="D58" s="22" t="str">
        <f t="shared" ref="D58:H58" si="27">IF($A58 &lt;=D$44, MAX($B$42*(D39-$B$41), ( $B$5*E57 + $B$6*E58   )/(1+D24 )),"")</f>
        <v/>
      </c>
      <c r="E58" s="22" t="str">
        <f t="shared" si="27"/>
        <v/>
      </c>
      <c r="F58" s="22" t="str">
        <f t="shared" si="27"/>
        <v/>
      </c>
      <c r="G58" s="22" t="str">
        <f t="shared" si="27"/>
        <v/>
      </c>
      <c r="H58" s="22" t="str">
        <f t="shared" si="27"/>
        <v/>
      </c>
      <c r="I58" s="22"/>
      <c r="J58" s="22"/>
      <c r="K58" s="22"/>
      <c r="L58" s="49"/>
    </row>
    <row r="59" spans="1:20" x14ac:dyDescent="0.2">
      <c r="A59" s="48">
        <v>9</v>
      </c>
      <c r="B59" s="22" t="str">
        <f t="shared" ref="B59:H59" si="28">IF($A59 &lt;=B$57, MAX($B$42*(B27-$B$41), ( $B$5*C58 + $B$6*C59 )/(1+B12 )),"")</f>
        <v/>
      </c>
      <c r="C59" s="22" t="str">
        <f t="shared" si="28"/>
        <v/>
      </c>
      <c r="D59" s="22" t="str">
        <f t="shared" si="28"/>
        <v/>
      </c>
      <c r="E59" s="22" t="str">
        <f t="shared" si="28"/>
        <v/>
      </c>
      <c r="F59" s="22" t="str">
        <f t="shared" si="28"/>
        <v/>
      </c>
      <c r="G59" s="22" t="str">
        <f t="shared" si="28"/>
        <v/>
      </c>
      <c r="H59" s="22" t="str">
        <f t="shared" si="28"/>
        <v/>
      </c>
      <c r="I59" s="22"/>
      <c r="J59" s="22"/>
      <c r="K59" s="22"/>
      <c r="L59" s="49"/>
    </row>
    <row r="60" spans="1:20" x14ac:dyDescent="0.2">
      <c r="A60" s="48">
        <v>8</v>
      </c>
      <c r="B60" s="22" t="str">
        <f t="shared" ref="B60:H60" si="29">IF($A60 &lt;=B$57, MAX($B$42*(B28-$B$41), ( $B$5*C59 + $B$6*C60 )/(1+B13 )),"")</f>
        <v/>
      </c>
      <c r="C60" s="22" t="str">
        <f t="shared" si="29"/>
        <v/>
      </c>
      <c r="D60" s="22" t="str">
        <f t="shared" si="29"/>
        <v/>
      </c>
      <c r="E60" s="22" t="str">
        <f t="shared" si="29"/>
        <v/>
      </c>
      <c r="F60" s="22" t="str">
        <f t="shared" si="29"/>
        <v/>
      </c>
      <c r="G60" s="22" t="str">
        <f t="shared" si="29"/>
        <v/>
      </c>
      <c r="H60" s="22" t="str">
        <f t="shared" si="29"/>
        <v/>
      </c>
      <c r="I60" s="22"/>
      <c r="J60" s="22"/>
      <c r="K60" s="22"/>
      <c r="L60" s="49"/>
    </row>
    <row r="61" spans="1:20" x14ac:dyDescent="0.2">
      <c r="A61" s="48">
        <v>7</v>
      </c>
      <c r="B61" s="22" t="str">
        <f t="shared" ref="B61:H61" si="30">IF($A61 &lt;=B$57, MAX($B$42*(B29-$B$41), ( $B$5*C60 + $B$6*C61 )/(1+B14 )),"")</f>
        <v/>
      </c>
      <c r="C61" s="22" t="str">
        <f t="shared" si="30"/>
        <v/>
      </c>
      <c r="D61" s="22" t="str">
        <f t="shared" si="30"/>
        <v/>
      </c>
      <c r="E61" s="22" t="str">
        <f t="shared" si="30"/>
        <v/>
      </c>
      <c r="F61" s="22" t="str">
        <f t="shared" si="30"/>
        <v/>
      </c>
      <c r="G61" s="22" t="str">
        <f t="shared" si="30"/>
        <v/>
      </c>
      <c r="H61" s="22" t="str">
        <f t="shared" si="30"/>
        <v/>
      </c>
      <c r="I61" s="22"/>
      <c r="J61" s="22"/>
      <c r="K61" s="22"/>
      <c r="L61" s="49"/>
    </row>
    <row r="62" spans="1:20" x14ac:dyDescent="0.2">
      <c r="A62" s="48">
        <v>6</v>
      </c>
      <c r="B62" s="22" t="str">
        <f t="shared" ref="B62:G62" si="31">IF($A62 &lt;=B$57, MAX($B$42*(B30-$B$41), ( $B$5*C61 + $B$6*C62 )/(1+B15 )),"")</f>
        <v/>
      </c>
      <c r="C62" s="22" t="str">
        <f t="shared" si="31"/>
        <v/>
      </c>
      <c r="D62" s="22" t="str">
        <f t="shared" si="31"/>
        <v/>
      </c>
      <c r="E62" s="22" t="str">
        <f t="shared" si="31"/>
        <v/>
      </c>
      <c r="F62" s="22" t="str">
        <f t="shared" si="31"/>
        <v/>
      </c>
      <c r="G62" s="22" t="str">
        <f t="shared" si="31"/>
        <v/>
      </c>
      <c r="H62" s="49">
        <f ca="1">MAX(0, $B$42*(H30-$B$41))</f>
        <v>0</v>
      </c>
      <c r="I62" s="22"/>
      <c r="J62" s="22"/>
      <c r="K62" s="22"/>
      <c r="L62" s="49"/>
    </row>
    <row r="63" spans="1:20" x14ac:dyDescent="0.2">
      <c r="A63" s="48">
        <v>5</v>
      </c>
      <c r="B63" s="22" t="str">
        <f t="shared" ref="B63:G63" si="32">IF($A63 &lt;=B$57, MAX($B$42*(B31-$B$41), ( $B$5*C62 + $B$6*C63 )/(1+B16 )),"")</f>
        <v/>
      </c>
      <c r="C63" s="22" t="str">
        <f t="shared" si="32"/>
        <v/>
      </c>
      <c r="D63" s="22" t="str">
        <f t="shared" si="32"/>
        <v/>
      </c>
      <c r="E63" s="22" t="str">
        <f t="shared" si="32"/>
        <v/>
      </c>
      <c r="F63" s="22" t="str">
        <f t="shared" si="32"/>
        <v/>
      </c>
      <c r="G63" s="22">
        <f t="shared" ca="1" si="32"/>
        <v>0</v>
      </c>
      <c r="H63" s="49">
        <f t="shared" ref="H63:H68" ca="1" si="33">MAX(0, $B$42*(H31-$B$41))</f>
        <v>0</v>
      </c>
      <c r="I63" s="22"/>
      <c r="J63" s="22"/>
      <c r="K63" s="22"/>
      <c r="L63" s="49"/>
    </row>
    <row r="64" spans="1:20" x14ac:dyDescent="0.2">
      <c r="A64" s="48">
        <v>4</v>
      </c>
      <c r="B64" s="22" t="str">
        <f t="shared" ref="B64:G64" si="34">IF($A64 &lt;=B$57, MAX($B$42*(B32-$B$41), ( $B$5*C63 + $B$6*C64 )/(1+B17 )),"")</f>
        <v/>
      </c>
      <c r="C64" s="22" t="str">
        <f t="shared" si="34"/>
        <v/>
      </c>
      <c r="D64" s="22" t="str">
        <f t="shared" si="34"/>
        <v/>
      </c>
      <c r="E64" s="22" t="str">
        <f t="shared" si="34"/>
        <v/>
      </c>
      <c r="F64" s="22">
        <f t="shared" ca="1" si="34"/>
        <v>0</v>
      </c>
      <c r="G64" s="22">
        <f t="shared" ca="1" si="34"/>
        <v>0</v>
      </c>
      <c r="H64" s="49">
        <f t="shared" ca="1" si="33"/>
        <v>0</v>
      </c>
      <c r="I64" s="22"/>
      <c r="J64" s="22"/>
      <c r="K64" s="22"/>
      <c r="L64" s="49"/>
    </row>
    <row r="65" spans="1:12" x14ac:dyDescent="0.2">
      <c r="A65" s="48">
        <v>3</v>
      </c>
      <c r="B65" s="22" t="str">
        <f t="shared" ref="B65:G65" si="35">IF($A65 &lt;=B$57, MAX($B$42*(B33-$B$41), ( $B$5*C64 + $B$6*C65 )/(1+B18 )),"")</f>
        <v/>
      </c>
      <c r="C65" s="22" t="str">
        <f t="shared" si="35"/>
        <v/>
      </c>
      <c r="D65" s="22" t="str">
        <f t="shared" si="35"/>
        <v/>
      </c>
      <c r="E65" s="22">
        <f t="shared" ca="1" si="35"/>
        <v>0.28906847369166572</v>
      </c>
      <c r="F65" s="22">
        <f t="shared" ca="1" si="35"/>
        <v>0.61661196123169226</v>
      </c>
      <c r="G65" s="22">
        <f t="shared" ca="1" si="35"/>
        <v>1.3070878692993291</v>
      </c>
      <c r="H65" s="49">
        <f t="shared" ca="1" si="33"/>
        <v>2.7550941888756881</v>
      </c>
      <c r="I65" s="22"/>
      <c r="J65" s="22"/>
      <c r="K65" s="22"/>
      <c r="L65" s="49"/>
    </row>
    <row r="66" spans="1:12" x14ac:dyDescent="0.2">
      <c r="A66" s="48">
        <v>2</v>
      </c>
      <c r="B66" s="22" t="str">
        <f t="shared" ref="B66:G66" si="36">IF($A66 &lt;=B$57, MAX($B$42*(B34-$B$41), ( $B$5*C65 + $B$6*C66 )/(1+B19 )),"")</f>
        <v/>
      </c>
      <c r="C66" s="22" t="str">
        <f t="shared" si="36"/>
        <v/>
      </c>
      <c r="D66" s="22">
        <f t="shared" ca="1" si="36"/>
        <v>0.83945525536807564</v>
      </c>
      <c r="E66" s="22">
        <f t="shared" ca="1" si="36"/>
        <v>1.4914161229440226</v>
      </c>
      <c r="F66" s="22">
        <f t="shared" ca="1" si="36"/>
        <v>2.5286355004449574</v>
      </c>
      <c r="G66" s="22">
        <f t="shared" ca="1" si="36"/>
        <v>3.9980146969891965</v>
      </c>
      <c r="H66" s="49">
        <f t="shared" ca="1" si="33"/>
        <v>5.5935960835094249</v>
      </c>
      <c r="I66" s="22"/>
      <c r="J66" s="22"/>
      <c r="K66" s="22"/>
      <c r="L66" s="49"/>
    </row>
    <row r="67" spans="1:12" x14ac:dyDescent="0.2">
      <c r="A67" s="48">
        <v>1</v>
      </c>
      <c r="B67" s="22" t="str">
        <f t="shared" ref="B67:G67" si="37">IF($A67 &lt;=B$57, MAX($B$42*(B35-$B$41), ( $B$5*C66 + $B$6*C67 )/(1+B20 )),"")</f>
        <v/>
      </c>
      <c r="C67" s="22">
        <f t="shared" ca="1" si="37"/>
        <v>1.5566517549538208</v>
      </c>
      <c r="D67" s="22">
        <f t="shared" ca="1" si="37"/>
        <v>2.4450799475844862</v>
      </c>
      <c r="E67" s="22">
        <f t="shared" ca="1" si="37"/>
        <v>3.6408066870358144</v>
      </c>
      <c r="F67" s="22">
        <f t="shared" ca="1" si="37"/>
        <v>5.0773737494415636</v>
      </c>
      <c r="G67" s="22">
        <f t="shared" ca="1" si="37"/>
        <v>6.5638874028616492</v>
      </c>
      <c r="H67" s="49">
        <f t="shared" ca="1" si="33"/>
        <v>8.0079010399658017</v>
      </c>
      <c r="I67" s="22"/>
      <c r="J67" s="22"/>
      <c r="K67" s="22"/>
      <c r="L67" s="49"/>
    </row>
    <row r="68" spans="1:12" x14ac:dyDescent="0.2">
      <c r="A68" s="48">
        <v>0</v>
      </c>
      <c r="B68" s="22">
        <f t="shared" ref="B68:G68" ca="1" si="38">IF($A68 &lt;=B$57, MAX($B$42*(B36-$B$41), ( $B$5*C67 + $B$6*C68 )/(1+B21 )),"")</f>
        <v>2.3572151638290477</v>
      </c>
      <c r="C68" s="22">
        <f t="shared" ca="1" si="38"/>
        <v>3.3935000890871803</v>
      </c>
      <c r="D68" s="22">
        <f t="shared" ca="1" si="38"/>
        <v>4.6473352386077202</v>
      </c>
      <c r="E68" s="22">
        <f t="shared" ca="1" si="38"/>
        <v>6.0302979445068514</v>
      </c>
      <c r="F68" s="22">
        <f t="shared" ca="1" si="38"/>
        <v>7.4228308597266901</v>
      </c>
      <c r="G68" s="22">
        <f t="shared" ca="1" si="38"/>
        <v>8.7687862492983992</v>
      </c>
      <c r="H68" s="49">
        <f t="shared" ca="1" si="33"/>
        <v>10.047459517865818</v>
      </c>
      <c r="I68" s="22"/>
      <c r="J68" s="22"/>
      <c r="K68" s="22"/>
      <c r="L68" s="49"/>
    </row>
  </sheetData>
  <mergeCells count="5">
    <mergeCell ref="O39:P39"/>
    <mergeCell ref="A1:B1"/>
    <mergeCell ref="A9:B9"/>
    <mergeCell ref="A24:C24"/>
    <mergeCell ref="A39:B39"/>
  </mergeCells>
  <phoneticPr fontId="4" type="noConversion"/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U62"/>
  <sheetViews>
    <sheetView showGridLines="0" topLeftCell="H22" zoomScaleNormal="100" zoomScalePageLayoutView="160" workbookViewId="0">
      <selection activeCell="S49" sqref="S49:S53"/>
    </sheetView>
  </sheetViews>
  <sheetFormatPr defaultColWidth="8.83203125" defaultRowHeight="12.75" x14ac:dyDescent="0.2"/>
  <cols>
    <col min="1" max="1" width="11.33203125" customWidth="1"/>
    <col min="2" max="2" width="15.83203125" customWidth="1"/>
    <col min="4" max="4" width="10.83203125" customWidth="1"/>
    <col min="7" max="7" width="9.83203125" bestFit="1" customWidth="1"/>
    <col min="8" max="11" width="9.83203125" customWidth="1"/>
    <col min="14" max="14" width="11.5" bestFit="1" customWidth="1"/>
    <col min="15" max="15" width="16" customWidth="1"/>
    <col min="16" max="16" width="14" customWidth="1"/>
    <col min="17" max="17" width="13.83203125" customWidth="1"/>
    <col min="19" max="19" width="11.1640625" customWidth="1"/>
  </cols>
  <sheetData>
    <row r="1" spans="1:20" ht="13.5" thickBot="1" x14ac:dyDescent="0.25">
      <c r="A1" s="119" t="s">
        <v>35</v>
      </c>
      <c r="B1" s="118"/>
      <c r="E1" s="1"/>
    </row>
    <row r="2" spans="1:20" x14ac:dyDescent="0.2">
      <c r="A2" s="25" t="s">
        <v>2</v>
      </c>
      <c r="B2" s="38">
        <v>0.05</v>
      </c>
    </row>
    <row r="3" spans="1:20" x14ac:dyDescent="0.2">
      <c r="A3" s="26" t="s">
        <v>3</v>
      </c>
      <c r="B3" s="34">
        <v>1.1000000000000001</v>
      </c>
    </row>
    <row r="4" spans="1:20" x14ac:dyDescent="0.2">
      <c r="A4" s="26" t="s">
        <v>4</v>
      </c>
      <c r="B4" s="35">
        <v>0.9</v>
      </c>
    </row>
    <row r="5" spans="1:20" x14ac:dyDescent="0.2">
      <c r="A5" s="26" t="s">
        <v>5</v>
      </c>
      <c r="B5" s="36">
        <v>0.5</v>
      </c>
      <c r="F5" s="1"/>
    </row>
    <row r="6" spans="1:20" ht="13.5" thickBot="1" x14ac:dyDescent="0.25">
      <c r="A6" s="27" t="s">
        <v>6</v>
      </c>
      <c r="B6" s="37">
        <f>1-B5</f>
        <v>0.5</v>
      </c>
    </row>
    <row r="7" spans="1:20" x14ac:dyDescent="0.2"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spans="1:20" ht="13.5" thickBot="1" x14ac:dyDescent="0.2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</row>
    <row r="9" spans="1:20" ht="13.5" thickBot="1" x14ac:dyDescent="0.25">
      <c r="A9" s="129" t="s">
        <v>32</v>
      </c>
      <c r="B9" s="130"/>
      <c r="C9" s="60"/>
      <c r="D9" s="60"/>
      <c r="E9" s="60"/>
      <c r="F9" s="60"/>
      <c r="G9" s="60"/>
      <c r="H9" s="60"/>
      <c r="I9" s="60"/>
      <c r="J9" s="60"/>
      <c r="K9" s="60"/>
      <c r="L9" s="47"/>
      <c r="N9" s="122" t="s">
        <v>39</v>
      </c>
      <c r="O9" s="131"/>
      <c r="P9" s="132"/>
      <c r="Q9" s="46"/>
      <c r="R9" s="46"/>
      <c r="S9" s="46"/>
      <c r="T9" s="47"/>
    </row>
    <row r="10" spans="1:20" x14ac:dyDescent="0.2">
      <c r="A10" s="62"/>
      <c r="B10" s="63">
        <v>0</v>
      </c>
      <c r="C10" s="63">
        <v>1</v>
      </c>
      <c r="D10" s="63">
        <v>2</v>
      </c>
      <c r="E10" s="63">
        <v>3</v>
      </c>
      <c r="F10" s="63">
        <v>4</v>
      </c>
      <c r="G10" s="63">
        <v>5</v>
      </c>
      <c r="H10" s="63">
        <v>6</v>
      </c>
      <c r="I10" s="63">
        <v>7</v>
      </c>
      <c r="J10" s="63">
        <v>8</v>
      </c>
      <c r="K10" s="63">
        <v>9</v>
      </c>
      <c r="L10" s="24">
        <v>10</v>
      </c>
      <c r="N10" s="48"/>
      <c r="O10" s="50">
        <v>0</v>
      </c>
      <c r="P10" s="50">
        <v>1</v>
      </c>
      <c r="Q10" s="50">
        <v>2</v>
      </c>
      <c r="R10" s="50">
        <v>3</v>
      </c>
      <c r="S10" s="50">
        <v>4</v>
      </c>
      <c r="T10" s="24"/>
    </row>
    <row r="11" spans="1:20" x14ac:dyDescent="0.2">
      <c r="A11" s="64">
        <v>10</v>
      </c>
      <c r="B11" s="63"/>
      <c r="C11" s="63"/>
      <c r="D11" s="63"/>
      <c r="E11" s="66" t="str">
        <f t="shared" ref="E11:L21" ca="1" si="0">IF($A11 &lt; E$10, $B$4*OFFSET(E11,0,-1),IF($A11=E$10,$B$3*OFFSET(E11,1,-1),""))</f>
        <v/>
      </c>
      <c r="F11" s="66" t="str">
        <f t="shared" ca="1" si="0"/>
        <v/>
      </c>
      <c r="G11" s="66" t="str">
        <f t="shared" ca="1" si="0"/>
        <v/>
      </c>
      <c r="H11" s="66" t="str">
        <f t="shared" ca="1" si="0"/>
        <v/>
      </c>
      <c r="I11" s="66" t="str">
        <f t="shared" ca="1" si="0"/>
        <v/>
      </c>
      <c r="J11" s="66" t="str">
        <f t="shared" ca="1" si="0"/>
        <v/>
      </c>
      <c r="K11" s="66" t="str">
        <f t="shared" ca="1" si="0"/>
        <v/>
      </c>
      <c r="L11" s="66">
        <f t="shared" ca="1" si="0"/>
        <v>0.12968712300500007</v>
      </c>
      <c r="N11" s="48"/>
      <c r="O11" s="50"/>
      <c r="P11" s="50"/>
      <c r="Q11" s="50"/>
      <c r="R11" s="50"/>
      <c r="S11" s="50"/>
      <c r="T11" s="24"/>
    </row>
    <row r="12" spans="1:20" x14ac:dyDescent="0.2">
      <c r="A12" s="64">
        <v>9</v>
      </c>
      <c r="B12" s="63"/>
      <c r="C12" s="63"/>
      <c r="D12" s="63"/>
      <c r="E12" s="66" t="str">
        <f t="shared" ca="1" si="0"/>
        <v/>
      </c>
      <c r="F12" s="66" t="str">
        <f t="shared" ca="1" si="0"/>
        <v/>
      </c>
      <c r="G12" s="66" t="str">
        <f t="shared" ca="1" si="0"/>
        <v/>
      </c>
      <c r="H12" s="66" t="str">
        <f t="shared" ca="1" si="0"/>
        <v/>
      </c>
      <c r="I12" s="66" t="str">
        <f t="shared" ca="1" si="0"/>
        <v/>
      </c>
      <c r="J12" s="66" t="str">
        <f t="shared" ca="1" si="0"/>
        <v/>
      </c>
      <c r="K12" s="66">
        <f t="shared" ca="1" si="0"/>
        <v>0.11789738455000007</v>
      </c>
      <c r="L12" s="66">
        <f t="shared" ca="1" si="0"/>
        <v>0.10610764609500006</v>
      </c>
      <c r="N12" s="48"/>
      <c r="O12" s="50"/>
      <c r="P12" s="50"/>
      <c r="Q12" s="50"/>
      <c r="R12" s="50"/>
      <c r="S12" s="50"/>
      <c r="T12" s="24"/>
    </row>
    <row r="13" spans="1:20" x14ac:dyDescent="0.2">
      <c r="A13" s="64">
        <v>8</v>
      </c>
      <c r="B13" s="63"/>
      <c r="C13" s="63"/>
      <c r="D13" s="63"/>
      <c r="E13" s="66" t="str">
        <f t="shared" ca="1" si="0"/>
        <v/>
      </c>
      <c r="F13" s="66" t="str">
        <f t="shared" ca="1" si="0"/>
        <v/>
      </c>
      <c r="G13" s="66" t="str">
        <f t="shared" ca="1" si="0"/>
        <v/>
      </c>
      <c r="H13" s="66" t="str">
        <f t="shared" ca="1" si="0"/>
        <v/>
      </c>
      <c r="I13" s="66" t="str">
        <f t="shared" ca="1" si="0"/>
        <v/>
      </c>
      <c r="J13" s="66">
        <f t="shared" ca="1" si="0"/>
        <v>0.10717944050000006</v>
      </c>
      <c r="K13" s="66">
        <f t="shared" ca="1" si="0"/>
        <v>9.6461496450000059E-2</v>
      </c>
      <c r="L13" s="66">
        <f t="shared" ca="1" si="0"/>
        <v>8.6815346805000054E-2</v>
      </c>
      <c r="N13" s="48"/>
      <c r="O13" s="50"/>
      <c r="P13" s="50"/>
      <c r="Q13" s="50"/>
      <c r="R13" s="50"/>
      <c r="S13" s="50"/>
      <c r="T13" s="24"/>
    </row>
    <row r="14" spans="1:20" x14ac:dyDescent="0.2">
      <c r="A14" s="64">
        <v>7</v>
      </c>
      <c r="B14" s="63"/>
      <c r="C14" s="63"/>
      <c r="D14" s="63"/>
      <c r="E14" s="66" t="str">
        <f t="shared" ca="1" si="0"/>
        <v/>
      </c>
      <c r="F14" s="66" t="str">
        <f t="shared" ca="1" si="0"/>
        <v/>
      </c>
      <c r="G14" s="66" t="str">
        <f t="shared" ca="1" si="0"/>
        <v/>
      </c>
      <c r="H14" s="66" t="str">
        <f t="shared" ca="1" si="0"/>
        <v/>
      </c>
      <c r="I14" s="66">
        <f t="shared" ca="1" si="0"/>
        <v>9.7435855000000043E-2</v>
      </c>
      <c r="J14" s="66">
        <f t="shared" ca="1" si="0"/>
        <v>8.7692269500000045E-2</v>
      </c>
      <c r="K14" s="66">
        <f t="shared" ca="1" si="0"/>
        <v>7.8923042550000044E-2</v>
      </c>
      <c r="L14" s="66">
        <f t="shared" ca="1" si="0"/>
        <v>7.1030738295000048E-2</v>
      </c>
      <c r="N14" s="48"/>
      <c r="O14" s="50"/>
      <c r="P14" s="50"/>
      <c r="Q14" s="50"/>
      <c r="R14" s="50"/>
      <c r="S14" s="50"/>
      <c r="T14" s="24"/>
    </row>
    <row r="15" spans="1:20" x14ac:dyDescent="0.2">
      <c r="A15" s="64">
        <v>6</v>
      </c>
      <c r="B15" s="63"/>
      <c r="C15" s="63"/>
      <c r="D15" s="63"/>
      <c r="E15" s="66" t="str">
        <f t="shared" ca="1" si="0"/>
        <v/>
      </c>
      <c r="F15" s="66" t="str">
        <f t="shared" ca="1" si="0"/>
        <v/>
      </c>
      <c r="G15" s="66" t="str">
        <f t="shared" ca="1" si="0"/>
        <v/>
      </c>
      <c r="H15" s="66">
        <f t="shared" ca="1" si="0"/>
        <v>8.8578050000000033E-2</v>
      </c>
      <c r="I15" s="66">
        <f t="shared" ca="1" si="0"/>
        <v>7.9720245000000037E-2</v>
      </c>
      <c r="J15" s="66">
        <f t="shared" ca="1" si="0"/>
        <v>7.1748220500000029E-2</v>
      </c>
      <c r="K15" s="66">
        <f t="shared" ca="1" si="0"/>
        <v>6.4573398450000027E-2</v>
      </c>
      <c r="L15" s="66">
        <f t="shared" ca="1" si="0"/>
        <v>5.8116058605000027E-2</v>
      </c>
      <c r="N15" s="48"/>
      <c r="O15" s="50"/>
      <c r="P15" s="50"/>
      <c r="Q15" s="50"/>
      <c r="R15" s="50"/>
      <c r="S15" s="50"/>
      <c r="T15" s="24"/>
    </row>
    <row r="16" spans="1:20" x14ac:dyDescent="0.2">
      <c r="A16" s="64">
        <v>5</v>
      </c>
      <c r="B16" s="65"/>
      <c r="C16" s="66" t="str">
        <f t="shared" ref="C16:D21" ca="1" si="1">IF($A16 &lt; C$10, $B$4*OFFSET(C16,0,-1),IF($A16=C$10,$B$3*OFFSET(C16,1,-1),""))</f>
        <v/>
      </c>
      <c r="D16" s="66" t="str">
        <f t="shared" ca="1" si="1"/>
        <v/>
      </c>
      <c r="E16" s="66" t="str">
        <f t="shared" ca="1" si="0"/>
        <v/>
      </c>
      <c r="F16" s="66" t="str">
        <f t="shared" ca="1" si="0"/>
        <v/>
      </c>
      <c r="G16" s="66">
        <f t="shared" ca="1" si="0"/>
        <v>8.0525500000000028E-2</v>
      </c>
      <c r="H16" s="66">
        <f t="shared" ca="1" si="0"/>
        <v>7.2472950000000022E-2</v>
      </c>
      <c r="I16" s="66">
        <f t="shared" ca="1" si="0"/>
        <v>6.5225655000000021E-2</v>
      </c>
      <c r="J16" s="66">
        <f t="shared" ca="1" si="0"/>
        <v>5.8703089500000021E-2</v>
      </c>
      <c r="K16" s="66">
        <f t="shared" ca="1" si="0"/>
        <v>5.2832780550000021E-2</v>
      </c>
      <c r="L16" s="66">
        <f t="shared" ca="1" si="0"/>
        <v>4.7549502495000021E-2</v>
      </c>
      <c r="M16" s="7"/>
      <c r="N16" s="48">
        <v>5</v>
      </c>
      <c r="O16" s="49" t="str">
        <f>IF($N16 &lt;=O$10,($B$5*P10 + $B$6*P16)/(1+B16), "")</f>
        <v/>
      </c>
      <c r="P16" s="49" t="str">
        <f>IF($N16 &lt;=P$10,($B$5*Q10 + $B$6*Q16)/(1+C16), "")</f>
        <v/>
      </c>
      <c r="Q16" s="49" t="str">
        <f>IF($N16 &lt;=Q$10,($B$5*R10 + $B$6*R16)/(1+D16), "")</f>
        <v/>
      </c>
      <c r="R16" s="49" t="str">
        <f>IF($N16 &lt;=R$10,($B$5*S10 + $B$6*S16)/(1+E16), "")</f>
        <v/>
      </c>
      <c r="S16" s="49"/>
      <c r="T16" s="100"/>
    </row>
    <row r="17" spans="1:21" x14ac:dyDescent="0.2">
      <c r="A17" s="64">
        <v>4</v>
      </c>
      <c r="B17" s="66"/>
      <c r="C17" s="66" t="str">
        <f t="shared" ca="1" si="1"/>
        <v/>
      </c>
      <c r="D17" s="66" t="str">
        <f t="shared" ca="1" si="1"/>
        <v/>
      </c>
      <c r="E17" s="66" t="str">
        <f t="shared" ca="1" si="0"/>
        <v/>
      </c>
      <c r="F17" s="66">
        <f t="shared" ca="1" si="0"/>
        <v>7.320500000000002E-2</v>
      </c>
      <c r="G17" s="66">
        <f t="shared" ca="1" si="0"/>
        <v>6.5884500000000026E-2</v>
      </c>
      <c r="H17" s="66">
        <f t="shared" ca="1" si="0"/>
        <v>5.9296050000000024E-2</v>
      </c>
      <c r="I17" s="66">
        <f t="shared" ca="1" si="0"/>
        <v>5.3366445000000019E-2</v>
      </c>
      <c r="J17" s="66">
        <f t="shared" ca="1" si="0"/>
        <v>4.8029800500000018E-2</v>
      </c>
      <c r="K17" s="66">
        <f t="shared" ca="1" si="0"/>
        <v>4.3226820450000016E-2</v>
      </c>
      <c r="L17" s="66">
        <f t="shared" ca="1" si="0"/>
        <v>3.8904138405000017E-2</v>
      </c>
      <c r="M17" s="7"/>
      <c r="N17" s="48">
        <v>4</v>
      </c>
      <c r="O17" s="49" t="str">
        <f t="shared" ref="O17:R21" si="2">IF($N17 &lt;=O$10,($B$5*P16 + $B$6*P17)/(1+B17), "")</f>
        <v/>
      </c>
      <c r="P17" s="49" t="str">
        <f t="shared" si="2"/>
        <v/>
      </c>
      <c r="Q17" s="49" t="str">
        <f t="shared" si="2"/>
        <v/>
      </c>
      <c r="R17" s="49" t="str">
        <f t="shared" si="2"/>
        <v/>
      </c>
      <c r="S17" s="49">
        <v>100</v>
      </c>
      <c r="T17" s="100"/>
    </row>
    <row r="18" spans="1:21" x14ac:dyDescent="0.2">
      <c r="A18" s="64">
        <v>3</v>
      </c>
      <c r="B18" s="66"/>
      <c r="C18" s="66" t="str">
        <f t="shared" ca="1" si="1"/>
        <v/>
      </c>
      <c r="D18" s="66" t="str">
        <f t="shared" ca="1" si="1"/>
        <v/>
      </c>
      <c r="E18" s="66">
        <f t="shared" ca="1" si="0"/>
        <v>6.6550000000000012E-2</v>
      </c>
      <c r="F18" s="66">
        <f t="shared" ca="1" si="0"/>
        <v>5.9895000000000011E-2</v>
      </c>
      <c r="G18" s="66">
        <f t="shared" ca="1" si="0"/>
        <v>5.3905500000000009E-2</v>
      </c>
      <c r="H18" s="66">
        <f t="shared" ca="1" si="0"/>
        <v>4.8514950000000008E-2</v>
      </c>
      <c r="I18" s="66">
        <f t="shared" ca="1" si="0"/>
        <v>4.3663455000000011E-2</v>
      </c>
      <c r="J18" s="66">
        <f t="shared" ca="1" si="0"/>
        <v>3.929710950000001E-2</v>
      </c>
      <c r="K18" s="66">
        <f t="shared" ca="1" si="0"/>
        <v>3.5367398550000012E-2</v>
      </c>
      <c r="L18" s="66">
        <f t="shared" ca="1" si="0"/>
        <v>3.1830658695000014E-2</v>
      </c>
      <c r="M18" s="7"/>
      <c r="N18" s="48">
        <v>3</v>
      </c>
      <c r="O18" s="49" t="str">
        <f t="shared" si="2"/>
        <v/>
      </c>
      <c r="P18" s="49" t="str">
        <f t="shared" si="2"/>
        <v/>
      </c>
      <c r="Q18" s="49" t="str">
        <f t="shared" si="2"/>
        <v/>
      </c>
      <c r="R18" s="49">
        <f t="shared" ca="1" si="2"/>
        <v>93.760255027893663</v>
      </c>
      <c r="S18" s="49">
        <v>100</v>
      </c>
      <c r="T18" s="100"/>
    </row>
    <row r="19" spans="1:21" x14ac:dyDescent="0.2">
      <c r="A19" s="64">
        <v>2</v>
      </c>
      <c r="B19" s="66"/>
      <c r="C19" s="66" t="str">
        <f t="shared" ca="1" si="1"/>
        <v/>
      </c>
      <c r="D19" s="66">
        <f t="shared" ca="1" si="1"/>
        <v>6.0500000000000012E-2</v>
      </c>
      <c r="E19" s="66">
        <f t="shared" ca="1" si="0"/>
        <v>5.4450000000000012E-2</v>
      </c>
      <c r="F19" s="66">
        <f t="shared" ca="1" si="0"/>
        <v>4.9005000000000014E-2</v>
      </c>
      <c r="G19" s="66">
        <f t="shared" ca="1" si="0"/>
        <v>4.4104500000000012E-2</v>
      </c>
      <c r="H19" s="66">
        <f t="shared" ca="1" si="0"/>
        <v>3.9694050000000008E-2</v>
      </c>
      <c r="I19" s="66">
        <f t="shared" ca="1" si="0"/>
        <v>3.5724645000000006E-2</v>
      </c>
      <c r="J19" s="66">
        <f t="shared" ca="1" si="0"/>
        <v>3.2152180500000009E-2</v>
      </c>
      <c r="K19" s="66">
        <f t="shared" ca="1" si="0"/>
        <v>2.893696245000001E-2</v>
      </c>
      <c r="L19" s="66">
        <f t="shared" ca="1" si="0"/>
        <v>2.6043266205000009E-2</v>
      </c>
      <c r="M19" s="7"/>
      <c r="N19" s="48">
        <v>2</v>
      </c>
      <c r="O19" s="49" t="str">
        <f t="shared" si="2"/>
        <v/>
      </c>
      <c r="P19" s="49" t="str">
        <f t="shared" si="2"/>
        <v/>
      </c>
      <c r="Q19" s="49">
        <f t="shared" ca="1" si="2"/>
        <v>88.918635333959557</v>
      </c>
      <c r="R19" s="49">
        <f t="shared" ca="1" si="2"/>
        <v>94.836170515434574</v>
      </c>
      <c r="S19" s="49">
        <v>100</v>
      </c>
      <c r="T19" s="100"/>
    </row>
    <row r="20" spans="1:21" x14ac:dyDescent="0.2">
      <c r="A20" s="64">
        <v>1</v>
      </c>
      <c r="B20" s="66"/>
      <c r="C20" s="66">
        <f t="shared" ca="1" si="1"/>
        <v>5.5000000000000007E-2</v>
      </c>
      <c r="D20" s="66">
        <f t="shared" ca="1" si="1"/>
        <v>4.9500000000000009E-2</v>
      </c>
      <c r="E20" s="66">
        <f t="shared" ca="1" si="0"/>
        <v>4.4550000000000006E-2</v>
      </c>
      <c r="F20" s="66">
        <f t="shared" ca="1" si="0"/>
        <v>4.0095000000000006E-2</v>
      </c>
      <c r="G20" s="66">
        <f t="shared" ca="1" si="0"/>
        <v>3.6085500000000006E-2</v>
      </c>
      <c r="H20" s="66">
        <f t="shared" ca="1" si="0"/>
        <v>3.2476950000000004E-2</v>
      </c>
      <c r="I20" s="66">
        <f t="shared" ca="1" si="0"/>
        <v>2.9229255000000006E-2</v>
      </c>
      <c r="J20" s="66">
        <f t="shared" ca="1" si="0"/>
        <v>2.6306329500000006E-2</v>
      </c>
      <c r="K20" s="66">
        <f t="shared" ca="1" si="0"/>
        <v>2.3675696550000007E-2</v>
      </c>
      <c r="L20" s="66">
        <f t="shared" ca="1" si="0"/>
        <v>2.1308126895000008E-2</v>
      </c>
      <c r="M20" s="7"/>
      <c r="N20" s="48">
        <v>1</v>
      </c>
      <c r="O20" s="49" t="str">
        <f t="shared" si="2"/>
        <v/>
      </c>
      <c r="P20" s="49">
        <f t="shared" ca="1" si="2"/>
        <v>85.170639050908576</v>
      </c>
      <c r="Q20" s="49">
        <f t="shared" ca="1" si="2"/>
        <v>90.79141306345754</v>
      </c>
      <c r="R20" s="49">
        <f t="shared" ca="1" si="2"/>
        <v>95.73500550476281</v>
      </c>
      <c r="S20" s="49">
        <v>100</v>
      </c>
      <c r="T20" s="100"/>
    </row>
    <row r="21" spans="1:21" x14ac:dyDescent="0.2">
      <c r="A21" s="64">
        <v>0</v>
      </c>
      <c r="B21" s="66">
        <f>$B$2</f>
        <v>0.05</v>
      </c>
      <c r="C21" s="65">
        <f t="shared" ca="1" si="1"/>
        <v>4.5000000000000005E-2</v>
      </c>
      <c r="D21" s="66">
        <f t="shared" ca="1" si="1"/>
        <v>4.0500000000000008E-2</v>
      </c>
      <c r="E21" s="66">
        <f t="shared" ca="1" si="0"/>
        <v>3.645000000000001E-2</v>
      </c>
      <c r="F21" s="66">
        <f t="shared" ca="1" si="0"/>
        <v>3.2805000000000008E-2</v>
      </c>
      <c r="G21" s="66">
        <f t="shared" ca="1" si="0"/>
        <v>2.9524500000000009E-2</v>
      </c>
      <c r="H21" s="66">
        <f t="shared" ca="1" si="0"/>
        <v>2.657205000000001E-2</v>
      </c>
      <c r="I21" s="66">
        <f t="shared" ca="1" si="0"/>
        <v>2.3914845000000011E-2</v>
      </c>
      <c r="J21" s="66">
        <f t="shared" ca="1" si="0"/>
        <v>2.1523360500000012E-2</v>
      </c>
      <c r="K21" s="66">
        <f t="shared" ca="1" si="0"/>
        <v>1.937102445000001E-2</v>
      </c>
      <c r="L21" s="66">
        <f t="shared" ca="1" si="0"/>
        <v>1.7433922005000008E-2</v>
      </c>
      <c r="M21" s="7"/>
      <c r="N21" s="48">
        <v>0</v>
      </c>
      <c r="O21" s="49">
        <f t="shared" ca="1" si="2"/>
        <v>82.288957356046751</v>
      </c>
      <c r="P21" s="49">
        <f t="shared" ca="1" si="2"/>
        <v>87.636171396789592</v>
      </c>
      <c r="Q21" s="49">
        <f t="shared" ca="1" si="2"/>
        <v>92.368185155832705</v>
      </c>
      <c r="R21" s="23">
        <f t="shared" ca="1" si="2"/>
        <v>96.483187804525059</v>
      </c>
      <c r="S21" s="49">
        <v>100</v>
      </c>
      <c r="T21" s="100" t="s">
        <v>7</v>
      </c>
    </row>
    <row r="22" spans="1:21" ht="13.5" thickBot="1" x14ac:dyDescent="0.25">
      <c r="A22" s="53"/>
      <c r="B22" s="55"/>
      <c r="C22" s="68"/>
      <c r="D22" s="68"/>
      <c r="E22" s="68"/>
      <c r="F22" s="68"/>
      <c r="G22" s="68"/>
      <c r="H22" s="68"/>
      <c r="I22" s="68"/>
      <c r="J22" s="68"/>
      <c r="K22" s="68"/>
      <c r="L22" s="69"/>
      <c r="M22" s="7"/>
      <c r="N22" s="53"/>
      <c r="O22" s="70"/>
      <c r="P22" s="70"/>
      <c r="Q22" s="70"/>
      <c r="R22" s="70"/>
      <c r="S22" s="70"/>
      <c r="T22" s="101"/>
    </row>
    <row r="23" spans="1:21" x14ac:dyDescent="0.2">
      <c r="A23" s="1"/>
      <c r="L23" s="7"/>
      <c r="M23" s="7"/>
      <c r="N23" s="7"/>
      <c r="O23" s="7"/>
    </row>
    <row r="24" spans="1:21" x14ac:dyDescent="0.2">
      <c r="B24" s="5"/>
      <c r="C24" s="5"/>
      <c r="D24" s="2"/>
      <c r="E24" s="5"/>
    </row>
    <row r="25" spans="1:21" ht="13.5" thickBot="1" x14ac:dyDescent="0.25">
      <c r="B25" s="5"/>
      <c r="C25" s="5"/>
      <c r="D25" s="2"/>
      <c r="E25" s="5"/>
    </row>
    <row r="26" spans="1:21" ht="13.5" thickBot="1" x14ac:dyDescent="0.25">
      <c r="A26" s="122" t="s">
        <v>38</v>
      </c>
      <c r="B26" s="123"/>
      <c r="C26" s="124"/>
      <c r="D26" s="44"/>
      <c r="E26" s="45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7"/>
      <c r="U26" s="50"/>
    </row>
    <row r="27" spans="1:21" x14ac:dyDescent="0.2">
      <c r="A27" s="48"/>
      <c r="B27" s="49"/>
      <c r="C27" s="49"/>
      <c r="D27" s="23"/>
      <c r="E27" s="49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24"/>
      <c r="U27" s="50"/>
    </row>
    <row r="28" spans="1:21" x14ac:dyDescent="0.2">
      <c r="A28" s="48"/>
      <c r="B28" s="50">
        <v>0</v>
      </c>
      <c r="C28" s="50">
        <v>1</v>
      </c>
      <c r="D28" s="50">
        <v>2</v>
      </c>
      <c r="E28" s="50">
        <v>3</v>
      </c>
      <c r="F28" s="50">
        <v>4</v>
      </c>
      <c r="G28" s="50">
        <v>5</v>
      </c>
      <c r="H28" s="50">
        <v>6</v>
      </c>
      <c r="I28" s="50"/>
      <c r="J28" s="50"/>
      <c r="K28" s="50"/>
      <c r="M28" s="50"/>
      <c r="N28" s="50"/>
      <c r="O28" s="50"/>
      <c r="P28" s="50"/>
      <c r="Q28" s="50"/>
      <c r="R28" s="50"/>
      <c r="S28" s="50"/>
      <c r="T28" s="24"/>
      <c r="U28" s="50"/>
    </row>
    <row r="29" spans="1:21" x14ac:dyDescent="0.2">
      <c r="A29" s="48">
        <v>6</v>
      </c>
      <c r="B29" s="22" t="str">
        <f t="shared" ref="B29:G29" si="3">IF($A29 &lt;=B$28, 100*$B$39  + ( $B$5 *C28   +   $B$6*C29  )/(1+B10),"")</f>
        <v/>
      </c>
      <c r="C29" s="22" t="str">
        <f t="shared" si="3"/>
        <v/>
      </c>
      <c r="D29" s="22" t="str">
        <f t="shared" si="3"/>
        <v/>
      </c>
      <c r="E29" s="22" t="str">
        <f t="shared" si="3"/>
        <v/>
      </c>
      <c r="F29" s="22" t="str">
        <f t="shared" si="3"/>
        <v/>
      </c>
      <c r="G29" s="22" t="str">
        <f t="shared" si="3"/>
        <v/>
      </c>
      <c r="H29" s="49">
        <v>110</v>
      </c>
      <c r="I29" s="22"/>
      <c r="J29" s="22"/>
      <c r="K29" s="22"/>
      <c r="M29" s="50"/>
      <c r="N29" s="50"/>
      <c r="O29" s="50"/>
      <c r="P29" s="50"/>
      <c r="Q29" s="50"/>
      <c r="R29" s="50"/>
      <c r="S29" s="50"/>
      <c r="T29" s="24"/>
      <c r="U29" s="50"/>
    </row>
    <row r="30" spans="1:21" x14ac:dyDescent="0.2">
      <c r="A30" s="48">
        <v>5</v>
      </c>
      <c r="B30" s="22" t="str">
        <f t="shared" ref="B30:G35" si="4">IF($A30 &lt;=B$28, 100*$B$39  + ( $B$5 *C29   +   $B$6*C30  )/(1+B16),"")</f>
        <v/>
      </c>
      <c r="C30" s="22" t="str">
        <f t="shared" si="4"/>
        <v/>
      </c>
      <c r="D30" s="22" t="str">
        <f t="shared" si="4"/>
        <v/>
      </c>
      <c r="E30" s="22" t="str">
        <f t="shared" si="4"/>
        <v/>
      </c>
      <c r="F30" s="22" t="str">
        <f t="shared" si="4"/>
        <v/>
      </c>
      <c r="G30" s="22">
        <f t="shared" ca="1" si="4"/>
        <v>101.80231748348373</v>
      </c>
      <c r="H30" s="49">
        <v>110</v>
      </c>
      <c r="I30" s="22"/>
      <c r="J30" s="22"/>
      <c r="K30" s="22"/>
      <c r="M30" s="50"/>
      <c r="N30" s="50"/>
      <c r="O30" s="50"/>
      <c r="P30" s="50"/>
      <c r="Q30" s="50"/>
      <c r="R30" s="50"/>
      <c r="S30" s="50"/>
      <c r="T30" s="24"/>
      <c r="U30" s="50"/>
    </row>
    <row r="31" spans="1:21" x14ac:dyDescent="0.2">
      <c r="A31" s="48">
        <v>4</v>
      </c>
      <c r="B31" s="22" t="str">
        <f t="shared" si="4"/>
        <v/>
      </c>
      <c r="C31" s="22" t="str">
        <f t="shared" si="4"/>
        <v/>
      </c>
      <c r="D31" s="22" t="str">
        <f t="shared" si="4"/>
        <v/>
      </c>
      <c r="E31" s="22" t="str">
        <f t="shared" si="4"/>
        <v/>
      </c>
      <c r="F31" s="22">
        <f t="shared" ca="1" si="4"/>
        <v>95.509708118922575</v>
      </c>
      <c r="G31" s="22">
        <f t="shared" ca="1" si="4"/>
        <v>103.20067512005286</v>
      </c>
      <c r="H31" s="49">
        <v>110</v>
      </c>
      <c r="I31" s="22"/>
      <c r="J31" s="22"/>
      <c r="K31" s="22"/>
      <c r="M31" s="50"/>
      <c r="N31" s="50"/>
      <c r="O31" s="50"/>
      <c r="P31" s="50"/>
      <c r="Q31" s="50"/>
      <c r="R31" s="50"/>
      <c r="S31" s="50"/>
      <c r="T31" s="24"/>
      <c r="U31" s="50"/>
    </row>
    <row r="32" spans="1:21" x14ac:dyDescent="0.2">
      <c r="A32" s="48">
        <v>3</v>
      </c>
      <c r="B32" s="22" t="str">
        <f t="shared" si="4"/>
        <v/>
      </c>
      <c r="C32" s="22" t="str">
        <f t="shared" si="4"/>
        <v/>
      </c>
      <c r="D32" s="22" t="str">
        <f t="shared" si="4"/>
        <v/>
      </c>
      <c r="E32" s="22">
        <f t="shared" ca="1" si="4"/>
        <v>90.681094026954781</v>
      </c>
      <c r="F32" s="22">
        <f t="shared" ca="1" si="4"/>
        <v>97.922133549974703</v>
      </c>
      <c r="G32" s="22">
        <f t="shared" ca="1" si="4"/>
        <v>104.37368435784803</v>
      </c>
      <c r="H32" s="49">
        <v>110</v>
      </c>
      <c r="I32" s="22"/>
      <c r="J32" s="22"/>
      <c r="K32" s="22"/>
      <c r="M32" s="50"/>
      <c r="N32" s="50"/>
      <c r="O32" s="50"/>
      <c r="P32" s="50"/>
      <c r="Q32" s="50"/>
      <c r="R32" s="50"/>
      <c r="S32" s="50"/>
      <c r="T32" s="24"/>
      <c r="U32" s="50"/>
    </row>
    <row r="33" spans="1:21" x14ac:dyDescent="0.2">
      <c r="A33" s="48">
        <v>2</v>
      </c>
      <c r="B33" s="22" t="str">
        <f t="shared" si="4"/>
        <v/>
      </c>
      <c r="C33" s="22" t="str">
        <f t="shared" si="4"/>
        <v/>
      </c>
      <c r="D33" s="22">
        <f t="shared" ca="1" si="4"/>
        <v>86.994475678093437</v>
      </c>
      <c r="E33" s="22">
        <f t="shared" ca="1" si="4"/>
        <v>93.834188886281396</v>
      </c>
      <c r="F33" s="22">
        <f t="shared" ca="1" si="4"/>
        <v>99.96478739230416</v>
      </c>
      <c r="G33" s="22">
        <f t="shared" ca="1" si="4"/>
        <v>105.35343923908</v>
      </c>
      <c r="H33" s="49">
        <v>110</v>
      </c>
      <c r="I33" s="22"/>
      <c r="J33" s="22"/>
      <c r="K33" s="22"/>
      <c r="M33" s="50"/>
      <c r="N33" s="50"/>
      <c r="O33" s="50"/>
      <c r="P33" s="50"/>
      <c r="Q33" s="50"/>
      <c r="R33" s="50"/>
      <c r="S33" s="50"/>
      <c r="T33" s="24"/>
      <c r="U33" s="50"/>
    </row>
    <row r="34" spans="1:21" x14ac:dyDescent="0.2">
      <c r="A34" s="48">
        <v>1</v>
      </c>
      <c r="B34" s="22" t="str">
        <f t="shared" si="4"/>
        <v/>
      </c>
      <c r="C34" s="22">
        <f t="shared" ca="1" si="4"/>
        <v>84.210691214037396</v>
      </c>
      <c r="D34" s="22">
        <f t="shared" ca="1" si="4"/>
        <v>90.690082783525469</v>
      </c>
      <c r="E34" s="22">
        <f t="shared" ca="1" si="4"/>
        <v>96.524294876338601</v>
      </c>
      <c r="F34" s="22">
        <f t="shared" ca="1" si="4"/>
        <v>101.68411703385483</v>
      </c>
      <c r="G34" s="22">
        <f t="shared" ca="1" si="4"/>
        <v>106.16884417357448</v>
      </c>
      <c r="H34" s="49">
        <v>110</v>
      </c>
      <c r="I34" s="22"/>
      <c r="J34" s="22"/>
      <c r="K34" s="22"/>
      <c r="M34" s="50"/>
      <c r="N34" s="50"/>
      <c r="O34" s="50"/>
      <c r="P34" s="50"/>
      <c r="Q34" s="50"/>
      <c r="R34" s="50"/>
      <c r="S34" s="50"/>
      <c r="T34" s="24"/>
      <c r="U34" s="50"/>
    </row>
    <row r="35" spans="1:21" x14ac:dyDescent="0.2">
      <c r="A35" s="48">
        <v>0</v>
      </c>
      <c r="B35" s="22">
        <f t="shared" ca="1" si="4"/>
        <v>82.149133398756732</v>
      </c>
      <c r="C35" s="22">
        <f t="shared" ca="1" si="4"/>
        <v>88.30248892335176</v>
      </c>
      <c r="D35" s="22">
        <f t="shared" ca="1" si="4"/>
        <v>93.862119066279703</v>
      </c>
      <c r="E35" s="22">
        <f t="shared" ca="1" si="4"/>
        <v>98.802774900589455</v>
      </c>
      <c r="F35" s="22">
        <f t="shared" ca="1" si="4"/>
        <v>103.12415505757706</v>
      </c>
      <c r="G35" s="51">
        <f t="shared" ca="1" si="4"/>
        <v>106.84544175490724</v>
      </c>
      <c r="H35" s="49">
        <v>110</v>
      </c>
      <c r="I35" s="51"/>
      <c r="J35" s="51"/>
      <c r="K35" s="51"/>
      <c r="M35" s="50"/>
      <c r="N35" s="50"/>
      <c r="O35" s="50"/>
      <c r="P35" s="50"/>
      <c r="Q35" s="50"/>
      <c r="R35" s="50"/>
      <c r="S35" s="50"/>
      <c r="T35" s="24"/>
      <c r="U35" s="50"/>
    </row>
    <row r="36" spans="1:21" x14ac:dyDescent="0.2">
      <c r="A36" s="48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24"/>
      <c r="U36" s="50"/>
    </row>
    <row r="37" spans="1:21" ht="13.5" thickBot="1" x14ac:dyDescent="0.25">
      <c r="A37" s="48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24"/>
      <c r="U37" s="50"/>
    </row>
    <row r="38" spans="1:21" ht="13.5" thickBot="1" x14ac:dyDescent="0.25">
      <c r="A38" s="125" t="s">
        <v>9</v>
      </c>
      <c r="B38" s="126"/>
      <c r="C38" s="52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125" t="s">
        <v>11</v>
      </c>
      <c r="O38" s="126"/>
      <c r="P38" s="52"/>
      <c r="Q38" s="50"/>
      <c r="R38" s="50"/>
      <c r="S38" s="50"/>
      <c r="T38" s="24"/>
    </row>
    <row r="39" spans="1:21" x14ac:dyDescent="0.2">
      <c r="A39" s="42" t="s">
        <v>10</v>
      </c>
      <c r="B39" s="43">
        <v>0</v>
      </c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42" t="s">
        <v>12</v>
      </c>
      <c r="O39" s="43">
        <v>0</v>
      </c>
      <c r="P39" s="50"/>
      <c r="Q39" s="50"/>
      <c r="R39" s="50"/>
      <c r="S39" s="50"/>
      <c r="T39" s="24"/>
    </row>
    <row r="40" spans="1:21" ht="13.5" thickBot="1" x14ac:dyDescent="0.25">
      <c r="A40" s="40" t="s">
        <v>37</v>
      </c>
      <c r="B40" s="41">
        <v>4</v>
      </c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40" t="s">
        <v>37</v>
      </c>
      <c r="O40" s="41">
        <v>4</v>
      </c>
      <c r="P40" s="50"/>
      <c r="Q40" s="50"/>
      <c r="R40" s="50"/>
      <c r="S40" s="50"/>
      <c r="T40" s="24"/>
    </row>
    <row r="41" spans="1:21" x14ac:dyDescent="0.2">
      <c r="A41" s="48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24"/>
    </row>
    <row r="42" spans="1:21" x14ac:dyDescent="0.2">
      <c r="A42" s="48"/>
      <c r="B42" s="50">
        <v>0</v>
      </c>
      <c r="C42" s="50">
        <v>1</v>
      </c>
      <c r="D42" s="111">
        <v>2</v>
      </c>
      <c r="E42" s="111">
        <v>3</v>
      </c>
      <c r="F42" s="111">
        <v>4</v>
      </c>
      <c r="G42" s="112">
        <v>5</v>
      </c>
      <c r="H42" s="112">
        <v>6</v>
      </c>
      <c r="I42" s="112">
        <v>7</v>
      </c>
      <c r="J42" s="112">
        <v>8</v>
      </c>
      <c r="K42" s="112">
        <v>9</v>
      </c>
      <c r="L42" s="112">
        <v>10</v>
      </c>
      <c r="M42" s="50"/>
      <c r="N42" s="50"/>
      <c r="O42" s="50">
        <v>0</v>
      </c>
      <c r="P42" s="50">
        <v>1</v>
      </c>
      <c r="Q42" s="50">
        <v>2</v>
      </c>
      <c r="R42" s="50">
        <v>3</v>
      </c>
      <c r="S42" s="50">
        <v>4</v>
      </c>
      <c r="T42" s="24"/>
    </row>
    <row r="43" spans="1:21" x14ac:dyDescent="0.2">
      <c r="A43" s="64">
        <v>10</v>
      </c>
      <c r="B43" s="50"/>
      <c r="C43" s="50"/>
      <c r="D43" s="111"/>
      <c r="E43" s="22" t="str">
        <f t="shared" ref="E43:K43" si="5">IF($A43 &lt;=E$42,  ( $B$5 *F42   +   $B$6*F43  )/(1+E11),"")</f>
        <v/>
      </c>
      <c r="F43" s="22" t="str">
        <f t="shared" si="5"/>
        <v/>
      </c>
      <c r="G43" s="22" t="str">
        <f t="shared" si="5"/>
        <v/>
      </c>
      <c r="H43" s="22" t="str">
        <f t="shared" si="5"/>
        <v/>
      </c>
      <c r="I43" s="22" t="str">
        <f t="shared" si="5"/>
        <v/>
      </c>
      <c r="J43" s="22" t="str">
        <f t="shared" si="5"/>
        <v/>
      </c>
      <c r="K43" s="22" t="str">
        <f t="shared" si="5"/>
        <v/>
      </c>
      <c r="L43" s="111">
        <f>100</f>
        <v>100</v>
      </c>
      <c r="M43" s="50"/>
      <c r="N43" s="50"/>
      <c r="O43" s="50"/>
      <c r="P43" s="50"/>
      <c r="Q43" s="50"/>
      <c r="R43" s="50"/>
      <c r="S43" s="50"/>
      <c r="T43" s="24"/>
    </row>
    <row r="44" spans="1:21" x14ac:dyDescent="0.2">
      <c r="A44" s="64">
        <v>9</v>
      </c>
      <c r="B44" s="50"/>
      <c r="C44" s="50"/>
      <c r="D44" s="111"/>
      <c r="E44" s="22" t="str">
        <f t="shared" ref="E44:K44" si="6">IF($A44 &lt;=E$42,  ( $B$5 *F43   +   $B$6*F44  )/(1+E12),"")</f>
        <v/>
      </c>
      <c r="F44" s="22" t="str">
        <f t="shared" si="6"/>
        <v/>
      </c>
      <c r="G44" s="22" t="str">
        <f t="shared" si="6"/>
        <v/>
      </c>
      <c r="H44" s="22" t="str">
        <f t="shared" si="6"/>
        <v/>
      </c>
      <c r="I44" s="22" t="str">
        <f t="shared" si="6"/>
        <v/>
      </c>
      <c r="J44" s="22" t="str">
        <f t="shared" si="6"/>
        <v/>
      </c>
      <c r="K44" s="22">
        <f t="shared" ca="1" si="6"/>
        <v>89.453648771397866</v>
      </c>
      <c r="L44" s="111">
        <f>100</f>
        <v>100</v>
      </c>
      <c r="M44" s="50"/>
      <c r="N44" s="50"/>
      <c r="O44" s="50"/>
      <c r="P44" s="50"/>
      <c r="Q44" s="50"/>
      <c r="R44" s="50"/>
      <c r="S44" s="50"/>
      <c r="T44" s="24"/>
    </row>
    <row r="45" spans="1:21" x14ac:dyDescent="0.2">
      <c r="A45" s="64">
        <v>8</v>
      </c>
      <c r="B45" s="50"/>
      <c r="C45" s="50"/>
      <c r="D45" s="111"/>
      <c r="E45" s="22" t="str">
        <f t="shared" ref="E45:K45" si="7">IF($A45 &lt;=E$42,  ( $B$5 *F44   +   $B$6*F45  )/(1+E13),"")</f>
        <v/>
      </c>
      <c r="F45" s="22" t="str">
        <f t="shared" si="7"/>
        <v/>
      </c>
      <c r="G45" s="22" t="str">
        <f t="shared" si="7"/>
        <v/>
      </c>
      <c r="H45" s="22" t="str">
        <f t="shared" si="7"/>
        <v/>
      </c>
      <c r="I45" s="22" t="str">
        <f t="shared" si="7"/>
        <v/>
      </c>
      <c r="J45" s="22">
        <f t="shared" ca="1" si="7"/>
        <v>81.583939847428169</v>
      </c>
      <c r="K45" s="22">
        <f t="shared" ca="1" si="7"/>
        <v>91.202472976724465</v>
      </c>
      <c r="L45" s="111">
        <f>100</f>
        <v>100</v>
      </c>
      <c r="M45" s="50"/>
      <c r="N45" s="50"/>
      <c r="O45" s="50"/>
      <c r="P45" s="50"/>
      <c r="Q45" s="50"/>
      <c r="R45" s="50"/>
      <c r="S45" s="50"/>
      <c r="T45" s="24"/>
    </row>
    <row r="46" spans="1:21" x14ac:dyDescent="0.2">
      <c r="A46" s="64">
        <v>7</v>
      </c>
      <c r="B46" s="50"/>
      <c r="C46" s="50"/>
      <c r="D46" s="111"/>
      <c r="E46" s="22" t="str">
        <f t="shared" ref="E46:K46" si="8">IF($A46 &lt;=E$42,  ( $B$5 *F45   +   $B$6*F46  )/(1+E14),"")</f>
        <v/>
      </c>
      <c r="F46" s="22" t="str">
        <f t="shared" si="8"/>
        <v/>
      </c>
      <c r="G46" s="22" t="str">
        <f t="shared" si="8"/>
        <v/>
      </c>
      <c r="H46" s="22" t="str">
        <f t="shared" si="8"/>
        <v/>
      </c>
      <c r="I46" s="22">
        <f t="shared" ca="1" si="8"/>
        <v>75.683223860718243</v>
      </c>
      <c r="J46" s="22">
        <f t="shared" ca="1" si="8"/>
        <v>84.531027126059286</v>
      </c>
      <c r="K46" s="22">
        <f t="shared" ca="1" si="8"/>
        <v>92.685016499094502</v>
      </c>
      <c r="L46" s="111">
        <f>100</f>
        <v>100</v>
      </c>
      <c r="M46" s="50"/>
      <c r="N46" s="50"/>
      <c r="O46" s="50"/>
      <c r="P46" s="50"/>
      <c r="Q46" s="50"/>
      <c r="R46" s="50"/>
      <c r="S46" s="50"/>
      <c r="T46" s="24"/>
    </row>
    <row r="47" spans="1:21" x14ac:dyDescent="0.2">
      <c r="A47" s="64">
        <v>6</v>
      </c>
      <c r="B47" s="50"/>
      <c r="C47" s="50"/>
      <c r="D47" s="111"/>
      <c r="E47" s="22" t="str">
        <f t="shared" ref="E47:K47" si="9">IF($A47 &lt;=E$42,  ( $B$5 *F46   +   $B$6*F47  )/(1+E15),"")</f>
        <v/>
      </c>
      <c r="F47" s="22" t="str">
        <f t="shared" si="9"/>
        <v/>
      </c>
      <c r="G47" s="22" t="str">
        <f t="shared" si="9"/>
        <v/>
      </c>
      <c r="H47" s="22">
        <f t="shared" ca="1" si="9"/>
        <v>71.260629251758132</v>
      </c>
      <c r="I47" s="22">
        <f t="shared" ca="1" si="9"/>
        <v>79.462289804585396</v>
      </c>
      <c r="J47" s="22">
        <f t="shared" ca="1" si="9"/>
        <v>87.063058906076606</v>
      </c>
      <c r="K47" s="22">
        <f t="shared" ca="1" si="9"/>
        <v>93.934340408654037</v>
      </c>
      <c r="L47" s="111">
        <f>100</f>
        <v>100</v>
      </c>
      <c r="M47" s="50"/>
      <c r="N47" s="50"/>
      <c r="O47" s="50"/>
      <c r="P47" s="50"/>
      <c r="Q47" s="50"/>
      <c r="R47" s="50"/>
      <c r="S47" s="50"/>
      <c r="T47" s="24"/>
    </row>
    <row r="48" spans="1:21" x14ac:dyDescent="0.2">
      <c r="A48" s="64">
        <v>5</v>
      </c>
      <c r="B48" s="50"/>
      <c r="C48" s="50"/>
      <c r="D48" s="111"/>
      <c r="E48" s="22" t="str">
        <f t="shared" ref="E48:K48" si="10">IF($A48 &lt;=E$42,  ( $B$5 *F47   +   $B$6*F48  )/(1+E16),"")</f>
        <v/>
      </c>
      <c r="F48" s="22" t="str">
        <f t="shared" si="10"/>
        <v/>
      </c>
      <c r="G48" s="22">
        <f t="shared" ca="1" si="10"/>
        <v>67.968561148156567</v>
      </c>
      <c r="H48" s="22">
        <f t="shared" ca="1" si="10"/>
        <v>75.622897786026769</v>
      </c>
      <c r="I48" s="22">
        <f t="shared" ca="1" si="10"/>
        <v>82.744734747671842</v>
      </c>
      <c r="J48" s="22">
        <f t="shared" ca="1" si="10"/>
        <v>89.220569632703416</v>
      </c>
      <c r="K48" s="22">
        <f t="shared" ca="1" si="10"/>
        <v>94.981845025531968</v>
      </c>
      <c r="L48" s="111">
        <f>100</f>
        <v>100</v>
      </c>
      <c r="M48" s="50"/>
      <c r="N48" s="50"/>
      <c r="O48" s="50"/>
      <c r="P48" s="50"/>
      <c r="Q48" s="50"/>
      <c r="R48" s="50"/>
      <c r="S48" s="50"/>
      <c r="T48" s="24"/>
    </row>
    <row r="49" spans="1:20" x14ac:dyDescent="0.2">
      <c r="A49" s="64">
        <v>4</v>
      </c>
      <c r="B49" s="22" t="str">
        <f>IF($A49 &lt;=B$42,  ( $B$5 *C42   +   $B$6*C49  )/(1+B17),"")</f>
        <v/>
      </c>
      <c r="C49" s="22" t="str">
        <f>IF($A49 &lt;=C$42,  ( $B$5 *D42   +   $B$6*D49  )/(1+C17),"")</f>
        <v/>
      </c>
      <c r="D49" s="22" t="str">
        <f>IF($A49 &lt;=D$42,  ( $B$5 *E42   +   $B$6*E49  )/(1+D17),"")</f>
        <v/>
      </c>
      <c r="E49" s="22" t="str">
        <f t="shared" ref="E49:K49" si="11">IF($A49 &lt;=E$42,  ( $B$5 *F48   +   $B$6*F49  )/(1+E17),"")</f>
        <v/>
      </c>
      <c r="F49" s="22">
        <f t="shared" ca="1" si="11"/>
        <v>65.55598201203054</v>
      </c>
      <c r="G49" s="22">
        <f t="shared" ca="1" si="11"/>
        <v>72.741454202285908</v>
      </c>
      <c r="H49" s="22">
        <f t="shared" ca="1" si="11"/>
        <v>79.44507929732606</v>
      </c>
      <c r="I49" s="22">
        <f t="shared" ca="1" si="11"/>
        <v>85.566982635516666</v>
      </c>
      <c r="J49" s="22">
        <f t="shared" ca="1" si="11"/>
        <v>91.046206983598438</v>
      </c>
      <c r="K49" s="22">
        <f t="shared" ca="1" si="11"/>
        <v>95.856431257072757</v>
      </c>
      <c r="L49" s="111">
        <f>100</f>
        <v>100</v>
      </c>
      <c r="M49" s="50"/>
      <c r="N49" s="50">
        <v>4</v>
      </c>
      <c r="O49" s="22" t="str">
        <f>IF($A49 &lt;=O$42,  ( $B$5 *#REF!   +   $B$6*P49  ),"")</f>
        <v/>
      </c>
      <c r="P49" s="22" t="str">
        <f>IF($A49 &lt;=P$42,  ( $B$5 *#REF!   +   $B$6*Q49  ),"")</f>
        <v/>
      </c>
      <c r="Q49" s="22" t="str">
        <f>IF($A49 &lt;=Q$42,  ( $B$5 *#REF!   +   $B$6*R49  ),"")</f>
        <v/>
      </c>
      <c r="R49" s="22" t="str">
        <f>IF($A49 &lt;=R$42,  ( $B$5 *#REF!   +   $B$6*S49  ),"")</f>
        <v/>
      </c>
      <c r="S49" s="22">
        <f ca="1">IF($N49 &lt;=S$42, F49-100*$O$39,"")</f>
        <v>65.55598201203054</v>
      </c>
      <c r="T49" s="24"/>
    </row>
    <row r="50" spans="1:20" x14ac:dyDescent="0.2">
      <c r="A50" s="64">
        <v>3</v>
      </c>
      <c r="B50" s="22" t="str">
        <f t="shared" ref="B50:D53" si="12">IF($A50 &lt;=B$42,  ( $B$5 *C49   +   $B$6*C50  )/(1+B18),"")</f>
        <v/>
      </c>
      <c r="C50" s="22" t="str">
        <f t="shared" si="12"/>
        <v/>
      </c>
      <c r="D50" s="22" t="str">
        <f t="shared" si="12"/>
        <v/>
      </c>
      <c r="E50" s="22">
        <f t="shared" ref="E50:K50" ca="1" si="13">IF($A50 &lt;=E$42,  ( $B$5 *F49   +   $B$6*F50  )/(1+E18),"")</f>
        <v>63.838111174377453</v>
      </c>
      <c r="F50" s="22">
        <f t="shared" ca="1" si="13"/>
        <v>70.617092934034005</v>
      </c>
      <c r="G50" s="22">
        <f t="shared" ca="1" si="13"/>
        <v>76.95195322835005</v>
      </c>
      <c r="H50" s="22">
        <f t="shared" ca="1" si="13"/>
        <v>82.755094188875688</v>
      </c>
      <c r="I50" s="22">
        <f t="shared" ca="1" si="13"/>
        <v>87.972924255871916</v>
      </c>
      <c r="J50" s="22">
        <f t="shared" ca="1" si="13"/>
        <v>92.58204516707471</v>
      </c>
      <c r="K50" s="22">
        <f t="shared" ca="1" si="13"/>
        <v>96.584072610405642</v>
      </c>
      <c r="L50" s="111">
        <f>100</f>
        <v>100</v>
      </c>
      <c r="M50" s="50"/>
      <c r="N50" s="50">
        <v>3</v>
      </c>
      <c r="O50" s="22" t="str">
        <f t="shared" ref="O50:R53" si="14">IF($A50 &lt;=O$42,  ( $B$5 *P49   +   $B$6*P50  ),"")</f>
        <v/>
      </c>
      <c r="P50" s="22" t="str">
        <f t="shared" si="14"/>
        <v/>
      </c>
      <c r="Q50" s="22" t="str">
        <f t="shared" si="14"/>
        <v/>
      </c>
      <c r="R50" s="22">
        <f t="shared" ca="1" si="14"/>
        <v>68.08653747303228</v>
      </c>
      <c r="S50" s="22">
        <f t="shared" ref="S50:S53" ca="1" si="15">IF($N50 &lt;=S$42, F50-100*$O$39,"")</f>
        <v>70.617092934034005</v>
      </c>
      <c r="T50" s="24"/>
    </row>
    <row r="51" spans="1:20" x14ac:dyDescent="0.2">
      <c r="A51" s="64">
        <v>2</v>
      </c>
      <c r="B51" s="22" t="str">
        <f t="shared" si="12"/>
        <v/>
      </c>
      <c r="C51" s="22" t="str">
        <f t="shared" si="12"/>
        <v/>
      </c>
      <c r="D51" s="22">
        <f t="shared" ca="1" si="12"/>
        <v>62.67640230365749</v>
      </c>
      <c r="E51" s="22">
        <f t="shared" ref="E51:K51" ca="1" si="16">IF($A51 &lt;=E$42,  ( $B$5 *F50   +   $B$6*F51  )/(1+E19),"")</f>
        <v>69.098538111680071</v>
      </c>
      <c r="F51" s="22">
        <f t="shared" ca="1" si="16"/>
        <v>75.104814089688105</v>
      </c>
      <c r="G51" s="22">
        <f t="shared" ca="1" si="16"/>
        <v>80.618697779956463</v>
      </c>
      <c r="H51" s="22">
        <f t="shared" ca="1" si="16"/>
        <v>85.593596083509425</v>
      </c>
      <c r="I51" s="22">
        <f t="shared" ca="1" si="16"/>
        <v>90.009380876384199</v>
      </c>
      <c r="J51" s="22">
        <f t="shared" ca="1" si="16"/>
        <v>93.867822942650918</v>
      </c>
      <c r="K51" s="22">
        <f t="shared" ca="1" si="16"/>
        <v>97.18768364768448</v>
      </c>
      <c r="L51" s="111">
        <f>100</f>
        <v>100</v>
      </c>
      <c r="M51" s="50"/>
      <c r="N51" s="50">
        <v>2</v>
      </c>
      <c r="O51" s="22" t="str">
        <f t="shared" si="14"/>
        <v/>
      </c>
      <c r="P51" s="22" t="str">
        <f t="shared" si="14"/>
        <v/>
      </c>
      <c r="Q51" s="22">
        <f t="shared" ca="1" si="14"/>
        <v>70.473745492446668</v>
      </c>
      <c r="R51" s="22">
        <f t="shared" ca="1" si="14"/>
        <v>72.860953511861055</v>
      </c>
      <c r="S51" s="22">
        <f t="shared" ca="1" si="15"/>
        <v>75.104814089688105</v>
      </c>
      <c r="T51" s="24"/>
    </row>
    <row r="52" spans="1:20" x14ac:dyDescent="0.2">
      <c r="A52" s="64">
        <v>1</v>
      </c>
      <c r="B52" s="22" t="str">
        <f t="shared" si="12"/>
        <v/>
      </c>
      <c r="C52" s="22">
        <f t="shared" ca="1" si="12"/>
        <v>61.965082423810998</v>
      </c>
      <c r="D52" s="22">
        <f t="shared" ca="1" si="12"/>
        <v>68.069921610583719</v>
      </c>
      <c r="E52" s="22">
        <f t="shared" ref="E52:K52" ca="1" si="17">IF($A52 &lt;=E$42,  ( $B$5 *F51   +   $B$6*F52  )/(1+E20),"")</f>
        <v>73.780227348935156</v>
      </c>
      <c r="F52" s="22">
        <f t="shared" ca="1" si="17"/>
        <v>79.029458864972355</v>
      </c>
      <c r="G52" s="22">
        <f t="shared" ca="1" si="17"/>
        <v>83.777592256370355</v>
      </c>
      <c r="H52" s="22">
        <f t="shared" ca="1" si="17"/>
        <v>88.007901039965802</v>
      </c>
      <c r="I52" s="22">
        <f t="shared" ca="1" si="17"/>
        <v>91.722877606907218</v>
      </c>
      <c r="J52" s="22">
        <f t="shared" ca="1" si="17"/>
        <v>94.939915028975662</v>
      </c>
      <c r="K52" s="22">
        <f t="shared" ca="1" si="17"/>
        <v>97.687187785175325</v>
      </c>
      <c r="L52" s="111">
        <f>100</f>
        <v>100</v>
      </c>
      <c r="M52" s="50"/>
      <c r="N52" s="50">
        <v>1</v>
      </c>
      <c r="O52" s="22" t="str">
        <f t="shared" si="14"/>
        <v/>
      </c>
      <c r="P52" s="22">
        <f t="shared" ca="1" si="14"/>
        <v>72.71889524352116</v>
      </c>
      <c r="Q52" s="22">
        <f t="shared" ca="1" si="14"/>
        <v>74.964044994595639</v>
      </c>
      <c r="R52" s="22">
        <f t="shared" ca="1" si="14"/>
        <v>77.067136477330223</v>
      </c>
      <c r="S52" s="22">
        <f t="shared" ca="1" si="15"/>
        <v>79.029458864972355</v>
      </c>
      <c r="T52" s="24"/>
    </row>
    <row r="53" spans="1:20" x14ac:dyDescent="0.2">
      <c r="A53" s="64">
        <v>0</v>
      </c>
      <c r="B53" s="22">
        <f t="shared" ca="1" si="12"/>
        <v>61.621958117541546</v>
      </c>
      <c r="C53" s="22">
        <f t="shared" ca="1" si="12"/>
        <v>67.441029623026253</v>
      </c>
      <c r="D53" s="22">
        <f t="shared" ca="1" si="12"/>
        <v>72.881830301541115</v>
      </c>
      <c r="E53" s="22">
        <f ca="1">IF($A53 &lt;=E$42,  ( $B$5 *F52   +   $B$6*F53  )/(1+E21),"")</f>
        <v>77.886861508571897</v>
      </c>
      <c r="F53" s="22">
        <f t="shared" ref="F53:K53" ca="1" si="18">IF($A53 &lt;=F$42,  ( $B$5 *G52   +   $B$6*G53  )/(1+F21),"")</f>
        <v>82.422216356146365</v>
      </c>
      <c r="G53" s="22">
        <f t="shared" ca="1" si="18"/>
        <v>86.474562071049121</v>
      </c>
      <c r="H53" s="22">
        <f t="shared" ca="1" si="18"/>
        <v>90.047459517865818</v>
      </c>
      <c r="I53" s="22">
        <f t="shared" ca="1" si="18"/>
        <v>93.15753262218783</v>
      </c>
      <c r="J53" s="22">
        <f t="shared" ca="1" si="18"/>
        <v>95.830846121884122</v>
      </c>
      <c r="K53" s="22">
        <f t="shared" ca="1" si="18"/>
        <v>98.099708154795579</v>
      </c>
      <c r="L53" s="111">
        <f>100</f>
        <v>100</v>
      </c>
      <c r="M53" s="50"/>
      <c r="N53" s="50">
        <v>0</v>
      </c>
      <c r="O53" s="22">
        <f t="shared" ca="1" si="14"/>
        <v>74.82458063139569</v>
      </c>
      <c r="P53" s="22">
        <f t="shared" ca="1" si="14"/>
        <v>76.930266019270221</v>
      </c>
      <c r="Q53" s="22">
        <f t="shared" ca="1" si="14"/>
        <v>78.896487043944788</v>
      </c>
      <c r="R53" s="23">
        <f t="shared" ca="1" si="14"/>
        <v>80.725837610559353</v>
      </c>
      <c r="S53" s="22">
        <f t="shared" ca="1" si="15"/>
        <v>82.422216356146365</v>
      </c>
      <c r="T53" s="24"/>
    </row>
    <row r="54" spans="1:20" ht="13.5" thickBot="1" x14ac:dyDescent="0.25">
      <c r="A54" s="48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24"/>
    </row>
    <row r="55" spans="1:20" ht="13.5" thickBot="1" x14ac:dyDescent="0.25">
      <c r="A55" s="127" t="s">
        <v>36</v>
      </c>
      <c r="B55" s="128"/>
      <c r="C55" s="39">
        <f ca="1">100*B53/O21</f>
        <v>74.88484493844841</v>
      </c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128" t="s">
        <v>44</v>
      </c>
      <c r="O55" s="128"/>
      <c r="P55" s="39">
        <f ca="1">O53</f>
        <v>74.82458063139569</v>
      </c>
      <c r="Q55" s="55"/>
      <c r="R55" s="55"/>
      <c r="S55" s="55"/>
      <c r="T55" s="59"/>
    </row>
    <row r="58" spans="1:20" x14ac:dyDescent="0.2">
      <c r="B58" s="6"/>
      <c r="C58" s="6"/>
      <c r="D58" s="6"/>
      <c r="E58" s="6"/>
      <c r="F58" s="6"/>
      <c r="G58" s="6"/>
      <c r="H58" s="6"/>
      <c r="I58" s="6"/>
      <c r="J58" s="6"/>
      <c r="K58" s="6"/>
    </row>
    <row r="59" spans="1:20" x14ac:dyDescent="0.2">
      <c r="B59" s="6" t="s">
        <v>7</v>
      </c>
      <c r="C59" s="3"/>
      <c r="D59" s="6"/>
      <c r="E59" s="6"/>
      <c r="F59" s="6"/>
      <c r="G59" s="6"/>
      <c r="H59" s="6"/>
      <c r="I59" s="6"/>
      <c r="J59" s="6"/>
      <c r="K59" s="6"/>
    </row>
    <row r="62" spans="1:20" x14ac:dyDescent="0.2">
      <c r="A62" s="1"/>
    </row>
  </sheetData>
  <mergeCells count="8">
    <mergeCell ref="A38:B38"/>
    <mergeCell ref="N38:O38"/>
    <mergeCell ref="A55:B55"/>
    <mergeCell ref="N55:O55"/>
    <mergeCell ref="A1:B1"/>
    <mergeCell ref="A9:B9"/>
    <mergeCell ref="N9:P9"/>
    <mergeCell ref="A26:C26"/>
  </mergeCell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1"/>
  <sheetViews>
    <sheetView showGridLines="0" zoomScale="130" zoomScaleNormal="130" zoomScalePageLayoutView="190" workbookViewId="0">
      <selection activeCell="B29" sqref="B29"/>
    </sheetView>
  </sheetViews>
  <sheetFormatPr defaultColWidth="8.83203125" defaultRowHeight="12.75" x14ac:dyDescent="0.2"/>
  <cols>
    <col min="1" max="1" width="11.33203125" customWidth="1"/>
    <col min="2" max="2" width="15.83203125" customWidth="1"/>
    <col min="4" max="4" width="10.83203125" customWidth="1"/>
    <col min="6" max="7" width="9.83203125" bestFit="1" customWidth="1"/>
    <col min="10" max="10" width="11.5" bestFit="1" customWidth="1"/>
    <col min="11" max="11" width="16" customWidth="1"/>
    <col min="12" max="12" width="14" customWidth="1"/>
    <col min="13" max="13" width="13.83203125" customWidth="1"/>
    <col min="15" max="15" width="11.1640625" customWidth="1"/>
  </cols>
  <sheetData>
    <row r="1" spans="1:9" ht="13.5" thickBot="1" x14ac:dyDescent="0.25">
      <c r="A1" s="119" t="s">
        <v>35</v>
      </c>
      <c r="B1" s="118"/>
      <c r="E1" s="1"/>
    </row>
    <row r="2" spans="1:9" x14ac:dyDescent="0.2">
      <c r="A2" s="25" t="s">
        <v>2</v>
      </c>
      <c r="B2" s="38">
        <v>0.06</v>
      </c>
    </row>
    <row r="3" spans="1:9" x14ac:dyDescent="0.2">
      <c r="A3" s="26" t="s">
        <v>3</v>
      </c>
      <c r="B3" s="34">
        <v>1.25</v>
      </c>
    </row>
    <row r="4" spans="1:9" x14ac:dyDescent="0.2">
      <c r="A4" s="26" t="s">
        <v>4</v>
      </c>
      <c r="B4" s="35">
        <v>0.9</v>
      </c>
    </row>
    <row r="5" spans="1:9" x14ac:dyDescent="0.2">
      <c r="A5" s="26" t="s">
        <v>5</v>
      </c>
      <c r="B5" s="36">
        <v>0.5</v>
      </c>
      <c r="F5" s="1"/>
    </row>
    <row r="6" spans="1:9" ht="13.5" thickBot="1" x14ac:dyDescent="0.25">
      <c r="A6" s="27" t="s">
        <v>6</v>
      </c>
      <c r="B6" s="37">
        <f>1-B5</f>
        <v>0.5</v>
      </c>
    </row>
    <row r="7" spans="1:9" x14ac:dyDescent="0.2">
      <c r="C7" s="7"/>
      <c r="D7" s="7"/>
      <c r="E7" s="7"/>
      <c r="F7" s="7"/>
      <c r="G7" s="7"/>
      <c r="H7" s="7"/>
      <c r="I7" s="7"/>
    </row>
    <row r="8" spans="1:9" ht="13.5" thickBot="1" x14ac:dyDescent="0.25">
      <c r="A8" s="10"/>
      <c r="B8" s="10"/>
      <c r="C8" s="10"/>
      <c r="D8" s="10"/>
      <c r="E8" s="10"/>
      <c r="F8" s="10"/>
      <c r="G8" s="10"/>
    </row>
    <row r="9" spans="1:9" ht="13.5" thickBot="1" x14ac:dyDescent="0.25">
      <c r="A9" s="129" t="s">
        <v>32</v>
      </c>
      <c r="B9" s="130"/>
      <c r="C9" s="60"/>
      <c r="D9" s="60"/>
      <c r="E9" s="60"/>
      <c r="F9" s="60"/>
      <c r="G9" s="60"/>
      <c r="H9" s="47"/>
    </row>
    <row r="10" spans="1:9" x14ac:dyDescent="0.2">
      <c r="A10" s="62"/>
      <c r="B10" s="63">
        <v>0</v>
      </c>
      <c r="C10" s="63">
        <v>1</v>
      </c>
      <c r="D10" s="63">
        <v>2</v>
      </c>
      <c r="E10" s="63">
        <v>3</v>
      </c>
      <c r="F10" s="63">
        <v>4</v>
      </c>
      <c r="G10" s="63">
        <v>5</v>
      </c>
      <c r="H10" s="24"/>
    </row>
    <row r="11" spans="1:9" x14ac:dyDescent="0.2">
      <c r="A11" s="64">
        <v>5</v>
      </c>
      <c r="B11" s="65"/>
      <c r="C11" s="66" t="str">
        <f t="shared" ref="C11:G16" ca="1" si="0">IF($A11 &lt; C$10, $B$4*OFFSET(C11,0,-1),IF($A11=C$10,$B$3*OFFSET(C11,1,-1),""))</f>
        <v/>
      </c>
      <c r="D11" s="66" t="str">
        <f t="shared" ca="1" si="0"/>
        <v/>
      </c>
      <c r="E11" s="66" t="str">
        <f t="shared" ca="1" si="0"/>
        <v/>
      </c>
      <c r="F11" s="66" t="str">
        <f t="shared" ca="1" si="0"/>
        <v/>
      </c>
      <c r="G11" s="66">
        <f t="shared" ca="1" si="0"/>
        <v>0.18310546875</v>
      </c>
      <c r="H11" s="67"/>
      <c r="I11" s="7"/>
    </row>
    <row r="12" spans="1:9" x14ac:dyDescent="0.2">
      <c r="A12" s="64">
        <v>4</v>
      </c>
      <c r="B12" s="66"/>
      <c r="C12" s="66" t="str">
        <f t="shared" ca="1" si="0"/>
        <v/>
      </c>
      <c r="D12" s="66" t="str">
        <f t="shared" ca="1" si="0"/>
        <v/>
      </c>
      <c r="E12" s="66" t="str">
        <f t="shared" ca="1" si="0"/>
        <v/>
      </c>
      <c r="F12" s="66">
        <f t="shared" ca="1" si="0"/>
        <v>0.146484375</v>
      </c>
      <c r="G12" s="66">
        <f t="shared" ca="1" si="0"/>
        <v>0.1318359375</v>
      </c>
      <c r="H12" s="67"/>
      <c r="I12" s="7"/>
    </row>
    <row r="13" spans="1:9" x14ac:dyDescent="0.2">
      <c r="A13" s="64">
        <v>3</v>
      </c>
      <c r="B13" s="66"/>
      <c r="C13" s="66" t="str">
        <f t="shared" ca="1" si="0"/>
        <v/>
      </c>
      <c r="D13" s="66" t="str">
        <f t="shared" ca="1" si="0"/>
        <v/>
      </c>
      <c r="E13" s="66">
        <f t="shared" ca="1" si="0"/>
        <v>0.1171875</v>
      </c>
      <c r="F13" s="66">
        <f t="shared" ca="1" si="0"/>
        <v>0.10546875</v>
      </c>
      <c r="G13" s="66">
        <f t="shared" ca="1" si="0"/>
        <v>9.4921875000000003E-2</v>
      </c>
      <c r="H13" s="67"/>
      <c r="I13" s="7"/>
    </row>
    <row r="14" spans="1:9" x14ac:dyDescent="0.2">
      <c r="A14" s="64">
        <v>2</v>
      </c>
      <c r="B14" s="66"/>
      <c r="C14" s="66" t="str">
        <f t="shared" ca="1" si="0"/>
        <v/>
      </c>
      <c r="D14" s="66">
        <f t="shared" ca="1" si="0"/>
        <v>9.375E-2</v>
      </c>
      <c r="E14" s="66">
        <f t="shared" ca="1" si="0"/>
        <v>8.4375000000000006E-2</v>
      </c>
      <c r="F14" s="66">
        <f t="shared" ca="1" si="0"/>
        <v>7.5937500000000005E-2</v>
      </c>
      <c r="G14" s="66">
        <f t="shared" ca="1" si="0"/>
        <v>6.8343750000000009E-2</v>
      </c>
      <c r="H14" s="67"/>
      <c r="I14" s="7"/>
    </row>
    <row r="15" spans="1:9" x14ac:dyDescent="0.2">
      <c r="A15" s="64">
        <v>1</v>
      </c>
      <c r="B15" s="66"/>
      <c r="C15" s="66">
        <f t="shared" ca="1" si="0"/>
        <v>7.4999999999999997E-2</v>
      </c>
      <c r="D15" s="66">
        <f t="shared" ca="1" si="0"/>
        <v>6.7500000000000004E-2</v>
      </c>
      <c r="E15" s="66">
        <f t="shared" ca="1" si="0"/>
        <v>6.0750000000000005E-2</v>
      </c>
      <c r="F15" s="66">
        <f t="shared" ca="1" si="0"/>
        <v>5.4675000000000008E-2</v>
      </c>
      <c r="G15" s="66">
        <f t="shared" ca="1" si="0"/>
        <v>4.9207500000000008E-2</v>
      </c>
      <c r="H15" s="67"/>
      <c r="I15" s="7"/>
    </row>
    <row r="16" spans="1:9" x14ac:dyDescent="0.2">
      <c r="A16" s="64">
        <v>0</v>
      </c>
      <c r="B16" s="66">
        <f>$B$2</f>
        <v>0.06</v>
      </c>
      <c r="C16" s="65">
        <f t="shared" ca="1" si="0"/>
        <v>5.3999999999999999E-2</v>
      </c>
      <c r="D16" s="66">
        <f t="shared" ca="1" si="0"/>
        <v>4.8599999999999997E-2</v>
      </c>
      <c r="E16" s="66">
        <f t="shared" ca="1" si="0"/>
        <v>4.3740000000000001E-2</v>
      </c>
      <c r="F16" s="66">
        <f t="shared" ca="1" si="0"/>
        <v>3.9366000000000005E-2</v>
      </c>
      <c r="G16" s="66">
        <f t="shared" ca="1" si="0"/>
        <v>3.5429400000000007E-2</v>
      </c>
      <c r="H16" s="67"/>
      <c r="I16" s="7"/>
    </row>
    <row r="17" spans="1:17" ht="13.5" thickBot="1" x14ac:dyDescent="0.25">
      <c r="A17" s="53"/>
      <c r="B17" s="55"/>
      <c r="C17" s="68"/>
      <c r="D17" s="68"/>
      <c r="E17" s="68"/>
      <c r="F17" s="68"/>
      <c r="G17" s="68"/>
      <c r="H17" s="69"/>
      <c r="I17" s="7"/>
    </row>
    <row r="18" spans="1:17" x14ac:dyDescent="0.2">
      <c r="A18" s="1"/>
      <c r="H18" s="7"/>
      <c r="I18" s="7"/>
    </row>
    <row r="19" spans="1:17" ht="13.5" thickBot="1" x14ac:dyDescent="0.25">
      <c r="B19" s="5"/>
      <c r="C19" s="5"/>
      <c r="D19" s="2"/>
      <c r="E19" s="5"/>
    </row>
    <row r="20" spans="1:17" ht="13.5" thickBot="1" x14ac:dyDescent="0.25">
      <c r="A20" s="133" t="s">
        <v>22</v>
      </c>
      <c r="B20" s="134"/>
      <c r="C20" s="104">
        <v>0.02</v>
      </c>
      <c r="D20" s="2"/>
      <c r="E20" s="5"/>
    </row>
    <row r="21" spans="1:17" ht="13.5" thickBot="1" x14ac:dyDescent="0.25">
      <c r="A21" s="133" t="s">
        <v>47</v>
      </c>
      <c r="B21" s="135"/>
      <c r="C21" s="136"/>
      <c r="D21" s="44"/>
      <c r="E21" s="45"/>
      <c r="F21" s="46"/>
      <c r="G21" s="46"/>
      <c r="H21" s="47"/>
      <c r="Q21" s="50"/>
    </row>
    <row r="22" spans="1:17" x14ac:dyDescent="0.2">
      <c r="A22" s="48"/>
      <c r="B22" s="49"/>
      <c r="C22" s="49"/>
      <c r="D22" s="23"/>
      <c r="E22" s="49"/>
      <c r="F22" s="50"/>
      <c r="G22" s="50"/>
      <c r="H22" s="24"/>
      <c r="Q22" s="50"/>
    </row>
    <row r="23" spans="1:17" x14ac:dyDescent="0.2">
      <c r="A23" s="48"/>
      <c r="B23" s="50">
        <v>0</v>
      </c>
      <c r="C23" s="50">
        <v>1</v>
      </c>
      <c r="D23" s="50">
        <v>2</v>
      </c>
      <c r="E23" s="50">
        <v>3</v>
      </c>
      <c r="F23" s="50">
        <v>4</v>
      </c>
      <c r="G23" s="50">
        <v>5</v>
      </c>
      <c r="H23" s="24"/>
      <c r="Q23" s="50"/>
    </row>
    <row r="24" spans="1:17" x14ac:dyDescent="0.2">
      <c r="A24" s="48">
        <v>5</v>
      </c>
      <c r="B24" s="108" t="str">
        <f t="shared" ref="B24:E28" si="1">IF($A24 &lt;=B$23,  ($B$5*C23 + $B$6*C24 )/(1+B11 ),"")</f>
        <v/>
      </c>
      <c r="C24" s="108" t="str">
        <f t="shared" si="1"/>
        <v/>
      </c>
      <c r="D24" s="108" t="str">
        <f t="shared" si="1"/>
        <v/>
      </c>
      <c r="E24" s="108" t="str">
        <f t="shared" si="1"/>
        <v/>
      </c>
      <c r="F24" s="108" t="str">
        <f t="shared" ref="F24:F28" si="2">IF($A24 &lt;=F$23,  ($B$5*G23 + $B$6*G24 )/(1+F11 ),"")</f>
        <v/>
      </c>
      <c r="G24" s="21">
        <f t="shared" ref="G24:G28" ca="1" si="3">MAX(0,(G11-$C$20)/(1+G11))</f>
        <v>0.13786215435410648</v>
      </c>
      <c r="H24" s="102"/>
      <c r="Q24" s="50"/>
    </row>
    <row r="25" spans="1:17" x14ac:dyDescent="0.2">
      <c r="A25" s="48">
        <v>4</v>
      </c>
      <c r="B25" s="108" t="str">
        <f t="shared" si="1"/>
        <v/>
      </c>
      <c r="C25" s="108" t="str">
        <f t="shared" si="1"/>
        <v/>
      </c>
      <c r="D25" s="108" t="str">
        <f t="shared" si="1"/>
        <v/>
      </c>
      <c r="E25" s="108" t="str">
        <f t="shared" si="1"/>
        <v/>
      </c>
      <c r="F25" s="108">
        <f t="shared" ca="1" si="2"/>
        <v>0.10321617890868268</v>
      </c>
      <c r="G25" s="21">
        <f t="shared" ca="1" si="3"/>
        <v>9.8809318377911987E-2</v>
      </c>
      <c r="H25" s="102"/>
      <c r="Q25" s="50"/>
    </row>
    <row r="26" spans="1:17" x14ac:dyDescent="0.2">
      <c r="A26" s="48">
        <v>3</v>
      </c>
      <c r="B26" s="108" t="str">
        <f t="shared" si="1"/>
        <v/>
      </c>
      <c r="C26" s="108" t="str">
        <f t="shared" si="1"/>
        <v/>
      </c>
      <c r="D26" s="108" t="str">
        <f t="shared" si="1"/>
        <v/>
      </c>
      <c r="E26" s="108">
        <f t="shared" ca="1" si="1"/>
        <v>8.0047660622954347E-2</v>
      </c>
      <c r="F26" s="108">
        <f t="shared" ca="1" si="2"/>
        <v>7.5640312795730941E-2</v>
      </c>
      <c r="G26" s="21">
        <f t="shared" ca="1" si="3"/>
        <v>6.8426685693899383E-2</v>
      </c>
      <c r="H26" s="102"/>
      <c r="Q26" s="50"/>
    </row>
    <row r="27" spans="1:17" x14ac:dyDescent="0.2">
      <c r="A27" s="48">
        <v>2</v>
      </c>
      <c r="B27" s="108" t="str">
        <f t="shared" si="1"/>
        <v/>
      </c>
      <c r="C27" s="108" t="str">
        <f t="shared" si="1"/>
        <v/>
      </c>
      <c r="D27" s="108">
        <f t="shared" ca="1" si="1"/>
        <v>6.3672438860078243E-2</v>
      </c>
      <c r="E27" s="108">
        <f t="shared" ca="1" si="1"/>
        <v>5.9235799383466806E-2</v>
      </c>
      <c r="F27" s="108">
        <f t="shared" ca="1" si="2"/>
        <v>5.2827327117162703E-2</v>
      </c>
      <c r="G27" s="21">
        <f t="shared" ca="1" si="3"/>
        <v>4.5251118846345112E-2</v>
      </c>
      <c r="H27" s="102"/>
      <c r="Q27" s="50"/>
    </row>
    <row r="28" spans="1:17" x14ac:dyDescent="0.2">
      <c r="A28" s="48">
        <v>1</v>
      </c>
      <c r="B28" s="108" t="str">
        <f t="shared" si="1"/>
        <v/>
      </c>
      <c r="C28" s="108">
        <f t="shared" ca="1" si="1"/>
        <v>5.1502670054143648E-2</v>
      </c>
      <c r="D28" s="108">
        <f t="shared" ca="1" si="1"/>
        <v>4.7058301756330592E-2</v>
      </c>
      <c r="E28" s="108">
        <f t="shared" ca="1" si="1"/>
        <v>4.1233674866299003E-2</v>
      </c>
      <c r="F28" s="108">
        <f t="shared" ca="1" si="2"/>
        <v>3.4649914111690626E-2</v>
      </c>
      <c r="G28" s="21">
        <f t="shared" ca="1" si="3"/>
        <v>2.7837677485149512E-2</v>
      </c>
      <c r="H28" s="102"/>
      <c r="Q28" s="50"/>
    </row>
    <row r="29" spans="1:17" x14ac:dyDescent="0.2">
      <c r="A29" s="48">
        <v>0</v>
      </c>
      <c r="B29" s="108">
        <f t="shared" ref="B29:E29" ca="1" si="4">IF($A29 &lt;=B$23,  ($B$5*C28 + $B$6*C29 )/(1+B16 ),"")</f>
        <v>4.2045224917924694E-2</v>
      </c>
      <c r="C29" s="108">
        <f t="shared" ca="1" si="4"/>
        <v>3.7633206771856706E-2</v>
      </c>
      <c r="D29" s="108">
        <f t="shared" ca="1" si="4"/>
        <v>3.2272498118743338E-2</v>
      </c>
      <c r="E29" s="108">
        <f t="shared" ca="1" si="4"/>
        <v>2.6448208188329523E-2</v>
      </c>
      <c r="F29" s="20">
        <f ca="1">IF($A29 &lt;=F$23,  ($B$5*G28 + $B$6*G29 )/(1+F16 ),"")</f>
        <v>2.0560191517283496E-2</v>
      </c>
      <c r="G29" s="21">
        <f ca="1">MAX(0,(G16-$C$20)/(1+G16))</f>
        <v>1.4901450547956246E-2</v>
      </c>
      <c r="H29" s="102"/>
      <c r="Q29" s="50"/>
    </row>
    <row r="30" spans="1:17" ht="13.5" thickBot="1" x14ac:dyDescent="0.25">
      <c r="A30" s="53"/>
      <c r="B30" s="55"/>
      <c r="C30" s="55"/>
      <c r="D30" s="55"/>
      <c r="E30" s="55"/>
      <c r="F30" s="55"/>
      <c r="G30" s="55"/>
      <c r="H30" s="59"/>
      <c r="Q30" s="50"/>
    </row>
    <row r="31" spans="1:17" x14ac:dyDescent="0.2">
      <c r="A31" s="48"/>
      <c r="B31" s="50"/>
      <c r="C31" s="50"/>
      <c r="D31" s="50"/>
      <c r="E31" s="50"/>
      <c r="F31" s="50"/>
      <c r="G31" s="50"/>
      <c r="H31" s="50"/>
      <c r="Q31" s="50"/>
    </row>
  </sheetData>
  <mergeCells count="4">
    <mergeCell ref="A1:B1"/>
    <mergeCell ref="A9:B9"/>
    <mergeCell ref="A20:B20"/>
    <mergeCell ref="A21:C21"/>
  </mergeCell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V55"/>
  <sheetViews>
    <sheetView showGridLines="0" zoomScaleNormal="100" zoomScalePageLayoutView="190" workbookViewId="0">
      <selection activeCell="B55" sqref="B55"/>
    </sheetView>
  </sheetViews>
  <sheetFormatPr defaultColWidth="8.83203125" defaultRowHeight="12.75" x14ac:dyDescent="0.2"/>
  <cols>
    <col min="1" max="1" width="11.33203125" customWidth="1"/>
    <col min="2" max="2" width="15.83203125" customWidth="1"/>
    <col min="4" max="4" width="10.83203125" customWidth="1"/>
    <col min="6" max="7" width="9.83203125" bestFit="1" customWidth="1"/>
    <col min="8" max="12" width="9.83203125" customWidth="1"/>
    <col min="15" max="15" width="11.5" bestFit="1" customWidth="1"/>
    <col min="16" max="16" width="16" customWidth="1"/>
    <col min="17" max="17" width="14" customWidth="1"/>
    <col min="18" max="18" width="13.83203125" customWidth="1"/>
    <col min="20" max="20" width="11.1640625" customWidth="1"/>
  </cols>
  <sheetData>
    <row r="1" spans="1:14" ht="13.5" thickBot="1" x14ac:dyDescent="0.25">
      <c r="A1" s="119" t="s">
        <v>35</v>
      </c>
      <c r="B1" s="118"/>
      <c r="E1" s="1"/>
    </row>
    <row r="2" spans="1:14" x14ac:dyDescent="0.2">
      <c r="A2" s="25" t="s">
        <v>2</v>
      </c>
      <c r="B2" s="38">
        <v>0.05</v>
      </c>
    </row>
    <row r="3" spans="1:14" x14ac:dyDescent="0.2">
      <c r="A3" s="26" t="s">
        <v>3</v>
      </c>
      <c r="B3" s="34">
        <v>1.1000000000000001</v>
      </c>
    </row>
    <row r="4" spans="1:14" x14ac:dyDescent="0.2">
      <c r="A4" s="26" t="s">
        <v>4</v>
      </c>
      <c r="B4" s="35">
        <v>0.9</v>
      </c>
    </row>
    <row r="5" spans="1:14" x14ac:dyDescent="0.2">
      <c r="A5" s="26" t="s">
        <v>5</v>
      </c>
      <c r="B5" s="36">
        <v>0.5</v>
      </c>
      <c r="F5" s="1"/>
    </row>
    <row r="6" spans="1:14" ht="13.5" thickBot="1" x14ac:dyDescent="0.25">
      <c r="A6" s="27" t="s">
        <v>6</v>
      </c>
      <c r="B6" s="37">
        <f>1-B5</f>
        <v>0.5</v>
      </c>
    </row>
    <row r="7" spans="1:14" x14ac:dyDescent="0.2"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</row>
    <row r="8" spans="1:14" ht="13.5" thickBot="1" x14ac:dyDescent="0.2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</row>
    <row r="9" spans="1:14" ht="13.5" thickBot="1" x14ac:dyDescent="0.25">
      <c r="A9" s="129" t="s">
        <v>32</v>
      </c>
      <c r="B9" s="130"/>
      <c r="C9" s="60"/>
      <c r="D9" s="60"/>
      <c r="E9" s="60"/>
      <c r="F9" s="60"/>
      <c r="G9" s="60"/>
      <c r="H9" s="60"/>
      <c r="I9" s="60"/>
      <c r="J9" s="60"/>
      <c r="K9" s="60"/>
      <c r="L9" s="60"/>
      <c r="M9" s="47"/>
    </row>
    <row r="10" spans="1:14" x14ac:dyDescent="0.2">
      <c r="A10" s="62"/>
      <c r="B10" s="63">
        <v>0</v>
      </c>
      <c r="C10" s="63">
        <v>1</v>
      </c>
      <c r="D10" s="63">
        <v>2</v>
      </c>
      <c r="E10" s="63">
        <v>3</v>
      </c>
      <c r="F10" s="63">
        <v>4</v>
      </c>
      <c r="G10" s="63">
        <v>5</v>
      </c>
      <c r="H10" s="63">
        <v>6</v>
      </c>
      <c r="I10" s="63">
        <v>7</v>
      </c>
      <c r="J10" s="113">
        <v>8</v>
      </c>
      <c r="K10" s="63">
        <v>9</v>
      </c>
      <c r="L10" s="63">
        <v>10</v>
      </c>
      <c r="M10" s="24"/>
    </row>
    <row r="11" spans="1:14" x14ac:dyDescent="0.2">
      <c r="A11" s="64">
        <v>10</v>
      </c>
      <c r="B11" s="63"/>
      <c r="C11" s="63"/>
      <c r="D11" s="63"/>
      <c r="E11" s="63"/>
      <c r="F11" s="63"/>
      <c r="G11" s="66" t="str">
        <f t="shared" ref="G11:L21" ca="1" si="0">IF($A11 &lt; G$10, $B$4*OFFSET(G11,0,-1),IF($A11=G$10,$B$3*OFFSET(G11,1,-1),""))</f>
        <v/>
      </c>
      <c r="H11" s="66" t="str">
        <f t="shared" ca="1" si="0"/>
        <v/>
      </c>
      <c r="I11" s="66" t="str">
        <f t="shared" ca="1" si="0"/>
        <v/>
      </c>
      <c r="J11" s="66" t="str">
        <f t="shared" ca="1" si="0"/>
        <v/>
      </c>
      <c r="K11" s="66" t="str">
        <f t="shared" ca="1" si="0"/>
        <v/>
      </c>
      <c r="L11" s="66">
        <f t="shared" ca="1" si="0"/>
        <v>0.12968712300500007</v>
      </c>
      <c r="M11" s="24"/>
    </row>
    <row r="12" spans="1:14" x14ac:dyDescent="0.2">
      <c r="A12" s="64">
        <v>9</v>
      </c>
      <c r="B12" s="63"/>
      <c r="C12" s="63"/>
      <c r="D12" s="63"/>
      <c r="E12" s="63"/>
      <c r="F12" s="63"/>
      <c r="G12" s="66" t="str">
        <f t="shared" ca="1" si="0"/>
        <v/>
      </c>
      <c r="H12" s="66" t="str">
        <f t="shared" ca="1" si="0"/>
        <v/>
      </c>
      <c r="I12" s="66" t="str">
        <f t="shared" ca="1" si="0"/>
        <v/>
      </c>
      <c r="J12" s="66" t="str">
        <f t="shared" ca="1" si="0"/>
        <v/>
      </c>
      <c r="K12" s="66">
        <f t="shared" ca="1" si="0"/>
        <v>0.11789738455000007</v>
      </c>
      <c r="L12" s="66">
        <f t="shared" ca="1" si="0"/>
        <v>0.10610764609500006</v>
      </c>
      <c r="M12" s="24"/>
    </row>
    <row r="13" spans="1:14" x14ac:dyDescent="0.2">
      <c r="A13" s="64">
        <v>8</v>
      </c>
      <c r="B13" s="63"/>
      <c r="C13" s="63"/>
      <c r="D13" s="63"/>
      <c r="E13" s="63"/>
      <c r="F13" s="63"/>
      <c r="G13" s="66" t="str">
        <f t="shared" ca="1" si="0"/>
        <v/>
      </c>
      <c r="H13" s="66" t="str">
        <f t="shared" ca="1" si="0"/>
        <v/>
      </c>
      <c r="I13" s="66" t="str">
        <f t="shared" ca="1" si="0"/>
        <v/>
      </c>
      <c r="J13" s="66">
        <f t="shared" ca="1" si="0"/>
        <v>0.10717944050000006</v>
      </c>
      <c r="K13" s="66">
        <f t="shared" ca="1" si="0"/>
        <v>9.6461496450000059E-2</v>
      </c>
      <c r="L13" s="66">
        <f t="shared" ca="1" si="0"/>
        <v>8.6815346805000054E-2</v>
      </c>
      <c r="M13" s="24"/>
    </row>
    <row r="14" spans="1:14" x14ac:dyDescent="0.2">
      <c r="A14" s="64">
        <v>7</v>
      </c>
      <c r="B14" s="63"/>
      <c r="C14" s="63"/>
      <c r="D14" s="63"/>
      <c r="E14" s="63"/>
      <c r="F14" s="63"/>
      <c r="G14" s="66" t="str">
        <f t="shared" ca="1" si="0"/>
        <v/>
      </c>
      <c r="H14" s="66" t="str">
        <f t="shared" ca="1" si="0"/>
        <v/>
      </c>
      <c r="I14" s="66">
        <f t="shared" ca="1" si="0"/>
        <v>9.7435855000000043E-2</v>
      </c>
      <c r="J14" s="66">
        <f t="shared" ca="1" si="0"/>
        <v>8.7692269500000045E-2</v>
      </c>
      <c r="K14" s="66">
        <f t="shared" ca="1" si="0"/>
        <v>7.8923042550000044E-2</v>
      </c>
      <c r="L14" s="66">
        <f t="shared" ca="1" si="0"/>
        <v>7.1030738295000048E-2</v>
      </c>
      <c r="M14" s="24"/>
    </row>
    <row r="15" spans="1:14" x14ac:dyDescent="0.2">
      <c r="A15" s="64">
        <v>6</v>
      </c>
      <c r="B15" s="63"/>
      <c r="C15" s="63"/>
      <c r="D15" s="63"/>
      <c r="E15" s="63"/>
      <c r="F15" s="63"/>
      <c r="G15" s="66" t="str">
        <f t="shared" ca="1" si="0"/>
        <v/>
      </c>
      <c r="H15" s="66">
        <f t="shared" ca="1" si="0"/>
        <v>8.8578050000000033E-2</v>
      </c>
      <c r="I15" s="66">
        <f t="shared" ca="1" si="0"/>
        <v>7.9720245000000037E-2</v>
      </c>
      <c r="J15" s="66">
        <f t="shared" ca="1" si="0"/>
        <v>7.1748220500000029E-2</v>
      </c>
      <c r="K15" s="66">
        <f t="shared" ca="1" si="0"/>
        <v>6.4573398450000027E-2</v>
      </c>
      <c r="L15" s="66">
        <f t="shared" ca="1" si="0"/>
        <v>5.8116058605000027E-2</v>
      </c>
      <c r="M15" s="24"/>
    </row>
    <row r="16" spans="1:14" x14ac:dyDescent="0.2">
      <c r="A16" s="64">
        <v>5</v>
      </c>
      <c r="B16" s="65"/>
      <c r="C16" s="66" t="str">
        <f t="shared" ref="C16:G21" ca="1" si="1">IF($A16 &lt; C$10, $B$4*OFFSET(C16,0,-1),IF($A16=C$10,$B$3*OFFSET(C16,1,-1),""))</f>
        <v/>
      </c>
      <c r="D16" s="66" t="str">
        <f t="shared" ca="1" si="1"/>
        <v/>
      </c>
      <c r="E16" s="66" t="str">
        <f t="shared" ca="1" si="1"/>
        <v/>
      </c>
      <c r="F16" s="66" t="str">
        <f t="shared" ca="1" si="1"/>
        <v/>
      </c>
      <c r="G16" s="66">
        <f t="shared" ca="1" si="1"/>
        <v>8.0525500000000028E-2</v>
      </c>
      <c r="H16" s="66">
        <f t="shared" ca="1" si="0"/>
        <v>7.2472950000000022E-2</v>
      </c>
      <c r="I16" s="66">
        <f t="shared" ca="1" si="0"/>
        <v>6.5225655000000021E-2</v>
      </c>
      <c r="J16" s="66">
        <f t="shared" ca="1" si="0"/>
        <v>5.8703089500000021E-2</v>
      </c>
      <c r="K16" s="66">
        <f t="shared" ca="1" si="0"/>
        <v>5.2832780550000021E-2</v>
      </c>
      <c r="L16" s="66">
        <f t="shared" ca="1" si="0"/>
        <v>4.7549502495000021E-2</v>
      </c>
      <c r="M16" s="67"/>
      <c r="N16" s="7"/>
    </row>
    <row r="17" spans="1:22" x14ac:dyDescent="0.2">
      <c r="A17" s="64">
        <v>4</v>
      </c>
      <c r="B17" s="66"/>
      <c r="C17" s="66" t="str">
        <f t="shared" ca="1" si="1"/>
        <v/>
      </c>
      <c r="D17" s="66" t="str">
        <f t="shared" ca="1" si="1"/>
        <v/>
      </c>
      <c r="E17" s="66" t="str">
        <f t="shared" ca="1" si="1"/>
        <v/>
      </c>
      <c r="F17" s="66">
        <f t="shared" ca="1" si="1"/>
        <v>7.320500000000002E-2</v>
      </c>
      <c r="G17" s="66">
        <f t="shared" ca="1" si="0"/>
        <v>6.5884500000000026E-2</v>
      </c>
      <c r="H17" s="66">
        <f t="shared" ca="1" si="0"/>
        <v>5.9296050000000024E-2</v>
      </c>
      <c r="I17" s="66">
        <f t="shared" ca="1" si="0"/>
        <v>5.3366445000000019E-2</v>
      </c>
      <c r="J17" s="66">
        <f t="shared" ca="1" si="0"/>
        <v>4.8029800500000018E-2</v>
      </c>
      <c r="K17" s="66">
        <f t="shared" ca="1" si="0"/>
        <v>4.3226820450000016E-2</v>
      </c>
      <c r="L17" s="66">
        <f t="shared" ca="1" si="0"/>
        <v>3.8904138405000017E-2</v>
      </c>
      <c r="M17" s="67"/>
      <c r="N17" s="7"/>
    </row>
    <row r="18" spans="1:22" x14ac:dyDescent="0.2">
      <c r="A18" s="64">
        <v>3</v>
      </c>
      <c r="B18" s="66"/>
      <c r="C18" s="66" t="str">
        <f t="shared" ca="1" si="1"/>
        <v/>
      </c>
      <c r="D18" s="66" t="str">
        <f t="shared" ca="1" si="1"/>
        <v/>
      </c>
      <c r="E18" s="66">
        <f t="shared" ca="1" si="1"/>
        <v>6.6550000000000012E-2</v>
      </c>
      <c r="F18" s="66">
        <f t="shared" ca="1" si="1"/>
        <v>5.9895000000000011E-2</v>
      </c>
      <c r="G18" s="66">
        <f t="shared" ca="1" si="0"/>
        <v>5.3905500000000009E-2</v>
      </c>
      <c r="H18" s="66">
        <f t="shared" ca="1" si="0"/>
        <v>4.8514950000000008E-2</v>
      </c>
      <c r="I18" s="66">
        <f t="shared" ca="1" si="0"/>
        <v>4.3663455000000011E-2</v>
      </c>
      <c r="J18" s="66">
        <f t="shared" ca="1" si="0"/>
        <v>3.929710950000001E-2</v>
      </c>
      <c r="K18" s="66">
        <f t="shared" ca="1" si="0"/>
        <v>3.5367398550000012E-2</v>
      </c>
      <c r="L18" s="66">
        <f t="shared" ca="1" si="0"/>
        <v>3.1830658695000014E-2</v>
      </c>
      <c r="M18" s="67"/>
      <c r="N18" s="7"/>
    </row>
    <row r="19" spans="1:22" x14ac:dyDescent="0.2">
      <c r="A19" s="64">
        <v>2</v>
      </c>
      <c r="B19" s="66"/>
      <c r="C19" s="66" t="str">
        <f t="shared" ca="1" si="1"/>
        <v/>
      </c>
      <c r="D19" s="66">
        <f t="shared" ca="1" si="1"/>
        <v>6.0500000000000012E-2</v>
      </c>
      <c r="E19" s="66">
        <f t="shared" ca="1" si="1"/>
        <v>5.4450000000000012E-2</v>
      </c>
      <c r="F19" s="66">
        <f t="shared" ca="1" si="1"/>
        <v>4.9005000000000014E-2</v>
      </c>
      <c r="G19" s="66">
        <f t="shared" ca="1" si="0"/>
        <v>4.4104500000000012E-2</v>
      </c>
      <c r="H19" s="66">
        <f t="shared" ca="1" si="0"/>
        <v>3.9694050000000008E-2</v>
      </c>
      <c r="I19" s="66">
        <f t="shared" ca="1" si="0"/>
        <v>3.5724645000000006E-2</v>
      </c>
      <c r="J19" s="66">
        <f t="shared" ca="1" si="0"/>
        <v>3.2152180500000009E-2</v>
      </c>
      <c r="K19" s="66">
        <f t="shared" ca="1" si="0"/>
        <v>2.893696245000001E-2</v>
      </c>
      <c r="L19" s="66">
        <f t="shared" ca="1" si="0"/>
        <v>2.6043266205000009E-2</v>
      </c>
      <c r="M19" s="67"/>
      <c r="N19" s="7"/>
    </row>
    <row r="20" spans="1:22" x14ac:dyDescent="0.2">
      <c r="A20" s="64">
        <v>1</v>
      </c>
      <c r="B20" s="66"/>
      <c r="C20" s="66">
        <f t="shared" ca="1" si="1"/>
        <v>5.5000000000000007E-2</v>
      </c>
      <c r="D20" s="66">
        <f t="shared" ca="1" si="1"/>
        <v>4.9500000000000009E-2</v>
      </c>
      <c r="E20" s="66">
        <f t="shared" ca="1" si="1"/>
        <v>4.4550000000000006E-2</v>
      </c>
      <c r="F20" s="66">
        <f t="shared" ca="1" si="1"/>
        <v>4.0095000000000006E-2</v>
      </c>
      <c r="G20" s="66">
        <f t="shared" ca="1" si="0"/>
        <v>3.6085500000000006E-2</v>
      </c>
      <c r="H20" s="66">
        <f t="shared" ca="1" si="0"/>
        <v>3.2476950000000004E-2</v>
      </c>
      <c r="I20" s="66">
        <f t="shared" ca="1" si="0"/>
        <v>2.9229255000000006E-2</v>
      </c>
      <c r="J20" s="66">
        <f t="shared" ca="1" si="0"/>
        <v>2.6306329500000006E-2</v>
      </c>
      <c r="K20" s="66">
        <f t="shared" ca="1" si="0"/>
        <v>2.3675696550000007E-2</v>
      </c>
      <c r="L20" s="66">
        <f t="shared" ca="1" si="0"/>
        <v>2.1308126895000008E-2</v>
      </c>
      <c r="M20" s="67"/>
      <c r="N20" s="7"/>
    </row>
    <row r="21" spans="1:22" x14ac:dyDescent="0.2">
      <c r="A21" s="64">
        <v>0</v>
      </c>
      <c r="B21" s="66">
        <f>$B$2</f>
        <v>0.05</v>
      </c>
      <c r="C21" s="65">
        <f t="shared" ca="1" si="1"/>
        <v>4.5000000000000005E-2</v>
      </c>
      <c r="D21" s="66">
        <f t="shared" ca="1" si="1"/>
        <v>4.0500000000000008E-2</v>
      </c>
      <c r="E21" s="66">
        <f t="shared" ca="1" si="1"/>
        <v>3.645000000000001E-2</v>
      </c>
      <c r="F21" s="66">
        <f t="shared" ca="1" si="1"/>
        <v>3.2805000000000008E-2</v>
      </c>
      <c r="G21" s="66">
        <f t="shared" ca="1" si="0"/>
        <v>2.9524500000000009E-2</v>
      </c>
      <c r="H21" s="66">
        <f t="shared" ca="1" si="0"/>
        <v>2.657205000000001E-2</v>
      </c>
      <c r="I21" s="66">
        <f t="shared" ca="1" si="0"/>
        <v>2.3914845000000011E-2</v>
      </c>
      <c r="J21" s="66">
        <f t="shared" ca="1" si="0"/>
        <v>2.1523360500000012E-2</v>
      </c>
      <c r="K21" s="66">
        <f t="shared" ca="1" si="0"/>
        <v>1.937102445000001E-2</v>
      </c>
      <c r="L21" s="66">
        <f t="shared" ca="1" si="0"/>
        <v>1.7433922005000008E-2</v>
      </c>
      <c r="M21" s="67"/>
      <c r="N21" s="7"/>
    </row>
    <row r="22" spans="1:22" ht="13.5" thickBot="1" x14ac:dyDescent="0.25">
      <c r="A22" s="53"/>
      <c r="B22" s="55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9"/>
      <c r="N22" s="7"/>
    </row>
    <row r="23" spans="1:22" x14ac:dyDescent="0.2">
      <c r="A23" s="1"/>
      <c r="M23" s="7"/>
      <c r="N23" s="7"/>
    </row>
    <row r="24" spans="1:22" ht="13.5" thickBot="1" x14ac:dyDescent="0.25">
      <c r="B24" s="5"/>
      <c r="C24" s="5"/>
      <c r="D24" s="2"/>
      <c r="E24" s="5"/>
    </row>
    <row r="25" spans="1:22" ht="13.5" thickBot="1" x14ac:dyDescent="0.25">
      <c r="A25" s="133" t="s">
        <v>22</v>
      </c>
      <c r="B25" s="134"/>
      <c r="C25" s="104">
        <v>4.4999999999999998E-2</v>
      </c>
      <c r="D25" s="2"/>
      <c r="E25" s="5"/>
    </row>
    <row r="26" spans="1:22" ht="13.5" thickBot="1" x14ac:dyDescent="0.25">
      <c r="A26" s="133" t="s">
        <v>49</v>
      </c>
      <c r="B26" s="135"/>
      <c r="C26" s="136"/>
      <c r="D26" s="44"/>
      <c r="E26" s="45"/>
      <c r="F26" s="46"/>
      <c r="G26" s="46"/>
      <c r="H26" s="46"/>
      <c r="I26" s="46"/>
      <c r="J26" s="46"/>
      <c r="K26" s="46"/>
      <c r="L26" s="46"/>
      <c r="M26" s="47"/>
      <c r="V26" s="50"/>
    </row>
    <row r="27" spans="1:22" x14ac:dyDescent="0.2">
      <c r="A27" s="48"/>
      <c r="B27" s="49"/>
      <c r="C27" s="49"/>
      <c r="D27" s="23"/>
      <c r="E27" s="49"/>
      <c r="F27" s="50"/>
      <c r="G27" s="50"/>
      <c r="H27" s="50"/>
      <c r="I27" s="50"/>
      <c r="J27" s="50"/>
      <c r="K27" s="50"/>
      <c r="L27" s="50"/>
      <c r="M27" s="24"/>
      <c r="V27" s="50"/>
    </row>
    <row r="28" spans="1:22" x14ac:dyDescent="0.2">
      <c r="A28" s="48"/>
      <c r="B28" s="63">
        <v>0</v>
      </c>
      <c r="C28" s="63">
        <v>1</v>
      </c>
      <c r="D28" s="63">
        <v>2</v>
      </c>
      <c r="E28" s="63">
        <v>3</v>
      </c>
      <c r="F28" s="63">
        <v>4</v>
      </c>
      <c r="G28" s="63">
        <v>5</v>
      </c>
      <c r="H28" s="63">
        <v>6</v>
      </c>
      <c r="I28" s="63">
        <v>7</v>
      </c>
      <c r="J28" s="113">
        <v>8</v>
      </c>
      <c r="K28" s="63">
        <v>9</v>
      </c>
      <c r="L28" s="63">
        <v>10</v>
      </c>
      <c r="M28" s="24"/>
      <c r="V28" s="50"/>
    </row>
    <row r="29" spans="1:22" x14ac:dyDescent="0.2">
      <c r="A29" s="64">
        <v>10</v>
      </c>
      <c r="B29" s="50"/>
      <c r="C29" s="50"/>
      <c r="D29" s="50"/>
      <c r="E29" s="50"/>
      <c r="F29" s="21" t="str">
        <f t="shared" ref="F29:K29" si="2">IF($A29 &lt;=F$28,  ((F11-$C$25)+$B$5*G28 + $B$6*G29 )/(1+F11 ),"")</f>
        <v/>
      </c>
      <c r="G29" s="21" t="str">
        <f t="shared" si="2"/>
        <v/>
      </c>
      <c r="H29" s="21" t="str">
        <f t="shared" si="2"/>
        <v/>
      </c>
      <c r="I29" s="21" t="str">
        <f t="shared" si="2"/>
        <v/>
      </c>
      <c r="J29" s="21" t="str">
        <f t="shared" si="2"/>
        <v/>
      </c>
      <c r="K29" s="21" t="str">
        <f t="shared" si="2"/>
        <v/>
      </c>
      <c r="L29" s="21">
        <f ca="1">(L11-$C$25)/(1+L11)</f>
        <v>7.4965113154277535E-2</v>
      </c>
      <c r="M29" s="24"/>
      <c r="V29" s="50"/>
    </row>
    <row r="30" spans="1:22" x14ac:dyDescent="0.2">
      <c r="A30" s="64">
        <v>9</v>
      </c>
      <c r="B30" s="50"/>
      <c r="C30" s="50"/>
      <c r="D30" s="50"/>
      <c r="E30" s="50"/>
      <c r="F30" s="21" t="str">
        <f t="shared" ref="F30:K30" si="3">IF($A30 &lt;=F$28,  ((F12-$C$25)+$B$5*G29 + $B$6*G30 )/(1+F12 ),"")</f>
        <v/>
      </c>
      <c r="G30" s="21" t="str">
        <f t="shared" si="3"/>
        <v/>
      </c>
      <c r="H30" s="21" t="str">
        <f t="shared" si="3"/>
        <v/>
      </c>
      <c r="I30" s="21" t="str">
        <f t="shared" si="3"/>
        <v/>
      </c>
      <c r="J30" s="21" t="str">
        <f t="shared" si="3"/>
        <v/>
      </c>
      <c r="K30" s="21">
        <f t="shared" ca="1" si="3"/>
        <v>0.12344851383735674</v>
      </c>
      <c r="L30" s="21">
        <f t="shared" ref="L30:L39" ca="1" si="4">(L12-$C$25)/(1+L12)</f>
        <v>5.5245659236453484E-2</v>
      </c>
      <c r="M30" s="24"/>
      <c r="V30" s="50"/>
    </row>
    <row r="31" spans="1:22" x14ac:dyDescent="0.2">
      <c r="A31" s="64">
        <v>8</v>
      </c>
      <c r="B31" s="50"/>
      <c r="C31" s="50"/>
      <c r="D31" s="50"/>
      <c r="E31" s="50"/>
      <c r="F31" s="21" t="str">
        <f t="shared" ref="F31:K31" si="5">IF($A31 &lt;=F$28,  ((F13-$C$25)+$B$5*G30 + $B$6*G31 )/(1+F13 ),"")</f>
        <v/>
      </c>
      <c r="G31" s="21" t="str">
        <f t="shared" si="5"/>
        <v/>
      </c>
      <c r="H31" s="21" t="str">
        <f t="shared" si="5"/>
        <v/>
      </c>
      <c r="I31" s="21" t="str">
        <f t="shared" si="5"/>
        <v/>
      </c>
      <c r="J31" s="21">
        <f t="shared" ca="1" si="5"/>
        <v>0.1524050087780412</v>
      </c>
      <c r="K31" s="21">
        <f t="shared" ca="1" si="5"/>
        <v>8.9671989859181622E-2</v>
      </c>
      <c r="L31" s="21">
        <f t="shared" ca="1" si="4"/>
        <v>3.8475116244841449E-2</v>
      </c>
      <c r="M31" s="24"/>
      <c r="V31" s="50"/>
    </row>
    <row r="32" spans="1:22" x14ac:dyDescent="0.2">
      <c r="A32" s="64">
        <v>7</v>
      </c>
      <c r="B32" s="50"/>
      <c r="C32" s="50"/>
      <c r="D32" s="50"/>
      <c r="E32" s="50"/>
      <c r="F32" s="21" t="str">
        <f t="shared" ref="F32:K32" si="6">IF($A32 &lt;=F$28,  ((F14-$C$25)+$B$5*G31 + $B$6*G32 )/(1+F14 ),"")</f>
        <v/>
      </c>
      <c r="G32" s="21" t="str">
        <f t="shared" si="6"/>
        <v/>
      </c>
      <c r="H32" s="21" t="str">
        <f t="shared" si="6"/>
        <v/>
      </c>
      <c r="I32" s="21">
        <f t="shared" ca="1" si="6"/>
        <v>0.16655898055703106</v>
      </c>
      <c r="J32" s="21">
        <f t="shared" ca="1" si="6"/>
        <v>0.10829887569302628</v>
      </c>
      <c r="K32" s="21">
        <f t="shared" ca="1" si="6"/>
        <v>6.0535170914510557E-2</v>
      </c>
      <c r="L32" s="21">
        <f t="shared" ca="1" si="4"/>
        <v>2.4304380223894431E-2</v>
      </c>
      <c r="M32" s="24"/>
      <c r="V32" s="50"/>
    </row>
    <row r="33" spans="1:22" x14ac:dyDescent="0.2">
      <c r="A33" s="64">
        <v>6</v>
      </c>
      <c r="B33" s="50"/>
      <c r="C33" s="50"/>
      <c r="D33" s="50"/>
      <c r="E33" s="50"/>
      <c r="F33" s="21" t="str">
        <f t="shared" ref="F33:K33" si="7">IF($A33 &lt;=F$28,  ((F15-$C$25)+$B$5*G32 + $B$6*G33 )/(1+F15 ),"")</f>
        <v/>
      </c>
      <c r="G33" s="21" t="str">
        <f t="shared" si="7"/>
        <v/>
      </c>
      <c r="H33" s="21">
        <f t="shared" ca="1" si="7"/>
        <v>0.16919075674914999</v>
      </c>
      <c r="I33" s="21">
        <f t="shared" ca="1" si="7"/>
        <v>0.11463960756299692</v>
      </c>
      <c r="J33" s="21">
        <f t="shared" ca="1" si="7"/>
        <v>6.9818044636219448E-2</v>
      </c>
      <c r="K33" s="21">
        <f t="shared" ca="1" si="7"/>
        <v>3.5623118280804909E-2</v>
      </c>
      <c r="L33" s="21">
        <f t="shared" ca="1" si="4"/>
        <v>1.2395671059271125E-2</v>
      </c>
      <c r="M33" s="24"/>
      <c r="V33" s="50"/>
    </row>
    <row r="34" spans="1:22" x14ac:dyDescent="0.2">
      <c r="A34" s="64">
        <v>5</v>
      </c>
      <c r="B34" s="21" t="str">
        <f>IF($A34 &lt;=B$28,  ((B16-$C$25)+$B$5*C28 + $B$6*C34 )/(1+B16 ),"")</f>
        <v/>
      </c>
      <c r="C34" s="21" t="str">
        <f>IF($A34 &lt;=C$28,  ((C16-$C$25)+$B$5*D28 + $B$6*D34 )/(1+C16 ),"")</f>
        <v/>
      </c>
      <c r="D34" s="21" t="str">
        <f>IF($A34 &lt;=D$28,  ((D16-$C$25)+$B$5*E28 + $B$6*E34 )/(1+D16 ),"")</f>
        <v/>
      </c>
      <c r="E34" s="21" t="str">
        <f>IF($A34 &lt;=E$28,  ((E16-$C$25)+$B$5*F28 + $B$6*F34 )/(1+E16 ),"")</f>
        <v/>
      </c>
      <c r="F34" s="21" t="str">
        <f t="shared" ref="F34:K34" si="8">IF($A34 &lt;=F$28,  ((F16-$C$25)+$B$5*G33 + $B$6*G34 )/(1+F16 ),"")</f>
        <v/>
      </c>
      <c r="G34" s="21">
        <f t="shared" ca="1" si="8"/>
        <v>0.16262730779389331</v>
      </c>
      <c r="H34" s="21">
        <f t="shared" ca="1" si="8"/>
        <v>0.11120414938615093</v>
      </c>
      <c r="I34" s="21">
        <f t="shared" ca="1" si="8"/>
        <v>6.8941376725815032E-2</v>
      </c>
      <c r="J34" s="21">
        <f t="shared" ca="1" si="8"/>
        <v>3.6606891722496662E-2</v>
      </c>
      <c r="K34" s="21">
        <f t="shared" ca="1" si="8"/>
        <v>1.448236144639343E-2</v>
      </c>
      <c r="L34" s="21">
        <f t="shared" ca="1" si="4"/>
        <v>2.4337775818018595E-3</v>
      </c>
      <c r="M34" s="102"/>
      <c r="V34" s="50"/>
    </row>
    <row r="35" spans="1:22" x14ac:dyDescent="0.2">
      <c r="A35" s="64">
        <v>4</v>
      </c>
      <c r="B35" s="21" t="str">
        <f>IF($A35 &lt;=B$28,  ((B17-$C$25)+$B$5*C34 + $B$6*C35 )/(1+B17 ),"")</f>
        <v/>
      </c>
      <c r="C35" s="21" t="str">
        <f>IF($A35 &lt;=C$28,  ((C17-$C$25)+$B$5*D34 + $B$6*D35 )/(1+C17 ),"")</f>
        <v/>
      </c>
      <c r="D35" s="21" t="str">
        <f>IF($A35 &lt;=D$28,  ((D17-$C$25)+$B$5*E34 + $B$6*E35 )/(1+D17 ),"")</f>
        <v/>
      </c>
      <c r="E35" s="21" t="str">
        <f>IF($A35 &lt;=E$28,  ((E17-$C$25)+$B$5*F34 + $B$6*F35 )/(1+E17 ),"")</f>
        <v/>
      </c>
      <c r="F35" s="21">
        <f ca="1">IF($A35 &lt;=F$28,  ((F17-$C$25)+$B$5*G34 + $B$6*G35 )/(1+F17 ),"")</f>
        <v>0.14855503601739203</v>
      </c>
      <c r="G35" s="21">
        <f t="shared" ref="G35:K35" ca="1" si="9">IF($A35 &lt;=G$28,  ((G17-$C$25)+$B$5*H34 + $B$6*H35 )/(1+G17 ),"")</f>
        <v>9.9822707064197033E-2</v>
      </c>
      <c r="H35" s="21">
        <f t="shared" ca="1" si="9"/>
        <v>5.9825803029385283E-2</v>
      </c>
      <c r="I35" s="21">
        <f t="shared" ca="1" si="9"/>
        <v>2.921299694839663E-2</v>
      </c>
      <c r="J35" s="21">
        <f t="shared" ca="1" si="9"/>
        <v>8.2041997641601055E-3</v>
      </c>
      <c r="K35" s="21">
        <f t="shared" ca="1" si="9"/>
        <v>-3.3454707622037434E-3</v>
      </c>
      <c r="L35" s="21">
        <f t="shared" ca="1" si="4"/>
        <v>-5.8675881341263923E-3</v>
      </c>
      <c r="M35" s="102"/>
      <c r="V35" s="50"/>
    </row>
    <row r="36" spans="1:22" x14ac:dyDescent="0.2">
      <c r="A36" s="64">
        <v>3</v>
      </c>
      <c r="B36" s="21" t="str">
        <f t="shared" ref="B36:E39" si="10">IF($A36 &lt;=B$28,  ((B18-$C$25)+$B$5*C35 + $B$6*C36 )/(1+B18 ),"")</f>
        <v/>
      </c>
      <c r="C36" s="21" t="str">
        <f t="shared" si="10"/>
        <v/>
      </c>
      <c r="D36" s="21" t="str">
        <f t="shared" si="10"/>
        <v/>
      </c>
      <c r="E36" s="21">
        <f t="shared" ca="1" si="10"/>
        <v>0.12822311985493159</v>
      </c>
      <c r="F36" s="21">
        <f t="shared" ref="F36:K36" ca="1" si="11">IF($A36 &lt;=F$28,  ((F18-$C$25)+$B$5*G35 + $B$6*G36 )/(1+F18 ),"")</f>
        <v>8.1857700945162593E-2</v>
      </c>
      <c r="G36" s="21">
        <f t="shared" ca="1" si="11"/>
        <v>4.3908428822349167E-2</v>
      </c>
      <c r="H36" s="21">
        <f t="shared" ca="1" si="11"/>
        <v>1.4913866235079317E-2</v>
      </c>
      <c r="I36" s="21">
        <f t="shared" ca="1" si="11"/>
        <v>-4.9680735288348942E-3</v>
      </c>
      <c r="J36" s="21">
        <f t="shared" ca="1" si="11"/>
        <v>-1.5901103331755866E-2</v>
      </c>
      <c r="K36" s="21">
        <f t="shared" ca="1" si="11"/>
        <v>-1.8300689698905661E-2</v>
      </c>
      <c r="L36" s="21">
        <f t="shared" ca="1" si="4"/>
        <v>-1.2763083936327118E-2</v>
      </c>
      <c r="M36" s="102"/>
      <c r="V36" s="50"/>
    </row>
    <row r="37" spans="1:22" x14ac:dyDescent="0.2">
      <c r="A37" s="64">
        <v>2</v>
      </c>
      <c r="B37" s="21" t="str">
        <f t="shared" si="10"/>
        <v/>
      </c>
      <c r="C37" s="21" t="str">
        <f t="shared" si="10"/>
        <v/>
      </c>
      <c r="D37" s="21">
        <f t="shared" ca="1" si="10"/>
        <v>0.1025781025984535</v>
      </c>
      <c r="E37" s="21">
        <f t="shared" ca="1" si="10"/>
        <v>5.8345035756388233E-2</v>
      </c>
      <c r="F37" s="21">
        <f t="shared" ref="F37:K37" ca="1" si="12">IF($A37 &lt;=F$28,  ((F19-$C$25)+$B$5*G36 + $B$6*G37 )/(1+F19 ),"")</f>
        <v>2.2286144961484539E-2</v>
      </c>
      <c r="G37" s="21">
        <f t="shared" ca="1" si="12"/>
        <v>-5.1618738317050243E-3</v>
      </c>
      <c r="H37" s="21">
        <f t="shared" ca="1" si="12"/>
        <v>-2.3901937627310261E-2</v>
      </c>
      <c r="I37" s="21">
        <f t="shared" ca="1" si="12"/>
        <v>-3.412143114033632E-2</v>
      </c>
      <c r="J37" s="21">
        <f t="shared" ca="1" si="12"/>
        <v>-3.6229000977677707E-2</v>
      </c>
      <c r="K37" s="21">
        <f t="shared" ca="1" si="12"/>
        <v>-3.0791356013987699E-2</v>
      </c>
      <c r="L37" s="21">
        <f t="shared" ca="1" si="4"/>
        <v>-1.8475569617170992E-2</v>
      </c>
      <c r="M37" s="102"/>
      <c r="V37" s="50"/>
    </row>
    <row r="38" spans="1:22" x14ac:dyDescent="0.2">
      <c r="A38" s="64">
        <v>1</v>
      </c>
      <c r="B38" s="21" t="str">
        <f t="shared" si="10"/>
        <v/>
      </c>
      <c r="C38" s="21">
        <f t="shared" ca="1" si="10"/>
        <v>7.2354418948619728E-2</v>
      </c>
      <c r="D38" s="21">
        <f t="shared" ca="1" si="10"/>
        <v>3.0089721383134108E-2</v>
      </c>
      <c r="E38" s="21">
        <f t="shared" ca="1" si="10"/>
        <v>-4.1867105731897523E-3</v>
      </c>
      <c r="F38" s="21">
        <f t="shared" ref="F38:K38" ca="1" si="13">IF($A38 &lt;=F$28,  ((F20-$C$25)+$B$5*G37 + $B$6*G38 )/(1+F20 ),"")</f>
        <v>-3.0132602019935267E-2</v>
      </c>
      <c r="G38" s="21">
        <f t="shared" ca="1" si="13"/>
        <v>-4.7709663564144127E-2</v>
      </c>
      <c r="H38" s="21">
        <f t="shared" ca="1" si="13"/>
        <v>-5.7131643630065863E-2</v>
      </c>
      <c r="I38" s="21">
        <f t="shared" ca="1" si="13"/>
        <v>-5.880667918697835E-2</v>
      </c>
      <c r="J38" s="21">
        <f t="shared" ca="1" si="13"/>
        <v>-5.3280618239597774E-2</v>
      </c>
      <c r="K38" s="21">
        <f t="shared" ca="1" si="13"/>
        <v>-4.1185774463957027E-2</v>
      </c>
      <c r="L38" s="21">
        <f t="shared" ca="1" si="4"/>
        <v>-2.3197576207513854E-2</v>
      </c>
      <c r="M38" s="102"/>
      <c r="V38" s="50"/>
    </row>
    <row r="39" spans="1:22" x14ac:dyDescent="0.2">
      <c r="A39" s="64">
        <v>0</v>
      </c>
      <c r="B39" s="21">
        <f t="shared" ca="1" si="10"/>
        <v>3.8136146824068538E-2</v>
      </c>
      <c r="C39" s="21">
        <f t="shared" ca="1" si="10"/>
        <v>-2.2685106180758059E-3</v>
      </c>
      <c r="D39" s="21">
        <f t="shared" ca="1" si="10"/>
        <v>-3.4830908574912556E-2</v>
      </c>
      <c r="E39" s="21">
        <f t="shared" ca="1" si="10"/>
        <v>-5.9296410171203295E-2</v>
      </c>
      <c r="F39" s="21">
        <f t="shared" ref="F39:K39" ca="1" si="14">IF($A39 &lt;=F$28,  ((F21-$C$25)+$B$5*G38 + $B$6*G39 )/(1+F21 ),"")</f>
        <v>-7.5682926623952082E-2</v>
      </c>
      <c r="G39" s="21">
        <f t="shared" ca="1" si="14"/>
        <v>-8.4231746499557572E-2</v>
      </c>
      <c r="H39" s="21">
        <f t="shared" ca="1" si="14"/>
        <v>-8.535464976810167E-2</v>
      </c>
      <c r="I39" s="21">
        <f t="shared" ca="1" si="14"/>
        <v>-7.9582816391965988E-2</v>
      </c>
      <c r="J39" s="21">
        <f t="shared" ca="1" si="14"/>
        <v>-6.7521125981688884E-2</v>
      </c>
      <c r="K39" s="21">
        <f t="shared" ca="1" si="14"/>
        <v>-4.9809761571160377E-2</v>
      </c>
      <c r="L39" s="21">
        <f t="shared" ca="1" si="4"/>
        <v>-2.7093728053294179E-2</v>
      </c>
      <c r="M39" s="102"/>
      <c r="V39" s="50"/>
    </row>
    <row r="40" spans="1:22" ht="13.5" thickBot="1" x14ac:dyDescent="0.25">
      <c r="A40" s="53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9"/>
      <c r="V40" s="50"/>
    </row>
    <row r="41" spans="1:22" x14ac:dyDescent="0.2">
      <c r="A41" s="48"/>
      <c r="B41" s="114">
        <f ca="1">B39*1000000</f>
        <v>38136.146824068535</v>
      </c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V41" s="50"/>
    </row>
    <row r="43" spans="1:22" ht="13.5" thickBot="1" x14ac:dyDescent="0.25"/>
    <row r="44" spans="1:22" ht="13.5" thickBot="1" x14ac:dyDescent="0.25">
      <c r="A44" s="133" t="s">
        <v>45</v>
      </c>
      <c r="B44" s="135"/>
      <c r="C44" s="103">
        <v>0</v>
      </c>
      <c r="D44" s="2"/>
      <c r="E44" s="5"/>
    </row>
    <row r="45" spans="1:22" ht="13.5" thickBot="1" x14ac:dyDescent="0.25">
      <c r="A45" s="133" t="s">
        <v>46</v>
      </c>
      <c r="B45" s="135"/>
      <c r="C45" s="136"/>
      <c r="D45" s="44"/>
      <c r="E45" s="45"/>
      <c r="H45" s="47"/>
    </row>
    <row r="46" spans="1:22" x14ac:dyDescent="0.2">
      <c r="A46" s="48"/>
      <c r="B46" s="49"/>
      <c r="C46" s="49"/>
      <c r="D46" s="23"/>
      <c r="E46" s="49"/>
      <c r="H46" s="24"/>
    </row>
    <row r="47" spans="1:22" x14ac:dyDescent="0.2">
      <c r="A47" s="48"/>
      <c r="B47" s="50">
        <v>0</v>
      </c>
      <c r="C47" s="50">
        <v>1</v>
      </c>
      <c r="D47" s="50">
        <v>2</v>
      </c>
      <c r="E47" s="50">
        <v>3</v>
      </c>
      <c r="F47" s="109">
        <v>4</v>
      </c>
      <c r="G47" s="109">
        <v>5</v>
      </c>
      <c r="H47" s="24"/>
    </row>
    <row r="48" spans="1:22" x14ac:dyDescent="0.2">
      <c r="A48" s="48">
        <v>5</v>
      </c>
      <c r="B48" s="50"/>
      <c r="C48" s="50"/>
      <c r="D48" s="50"/>
      <c r="E48" s="50"/>
      <c r="G48" s="6">
        <f ca="1">MAX(G34,0)</f>
        <v>0.16262730779389331</v>
      </c>
      <c r="H48" s="24"/>
    </row>
    <row r="49" spans="1:8" x14ac:dyDescent="0.2">
      <c r="A49" s="48">
        <v>4</v>
      </c>
      <c r="B49" s="50"/>
      <c r="C49" s="50"/>
      <c r="D49" s="50"/>
      <c r="E49" s="50"/>
      <c r="F49" s="21">
        <f ca="1">($B$5*G48+$B$6*G49)/(1+F17)</f>
        <v>0.12227394340228118</v>
      </c>
      <c r="G49" s="6">
        <f t="shared" ref="G49:G53" ca="1" si="15">MAX(G35,0)</f>
        <v>9.9822707064197033E-2</v>
      </c>
      <c r="H49" s="24"/>
    </row>
    <row r="50" spans="1:8" x14ac:dyDescent="0.2">
      <c r="A50" s="48">
        <v>3</v>
      </c>
      <c r="B50" s="21" t="str">
        <f>IF($A50 &lt;=B$47,  ($B$5*C47 + $B$6*C50 )/(1+B18 ),"")</f>
        <v/>
      </c>
      <c r="C50" s="21" t="str">
        <f>IF($A50 &lt;=C$47,  ($B$5*D47 + $B$6*D50 )/(1+C18 ),"")</f>
        <v/>
      </c>
      <c r="D50" s="21" t="str">
        <f>IF($A50 &lt;=D$47,  ($B$5*E47 + $B$6*E50 )/(1+D18 ),"")</f>
        <v/>
      </c>
      <c r="E50" s="21">
        <f t="shared" ref="E50:E53" ca="1" si="16">($B$5*F49+$B$6*F50)/(1+E18)</f>
        <v>8.9108980115754022E-2</v>
      </c>
      <c r="F50" s="21">
        <f t="shared" ref="F50:F53" ca="1" si="17">($B$5*G49+$B$6*G50)/(1+F18)</f>
        <v>6.780442208263375E-2</v>
      </c>
      <c r="G50" s="6">
        <f t="shared" ca="1" si="15"/>
        <v>4.3908428822349167E-2</v>
      </c>
      <c r="H50" s="24"/>
    </row>
    <row r="51" spans="1:8" x14ac:dyDescent="0.2">
      <c r="A51" s="48">
        <v>2</v>
      </c>
      <c r="B51" s="21" t="str">
        <f>IF($A51 &lt;=B$47,  ($B$5*C50 + $B$6*C51 )/(1+B19 ),"")</f>
        <v/>
      </c>
      <c r="C51" s="21" t="str">
        <f>IF($A51 &lt;=C$47,  ($B$5*D50 + $B$6*D51 )/(1+C19 ),"")</f>
        <v/>
      </c>
      <c r="D51" s="21">
        <f t="shared" ref="D51:D53" ca="1" si="18">($B$5*E50+$B$6*E51)/(1+D19)</f>
        <v>6.1850298897362266E-2</v>
      </c>
      <c r="E51" s="21">
        <f t="shared" ca="1" si="16"/>
        <v>4.2075503845551337E-2</v>
      </c>
      <c r="F51" s="21">
        <f t="shared" ca="1" si="17"/>
        <v>2.0928607977249474E-2</v>
      </c>
      <c r="G51" s="6">
        <f t="shared" ca="1" si="15"/>
        <v>0</v>
      </c>
      <c r="H51" s="24"/>
    </row>
    <row r="52" spans="1:8" x14ac:dyDescent="0.2">
      <c r="A52" s="48">
        <v>1</v>
      </c>
      <c r="B52" s="21" t="str">
        <f>IF($A52 &lt;=B$47,  ($B$5*C51 + $B$6*C52 )/(1+B20 ),"")</f>
        <v/>
      </c>
      <c r="C52" s="21">
        <f t="shared" ref="C52:C53" ca="1" si="19">($B$5*D51+$B$6*D52)/(1+C20)</f>
        <v>4.1075141453199279E-2</v>
      </c>
      <c r="D52" s="21">
        <f t="shared" ca="1" si="18"/>
        <v>2.4818249568888204E-2</v>
      </c>
      <c r="E52" s="21">
        <f t="shared" ca="1" si="16"/>
        <v>1.0018001999545006E-2</v>
      </c>
      <c r="F52" s="21">
        <f t="shared" ca="1" si="17"/>
        <v>0</v>
      </c>
      <c r="G52" s="6">
        <f t="shared" ca="1" si="15"/>
        <v>0</v>
      </c>
      <c r="H52" s="24"/>
    </row>
    <row r="53" spans="1:8" x14ac:dyDescent="0.2">
      <c r="A53" s="48">
        <v>0</v>
      </c>
      <c r="B53" s="21">
        <f ca="1">($B$5*C52+$B$6*C53)/(1+B21)</f>
        <v>2.6311079490192263E-2</v>
      </c>
      <c r="C53" s="21">
        <f t="shared" ca="1" si="19"/>
        <v>1.4178125476204475E-2</v>
      </c>
      <c r="D53" s="21">
        <f t="shared" ca="1" si="18"/>
        <v>4.8140326763791473E-3</v>
      </c>
      <c r="E53" s="21">
        <f t="shared" ca="1" si="16"/>
        <v>0</v>
      </c>
      <c r="F53" s="21">
        <f t="shared" ca="1" si="17"/>
        <v>0</v>
      </c>
      <c r="G53" s="6">
        <f t="shared" ca="1" si="15"/>
        <v>0</v>
      </c>
      <c r="H53" s="24"/>
    </row>
    <row r="54" spans="1:8" ht="13.5" thickBot="1" x14ac:dyDescent="0.25">
      <c r="A54" s="53"/>
      <c r="B54" s="55"/>
      <c r="C54" s="55"/>
      <c r="D54" s="55"/>
      <c r="E54" s="55"/>
      <c r="H54" s="59"/>
    </row>
    <row r="55" spans="1:8" x14ac:dyDescent="0.2">
      <c r="B55">
        <f ca="1">B53*1000000</f>
        <v>26311.079490192264</v>
      </c>
    </row>
  </sheetData>
  <mergeCells count="6">
    <mergeCell ref="A45:C45"/>
    <mergeCell ref="A44:B44"/>
    <mergeCell ref="A25:B25"/>
    <mergeCell ref="A1:B1"/>
    <mergeCell ref="A9:B9"/>
    <mergeCell ref="A26:C26"/>
  </mergeCell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I34"/>
  <sheetViews>
    <sheetView showGridLines="0" zoomScaleNormal="100" zoomScalePageLayoutView="205" workbookViewId="0">
      <selection activeCell="F34" sqref="F34"/>
    </sheetView>
  </sheetViews>
  <sheetFormatPr defaultColWidth="8.83203125" defaultRowHeight="12.75" x14ac:dyDescent="0.2"/>
  <cols>
    <col min="1" max="1" width="18.33203125" bestFit="1" customWidth="1"/>
  </cols>
  <sheetData>
    <row r="1" spans="1:8" ht="13.5" thickBot="1" x14ac:dyDescent="0.25">
      <c r="A1" s="119" t="s">
        <v>35</v>
      </c>
      <c r="B1" s="118"/>
      <c r="C1" s="1"/>
    </row>
    <row r="2" spans="1:8" x14ac:dyDescent="0.2">
      <c r="A2" s="25" t="s">
        <v>2</v>
      </c>
      <c r="B2" s="38">
        <v>0.06</v>
      </c>
    </row>
    <row r="3" spans="1:8" x14ac:dyDescent="0.2">
      <c r="A3" s="26" t="s">
        <v>3</v>
      </c>
      <c r="B3" s="34">
        <v>1.25</v>
      </c>
    </row>
    <row r="4" spans="1:8" x14ac:dyDescent="0.2">
      <c r="A4" s="26" t="s">
        <v>4</v>
      </c>
      <c r="B4" s="35">
        <v>0.9</v>
      </c>
    </row>
    <row r="5" spans="1:8" x14ac:dyDescent="0.2">
      <c r="A5" s="26" t="s">
        <v>5</v>
      </c>
      <c r="B5" s="36">
        <v>0.5</v>
      </c>
    </row>
    <row r="6" spans="1:8" ht="13.5" thickBot="1" x14ac:dyDescent="0.25">
      <c r="A6" s="27" t="s">
        <v>6</v>
      </c>
      <c r="B6" s="37">
        <f>1-B5</f>
        <v>0.5</v>
      </c>
    </row>
    <row r="7" spans="1:8" x14ac:dyDescent="0.2">
      <c r="C7" s="7"/>
      <c r="D7" s="7"/>
      <c r="E7" s="7"/>
      <c r="F7" s="7"/>
      <c r="G7" s="7"/>
      <c r="H7" s="7"/>
    </row>
    <row r="8" spans="1:8" ht="13.5" thickBot="1" x14ac:dyDescent="0.25"/>
    <row r="9" spans="1:8" ht="13.5" thickBot="1" x14ac:dyDescent="0.25">
      <c r="A9" s="129" t="s">
        <v>32</v>
      </c>
      <c r="B9" s="130"/>
      <c r="C9" s="60"/>
      <c r="D9" s="60"/>
      <c r="E9" s="60"/>
      <c r="F9" s="60"/>
      <c r="G9" s="60"/>
      <c r="H9" s="47"/>
    </row>
    <row r="10" spans="1:8" x14ac:dyDescent="0.2">
      <c r="A10" s="62"/>
      <c r="B10" s="63">
        <v>0</v>
      </c>
      <c r="C10" s="63">
        <v>1</v>
      </c>
      <c r="D10" s="63">
        <v>2</v>
      </c>
      <c r="E10" s="63">
        <v>3</v>
      </c>
      <c r="F10" s="63">
        <v>4</v>
      </c>
      <c r="G10" s="63">
        <v>5</v>
      </c>
      <c r="H10" s="24"/>
    </row>
    <row r="11" spans="1:8" x14ac:dyDescent="0.2">
      <c r="A11" s="64">
        <v>5</v>
      </c>
      <c r="B11" s="65"/>
      <c r="C11" s="66" t="str">
        <f t="shared" ref="C11:G16" ca="1" si="0">IF($A11 &lt; C$10, $B$4*OFFSET(C11,0,-1),IF($A11=C$10,$B$3*OFFSET(C11,1,-1),""))</f>
        <v/>
      </c>
      <c r="D11" s="66" t="str">
        <f t="shared" ca="1" si="0"/>
        <v/>
      </c>
      <c r="E11" s="66" t="str">
        <f t="shared" ca="1" si="0"/>
        <v/>
      </c>
      <c r="F11" s="66" t="str">
        <f t="shared" ca="1" si="0"/>
        <v/>
      </c>
      <c r="G11" s="66">
        <f t="shared" ca="1" si="0"/>
        <v>0.18310546875</v>
      </c>
      <c r="H11" s="67"/>
    </row>
    <row r="12" spans="1:8" x14ac:dyDescent="0.2">
      <c r="A12" s="64">
        <v>4</v>
      </c>
      <c r="B12" s="66"/>
      <c r="C12" s="66" t="str">
        <f t="shared" ca="1" si="0"/>
        <v/>
      </c>
      <c r="D12" s="66" t="str">
        <f t="shared" ca="1" si="0"/>
        <v/>
      </c>
      <c r="E12" s="66" t="str">
        <f t="shared" ca="1" si="0"/>
        <v/>
      </c>
      <c r="F12" s="66">
        <f t="shared" ca="1" si="0"/>
        <v>0.146484375</v>
      </c>
      <c r="G12" s="66">
        <f t="shared" ca="1" si="0"/>
        <v>0.1318359375</v>
      </c>
      <c r="H12" s="67"/>
    </row>
    <row r="13" spans="1:8" x14ac:dyDescent="0.2">
      <c r="A13" s="64">
        <v>3</v>
      </c>
      <c r="B13" s="66"/>
      <c r="C13" s="66" t="str">
        <f t="shared" ca="1" si="0"/>
        <v/>
      </c>
      <c r="D13" s="66" t="str">
        <f t="shared" ca="1" si="0"/>
        <v/>
      </c>
      <c r="E13" s="66">
        <f t="shared" ca="1" si="0"/>
        <v>0.1171875</v>
      </c>
      <c r="F13" s="66">
        <f t="shared" ca="1" si="0"/>
        <v>0.10546875</v>
      </c>
      <c r="G13" s="66">
        <f t="shared" ca="1" si="0"/>
        <v>9.4921875000000003E-2</v>
      </c>
      <c r="H13" s="67"/>
    </row>
    <row r="14" spans="1:8" x14ac:dyDescent="0.2">
      <c r="A14" s="64">
        <v>2</v>
      </c>
      <c r="B14" s="66"/>
      <c r="C14" s="66" t="str">
        <f t="shared" ca="1" si="0"/>
        <v/>
      </c>
      <c r="D14" s="66">
        <f t="shared" ca="1" si="0"/>
        <v>9.375E-2</v>
      </c>
      <c r="E14" s="66">
        <f t="shared" ca="1" si="0"/>
        <v>8.4375000000000006E-2</v>
      </c>
      <c r="F14" s="66">
        <f t="shared" ca="1" si="0"/>
        <v>7.5937500000000005E-2</v>
      </c>
      <c r="G14" s="66">
        <f t="shared" ca="1" si="0"/>
        <v>6.8343750000000009E-2</v>
      </c>
      <c r="H14" s="67"/>
    </row>
    <row r="15" spans="1:8" x14ac:dyDescent="0.2">
      <c r="A15" s="64">
        <v>1</v>
      </c>
      <c r="B15" s="66"/>
      <c r="C15" s="66">
        <f t="shared" ca="1" si="0"/>
        <v>7.4999999999999997E-2</v>
      </c>
      <c r="D15" s="66">
        <f t="shared" ca="1" si="0"/>
        <v>6.7500000000000004E-2</v>
      </c>
      <c r="E15" s="66">
        <f t="shared" ca="1" si="0"/>
        <v>6.0750000000000005E-2</v>
      </c>
      <c r="F15" s="66">
        <f t="shared" ca="1" si="0"/>
        <v>5.4675000000000008E-2</v>
      </c>
      <c r="G15" s="66">
        <f t="shared" ca="1" si="0"/>
        <v>4.9207500000000008E-2</v>
      </c>
      <c r="H15" s="67"/>
    </row>
    <row r="16" spans="1:8" x14ac:dyDescent="0.2">
      <c r="A16" s="64">
        <v>0</v>
      </c>
      <c r="B16" s="66">
        <f>$B$2</f>
        <v>0.06</v>
      </c>
      <c r="C16" s="65">
        <f t="shared" ca="1" si="0"/>
        <v>5.3999999999999999E-2</v>
      </c>
      <c r="D16" s="66">
        <f t="shared" ca="1" si="0"/>
        <v>4.8599999999999997E-2</v>
      </c>
      <c r="E16" s="66">
        <f t="shared" ca="1" si="0"/>
        <v>4.3740000000000001E-2</v>
      </c>
      <c r="F16" s="66">
        <f t="shared" ca="1" si="0"/>
        <v>3.9366000000000005E-2</v>
      </c>
      <c r="G16" s="66">
        <f t="shared" ca="1" si="0"/>
        <v>3.5429400000000007E-2</v>
      </c>
      <c r="H16" s="67"/>
    </row>
    <row r="17" spans="1:9" ht="13.5" thickBot="1" x14ac:dyDescent="0.25">
      <c r="A17" s="53"/>
      <c r="B17" s="55"/>
      <c r="C17" s="55"/>
      <c r="D17" s="55"/>
      <c r="E17" s="55"/>
      <c r="F17" s="55"/>
      <c r="G17" s="55"/>
      <c r="H17" s="59"/>
    </row>
    <row r="20" spans="1:9" ht="13.5" thickBot="1" x14ac:dyDescent="0.25"/>
    <row r="21" spans="1:9" ht="13.5" thickBot="1" x14ac:dyDescent="0.25">
      <c r="A21" s="129" t="s">
        <v>13</v>
      </c>
      <c r="B21" s="130"/>
      <c r="C21" s="46"/>
      <c r="D21" s="46"/>
      <c r="E21" s="46"/>
      <c r="F21" s="46"/>
      <c r="G21" s="46"/>
      <c r="H21" s="46"/>
      <c r="I21" s="47"/>
    </row>
    <row r="22" spans="1:9" x14ac:dyDescent="0.2">
      <c r="A22" s="48"/>
      <c r="B22" s="50">
        <v>0</v>
      </c>
      <c r="C22" s="50">
        <v>1</v>
      </c>
      <c r="D22" s="50">
        <v>2</v>
      </c>
      <c r="E22" s="50">
        <v>3</v>
      </c>
      <c r="F22" s="50">
        <v>4</v>
      </c>
      <c r="G22" s="50">
        <v>5</v>
      </c>
      <c r="H22" s="50">
        <v>6</v>
      </c>
      <c r="I22" s="24"/>
    </row>
    <row r="23" spans="1:9" x14ac:dyDescent="0.2">
      <c r="A23" s="48">
        <v>6</v>
      </c>
      <c r="B23" s="56"/>
      <c r="C23" s="21" t="str">
        <f t="shared" ref="C23:H28" si="1">IF($A23=0,$B$5*B23/(1+B10), IF($A23=C$22, $B$5*B24/(1 +B11 ), IF(AND(0 &lt; $A23, $A23 &lt; C$22), $B$5*B24/(1+B11) + $B$6*B23/(1+B10 ),"")))</f>
        <v/>
      </c>
      <c r="D23" s="21" t="str">
        <f t="shared" si="1"/>
        <v/>
      </c>
      <c r="E23" s="21" t="str">
        <f t="shared" si="1"/>
        <v/>
      </c>
      <c r="F23" s="21" t="str">
        <f t="shared" si="1"/>
        <v/>
      </c>
      <c r="G23" s="21" t="str">
        <f t="shared" si="1"/>
        <v/>
      </c>
      <c r="H23" s="21">
        <f t="shared" ca="1" si="1"/>
        <v>8.273132131083329E-3</v>
      </c>
      <c r="I23" s="24"/>
    </row>
    <row r="24" spans="1:9" x14ac:dyDescent="0.2">
      <c r="A24" s="48">
        <v>5</v>
      </c>
      <c r="B24" s="56"/>
      <c r="C24" s="21" t="str">
        <f t="shared" si="1"/>
        <v/>
      </c>
      <c r="D24" s="21" t="str">
        <f t="shared" si="1"/>
        <v/>
      </c>
      <c r="E24" s="21" t="str">
        <f t="shared" si="1"/>
        <v/>
      </c>
      <c r="F24" s="21" t="str">
        <f t="shared" si="1"/>
        <v/>
      </c>
      <c r="G24" s="21">
        <f t="shared" ca="1" si="1"/>
        <v>1.9575975735952055E-2</v>
      </c>
      <c r="H24" s="21">
        <f t="shared" ca="1" si="1"/>
        <v>5.4253219267040222E-2</v>
      </c>
      <c r="I24" s="24"/>
    </row>
    <row r="25" spans="1:9" x14ac:dyDescent="0.2">
      <c r="A25" s="48">
        <v>4</v>
      </c>
      <c r="B25" s="56"/>
      <c r="C25" s="21" t="str">
        <f t="shared" si="1"/>
        <v/>
      </c>
      <c r="D25" s="21" t="str">
        <f t="shared" si="1"/>
        <v/>
      </c>
      <c r="E25" s="21" t="str">
        <f t="shared" si="1"/>
        <v/>
      </c>
      <c r="F25" s="21">
        <f t="shared" ca="1" si="1"/>
        <v>4.4887100613296316E-2</v>
      </c>
      <c r="G25" s="21">
        <f t="shared" ca="1" si="1"/>
        <v>0.10408383005971493</v>
      </c>
      <c r="H25" s="21">
        <f t="shared" ca="1" si="1"/>
        <v>0.14613116919921304</v>
      </c>
      <c r="I25" s="24"/>
    </row>
    <row r="26" spans="1:9" x14ac:dyDescent="0.2">
      <c r="A26" s="48">
        <v>3</v>
      </c>
      <c r="B26" s="56"/>
      <c r="C26" s="21" t="str">
        <f t="shared" si="1"/>
        <v/>
      </c>
      <c r="D26" s="21" t="str">
        <f t="shared" si="1"/>
        <v/>
      </c>
      <c r="E26" s="21">
        <f t="shared" ca="1" si="1"/>
        <v>0.10029461543283395</v>
      </c>
      <c r="F26" s="21">
        <f t="shared" ca="1" si="1"/>
        <v>0.18684158416894447</v>
      </c>
      <c r="G26" s="21">
        <f t="shared" ca="1" si="1"/>
        <v>0.21931522111195856</v>
      </c>
      <c r="H26" s="21">
        <f t="shared" ca="1" si="1"/>
        <v>0.20745099327213951</v>
      </c>
      <c r="I26" s="24"/>
    </row>
    <row r="27" spans="1:9" x14ac:dyDescent="0.2">
      <c r="A27" s="48">
        <v>2</v>
      </c>
      <c r="B27" s="56"/>
      <c r="C27" s="21" t="str">
        <f t="shared" si="1"/>
        <v/>
      </c>
      <c r="D27" s="21">
        <f t="shared" ca="1" si="1"/>
        <v>0.21939447125932426</v>
      </c>
      <c r="E27" s="21">
        <f t="shared" ca="1" si="1"/>
        <v>0.307863786211312</v>
      </c>
      <c r="F27" s="21">
        <f t="shared" ca="1" si="1"/>
        <v>0.29008860240734857</v>
      </c>
      <c r="G27" s="21">
        <f t="shared" ca="1" si="1"/>
        <v>0.22926637903113095</v>
      </c>
      <c r="H27" s="21">
        <f t="shared" ca="1" si="1"/>
        <v>0.16403204418995573</v>
      </c>
      <c r="I27" s="24"/>
    </row>
    <row r="28" spans="1:9" x14ac:dyDescent="0.2">
      <c r="A28" s="48">
        <v>1</v>
      </c>
      <c r="B28" s="56"/>
      <c r="C28" s="21">
        <f t="shared" si="1"/>
        <v>0.47169811320754712</v>
      </c>
      <c r="D28" s="21">
        <f t="shared" ca="1" si="1"/>
        <v>0.44316017961205056</v>
      </c>
      <c r="E28" s="21">
        <f t="shared" ca="1" si="1"/>
        <v>0.31426653314388253</v>
      </c>
      <c r="F28" s="21">
        <f t="shared" ca="1" si="1"/>
        <v>0.1992471174746355</v>
      </c>
      <c r="G28" s="21">
        <f t="shared" ca="1" si="1"/>
        <v>0.119047558829477</v>
      </c>
      <c r="H28" s="21">
        <f t="shared" ca="1" si="1"/>
        <v>6.8605731792609759E-2</v>
      </c>
      <c r="I28" s="24"/>
    </row>
    <row r="29" spans="1:9" x14ac:dyDescent="0.2">
      <c r="A29" s="48">
        <v>0</v>
      </c>
      <c r="B29" s="56">
        <v>1</v>
      </c>
      <c r="C29" s="21">
        <f>IF($A29=0,$B$5*B29/(1+B16), IF($A29=C$22, $B$5*B30/(1 +B17 ), IF(AND(0 &lt; $A29, $A29 &lt; C$22), $B$5*B30/(1+B17) + $B$6*B29/(1+B16 ),"")))</f>
        <v>0.47169811320754712</v>
      </c>
      <c r="D29" s="21">
        <f t="shared" ref="D29:H29" ca="1" si="2">IF($A29=0,$B$5*C29/(1+C16), IF($A29=D$22, $B$5*C30/(1 +C17 ), IF(AND(0 &lt; $A29, $A29 &lt; D$22), $B$5*C30/(1+C17) + $B$6*C29/(1+C16 ),"")))</f>
        <v>0.22376570835272633</v>
      </c>
      <c r="E29" s="21">
        <f t="shared" ca="1" si="2"/>
        <v>0.1066973623654045</v>
      </c>
      <c r="F29" s="21">
        <f t="shared" ca="1" si="2"/>
        <v>5.1112998622935064E-2</v>
      </c>
      <c r="G29" s="21">
        <f t="shared" ca="1" si="2"/>
        <v>2.4588546586541731E-2</v>
      </c>
      <c r="H29" s="21">
        <f t="shared" ca="1" si="2"/>
        <v>1.1873598811537383E-2</v>
      </c>
      <c r="I29" s="24"/>
    </row>
    <row r="30" spans="1:9" ht="13.5" thickBot="1" x14ac:dyDescent="0.25">
      <c r="A30" s="53"/>
      <c r="B30" s="55"/>
      <c r="C30" s="55"/>
      <c r="D30" s="55"/>
      <c r="E30" s="55"/>
      <c r="F30" s="55"/>
      <c r="G30" s="55"/>
      <c r="H30" s="55"/>
      <c r="I30" s="59"/>
    </row>
    <row r="32" spans="1:9" ht="13.5" thickBot="1" x14ac:dyDescent="0.25"/>
    <row r="33" spans="1:8" ht="13.5" thickBot="1" x14ac:dyDescent="0.25">
      <c r="A33" s="129" t="s">
        <v>40</v>
      </c>
      <c r="B33" s="130"/>
      <c r="C33" s="73">
        <f>SUM(C23:C29)*100</f>
        <v>94.339622641509422</v>
      </c>
      <c r="D33" s="71">
        <f t="shared" ref="D33:H33" ca="1" si="3">SUM(D23:D29)*100</f>
        <v>88.632035922410125</v>
      </c>
      <c r="E33" s="71">
        <f t="shared" ca="1" si="3"/>
        <v>82.912229715343301</v>
      </c>
      <c r="F33" s="71">
        <f t="shared" ca="1" si="3"/>
        <v>77.217740328716005</v>
      </c>
      <c r="G33" s="71">
        <f t="shared" ca="1" si="3"/>
        <v>71.587751135477532</v>
      </c>
      <c r="H33" s="74">
        <f t="shared" ca="1" si="3"/>
        <v>66.061988866357908</v>
      </c>
    </row>
    <row r="34" spans="1:8" ht="13.5" thickBot="1" x14ac:dyDescent="0.25">
      <c r="A34" s="129" t="s">
        <v>14</v>
      </c>
      <c r="B34" s="130"/>
      <c r="C34" s="75">
        <f>(100/C33)^(1/C22)-1</f>
        <v>6.0000000000000053E-2</v>
      </c>
      <c r="D34" s="72">
        <f t="shared" ref="D34:H34" ca="1" si="4">(100/D33)^(1/D22)-1</f>
        <v>6.2195940523159576E-2</v>
      </c>
      <c r="E34" s="72">
        <f t="shared" ca="1" si="4"/>
        <v>6.4454580516027038E-2</v>
      </c>
      <c r="F34" s="72">
        <f t="shared" ca="1" si="4"/>
        <v>6.6769838003144066E-2</v>
      </c>
      <c r="G34" s="72">
        <f t="shared" ca="1" si="4"/>
        <v>6.9134283378631478E-2</v>
      </c>
      <c r="H34" s="76">
        <f t="shared" ca="1" si="4"/>
        <v>7.1539189743532461E-2</v>
      </c>
    </row>
  </sheetData>
  <mergeCells count="5">
    <mergeCell ref="A34:B34"/>
    <mergeCell ref="A1:B1"/>
    <mergeCell ref="A9:B9"/>
    <mergeCell ref="A21:B21"/>
    <mergeCell ref="A33:B33"/>
  </mergeCells>
  <phoneticPr fontId="4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S115"/>
  <sheetViews>
    <sheetView showGridLines="0" zoomScale="85" zoomScaleNormal="85" zoomScalePageLayoutView="130" workbookViewId="0">
      <selection activeCell="D50" sqref="D50"/>
    </sheetView>
  </sheetViews>
  <sheetFormatPr defaultColWidth="8.83203125" defaultRowHeight="12.75" x14ac:dyDescent="0.2"/>
  <cols>
    <col min="1" max="1" width="10.6640625" customWidth="1"/>
    <col min="3" max="3" width="9.6640625" bestFit="1" customWidth="1"/>
    <col min="4" max="4" width="19.83203125" bestFit="1" customWidth="1"/>
  </cols>
  <sheetData>
    <row r="1" spans="1:16" ht="13.5" thickBot="1" x14ac:dyDescent="0.25">
      <c r="A1" s="137" t="s">
        <v>21</v>
      </c>
      <c r="B1" s="139"/>
      <c r="C1" s="139"/>
      <c r="D1" s="139"/>
      <c r="E1" s="139"/>
      <c r="F1" s="139"/>
      <c r="G1" s="139"/>
      <c r="H1" s="138"/>
    </row>
    <row r="2" spans="1:16" ht="13.5" thickBot="1" x14ac:dyDescent="0.25"/>
    <row r="3" spans="1:16" x14ac:dyDescent="0.2">
      <c r="A3" s="140" t="s">
        <v>15</v>
      </c>
      <c r="B3" s="141"/>
      <c r="C3" s="91">
        <v>1</v>
      </c>
      <c r="D3" s="91">
        <v>2</v>
      </c>
      <c r="E3" s="91">
        <v>3</v>
      </c>
      <c r="F3" s="91">
        <v>4</v>
      </c>
      <c r="G3" s="91">
        <v>5</v>
      </c>
      <c r="H3" s="91">
        <v>6</v>
      </c>
      <c r="I3" s="91">
        <v>7</v>
      </c>
      <c r="J3" s="91">
        <v>8</v>
      </c>
      <c r="K3" s="91">
        <v>9</v>
      </c>
      <c r="L3" s="91">
        <v>10</v>
      </c>
      <c r="M3" s="91">
        <v>11</v>
      </c>
      <c r="N3" s="91">
        <v>12</v>
      </c>
      <c r="O3" s="91">
        <v>13</v>
      </c>
      <c r="P3" s="92">
        <v>14</v>
      </c>
    </row>
    <row r="4" spans="1:16" ht="13.5" thickBot="1" x14ac:dyDescent="0.25">
      <c r="A4" s="142" t="s">
        <v>43</v>
      </c>
      <c r="B4" s="143"/>
      <c r="C4" s="93">
        <v>7.3</v>
      </c>
      <c r="D4" s="93">
        <v>7.62</v>
      </c>
      <c r="E4" s="93">
        <v>8.1</v>
      </c>
      <c r="F4" s="93">
        <v>8.4499999999999993</v>
      </c>
      <c r="G4" s="93">
        <v>9.1999999999999993</v>
      </c>
      <c r="H4" s="93">
        <v>9.64</v>
      </c>
      <c r="I4" s="93">
        <v>10.119999999999999</v>
      </c>
      <c r="J4" s="93">
        <v>10.45</v>
      </c>
      <c r="K4" s="94">
        <v>10.75</v>
      </c>
      <c r="L4" s="93">
        <v>11.22</v>
      </c>
      <c r="M4" s="93">
        <v>11.55</v>
      </c>
      <c r="N4" s="93">
        <v>11.92</v>
      </c>
      <c r="O4" s="93">
        <v>12.2</v>
      </c>
      <c r="P4" s="95">
        <v>12.32</v>
      </c>
    </row>
    <row r="5" spans="1:16" ht="13.5" thickBot="1" x14ac:dyDescent="0.25">
      <c r="A5" s="144" t="s">
        <v>16</v>
      </c>
      <c r="B5" s="145"/>
      <c r="C5" s="96">
        <v>5</v>
      </c>
      <c r="D5" s="97">
        <v>5</v>
      </c>
      <c r="E5" s="97">
        <v>5</v>
      </c>
      <c r="F5" s="97">
        <v>5</v>
      </c>
      <c r="G5" s="97">
        <v>5</v>
      </c>
      <c r="H5" s="97">
        <v>5</v>
      </c>
      <c r="I5" s="97">
        <v>5</v>
      </c>
      <c r="J5" s="97">
        <v>5</v>
      </c>
      <c r="K5" s="97">
        <v>5</v>
      </c>
      <c r="L5" s="97">
        <v>5</v>
      </c>
      <c r="M5" s="97">
        <v>5</v>
      </c>
      <c r="N5" s="97">
        <v>5</v>
      </c>
      <c r="O5" s="97">
        <v>5</v>
      </c>
      <c r="P5" s="98">
        <v>5</v>
      </c>
    </row>
    <row r="6" spans="1:16" x14ac:dyDescent="0.2">
      <c r="A6" s="77" t="s">
        <v>18</v>
      </c>
      <c r="B6" s="31">
        <v>5.0000000000000001E-3</v>
      </c>
    </row>
    <row r="7" spans="1:16" x14ac:dyDescent="0.2">
      <c r="A7" s="78" t="s">
        <v>5</v>
      </c>
      <c r="B7" s="80">
        <v>0.5</v>
      </c>
    </row>
    <row r="8" spans="1:16" ht="13.5" thickBot="1" x14ac:dyDescent="0.25">
      <c r="A8" s="79" t="s">
        <v>6</v>
      </c>
      <c r="B8" s="33">
        <f>1-B7</f>
        <v>0.5</v>
      </c>
      <c r="C8" t="s">
        <v>7</v>
      </c>
    </row>
    <row r="9" spans="1:16" ht="13.5" thickBot="1" x14ac:dyDescent="0.25"/>
    <row r="10" spans="1:16" ht="13.5" thickBot="1" x14ac:dyDescent="0.25">
      <c r="A10" s="137" t="s">
        <v>17</v>
      </c>
      <c r="B10" s="138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 spans="1:16" x14ac:dyDescent="0.2">
      <c r="A11" s="12"/>
      <c r="B11" s="12"/>
      <c r="C11" s="12">
        <v>0</v>
      </c>
      <c r="D11" s="12">
        <v>1</v>
      </c>
      <c r="E11" s="12">
        <v>2</v>
      </c>
      <c r="F11" s="12">
        <v>3</v>
      </c>
      <c r="G11" s="12">
        <v>4</v>
      </c>
      <c r="H11" s="12">
        <v>5</v>
      </c>
      <c r="I11" s="12">
        <v>6</v>
      </c>
      <c r="J11" s="12">
        <v>7</v>
      </c>
      <c r="K11" s="12">
        <v>8</v>
      </c>
      <c r="L11" s="12">
        <v>9</v>
      </c>
      <c r="M11" s="12">
        <v>10</v>
      </c>
      <c r="N11" s="12">
        <v>11</v>
      </c>
      <c r="O11" s="12">
        <v>12</v>
      </c>
      <c r="P11" s="12">
        <v>13</v>
      </c>
    </row>
    <row r="12" spans="1:16" x14ac:dyDescent="0.2">
      <c r="A12" s="12"/>
      <c r="B12" s="12">
        <v>13</v>
      </c>
      <c r="C12" s="4"/>
      <c r="D12" s="4" t="str">
        <f t="shared" ref="D12:P25" si="0">IF( $B12 &lt;=D$11,D$5*EXP($B$6*$B12),"")</f>
        <v/>
      </c>
      <c r="E12" s="4" t="str">
        <f t="shared" si="0"/>
        <v/>
      </c>
      <c r="F12" s="4" t="str">
        <f t="shared" si="0"/>
        <v/>
      </c>
      <c r="G12" s="4" t="str">
        <f t="shared" si="0"/>
        <v/>
      </c>
      <c r="H12" s="4" t="str">
        <f t="shared" si="0"/>
        <v/>
      </c>
      <c r="I12" s="4" t="str">
        <f t="shared" si="0"/>
        <v/>
      </c>
      <c r="J12" s="4" t="str">
        <f t="shared" si="0"/>
        <v/>
      </c>
      <c r="K12" s="4" t="str">
        <f t="shared" si="0"/>
        <v/>
      </c>
      <c r="L12" s="4" t="str">
        <f t="shared" si="0"/>
        <v/>
      </c>
      <c r="M12" s="4" t="str">
        <f t="shared" si="0"/>
        <v/>
      </c>
      <c r="N12" s="4" t="str">
        <f t="shared" si="0"/>
        <v/>
      </c>
      <c r="O12" s="4" t="str">
        <f t="shared" si="0"/>
        <v/>
      </c>
      <c r="P12" s="4">
        <f t="shared" si="0"/>
        <v>5.3357951219209632</v>
      </c>
    </row>
    <row r="13" spans="1:16" x14ac:dyDescent="0.2">
      <c r="A13" s="12"/>
      <c r="B13" s="12">
        <v>12</v>
      </c>
      <c r="C13" s="4"/>
      <c r="D13" s="4" t="str">
        <f t="shared" si="0"/>
        <v/>
      </c>
      <c r="E13" s="4" t="str">
        <f t="shared" si="0"/>
        <v/>
      </c>
      <c r="F13" s="4" t="str">
        <f t="shared" si="0"/>
        <v/>
      </c>
      <c r="G13" s="4" t="str">
        <f t="shared" si="0"/>
        <v/>
      </c>
      <c r="H13" s="4" t="str">
        <f t="shared" si="0"/>
        <v/>
      </c>
      <c r="I13" s="4" t="str">
        <f t="shared" si="0"/>
        <v/>
      </c>
      <c r="J13" s="4" t="str">
        <f t="shared" si="0"/>
        <v/>
      </c>
      <c r="K13" s="4" t="str">
        <f t="shared" si="0"/>
        <v/>
      </c>
      <c r="L13" s="4" t="str">
        <f t="shared" si="0"/>
        <v/>
      </c>
      <c r="M13" s="4" t="str">
        <f t="shared" si="0"/>
        <v/>
      </c>
      <c r="N13" s="4" t="str">
        <f t="shared" si="0"/>
        <v/>
      </c>
      <c r="O13" s="4">
        <f t="shared" si="0"/>
        <v>5.3091827327267982</v>
      </c>
      <c r="P13" s="4">
        <f t="shared" si="0"/>
        <v>5.3091827327267982</v>
      </c>
    </row>
    <row r="14" spans="1:16" x14ac:dyDescent="0.2">
      <c r="A14" s="12"/>
      <c r="B14" s="12">
        <v>11</v>
      </c>
      <c r="C14" s="4"/>
      <c r="D14" s="4" t="str">
        <f t="shared" si="0"/>
        <v/>
      </c>
      <c r="E14" s="4" t="str">
        <f t="shared" si="0"/>
        <v/>
      </c>
      <c r="F14" s="4" t="str">
        <f t="shared" si="0"/>
        <v/>
      </c>
      <c r="G14" s="4" t="str">
        <f t="shared" si="0"/>
        <v/>
      </c>
      <c r="H14" s="4" t="str">
        <f t="shared" si="0"/>
        <v/>
      </c>
      <c r="I14" s="4" t="str">
        <f t="shared" si="0"/>
        <v/>
      </c>
      <c r="J14" s="4" t="str">
        <f t="shared" si="0"/>
        <v/>
      </c>
      <c r="K14" s="4" t="str">
        <f t="shared" si="0"/>
        <v/>
      </c>
      <c r="L14" s="4" t="str">
        <f t="shared" si="0"/>
        <v/>
      </c>
      <c r="M14" s="4" t="str">
        <f t="shared" si="0"/>
        <v/>
      </c>
      <c r="N14" s="4">
        <f t="shared" si="0"/>
        <v>5.2827030733774718</v>
      </c>
      <c r="O14" s="4">
        <f t="shared" si="0"/>
        <v>5.2827030733774718</v>
      </c>
      <c r="P14" s="4">
        <f t="shared" si="0"/>
        <v>5.2827030733774718</v>
      </c>
    </row>
    <row r="15" spans="1:16" x14ac:dyDescent="0.2">
      <c r="A15" s="12"/>
      <c r="B15" s="12">
        <v>10</v>
      </c>
      <c r="C15" s="4"/>
      <c r="D15" s="4" t="str">
        <f t="shared" si="0"/>
        <v/>
      </c>
      <c r="E15" s="4" t="str">
        <f t="shared" si="0"/>
        <v/>
      </c>
      <c r="F15" s="4" t="str">
        <f t="shared" si="0"/>
        <v/>
      </c>
      <c r="G15" s="4" t="str">
        <f t="shared" si="0"/>
        <v/>
      </c>
      <c r="H15" s="4" t="str">
        <f t="shared" si="0"/>
        <v/>
      </c>
      <c r="I15" s="4" t="str">
        <f t="shared" si="0"/>
        <v/>
      </c>
      <c r="J15" s="4" t="str">
        <f t="shared" si="0"/>
        <v/>
      </c>
      <c r="K15" s="4" t="str">
        <f t="shared" si="0"/>
        <v/>
      </c>
      <c r="L15" s="4" t="str">
        <f t="shared" si="0"/>
        <v/>
      </c>
      <c r="M15" s="4">
        <f t="shared" si="0"/>
        <v>5.2563554818801208</v>
      </c>
      <c r="N15" s="4">
        <f t="shared" si="0"/>
        <v>5.2563554818801208</v>
      </c>
      <c r="O15" s="4">
        <f t="shared" si="0"/>
        <v>5.2563554818801208</v>
      </c>
      <c r="P15" s="4">
        <f t="shared" si="0"/>
        <v>5.2563554818801208</v>
      </c>
    </row>
    <row r="16" spans="1:16" x14ac:dyDescent="0.2">
      <c r="A16" s="12"/>
      <c r="B16" s="12">
        <v>9</v>
      </c>
      <c r="C16" s="4"/>
      <c r="D16" s="4" t="str">
        <f t="shared" si="0"/>
        <v/>
      </c>
      <c r="E16" s="4" t="str">
        <f t="shared" si="0"/>
        <v/>
      </c>
      <c r="F16" s="4" t="str">
        <f t="shared" si="0"/>
        <v/>
      </c>
      <c r="G16" s="4" t="str">
        <f t="shared" si="0"/>
        <v/>
      </c>
      <c r="H16" s="4" t="str">
        <f t="shared" si="0"/>
        <v/>
      </c>
      <c r="I16" s="4" t="str">
        <f t="shared" si="0"/>
        <v/>
      </c>
      <c r="J16" s="4" t="str">
        <f t="shared" si="0"/>
        <v/>
      </c>
      <c r="K16" s="4" t="str">
        <f t="shared" si="0"/>
        <v/>
      </c>
      <c r="L16" s="4">
        <f t="shared" si="0"/>
        <v>5.2301392995435849</v>
      </c>
      <c r="M16" s="4">
        <f t="shared" si="0"/>
        <v>5.2301392995435849</v>
      </c>
      <c r="N16" s="4">
        <f t="shared" si="0"/>
        <v>5.2301392995435849</v>
      </c>
      <c r="O16" s="4">
        <f t="shared" si="0"/>
        <v>5.2301392995435849</v>
      </c>
      <c r="P16" s="4">
        <f t="shared" si="0"/>
        <v>5.2301392995435849</v>
      </c>
    </row>
    <row r="17" spans="1:17" x14ac:dyDescent="0.2">
      <c r="A17" s="12"/>
      <c r="B17" s="12">
        <v>8</v>
      </c>
      <c r="C17" s="4"/>
      <c r="D17" s="4" t="str">
        <f t="shared" si="0"/>
        <v/>
      </c>
      <c r="E17" s="4" t="str">
        <f t="shared" si="0"/>
        <v/>
      </c>
      <c r="F17" s="4" t="str">
        <f t="shared" si="0"/>
        <v/>
      </c>
      <c r="G17" s="4" t="str">
        <f t="shared" si="0"/>
        <v/>
      </c>
      <c r="H17" s="4" t="str">
        <f t="shared" si="0"/>
        <v/>
      </c>
      <c r="I17" s="4" t="str">
        <f t="shared" si="0"/>
        <v/>
      </c>
      <c r="J17" s="4" t="str">
        <f t="shared" si="0"/>
        <v/>
      </c>
      <c r="K17" s="4">
        <f t="shared" si="0"/>
        <v>5.2040538709619408</v>
      </c>
      <c r="L17" s="4">
        <f t="shared" si="0"/>
        <v>5.2040538709619408</v>
      </c>
      <c r="M17" s="4">
        <f t="shared" si="0"/>
        <v>5.2040538709619408</v>
      </c>
      <c r="N17" s="4">
        <f t="shared" si="0"/>
        <v>5.2040538709619408</v>
      </c>
      <c r="O17" s="4">
        <f t="shared" si="0"/>
        <v>5.2040538709619408</v>
      </c>
      <c r="P17" s="4">
        <f t="shared" si="0"/>
        <v>5.2040538709619408</v>
      </c>
    </row>
    <row r="18" spans="1:17" x14ac:dyDescent="0.2">
      <c r="A18" s="12"/>
      <c r="B18" s="12">
        <v>7</v>
      </c>
      <c r="C18" s="4"/>
      <c r="D18" s="4" t="str">
        <f t="shared" si="0"/>
        <v/>
      </c>
      <c r="E18" s="4" t="str">
        <f t="shared" si="0"/>
        <v/>
      </c>
      <c r="F18" s="4" t="str">
        <f t="shared" si="0"/>
        <v/>
      </c>
      <c r="G18" s="4" t="str">
        <f t="shared" si="0"/>
        <v/>
      </c>
      <c r="H18" s="4" t="str">
        <f t="shared" si="0"/>
        <v/>
      </c>
      <c r="I18" s="4" t="str">
        <f t="shared" si="0"/>
        <v/>
      </c>
      <c r="J18" s="4">
        <f t="shared" si="0"/>
        <v>5.1780985439981162</v>
      </c>
      <c r="K18" s="4">
        <f t="shared" si="0"/>
        <v>5.1780985439981162</v>
      </c>
      <c r="L18" s="4">
        <f t="shared" si="0"/>
        <v>5.1780985439981162</v>
      </c>
      <c r="M18" s="4">
        <f t="shared" si="0"/>
        <v>5.1780985439981162</v>
      </c>
      <c r="N18" s="4">
        <f t="shared" si="0"/>
        <v>5.1780985439981162</v>
      </c>
      <c r="O18" s="4">
        <f t="shared" si="0"/>
        <v>5.1780985439981162</v>
      </c>
      <c r="P18" s="4">
        <f t="shared" si="0"/>
        <v>5.1780985439981162</v>
      </c>
    </row>
    <row r="19" spans="1:17" x14ac:dyDescent="0.2">
      <c r="A19" s="12"/>
      <c r="B19" s="12">
        <v>6</v>
      </c>
      <c r="C19" s="4"/>
      <c r="D19" s="4" t="str">
        <f t="shared" si="0"/>
        <v/>
      </c>
      <c r="E19" s="4" t="str">
        <f t="shared" si="0"/>
        <v/>
      </c>
      <c r="F19" s="4" t="str">
        <f t="shared" si="0"/>
        <v/>
      </c>
      <c r="G19" s="4" t="str">
        <f t="shared" si="0"/>
        <v/>
      </c>
      <c r="H19" s="4" t="str">
        <f t="shared" si="0"/>
        <v/>
      </c>
      <c r="I19" s="4">
        <f t="shared" si="0"/>
        <v>5.1522726697675845</v>
      </c>
      <c r="J19" s="4">
        <f t="shared" si="0"/>
        <v>5.1522726697675845</v>
      </c>
      <c r="K19" s="4">
        <f t="shared" si="0"/>
        <v>5.1522726697675845</v>
      </c>
      <c r="L19" s="4">
        <f t="shared" si="0"/>
        <v>5.1522726697675845</v>
      </c>
      <c r="M19" s="4">
        <f t="shared" si="0"/>
        <v>5.1522726697675845</v>
      </c>
      <c r="N19" s="4">
        <f t="shared" si="0"/>
        <v>5.1522726697675845</v>
      </c>
      <c r="O19" s="4">
        <f t="shared" si="0"/>
        <v>5.1522726697675845</v>
      </c>
      <c r="P19" s="4">
        <f t="shared" si="0"/>
        <v>5.1522726697675845</v>
      </c>
    </row>
    <row r="20" spans="1:17" x14ac:dyDescent="0.2">
      <c r="A20" s="12"/>
      <c r="B20" s="12">
        <v>5</v>
      </c>
      <c r="C20" s="4"/>
      <c r="D20" s="4" t="str">
        <f t="shared" si="0"/>
        <v/>
      </c>
      <c r="E20" s="4" t="str">
        <f t="shared" si="0"/>
        <v/>
      </c>
      <c r="F20" s="4" t="str">
        <f t="shared" si="0"/>
        <v/>
      </c>
      <c r="G20" s="4" t="str">
        <f t="shared" si="0"/>
        <v/>
      </c>
      <c r="H20" s="4">
        <f t="shared" si="0"/>
        <v>5.1265756026221441</v>
      </c>
      <c r="I20" s="4">
        <f t="shared" si="0"/>
        <v>5.1265756026221441</v>
      </c>
      <c r="J20" s="4">
        <f t="shared" si="0"/>
        <v>5.1265756026221441</v>
      </c>
      <c r="K20" s="4">
        <f t="shared" si="0"/>
        <v>5.1265756026221441</v>
      </c>
      <c r="L20" s="4">
        <f t="shared" si="0"/>
        <v>5.1265756026221441</v>
      </c>
      <c r="M20" s="4">
        <f t="shared" si="0"/>
        <v>5.1265756026221441</v>
      </c>
      <c r="N20" s="4">
        <f t="shared" si="0"/>
        <v>5.1265756026221441</v>
      </c>
      <c r="O20" s="4">
        <f t="shared" si="0"/>
        <v>5.1265756026221441</v>
      </c>
      <c r="P20" s="4">
        <f t="shared" si="0"/>
        <v>5.1265756026221441</v>
      </c>
    </row>
    <row r="21" spans="1:17" x14ac:dyDescent="0.2">
      <c r="A21" s="12"/>
      <c r="B21" s="12">
        <v>4</v>
      </c>
      <c r="C21" s="4"/>
      <c r="D21" s="4" t="str">
        <f t="shared" si="0"/>
        <v/>
      </c>
      <c r="E21" s="4" t="str">
        <f t="shared" si="0"/>
        <v/>
      </c>
      <c r="F21" s="4" t="str">
        <f t="shared" si="0"/>
        <v/>
      </c>
      <c r="G21" s="4">
        <f t="shared" si="0"/>
        <v>5.1010067001337784</v>
      </c>
      <c r="H21" s="4">
        <f t="shared" si="0"/>
        <v>5.1010067001337784</v>
      </c>
      <c r="I21" s="4">
        <f t="shared" si="0"/>
        <v>5.1010067001337784</v>
      </c>
      <c r="J21" s="4">
        <f t="shared" si="0"/>
        <v>5.1010067001337784</v>
      </c>
      <c r="K21" s="4">
        <f t="shared" si="0"/>
        <v>5.1010067001337784</v>
      </c>
      <c r="L21" s="4">
        <f t="shared" si="0"/>
        <v>5.1010067001337784</v>
      </c>
      <c r="M21" s="4">
        <f t="shared" si="0"/>
        <v>5.1010067001337784</v>
      </c>
      <c r="N21" s="4">
        <f t="shared" si="0"/>
        <v>5.1010067001337784</v>
      </c>
      <c r="O21" s="4">
        <f t="shared" si="0"/>
        <v>5.1010067001337784</v>
      </c>
      <c r="P21" s="4">
        <f t="shared" si="0"/>
        <v>5.1010067001337784</v>
      </c>
    </row>
    <row r="22" spans="1:17" x14ac:dyDescent="0.2">
      <c r="A22" s="12"/>
      <c r="B22" s="12">
        <v>3</v>
      </c>
      <c r="C22" s="4"/>
      <c r="D22" s="4" t="str">
        <f t="shared" si="0"/>
        <v/>
      </c>
      <c r="E22" s="4" t="str">
        <f t="shared" si="0"/>
        <v/>
      </c>
      <c r="F22" s="4">
        <f t="shared" si="0"/>
        <v>5.0755653230785942</v>
      </c>
      <c r="G22" s="4">
        <f t="shared" si="0"/>
        <v>5.0755653230785942</v>
      </c>
      <c r="H22" s="4">
        <f t="shared" si="0"/>
        <v>5.0755653230785942</v>
      </c>
      <c r="I22" s="4">
        <f t="shared" si="0"/>
        <v>5.0755653230785942</v>
      </c>
      <c r="J22" s="4">
        <f t="shared" si="0"/>
        <v>5.0755653230785942</v>
      </c>
      <c r="K22" s="4">
        <f t="shared" si="0"/>
        <v>5.0755653230785942</v>
      </c>
      <c r="L22" s="4">
        <f t="shared" si="0"/>
        <v>5.0755653230785942</v>
      </c>
      <c r="M22" s="4">
        <f t="shared" si="0"/>
        <v>5.0755653230785942</v>
      </c>
      <c r="N22" s="4">
        <f t="shared" si="0"/>
        <v>5.0755653230785942</v>
      </c>
      <c r="O22" s="4">
        <f t="shared" si="0"/>
        <v>5.0755653230785942</v>
      </c>
      <c r="P22" s="4">
        <f t="shared" si="0"/>
        <v>5.0755653230785942</v>
      </c>
    </row>
    <row r="23" spans="1:17" x14ac:dyDescent="0.2">
      <c r="A23" s="12"/>
      <c r="B23" s="12">
        <v>2</v>
      </c>
      <c r="C23" s="4"/>
      <c r="D23" s="4" t="str">
        <f t="shared" si="0"/>
        <v/>
      </c>
      <c r="E23" s="4">
        <f t="shared" si="0"/>
        <v>5.0502508354208402</v>
      </c>
      <c r="F23" s="4">
        <f t="shared" si="0"/>
        <v>5.0502508354208402</v>
      </c>
      <c r="G23" s="4">
        <f t="shared" si="0"/>
        <v>5.0502508354208402</v>
      </c>
      <c r="H23" s="4">
        <f t="shared" si="0"/>
        <v>5.0502508354208402</v>
      </c>
      <c r="I23" s="4">
        <f t="shared" si="0"/>
        <v>5.0502508354208402</v>
      </c>
      <c r="J23" s="4">
        <f t="shared" si="0"/>
        <v>5.0502508354208402</v>
      </c>
      <c r="K23" s="4">
        <f t="shared" si="0"/>
        <v>5.0502508354208402</v>
      </c>
      <c r="L23" s="4">
        <f t="shared" si="0"/>
        <v>5.0502508354208402</v>
      </c>
      <c r="M23" s="4">
        <f t="shared" si="0"/>
        <v>5.0502508354208402</v>
      </c>
      <c r="N23" s="4">
        <f t="shared" si="0"/>
        <v>5.0502508354208402</v>
      </c>
      <c r="O23" s="4">
        <f t="shared" si="0"/>
        <v>5.0502508354208402</v>
      </c>
      <c r="P23" s="4">
        <f t="shared" si="0"/>
        <v>5.0502508354208402</v>
      </c>
    </row>
    <row r="24" spans="1:17" x14ac:dyDescent="0.2">
      <c r="A24" s="12"/>
      <c r="B24" s="12">
        <v>1</v>
      </c>
      <c r="C24" s="4"/>
      <c r="D24" s="4">
        <f t="shared" si="0"/>
        <v>5.0250626042970046</v>
      </c>
      <c r="E24" s="4">
        <f t="shared" si="0"/>
        <v>5.0250626042970046</v>
      </c>
      <c r="F24" s="4">
        <f t="shared" si="0"/>
        <v>5.0250626042970046</v>
      </c>
      <c r="G24" s="4">
        <f t="shared" si="0"/>
        <v>5.0250626042970046</v>
      </c>
      <c r="H24" s="4">
        <f t="shared" si="0"/>
        <v>5.0250626042970046</v>
      </c>
      <c r="I24" s="4">
        <f t="shared" si="0"/>
        <v>5.0250626042970046</v>
      </c>
      <c r="J24" s="4">
        <f t="shared" si="0"/>
        <v>5.0250626042970046</v>
      </c>
      <c r="K24" s="4">
        <f t="shared" si="0"/>
        <v>5.0250626042970046</v>
      </c>
      <c r="L24" s="4">
        <f t="shared" si="0"/>
        <v>5.0250626042970046</v>
      </c>
      <c r="M24" s="4">
        <f t="shared" si="0"/>
        <v>5.0250626042970046</v>
      </c>
      <c r="N24" s="4">
        <f t="shared" si="0"/>
        <v>5.0250626042970046</v>
      </c>
      <c r="O24" s="4">
        <f t="shared" si="0"/>
        <v>5.0250626042970046</v>
      </c>
      <c r="P24" s="4">
        <f t="shared" si="0"/>
        <v>5.0250626042970046</v>
      </c>
    </row>
    <row r="25" spans="1:17" x14ac:dyDescent="0.2">
      <c r="A25" s="12"/>
      <c r="B25" s="12">
        <v>0</v>
      </c>
      <c r="C25" s="4">
        <f>IF( $B25 &lt;=C$11,(C$5+$B$6*$B25),"")</f>
        <v>5</v>
      </c>
      <c r="D25" s="2">
        <f t="shared" si="0"/>
        <v>5</v>
      </c>
      <c r="E25" s="4">
        <f t="shared" si="0"/>
        <v>5</v>
      </c>
      <c r="F25" s="4">
        <f t="shared" si="0"/>
        <v>5</v>
      </c>
      <c r="G25" s="4">
        <f t="shared" si="0"/>
        <v>5</v>
      </c>
      <c r="H25" s="4">
        <f t="shared" si="0"/>
        <v>5</v>
      </c>
      <c r="I25" s="4">
        <f t="shared" si="0"/>
        <v>5</v>
      </c>
      <c r="J25" s="4">
        <f t="shared" si="0"/>
        <v>5</v>
      </c>
      <c r="K25" s="4">
        <f t="shared" si="0"/>
        <v>5</v>
      </c>
      <c r="L25" s="4">
        <f t="shared" si="0"/>
        <v>5</v>
      </c>
      <c r="M25" s="4">
        <f t="shared" si="0"/>
        <v>5</v>
      </c>
      <c r="N25" s="4">
        <f t="shared" si="0"/>
        <v>5</v>
      </c>
      <c r="O25" s="4">
        <f t="shared" si="0"/>
        <v>5</v>
      </c>
      <c r="P25" s="4">
        <f t="shared" si="0"/>
        <v>5</v>
      </c>
    </row>
    <row r="27" spans="1:17" ht="13.5" thickBot="1" x14ac:dyDescent="0.25"/>
    <row r="28" spans="1:17" ht="13.5" thickBot="1" x14ac:dyDescent="0.25">
      <c r="A28" s="137" t="s">
        <v>13</v>
      </c>
      <c r="B28" s="138"/>
    </row>
    <row r="29" spans="1:17" x14ac:dyDescent="0.2">
      <c r="C29">
        <v>0</v>
      </c>
      <c r="D29">
        <v>1</v>
      </c>
      <c r="E29">
        <v>2</v>
      </c>
      <c r="F29">
        <v>3</v>
      </c>
      <c r="G29">
        <v>4</v>
      </c>
      <c r="H29">
        <v>5</v>
      </c>
      <c r="I29">
        <v>6</v>
      </c>
      <c r="J29">
        <v>7</v>
      </c>
      <c r="K29">
        <v>8</v>
      </c>
      <c r="L29">
        <v>9</v>
      </c>
      <c r="M29">
        <v>10</v>
      </c>
      <c r="N29">
        <v>11</v>
      </c>
      <c r="O29">
        <v>12</v>
      </c>
      <c r="P29">
        <v>13</v>
      </c>
      <c r="Q29">
        <v>14</v>
      </c>
    </row>
    <row r="30" spans="1:17" x14ac:dyDescent="0.2">
      <c r="B30">
        <v>14</v>
      </c>
      <c r="C30" s="8"/>
      <c r="D30" s="8" t="str">
        <f t="shared" ref="D30:P30" si="1">IF($B30=0,$B$8*C30/(1+C11/100), IF($B30=D$29, $B$7*C31/(1 +C12/100 ), IF(AND(0 &lt; $B30, $B30 &lt; D$29), $B$7*C31/(1+C12/100) + $B$8*C30/(1+C11/100 ),"")))</f>
        <v/>
      </c>
      <c r="E30" s="8" t="str">
        <f t="shared" si="1"/>
        <v/>
      </c>
      <c r="F30" s="8" t="str">
        <f t="shared" si="1"/>
        <v/>
      </c>
      <c r="G30" s="8" t="str">
        <f t="shared" si="1"/>
        <v/>
      </c>
      <c r="H30" s="8" t="str">
        <f t="shared" si="1"/>
        <v/>
      </c>
      <c r="I30" s="8" t="str">
        <f t="shared" si="1"/>
        <v/>
      </c>
      <c r="J30" s="8" t="str">
        <f t="shared" si="1"/>
        <v/>
      </c>
      <c r="K30" s="8" t="str">
        <f t="shared" si="1"/>
        <v/>
      </c>
      <c r="L30" s="8" t="str">
        <f t="shared" si="1"/>
        <v/>
      </c>
      <c r="M30" s="8" t="str">
        <f t="shared" si="1"/>
        <v/>
      </c>
      <c r="N30" s="8" t="str">
        <f t="shared" si="1"/>
        <v/>
      </c>
      <c r="O30" s="8" t="str">
        <f t="shared" si="1"/>
        <v/>
      </c>
      <c r="P30" s="8" t="str">
        <f t="shared" si="1"/>
        <v/>
      </c>
      <c r="Q30" s="8">
        <f t="shared" ref="Q30:Q44" si="2">IF($B30=0,$B$8*P30/(1+P11/100), IF($B30=Q$29, $B$7*P31/(1 +P12/100 ), IF(AND(0 &lt; $B30, $B30 &lt; Q$29), $B$7*P31/(1+P12/100) + $B$8*P30/(1+P11/100 ),"")))</f>
        <v>3.0151950769474699E-5</v>
      </c>
    </row>
    <row r="31" spans="1:17" x14ac:dyDescent="0.2">
      <c r="B31">
        <v>13</v>
      </c>
      <c r="C31" s="8"/>
      <c r="D31" s="8" t="str">
        <f t="shared" ref="D31:P31" si="3">IF($B31=0,$B$8*C31/(1+C12/100), IF($B31=D$29, $B$7*C32/(1 +C13/100 ), IF(AND(0 &lt; $B31, $B31 &lt; D$29), $B$7*C32/(1+C13/100) + $B$8*C31/(1+C12/100 ),"")))</f>
        <v/>
      </c>
      <c r="E31" s="8" t="str">
        <f t="shared" si="3"/>
        <v/>
      </c>
      <c r="F31" s="8" t="str">
        <f t="shared" si="3"/>
        <v/>
      </c>
      <c r="G31" s="8" t="str">
        <f t="shared" si="3"/>
        <v/>
      </c>
      <c r="H31" s="8" t="str">
        <f t="shared" si="3"/>
        <v/>
      </c>
      <c r="I31" s="8" t="str">
        <f t="shared" si="3"/>
        <v/>
      </c>
      <c r="J31" s="8" t="str">
        <f t="shared" si="3"/>
        <v/>
      </c>
      <c r="K31" s="8" t="str">
        <f t="shared" si="3"/>
        <v/>
      </c>
      <c r="L31" s="8" t="str">
        <f t="shared" si="3"/>
        <v/>
      </c>
      <c r="M31" s="8" t="str">
        <f t="shared" si="3"/>
        <v/>
      </c>
      <c r="N31" s="8" t="str">
        <f t="shared" si="3"/>
        <v/>
      </c>
      <c r="O31" s="8" t="str">
        <f t="shared" si="3"/>
        <v/>
      </c>
      <c r="P31" s="8">
        <f t="shared" si="3"/>
        <v>6.3521594175592683E-5</v>
      </c>
      <c r="Q31" s="8">
        <f t="shared" si="2"/>
        <v>4.2280838902499499E-4</v>
      </c>
    </row>
    <row r="32" spans="1:17" x14ac:dyDescent="0.2">
      <c r="B32">
        <v>12</v>
      </c>
      <c r="C32" s="8"/>
      <c r="D32" s="8" t="str">
        <f t="shared" ref="D32:P32" si="4">IF($B32=0,$B$8*C32/(1+C13/100), IF($B32=D$29, $B$7*C33/(1 +C14/100 ), IF(AND(0 &lt; $B32, $B32 &lt; D$29), $B$7*C33/(1+C14/100) + $B$8*C32/(1+C13/100 ),"")))</f>
        <v/>
      </c>
      <c r="E32" s="8" t="str">
        <f t="shared" si="4"/>
        <v/>
      </c>
      <c r="F32" s="8" t="str">
        <f t="shared" si="4"/>
        <v/>
      </c>
      <c r="G32" s="8" t="str">
        <f t="shared" si="4"/>
        <v/>
      </c>
      <c r="H32" s="8" t="str">
        <f t="shared" si="4"/>
        <v/>
      </c>
      <c r="I32" s="8" t="str">
        <f t="shared" si="4"/>
        <v/>
      </c>
      <c r="J32" s="8" t="str">
        <f t="shared" si="4"/>
        <v/>
      </c>
      <c r="K32" s="8" t="str">
        <f t="shared" si="4"/>
        <v/>
      </c>
      <c r="L32" s="8" t="str">
        <f t="shared" si="4"/>
        <v/>
      </c>
      <c r="M32" s="8" t="str">
        <f t="shared" si="4"/>
        <v/>
      </c>
      <c r="N32" s="8" t="str">
        <f t="shared" si="4"/>
        <v/>
      </c>
      <c r="O32" s="8">
        <f t="shared" si="4"/>
        <v>1.3378814337023208E-4</v>
      </c>
      <c r="P32" s="8">
        <f t="shared" si="4"/>
        <v>8.270065721486449E-4</v>
      </c>
      <c r="Q32" s="8">
        <f t="shared" si="2"/>
        <v>2.7526754438043631E-3</v>
      </c>
    </row>
    <row r="33" spans="1:17" x14ac:dyDescent="0.2">
      <c r="B33">
        <v>11</v>
      </c>
      <c r="C33" s="8"/>
      <c r="D33" s="8" t="str">
        <f t="shared" ref="D33:P33" si="5">IF($B33=0,$B$8*C33/(1+C14/100), IF($B33=D$29, $B$7*C34/(1 +C15/100 ), IF(AND(0 &lt; $B33, $B33 &lt; D$29), $B$7*C34/(1+C15/100) + $B$8*C33/(1+C14/100 ),"")))</f>
        <v/>
      </c>
      <c r="E33" s="8" t="str">
        <f t="shared" si="5"/>
        <v/>
      </c>
      <c r="F33" s="8" t="str">
        <f t="shared" si="5"/>
        <v/>
      </c>
      <c r="G33" s="8" t="str">
        <f t="shared" si="5"/>
        <v/>
      </c>
      <c r="H33" s="8" t="str">
        <f t="shared" si="5"/>
        <v/>
      </c>
      <c r="I33" s="8" t="str">
        <f t="shared" si="5"/>
        <v/>
      </c>
      <c r="J33" s="8" t="str">
        <f t="shared" si="5"/>
        <v/>
      </c>
      <c r="K33" s="8" t="str">
        <f t="shared" si="5"/>
        <v/>
      </c>
      <c r="L33" s="8" t="str">
        <f t="shared" si="5"/>
        <v/>
      </c>
      <c r="M33" s="8" t="str">
        <f t="shared" si="5"/>
        <v/>
      </c>
      <c r="N33" s="8">
        <f t="shared" si="5"/>
        <v>2.8171154746373204E-4</v>
      </c>
      <c r="O33" s="8">
        <f t="shared" si="5"/>
        <v>1.6076352447384199E-3</v>
      </c>
      <c r="P33" s="8">
        <f t="shared" si="5"/>
        <v>4.9693836041745281E-3</v>
      </c>
      <c r="Q33" s="8">
        <f t="shared" si="2"/>
        <v>1.1028361026240302E-2</v>
      </c>
    </row>
    <row r="34" spans="1:17" x14ac:dyDescent="0.2">
      <c r="B34">
        <v>10</v>
      </c>
      <c r="C34" s="8"/>
      <c r="D34" s="8" t="str">
        <f t="shared" ref="D34:P34" si="6">IF($B34=0,$B$8*C34/(1+C15/100), IF($B34=D$29, $B$7*C35/(1 +C16/100 ), IF(AND(0 &lt; $B34, $B34 &lt; D$29), $B$7*C35/(1+C16/100) + $B$8*C34/(1+C15/100 ),"")))</f>
        <v/>
      </c>
      <c r="E34" s="8" t="str">
        <f t="shared" si="6"/>
        <v/>
      </c>
      <c r="F34" s="8" t="str">
        <f t="shared" si="6"/>
        <v/>
      </c>
      <c r="G34" s="8" t="str">
        <f t="shared" si="6"/>
        <v/>
      </c>
      <c r="H34" s="8" t="str">
        <f t="shared" si="6"/>
        <v/>
      </c>
      <c r="I34" s="8" t="str">
        <f t="shared" si="6"/>
        <v/>
      </c>
      <c r="J34" s="8" t="str">
        <f t="shared" si="6"/>
        <v/>
      </c>
      <c r="K34" s="8" t="str">
        <f t="shared" si="6"/>
        <v/>
      </c>
      <c r="L34" s="8" t="str">
        <f t="shared" si="6"/>
        <v/>
      </c>
      <c r="M34" s="8">
        <f t="shared" si="6"/>
        <v>5.930386156638625E-4</v>
      </c>
      <c r="N34" s="8">
        <f t="shared" si="6"/>
        <v>3.1026354885509717E-3</v>
      </c>
      <c r="O34" s="8">
        <f t="shared" si="6"/>
        <v>8.8539512184042761E-3</v>
      </c>
      <c r="P34" s="8">
        <f t="shared" si="6"/>
        <v>1.8247961783368388E-2</v>
      </c>
      <c r="Q34" s="8">
        <f t="shared" si="2"/>
        <v>3.0376488539929053E-2</v>
      </c>
    </row>
    <row r="35" spans="1:17" x14ac:dyDescent="0.2">
      <c r="B35">
        <v>9</v>
      </c>
      <c r="C35" s="8"/>
      <c r="D35" s="8" t="str">
        <f t="shared" ref="D35:P35" si="7">IF($B35=0,$B$8*C35/(1+C16/100), IF($B35=D$29, $B$7*C36/(1 +C17/100 ), IF(AND(0 &lt; $B35, $B35 &lt; D$29), $B$7*C36/(1+C17/100) + $B$8*C35/(1+C16/100 ),"")))</f>
        <v/>
      </c>
      <c r="E35" s="8" t="str">
        <f t="shared" si="7"/>
        <v/>
      </c>
      <c r="F35" s="8" t="str">
        <f t="shared" si="7"/>
        <v/>
      </c>
      <c r="G35" s="8" t="str">
        <f t="shared" si="7"/>
        <v/>
      </c>
      <c r="H35" s="8" t="str">
        <f t="shared" si="7"/>
        <v/>
      </c>
      <c r="I35" s="8" t="str">
        <f t="shared" si="7"/>
        <v/>
      </c>
      <c r="J35" s="8" t="str">
        <f t="shared" si="7"/>
        <v/>
      </c>
      <c r="K35" s="8" t="str">
        <f t="shared" si="7"/>
        <v/>
      </c>
      <c r="L35" s="8">
        <f t="shared" si="7"/>
        <v>1.2481107227263349E-3</v>
      </c>
      <c r="M35" s="8">
        <f t="shared" si="7"/>
        <v>5.9369243854805551E-3</v>
      </c>
      <c r="N35" s="8">
        <f t="shared" si="7"/>
        <v>1.5532187685616854E-2</v>
      </c>
      <c r="O35" s="8">
        <f t="shared" si="7"/>
        <v>2.9552965241633259E-2</v>
      </c>
      <c r="P35" s="8">
        <f t="shared" si="7"/>
        <v>4.568702564308548E-2</v>
      </c>
      <c r="Q35" s="8">
        <f t="shared" si="2"/>
        <v>6.0849833880637083E-2</v>
      </c>
    </row>
    <row r="36" spans="1:17" x14ac:dyDescent="0.2">
      <c r="B36">
        <v>8</v>
      </c>
      <c r="C36" s="8"/>
      <c r="D36" s="8" t="str">
        <f t="shared" ref="D36:P36" si="8">IF($B36=0,$B$8*C36/(1+C17/100), IF($B36=D$29, $B$7*C37/(1 +C18/100 ), IF(AND(0 &lt; $B36, $B36 &lt; D$29), $B$7*C37/(1+C18/100) + $B$8*C36/(1+C17/100 ),"")))</f>
        <v/>
      </c>
      <c r="E36" s="8" t="str">
        <f t="shared" si="8"/>
        <v/>
      </c>
      <c r="F36" s="8" t="str">
        <f t="shared" si="8"/>
        <v/>
      </c>
      <c r="G36" s="8" t="str">
        <f t="shared" si="8"/>
        <v/>
      </c>
      <c r="H36" s="8" t="str">
        <f t="shared" si="8"/>
        <v/>
      </c>
      <c r="I36" s="8" t="str">
        <f t="shared" si="8"/>
        <v/>
      </c>
      <c r="J36" s="8" t="str">
        <f t="shared" si="8"/>
        <v/>
      </c>
      <c r="K36" s="8">
        <f t="shared" si="8"/>
        <v>2.6261261542125315E-3</v>
      </c>
      <c r="L36" s="8">
        <f t="shared" si="8"/>
        <v>1.1243968928161246E-2</v>
      </c>
      <c r="M36" s="8">
        <f t="shared" si="8"/>
        <v>2.6745529514949982E-2</v>
      </c>
      <c r="N36" s="8">
        <f t="shared" si="8"/>
        <v>4.6653497524509577E-2</v>
      </c>
      <c r="O36" s="8">
        <f t="shared" si="8"/>
        <v>6.658356676226293E-2</v>
      </c>
      <c r="P36" s="8">
        <f t="shared" si="8"/>
        <v>8.2357283715380453E-2</v>
      </c>
      <c r="Q36" s="8">
        <f t="shared" si="2"/>
        <v>9.1419833789852828E-2</v>
      </c>
    </row>
    <row r="37" spans="1:17" x14ac:dyDescent="0.2">
      <c r="B37">
        <v>7</v>
      </c>
      <c r="C37" s="8"/>
      <c r="D37" s="8" t="str">
        <f t="shared" ref="D37:P37" si="9">IF($B37=0,$B$8*C37/(1+C18/100), IF($B37=D$29, $B$7*C38/(1 +C19/100 ), IF(AND(0 &lt; $B37, $B37 &lt; D$29), $B$7*C38/(1+C19/100) + $B$8*C37/(1+C18/100 ),"")))</f>
        <v/>
      </c>
      <c r="E37" s="8" t="str">
        <f t="shared" si="9"/>
        <v/>
      </c>
      <c r="F37" s="8" t="str">
        <f t="shared" si="9"/>
        <v/>
      </c>
      <c r="G37" s="8" t="str">
        <f t="shared" si="9"/>
        <v/>
      </c>
      <c r="H37" s="8" t="str">
        <f t="shared" si="9"/>
        <v/>
      </c>
      <c r="I37" s="8" t="str">
        <f t="shared" si="9"/>
        <v/>
      </c>
      <c r="J37" s="8">
        <f t="shared" si="9"/>
        <v>5.5242191087347282E-3</v>
      </c>
      <c r="K37" s="8">
        <f t="shared" si="9"/>
        <v>2.1026907187261301E-2</v>
      </c>
      <c r="L37" s="8">
        <f t="shared" si="9"/>
        <v>4.5019683896583396E-2</v>
      </c>
      <c r="M37" s="8">
        <f t="shared" si="9"/>
        <v>7.1399592186283084E-2</v>
      </c>
      <c r="N37" s="8">
        <f t="shared" si="9"/>
        <v>9.3420671479338024E-2</v>
      </c>
      <c r="O37" s="8">
        <f t="shared" si="9"/>
        <v>0.10667651039334461</v>
      </c>
      <c r="P37" s="8">
        <f t="shared" si="9"/>
        <v>0.10997032073498857</v>
      </c>
      <c r="Q37" s="8">
        <f t="shared" si="2"/>
        <v>0.10464538771507492</v>
      </c>
    </row>
    <row r="38" spans="1:17" x14ac:dyDescent="0.2">
      <c r="B38">
        <v>6</v>
      </c>
      <c r="C38" s="8"/>
      <c r="D38" s="8" t="str">
        <f t="shared" ref="D38:P38" si="10">IF($B38=0,$B$8*C38/(1+C19/100), IF($B38=D$29, $B$7*C39/(1 +C20/100 ), IF(AND(0 &lt; $B38, $B38 &lt; D$29), $B$7*C39/(1+C20/100) + $B$8*C38/(1+C19/100 ),"")))</f>
        <v/>
      </c>
      <c r="E38" s="8" t="str">
        <f t="shared" si="10"/>
        <v/>
      </c>
      <c r="F38" s="8" t="str">
        <f t="shared" si="10"/>
        <v/>
      </c>
      <c r="G38" s="8" t="str">
        <f t="shared" si="10"/>
        <v/>
      </c>
      <c r="H38" s="8" t="str">
        <f t="shared" si="10"/>
        <v/>
      </c>
      <c r="I38" s="8">
        <f t="shared" si="10"/>
        <v>1.1617683880184292E-2</v>
      </c>
      <c r="J38" s="8">
        <f t="shared" si="10"/>
        <v>3.8697678890476643E-2</v>
      </c>
      <c r="K38" s="8">
        <f t="shared" si="10"/>
        <v>7.3656697380281133E-2</v>
      </c>
      <c r="L38" s="8">
        <f t="shared" si="10"/>
        <v>0.10514795814825528</v>
      </c>
      <c r="M38" s="8">
        <f t="shared" si="10"/>
        <v>0.12508585797869365</v>
      </c>
      <c r="N38" s="8">
        <f t="shared" si="10"/>
        <v>0.13094781759343307</v>
      </c>
      <c r="O38" s="8">
        <f t="shared" si="10"/>
        <v>0.12462226643740187</v>
      </c>
      <c r="P38" s="8">
        <f t="shared" si="10"/>
        <v>0.11013068869468685</v>
      </c>
      <c r="Q38" s="8">
        <f t="shared" si="2"/>
        <v>9.1709391932007112E-2</v>
      </c>
    </row>
    <row r="39" spans="1:17" x14ac:dyDescent="0.2">
      <c r="B39">
        <v>5</v>
      </c>
      <c r="C39" s="8"/>
      <c r="D39" s="8" t="str">
        <f t="shared" ref="D39:P39" si="11">IF($B39=0,$B$8*C39/(1+C20/100), IF($B39=D$29, $B$7*C40/(1 +C21/100 ), IF(AND(0 &lt; $B39, $B39 &lt; D$29), $B$7*C40/(1+C21/100) + $B$8*C39/(1+C20/100 ),"")))</f>
        <v/>
      </c>
      <c r="E39" s="8" t="str">
        <f t="shared" si="11"/>
        <v/>
      </c>
      <c r="F39" s="8" t="str">
        <f t="shared" si="11"/>
        <v/>
      </c>
      <c r="G39" s="8" t="str">
        <f t="shared" si="11"/>
        <v/>
      </c>
      <c r="H39" s="8">
        <f t="shared" si="11"/>
        <v>2.4426546455151174E-2</v>
      </c>
      <c r="I39" s="8">
        <f t="shared" si="11"/>
        <v>6.9748244554916738E-2</v>
      </c>
      <c r="J39" s="8">
        <f t="shared" si="11"/>
        <v>0.11617730534738976</v>
      </c>
      <c r="K39" s="8">
        <f t="shared" si="11"/>
        <v>0.14743819824640655</v>
      </c>
      <c r="L39" s="8">
        <f t="shared" si="11"/>
        <v>0.15787469597682913</v>
      </c>
      <c r="M39" s="8">
        <f t="shared" si="11"/>
        <v>0.15026662337413998</v>
      </c>
      <c r="N39" s="8">
        <f t="shared" si="11"/>
        <v>0.13110642566591335</v>
      </c>
      <c r="O39" s="8">
        <f t="shared" si="11"/>
        <v>0.10696143212305892</v>
      </c>
      <c r="P39" s="8">
        <f t="shared" si="11"/>
        <v>8.2718111483837453E-2</v>
      </c>
      <c r="Q39" s="8">
        <f t="shared" si="2"/>
        <v>6.1235911044431386E-2</v>
      </c>
    </row>
    <row r="40" spans="1:17" x14ac:dyDescent="0.2">
      <c r="B40">
        <v>4</v>
      </c>
      <c r="C40" s="8"/>
      <c r="D40" s="8" t="str">
        <f t="shared" ref="D40:P40" si="12">IF($B40=0,$B$8*C40/(1+C21/100), IF($B40=D$29, $B$7*C41/(1 +C22/100 ), IF(AND(0 &lt; $B40, $B40 &lt; D$29), $B$7*C41/(1+C22/100) + $B$8*C40/(1+C21/100 ),"")))</f>
        <v/>
      </c>
      <c r="E40" s="8" t="str">
        <f t="shared" si="12"/>
        <v/>
      </c>
      <c r="F40" s="8" t="str">
        <f t="shared" si="12"/>
        <v/>
      </c>
      <c r="G40" s="8">
        <f t="shared" si="12"/>
        <v>5.1345092452879451E-2</v>
      </c>
      <c r="H40" s="8">
        <f t="shared" si="12"/>
        <v>0.12219160893915176</v>
      </c>
      <c r="I40" s="8">
        <f t="shared" si="12"/>
        <v>0.17447575457864048</v>
      </c>
      <c r="J40" s="8">
        <f t="shared" si="12"/>
        <v>0.19376901255037454</v>
      </c>
      <c r="K40" s="8">
        <f t="shared" si="12"/>
        <v>0.18445345128853702</v>
      </c>
      <c r="L40" s="8">
        <f t="shared" si="12"/>
        <v>0.15802717013295059</v>
      </c>
      <c r="M40" s="8">
        <f t="shared" si="12"/>
        <v>0.12535827094484331</v>
      </c>
      <c r="N40" s="8">
        <f t="shared" si="12"/>
        <v>9.376054594428225E-2</v>
      </c>
      <c r="O40" s="8">
        <f t="shared" si="12"/>
        <v>6.693971883922932E-2</v>
      </c>
      <c r="P40" s="8">
        <f t="shared" si="12"/>
        <v>4.6021125167824833E-2</v>
      </c>
      <c r="Q40" s="8">
        <f t="shared" si="2"/>
        <v>3.0666045963913629E-2</v>
      </c>
    </row>
    <row r="41" spans="1:17" x14ac:dyDescent="0.2">
      <c r="B41">
        <v>3</v>
      </c>
      <c r="C41" s="8"/>
      <c r="D41" s="8" t="str">
        <f t="shared" ref="D41:P41" si="13">IF($B41=0,$B$8*C41/(1+C22/100), IF($B41=D$29, $B$7*C42/(1 +C23/100 ), IF(AND(0 &lt; $B41, $B41 &lt; D$29), $B$7*C42/(1+C23/100) + $B$8*C41/(1+C22/100 ),"")))</f>
        <v/>
      </c>
      <c r="E41" s="8" t="str">
        <f t="shared" si="13"/>
        <v/>
      </c>
      <c r="F41" s="8">
        <f t="shared" si="13"/>
        <v>0.1079022923210409</v>
      </c>
      <c r="G41" s="8">
        <f t="shared" si="13"/>
        <v>0.20545438418704931</v>
      </c>
      <c r="H41" s="8">
        <f t="shared" si="13"/>
        <v>0.2445007404415267</v>
      </c>
      <c r="I41" s="8">
        <f t="shared" si="13"/>
        <v>0.23277425078050717</v>
      </c>
      <c r="J41" s="8">
        <f t="shared" si="13"/>
        <v>0.19390890573217692</v>
      </c>
      <c r="K41" s="8">
        <f t="shared" si="13"/>
        <v>0.14768708337745132</v>
      </c>
      <c r="L41" s="8">
        <f t="shared" si="13"/>
        <v>0.10545290661621562</v>
      </c>
      <c r="M41" s="8">
        <f t="shared" si="13"/>
        <v>7.1710921428434299E-2</v>
      </c>
      <c r="N41" s="8">
        <f t="shared" si="13"/>
        <v>4.6936726285147515E-2</v>
      </c>
      <c r="O41" s="8">
        <f t="shared" si="13"/>
        <v>2.9790399864959381E-2</v>
      </c>
      <c r="P41" s="8">
        <f t="shared" si="13"/>
        <v>1.8435057298079274E-2</v>
      </c>
      <c r="Q41" s="8">
        <f t="shared" si="2"/>
        <v>1.1168752199840547E-2</v>
      </c>
    </row>
    <row r="42" spans="1:17" x14ac:dyDescent="0.2">
      <c r="B42">
        <v>2</v>
      </c>
      <c r="C42" s="8"/>
      <c r="D42" s="8" t="str">
        <f t="shared" ref="D42:P42" si="14">IF($B42=0,$B$8*C42/(1+C23/100), IF($B42=D$29, $B$7*C43/(1 +C24/100 ), IF(AND(0 &lt; $B42, $B42 &lt; D$29), $B$7*C43/(1+C24/100) + $B$8*C42/(1+C23/100 ),"")))</f>
        <v/>
      </c>
      <c r="E42" s="8">
        <f t="shared" si="14"/>
        <v>0.22670325748084499</v>
      </c>
      <c r="F42" s="8">
        <f t="shared" si="14"/>
        <v>0.32378439505487183</v>
      </c>
      <c r="G42" s="8">
        <f t="shared" si="14"/>
        <v>0.308292395518873</v>
      </c>
      <c r="H42" s="8">
        <f t="shared" si="14"/>
        <v>0.24461803258836437</v>
      </c>
      <c r="I42" s="8">
        <f t="shared" si="14"/>
        <v>0.17468541221628692</v>
      </c>
      <c r="J42" s="8">
        <f t="shared" si="14"/>
        <v>0.11642911329445599</v>
      </c>
      <c r="K42" s="8">
        <f t="shared" si="14"/>
        <v>7.3905582775516704E-2</v>
      </c>
      <c r="L42" s="8">
        <f t="shared" si="14"/>
        <v>4.523750445328973E-2</v>
      </c>
      <c r="M42" s="8">
        <f t="shared" si="14"/>
        <v>2.6920652343009541E-2</v>
      </c>
      <c r="N42" s="8">
        <f t="shared" si="14"/>
        <v>1.566436113513504E-2</v>
      </c>
      <c r="O42" s="8">
        <f t="shared" si="14"/>
        <v>8.9489250147207367E-3</v>
      </c>
      <c r="P42" s="8">
        <f t="shared" si="14"/>
        <v>5.034988422452126E-3</v>
      </c>
      <c r="Q42" s="8">
        <f t="shared" si="2"/>
        <v>2.7965475631248258E-3</v>
      </c>
    </row>
    <row r="43" spans="1:17" x14ac:dyDescent="0.2">
      <c r="B43">
        <v>1</v>
      </c>
      <c r="C43" s="8"/>
      <c r="D43" s="8">
        <f t="shared" ref="D43:P43" si="15">IF($B43=0,$B$8*C43/(1+C24/100), IF($B43=D$29, $B$7*C44/(1 +C25/100 ), IF(AND(0 &lt; $B43, $B43 &lt; D$29), $B$7*C44/(1+C25/100) + $B$8*C43/(1+C24/100 ),"")))</f>
        <v>0.47619047619047616</v>
      </c>
      <c r="E43" s="8">
        <f t="shared" si="15"/>
        <v>0.45346062709535745</v>
      </c>
      <c r="F43" s="8">
        <f t="shared" si="15"/>
        <v>0.32386180255026542</v>
      </c>
      <c r="G43" s="8">
        <f t="shared" si="15"/>
        <v>0.20560200845919577</v>
      </c>
      <c r="H43" s="8">
        <f t="shared" si="15"/>
        <v>0.12236754733297758</v>
      </c>
      <c r="I43" s="8">
        <f t="shared" si="15"/>
        <v>6.9915970912135056E-2</v>
      </c>
      <c r="J43" s="8">
        <f t="shared" si="15"/>
        <v>3.8837572438647321E-2</v>
      </c>
      <c r="K43" s="8">
        <f t="shared" si="15"/>
        <v>2.1133572545352787E-2</v>
      </c>
      <c r="L43" s="8">
        <f t="shared" si="15"/>
        <v>1.1320206239790267E-2</v>
      </c>
      <c r="M43" s="8">
        <f t="shared" si="15"/>
        <v>5.9888126844833238E-3</v>
      </c>
      <c r="N43" s="8">
        <f t="shared" si="15"/>
        <v>3.1366229565556814E-3</v>
      </c>
      <c r="O43" s="8">
        <f t="shared" si="15"/>
        <v>1.6292201829520368E-3</v>
      </c>
      <c r="P43" s="8">
        <f t="shared" si="15"/>
        <v>8.4037049051909974E-4</v>
      </c>
      <c r="Q43" s="8">
        <f t="shared" si="2"/>
        <v>4.3090782958000561E-4</v>
      </c>
    </row>
    <row r="44" spans="1:17" x14ac:dyDescent="0.2">
      <c r="B44">
        <v>0</v>
      </c>
      <c r="C44" s="8">
        <v>1</v>
      </c>
      <c r="D44" s="9">
        <f t="shared" ref="D44:P44" si="16">IF($B44=0,$B$8*C44/(1+C25/100), IF($B44=D$29, $B$7*C45/(1 +C26/100 ), IF(AND(0 &lt; $B44, $B44 &lt; D$29), $B$7*C45/(1+C26/100) + $B$8*C44/(1+C25/100 ),"")))</f>
        <v>0.47619047619047616</v>
      </c>
      <c r="E44" s="8">
        <f t="shared" si="16"/>
        <v>0.22675736961451246</v>
      </c>
      <c r="F44" s="8">
        <f t="shared" si="16"/>
        <v>0.1079796998164345</v>
      </c>
      <c r="G44" s="8">
        <f t="shared" si="16"/>
        <v>5.1418904674492616E-2</v>
      </c>
      <c r="H44" s="8">
        <f t="shared" si="16"/>
        <v>2.4485192702139339E-2</v>
      </c>
      <c r="I44" s="8">
        <f t="shared" si="16"/>
        <v>1.1659615572447303E-2</v>
      </c>
      <c r="J44" s="8">
        <f t="shared" si="16"/>
        <v>5.5521978916415722E-3</v>
      </c>
      <c r="K44" s="8">
        <f t="shared" si="16"/>
        <v>2.6439037579245581E-3</v>
      </c>
      <c r="L44" s="8">
        <f t="shared" si="16"/>
        <v>1.2590017894878848E-3</v>
      </c>
      <c r="M44" s="8">
        <f t="shared" si="16"/>
        <v>5.9952466166089755E-4</v>
      </c>
      <c r="N44" s="8">
        <f t="shared" si="16"/>
        <v>2.8548793412423691E-4</v>
      </c>
      <c r="O44" s="8">
        <f t="shared" si="16"/>
        <v>1.3594663529725565E-4</v>
      </c>
      <c r="P44" s="8">
        <f t="shared" si="16"/>
        <v>6.4736492998693164E-5</v>
      </c>
      <c r="Q44" s="8">
        <f t="shared" si="2"/>
        <v>3.0826901427949123E-5</v>
      </c>
    </row>
    <row r="46" spans="1:17" ht="13.5" thickBot="1" x14ac:dyDescent="0.25"/>
    <row r="47" spans="1:17" ht="13.5" thickBot="1" x14ac:dyDescent="0.25">
      <c r="A47" s="137" t="s">
        <v>41</v>
      </c>
      <c r="B47" s="139"/>
      <c r="C47" s="138"/>
      <c r="D47" s="88">
        <f>SUM(D30:D44)</f>
        <v>0.95238095238095233</v>
      </c>
      <c r="E47" s="89">
        <f>SUM(E30:E44)</f>
        <v>0.9069212541907149</v>
      </c>
      <c r="F47" s="89">
        <f t="shared" ref="F47:Q47" si="17">SUM(F30:F44)</f>
        <v>0.8635281897426127</v>
      </c>
      <c r="G47" s="89">
        <f t="shared" si="17"/>
        <v>0.8221127852924901</v>
      </c>
      <c r="H47" s="89">
        <f t="shared" si="17"/>
        <v>0.78258966845931099</v>
      </c>
      <c r="I47" s="89">
        <f t="shared" si="17"/>
        <v>0.74487693249511799</v>
      </c>
      <c r="J47" s="89">
        <f t="shared" si="17"/>
        <v>0.7088960052538974</v>
      </c>
      <c r="K47" s="89">
        <f t="shared" si="17"/>
        <v>0.67457152271294385</v>
      </c>
      <c r="L47" s="89">
        <f t="shared" si="17"/>
        <v>0.64183120690428952</v>
      </c>
      <c r="M47" s="89">
        <f t="shared" si="17"/>
        <v>0.61060574811764257</v>
      </c>
      <c r="N47" s="89">
        <f t="shared" si="17"/>
        <v>0.58082869124007031</v>
      </c>
      <c r="O47" s="89">
        <f t="shared" si="17"/>
        <v>0.55243632610137328</v>
      </c>
      <c r="P47" s="89">
        <f t="shared" si="17"/>
        <v>0.52536758169771991</v>
      </c>
      <c r="Q47" s="90">
        <f t="shared" si="17"/>
        <v>0.49956392416965845</v>
      </c>
    </row>
    <row r="48" spans="1:17" ht="13.5" thickBot="1" x14ac:dyDescent="0.25">
      <c r="A48" s="137" t="s">
        <v>42</v>
      </c>
      <c r="B48" s="139"/>
      <c r="C48" s="138"/>
      <c r="D48" s="85">
        <f>100*((1/D47)^(1/D29)-1)</f>
        <v>5.0000000000000044</v>
      </c>
      <c r="E48" s="86">
        <f t="shared" ref="E48:Q48" si="18">100*((1/E47)^(1/E29)-1)</f>
        <v>5.006264716495834</v>
      </c>
      <c r="F48" s="86">
        <f t="shared" si="18"/>
        <v>5.0125392715468786</v>
      </c>
      <c r="G48" s="86">
        <f t="shared" si="18"/>
        <v>5.0188236793180074</v>
      </c>
      <c r="H48" s="86">
        <f t="shared" si="18"/>
        <v>5.0251179539794188</v>
      </c>
      <c r="I48" s="86">
        <f t="shared" si="18"/>
        <v>5.0314221097065515</v>
      </c>
      <c r="J48" s="86">
        <f t="shared" si="18"/>
        <v>5.0377361606800175</v>
      </c>
      <c r="K48" s="86">
        <f t="shared" si="18"/>
        <v>5.044060121085403</v>
      </c>
      <c r="L48" s="86">
        <f t="shared" si="18"/>
        <v>5.0503940051133345</v>
      </c>
      <c r="M48" s="86">
        <f t="shared" si="18"/>
        <v>5.0567378269592567</v>
      </c>
      <c r="N48" s="86">
        <f t="shared" si="18"/>
        <v>5.0630916008234106</v>
      </c>
      <c r="O48" s="86">
        <f t="shared" si="18"/>
        <v>5.069455340910678</v>
      </c>
      <c r="P48" s="86">
        <f t="shared" si="18"/>
        <v>5.0758290614305368</v>
      </c>
      <c r="Q48" s="87">
        <f t="shared" si="18"/>
        <v>5.0822127765969949</v>
      </c>
    </row>
    <row r="49" spans="1:17" ht="13.5" thickBot="1" x14ac:dyDescent="0.25"/>
    <row r="50" spans="1:17" ht="13.5" thickBot="1" x14ac:dyDescent="0.25">
      <c r="A50" s="137" t="s">
        <v>20</v>
      </c>
      <c r="B50" s="139"/>
      <c r="C50" s="138"/>
      <c r="D50" s="115">
        <f>(D48-C4)^2</f>
        <v>5.2899999999999787</v>
      </c>
      <c r="E50" s="83">
        <f t="shared" ref="E50:Q50" si="19">(E48-D4)^2</f>
        <v>6.8316121322346035</v>
      </c>
      <c r="F50" s="83">
        <f t="shared" si="19"/>
        <v>9.532413749740277</v>
      </c>
      <c r="G50" s="83">
        <f t="shared" si="19"/>
        <v>11.772970943608811</v>
      </c>
      <c r="H50" s="83">
        <f t="shared" si="19"/>
        <v>17.429640098184986</v>
      </c>
      <c r="I50" s="83">
        <f t="shared" si="19"/>
        <v>21.238990170901619</v>
      </c>
      <c r="J50" s="83">
        <f t="shared" si="19"/>
        <v>25.829405732459481</v>
      </c>
      <c r="K50" s="83">
        <f t="shared" si="19"/>
        <v>29.224185974439159</v>
      </c>
      <c r="L50" s="83">
        <f t="shared" si="19"/>
        <v>32.485508496948015</v>
      </c>
      <c r="M50" s="83">
        <f t="shared" si="19"/>
        <v>37.985800613634915</v>
      </c>
      <c r="N50" s="83">
        <f t="shared" si="19"/>
        <v>42.079980579307794</v>
      </c>
      <c r="O50" s="83">
        <f t="shared" si="19"/>
        <v>46.929962126177237</v>
      </c>
      <c r="P50" s="83">
        <f t="shared" si="19"/>
        <v>50.753811561957697</v>
      </c>
      <c r="Q50" s="84">
        <f t="shared" si="19"/>
        <v>52.385563891255785</v>
      </c>
    </row>
    <row r="51" spans="1:17" ht="13.5" thickBot="1" x14ac:dyDescent="0.25">
      <c r="A51" s="137" t="s">
        <v>19</v>
      </c>
      <c r="B51" s="139"/>
      <c r="C51" s="138"/>
      <c r="D51" s="81">
        <f>SUM(D50:Q50)</f>
        <v>389.76984607085041</v>
      </c>
    </row>
    <row r="55" spans="1:17" ht="13.5" thickBot="1" x14ac:dyDescent="0.25"/>
    <row r="56" spans="1:17" ht="13.5" thickBot="1" x14ac:dyDescent="0.25">
      <c r="A56" s="146" t="s">
        <v>28</v>
      </c>
      <c r="B56" s="147"/>
      <c r="C56" s="148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</row>
    <row r="57" spans="1:17" x14ac:dyDescent="0.2">
      <c r="A57" s="12"/>
      <c r="B57" s="12"/>
      <c r="C57" s="12">
        <v>0</v>
      </c>
      <c r="D57" s="12">
        <v>1</v>
      </c>
      <c r="E57" s="12">
        <v>2</v>
      </c>
      <c r="F57" s="12">
        <v>3</v>
      </c>
      <c r="G57" s="12">
        <v>4</v>
      </c>
      <c r="H57" s="12">
        <v>5</v>
      </c>
      <c r="I57" s="12">
        <v>6</v>
      </c>
      <c r="J57" s="12">
        <v>7</v>
      </c>
      <c r="K57" s="12">
        <v>8</v>
      </c>
      <c r="L57" s="12">
        <v>9</v>
      </c>
      <c r="M57" s="12"/>
      <c r="N57" s="12"/>
      <c r="O57" s="12"/>
      <c r="P57" s="12"/>
    </row>
    <row r="58" spans="1:17" x14ac:dyDescent="0.2">
      <c r="A58" s="12"/>
      <c r="B58" s="12">
        <v>9</v>
      </c>
      <c r="C58" s="16" t="str">
        <f t="shared" ref="C58:D67" si="20">IF($B58&lt;= C$57, ($B$7*D57+$B$8*D58)/(1+C16/100),"")</f>
        <v/>
      </c>
      <c r="D58" s="16" t="str">
        <f t="shared" si="20"/>
        <v/>
      </c>
      <c r="E58" s="16" t="str">
        <f t="shared" ref="E58:E67" si="21">IF($B58&lt;= E$57, MAX((E16/100-$C$70)/(1+E16/100) +($B$7*F57+$B$8*F58)/(1+E16/100) - $C$73,0),"")</f>
        <v/>
      </c>
      <c r="F58" s="17" t="str">
        <f t="shared" ref="F58:K67" si="22">IF($B58&lt;= F$57, (F16/100-$C$70)/(1+F16/100) +($B$7*G57+$B$8*G58)/(1+F16/100),"")</f>
        <v/>
      </c>
      <c r="G58" s="17" t="str">
        <f t="shared" si="22"/>
        <v/>
      </c>
      <c r="H58" s="17" t="str">
        <f t="shared" si="22"/>
        <v/>
      </c>
      <c r="I58" s="17" t="str">
        <f t="shared" si="22"/>
        <v/>
      </c>
      <c r="J58" s="17" t="str">
        <f t="shared" si="22"/>
        <v/>
      </c>
      <c r="K58" s="17" t="str">
        <f t="shared" si="22"/>
        <v/>
      </c>
      <c r="L58" s="17">
        <f t="shared" ref="L58:L67" si="23">IF($B58&lt;= L$57, (L16/100-$C$70)/(1+L16/100),"")</f>
        <v>-6.1007813381125695E-2</v>
      </c>
      <c r="M58" s="4"/>
      <c r="N58" s="4"/>
      <c r="O58" s="4"/>
      <c r="P58" s="4"/>
    </row>
    <row r="59" spans="1:17" x14ac:dyDescent="0.2">
      <c r="A59" s="12"/>
      <c r="B59" s="12">
        <v>8</v>
      </c>
      <c r="C59" s="16" t="str">
        <f t="shared" si="20"/>
        <v/>
      </c>
      <c r="D59" s="16" t="str">
        <f t="shared" si="20"/>
        <v/>
      </c>
      <c r="E59" s="16" t="str">
        <f t="shared" si="21"/>
        <v/>
      </c>
      <c r="F59" s="17" t="str">
        <f t="shared" si="22"/>
        <v/>
      </c>
      <c r="G59" s="17" t="str">
        <f t="shared" si="22"/>
        <v/>
      </c>
      <c r="H59" s="17" t="str">
        <f t="shared" si="22"/>
        <v/>
      </c>
      <c r="I59" s="17" t="str">
        <f t="shared" si="22"/>
        <v/>
      </c>
      <c r="J59" s="17" t="str">
        <f t="shared" si="22"/>
        <v/>
      </c>
      <c r="K59" s="17">
        <f t="shared" si="22"/>
        <v>-0.11938590663996712</v>
      </c>
      <c r="L59" s="17">
        <f t="shared" si="23"/>
        <v>-6.1270891109807775E-2</v>
      </c>
      <c r="M59" s="4"/>
      <c r="N59" s="4"/>
      <c r="O59" s="4"/>
      <c r="P59" s="4"/>
    </row>
    <row r="60" spans="1:17" x14ac:dyDescent="0.2">
      <c r="A60" s="12"/>
      <c r="B60" s="12">
        <v>7</v>
      </c>
      <c r="C60" s="16" t="str">
        <f t="shared" si="20"/>
        <v/>
      </c>
      <c r="D60" s="16" t="str">
        <f t="shared" si="20"/>
        <v/>
      </c>
      <c r="E60" s="16" t="str">
        <f t="shared" si="21"/>
        <v/>
      </c>
      <c r="F60" s="17" t="str">
        <f t="shared" si="22"/>
        <v/>
      </c>
      <c r="G60" s="17" t="str">
        <f t="shared" si="22"/>
        <v/>
      </c>
      <c r="H60" s="17" t="str">
        <f t="shared" si="22"/>
        <v/>
      </c>
      <c r="I60" s="17" t="str">
        <f t="shared" si="22"/>
        <v/>
      </c>
      <c r="J60" s="17">
        <f t="shared" si="22"/>
        <v>-0.17529107663871923</v>
      </c>
      <c r="K60" s="17">
        <f t="shared" si="22"/>
        <v>-0.11991170689180998</v>
      </c>
      <c r="L60" s="17">
        <f t="shared" si="23"/>
        <v>-6.1532786251070684E-2</v>
      </c>
      <c r="M60" s="4"/>
      <c r="N60" s="4"/>
      <c r="O60" s="4"/>
      <c r="P60" s="4"/>
    </row>
    <row r="61" spans="1:17" x14ac:dyDescent="0.2">
      <c r="A61" s="12"/>
      <c r="B61" s="12">
        <v>6</v>
      </c>
      <c r="C61" s="16" t="str">
        <f t="shared" si="20"/>
        <v/>
      </c>
      <c r="D61" s="16" t="str">
        <f t="shared" si="20"/>
        <v/>
      </c>
      <c r="E61" s="16" t="str">
        <f t="shared" si="21"/>
        <v/>
      </c>
      <c r="F61" s="17" t="str">
        <f t="shared" si="22"/>
        <v/>
      </c>
      <c r="G61" s="17" t="str">
        <f t="shared" si="22"/>
        <v/>
      </c>
      <c r="H61" s="17" t="str">
        <f t="shared" si="22"/>
        <v/>
      </c>
      <c r="I61" s="17">
        <f t="shared" si="22"/>
        <v>-0.22887014958644189</v>
      </c>
      <c r="J61" s="17">
        <f t="shared" si="22"/>
        <v>-0.17607870426231312</v>
      </c>
      <c r="K61" s="17">
        <f t="shared" si="22"/>
        <v>-0.120435264942144</v>
      </c>
      <c r="L61" s="17">
        <f t="shared" si="23"/>
        <v>-6.1793503509321522E-2</v>
      </c>
      <c r="M61" s="4"/>
      <c r="N61" s="4"/>
      <c r="O61" s="4"/>
      <c r="P61" s="4"/>
    </row>
    <row r="62" spans="1:17" x14ac:dyDescent="0.2">
      <c r="A62" s="12"/>
      <c r="B62" s="12">
        <v>5</v>
      </c>
      <c r="C62" s="16" t="str">
        <f t="shared" si="20"/>
        <v/>
      </c>
      <c r="D62" s="16" t="str">
        <f t="shared" si="20"/>
        <v/>
      </c>
      <c r="E62" s="16" t="str">
        <f t="shared" si="21"/>
        <v/>
      </c>
      <c r="F62" s="17" t="str">
        <f t="shared" si="22"/>
        <v/>
      </c>
      <c r="G62" s="17" t="str">
        <f t="shared" si="22"/>
        <v/>
      </c>
      <c r="H62" s="17">
        <f t="shared" si="22"/>
        <v>-0.28026066284960949</v>
      </c>
      <c r="I62" s="17">
        <f t="shared" si="22"/>
        <v>-0.22991823769601041</v>
      </c>
      <c r="J62" s="17">
        <f t="shared" si="22"/>
        <v>-0.17686314774155554</v>
      </c>
      <c r="K62" s="17">
        <f t="shared" si="22"/>
        <v>-0.12095658855770626</v>
      </c>
      <c r="L62" s="17">
        <f t="shared" si="23"/>
        <v>-6.205304757606072E-2</v>
      </c>
      <c r="M62" s="4"/>
      <c r="N62" s="4"/>
      <c r="O62" s="4"/>
      <c r="P62" s="4"/>
    </row>
    <row r="63" spans="1:17" x14ac:dyDescent="0.2">
      <c r="A63" s="12"/>
      <c r="B63" s="12">
        <v>4</v>
      </c>
      <c r="C63" s="16" t="str">
        <f t="shared" si="20"/>
        <v/>
      </c>
      <c r="D63" s="16" t="str">
        <f t="shared" si="20"/>
        <v/>
      </c>
      <c r="E63" s="16" t="str">
        <f t="shared" si="21"/>
        <v/>
      </c>
      <c r="F63" s="17" t="str">
        <f t="shared" si="22"/>
        <v/>
      </c>
      <c r="G63" s="17">
        <f t="shared" si="22"/>
        <v>-0.32959149717004693</v>
      </c>
      <c r="H63" s="17">
        <f t="shared" si="22"/>
        <v>-0.28156743420059055</v>
      </c>
      <c r="I63" s="17">
        <f t="shared" si="22"/>
        <v>-0.23096231207577994</v>
      </c>
      <c r="J63" s="17">
        <f t="shared" si="22"/>
        <v>-0.17764441644021881</v>
      </c>
      <c r="K63" s="17">
        <f t="shared" si="22"/>
        <v>-0.12147568549546515</v>
      </c>
      <c r="L63" s="17">
        <f t="shared" si="23"/>
        <v>-6.2311423129859385E-2</v>
      </c>
      <c r="M63" s="4"/>
      <c r="N63" s="4"/>
      <c r="O63" s="4"/>
      <c r="P63" s="4"/>
    </row>
    <row r="64" spans="1:17" x14ac:dyDescent="0.2">
      <c r="A64" s="12"/>
      <c r="B64" s="12">
        <v>3</v>
      </c>
      <c r="C64" s="16" t="str">
        <f t="shared" si="20"/>
        <v/>
      </c>
      <c r="D64" s="16" t="str">
        <f t="shared" si="20"/>
        <v/>
      </c>
      <c r="E64" s="16" t="str">
        <f t="shared" si="21"/>
        <v/>
      </c>
      <c r="F64" s="17">
        <f t="shared" si="22"/>
        <v>-0.37698346310033565</v>
      </c>
      <c r="G64" s="17">
        <f t="shared" si="22"/>
        <v>-0.33115481934591917</v>
      </c>
      <c r="H64" s="17">
        <f t="shared" si="22"/>
        <v>-0.28286946930566992</v>
      </c>
      <c r="I64" s="17">
        <f t="shared" si="22"/>
        <v>-0.23200238238444193</v>
      </c>
      <c r="J64" s="17">
        <f t="shared" si="22"/>
        <v>-0.1784225197282788</v>
      </c>
      <c r="K64" s="17">
        <f t="shared" si="22"/>
        <v>-0.12199256350244751</v>
      </c>
      <c r="L64" s="17">
        <f t="shared" si="23"/>
        <v>-6.2568634836337247E-2</v>
      </c>
      <c r="M64" s="4"/>
      <c r="N64" s="4"/>
      <c r="O64" s="4"/>
      <c r="P64" s="4"/>
    </row>
    <row r="65" spans="1:16" x14ac:dyDescent="0.2">
      <c r="A65" s="12"/>
      <c r="B65" s="12">
        <v>2</v>
      </c>
      <c r="C65" s="16" t="str">
        <f t="shared" si="20"/>
        <v/>
      </c>
      <c r="D65" s="16" t="str">
        <f t="shared" si="20"/>
        <v/>
      </c>
      <c r="E65" s="17">
        <f t="shared" si="21"/>
        <v>0</v>
      </c>
      <c r="F65" s="17">
        <f t="shared" si="22"/>
        <v>-0.3788008980971459</v>
      </c>
      <c r="G65" s="17">
        <f t="shared" si="22"/>
        <v>-0.33271278459825493</v>
      </c>
      <c r="H65" s="17">
        <f t="shared" si="22"/>
        <v>-0.28416677696670739</v>
      </c>
      <c r="I65" s="17">
        <f t="shared" si="22"/>
        <v>-0.23303845831288883</v>
      </c>
      <c r="J65" s="17">
        <f t="shared" si="22"/>
        <v>-0.17919746698151262</v>
      </c>
      <c r="K65" s="17">
        <f t="shared" si="22"/>
        <v>-0.12250723031556809</v>
      </c>
      <c r="L65" s="17">
        <f t="shared" si="23"/>
        <v>-6.2824687348141561E-2</v>
      </c>
      <c r="M65" s="4"/>
      <c r="N65" s="4"/>
      <c r="O65" s="4"/>
      <c r="P65" s="4"/>
    </row>
    <row r="66" spans="1:16" x14ac:dyDescent="0.2">
      <c r="A66" s="12"/>
      <c r="B66" s="12">
        <v>1</v>
      </c>
      <c r="C66" s="16" t="str">
        <f t="shared" si="20"/>
        <v/>
      </c>
      <c r="D66" s="17">
        <f t="shared" si="20"/>
        <v>0</v>
      </c>
      <c r="E66" s="17">
        <f t="shared" si="21"/>
        <v>0</v>
      </c>
      <c r="F66" s="17">
        <f t="shared" si="22"/>
        <v>-0.38061245218351131</v>
      </c>
      <c r="G66" s="17">
        <f t="shared" si="22"/>
        <v>-0.33426539985865072</v>
      </c>
      <c r="H66" s="17">
        <f t="shared" si="22"/>
        <v>-0.28545936605133593</v>
      </c>
      <c r="I66" s="17">
        <f t="shared" si="22"/>
        <v>-0.23407054958354104</v>
      </c>
      <c r="J66" s="17">
        <f t="shared" si="22"/>
        <v>-0.17996926758109955</v>
      </c>
      <c r="K66" s="17">
        <f t="shared" si="22"/>
        <v>-0.12301969366146115</v>
      </c>
      <c r="L66" s="17">
        <f t="shared" si="23"/>
        <v>-6.3079585304926467E-2</v>
      </c>
      <c r="M66" s="4"/>
      <c r="N66" s="4"/>
      <c r="O66" s="4"/>
      <c r="P66" s="4"/>
    </row>
    <row r="67" spans="1:16" x14ac:dyDescent="0.2">
      <c r="A67" s="12"/>
      <c r="B67" s="12">
        <v>0</v>
      </c>
      <c r="C67" s="99">
        <f t="shared" si="20"/>
        <v>0</v>
      </c>
      <c r="D67" s="16">
        <f t="shared" si="20"/>
        <v>0</v>
      </c>
      <c r="E67" s="16">
        <f t="shared" si="21"/>
        <v>0</v>
      </c>
      <c r="F67" s="17">
        <f t="shared" si="22"/>
        <v>-0.3824181295343565</v>
      </c>
      <c r="G67" s="17">
        <f t="shared" si="22"/>
        <v>-0.33581267216349786</v>
      </c>
      <c r="H67" s="17">
        <f t="shared" si="22"/>
        <v>-0.28674724549200953</v>
      </c>
      <c r="I67" s="17">
        <f t="shared" si="22"/>
        <v>-0.23509866594967899</v>
      </c>
      <c r="J67" s="17">
        <f t="shared" si="22"/>
        <v>-0.18073793091322637</v>
      </c>
      <c r="K67" s="16">
        <f t="shared" si="22"/>
        <v>-0.1235299612563142</v>
      </c>
      <c r="L67" s="16">
        <f t="shared" si="23"/>
        <v>-6.3333333333333339E-2</v>
      </c>
      <c r="M67" s="4"/>
      <c r="N67" s="4"/>
      <c r="O67" s="4"/>
      <c r="P67" s="4"/>
    </row>
    <row r="70" spans="1:16" x14ac:dyDescent="0.2">
      <c r="A70" s="13" t="s">
        <v>22</v>
      </c>
      <c r="B70" s="11"/>
      <c r="C70" s="18">
        <v>0.11650000000000001</v>
      </c>
      <c r="D70" s="13" t="s">
        <v>30</v>
      </c>
    </row>
    <row r="71" spans="1:16" x14ac:dyDescent="0.2">
      <c r="A71" s="13" t="s">
        <v>23</v>
      </c>
      <c r="C71" s="19">
        <v>2</v>
      </c>
      <c r="D71" s="13" t="s">
        <v>26</v>
      </c>
    </row>
    <row r="72" spans="1:16" x14ac:dyDescent="0.2">
      <c r="A72" s="13" t="s">
        <v>24</v>
      </c>
      <c r="C72" s="14">
        <v>10</v>
      </c>
      <c r="D72" s="13" t="s">
        <v>27</v>
      </c>
    </row>
    <row r="73" spans="1:16" x14ac:dyDescent="0.2">
      <c r="A73" s="13" t="s">
        <v>25</v>
      </c>
      <c r="C73" s="15">
        <v>0</v>
      </c>
      <c r="D73" s="13" t="s">
        <v>31</v>
      </c>
    </row>
    <row r="74" spans="1:16" x14ac:dyDescent="0.2">
      <c r="A74" s="13" t="s">
        <v>29</v>
      </c>
      <c r="C74" s="14">
        <v>1</v>
      </c>
    </row>
    <row r="85" spans="15:19" x14ac:dyDescent="0.2">
      <c r="O85" t="s">
        <v>7</v>
      </c>
    </row>
    <row r="87" spans="15:19" x14ac:dyDescent="0.2">
      <c r="S87" t="s">
        <v>7</v>
      </c>
    </row>
    <row r="115" spans="9:9" x14ac:dyDescent="0.2">
      <c r="I115" t="s">
        <v>7</v>
      </c>
    </row>
  </sheetData>
  <mergeCells count="11">
    <mergeCell ref="A56:C56"/>
    <mergeCell ref="A50:C50"/>
    <mergeCell ref="A51:C51"/>
    <mergeCell ref="A47:C47"/>
    <mergeCell ref="A48:C48"/>
    <mergeCell ref="A28:B28"/>
    <mergeCell ref="A1:H1"/>
    <mergeCell ref="A3:B3"/>
    <mergeCell ref="A4:B4"/>
    <mergeCell ref="A5:B5"/>
    <mergeCell ref="A10:B10"/>
  </mergeCells>
  <phoneticPr fontId="4" type="noConversion"/>
  <pageMargins left="0.53" right="0.38" top="0.63" bottom="5.31" header="0.5" footer="0.5"/>
  <pageSetup orientation="portrait"/>
  <headerFooter alignWithMargins="0"/>
  <ignoredErrors>
    <ignoredError sqref="D25" formula="1"/>
  </ignoredError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4D311-F7E8-4991-8B5B-99198CBC9022}">
  <sheetPr>
    <pageSetUpPr fitToPage="1"/>
  </sheetPr>
  <dimension ref="A1:S115"/>
  <sheetViews>
    <sheetView showGridLines="0" topLeftCell="A38" workbookViewId="0">
      <selection activeCell="E64" sqref="E64"/>
    </sheetView>
  </sheetViews>
  <sheetFormatPr defaultColWidth="8.83203125" defaultRowHeight="12.75" x14ac:dyDescent="0.2"/>
  <cols>
    <col min="1" max="1" width="10.6640625" customWidth="1"/>
    <col min="3" max="3" width="10.6640625" bestFit="1" customWidth="1"/>
    <col min="4" max="4" width="12.5" bestFit="1" customWidth="1"/>
  </cols>
  <sheetData>
    <row r="1" spans="1:16" ht="13.5" thickBot="1" x14ac:dyDescent="0.25">
      <c r="A1" s="137" t="s">
        <v>21</v>
      </c>
      <c r="B1" s="139"/>
      <c r="C1" s="139"/>
      <c r="D1" s="139"/>
      <c r="E1" s="139"/>
      <c r="F1" s="139"/>
      <c r="G1" s="139"/>
      <c r="H1" s="138"/>
    </row>
    <row r="2" spans="1:16" ht="13.5" thickBot="1" x14ac:dyDescent="0.25"/>
    <row r="3" spans="1:16" x14ac:dyDescent="0.2">
      <c r="A3" s="140" t="s">
        <v>15</v>
      </c>
      <c r="B3" s="141"/>
      <c r="C3" s="91">
        <v>0</v>
      </c>
      <c r="D3" s="91">
        <v>1</v>
      </c>
      <c r="E3" s="91">
        <v>2</v>
      </c>
      <c r="F3" s="91">
        <v>3</v>
      </c>
      <c r="G3" s="91">
        <v>4</v>
      </c>
      <c r="H3" s="91">
        <v>5</v>
      </c>
      <c r="I3" s="91">
        <v>6</v>
      </c>
      <c r="J3" s="91">
        <v>7</v>
      </c>
      <c r="K3" s="91">
        <v>8</v>
      </c>
      <c r="L3" s="91">
        <v>9</v>
      </c>
      <c r="M3" s="91"/>
      <c r="N3" s="91"/>
      <c r="O3" s="91"/>
      <c r="P3" s="92"/>
    </row>
    <row r="4" spans="1:16" ht="13.5" thickBot="1" x14ac:dyDescent="0.25">
      <c r="A4" s="142" t="s">
        <v>43</v>
      </c>
      <c r="B4" s="143"/>
      <c r="C4" s="93">
        <v>3</v>
      </c>
      <c r="D4" s="93">
        <v>3.1</v>
      </c>
      <c r="E4" s="93">
        <v>3.2</v>
      </c>
      <c r="F4" s="93">
        <v>3.3</v>
      </c>
      <c r="G4" s="93">
        <v>3.4</v>
      </c>
      <c r="H4" s="93">
        <v>3.5</v>
      </c>
      <c r="I4" s="93">
        <v>3.55</v>
      </c>
      <c r="J4" s="93">
        <v>3.6</v>
      </c>
      <c r="K4" s="94">
        <v>3.65</v>
      </c>
      <c r="L4" s="93">
        <v>3.7</v>
      </c>
      <c r="M4" s="93"/>
      <c r="N4" s="93"/>
      <c r="O4" s="93"/>
      <c r="P4" s="95"/>
    </row>
    <row r="5" spans="1:16" ht="13.5" thickBot="1" x14ac:dyDescent="0.25">
      <c r="A5" s="144" t="s">
        <v>16</v>
      </c>
      <c r="B5" s="145"/>
      <c r="C5" s="96">
        <v>3.000035649837999</v>
      </c>
      <c r="D5" s="97">
        <v>3.0404193687273526</v>
      </c>
      <c r="E5" s="97">
        <v>3.0696015931655065</v>
      </c>
      <c r="F5" s="97">
        <v>3.0891789047121709</v>
      </c>
      <c r="G5" s="97">
        <v>3.0985749157369278</v>
      </c>
      <c r="H5" s="97">
        <v>3.1023431222382061</v>
      </c>
      <c r="I5" s="97">
        <v>2.8355419032772837</v>
      </c>
      <c r="J5" s="97">
        <v>2.7680247472833668</v>
      </c>
      <c r="K5" s="97">
        <v>2.696748775108933</v>
      </c>
      <c r="L5" s="97">
        <v>2.6273334252274347</v>
      </c>
      <c r="M5" s="97"/>
      <c r="N5" s="97"/>
      <c r="O5" s="97"/>
      <c r="P5" s="98"/>
    </row>
    <row r="6" spans="1:16" x14ac:dyDescent="0.2">
      <c r="A6" s="77" t="s">
        <v>18</v>
      </c>
      <c r="B6" s="105">
        <v>0.1</v>
      </c>
    </row>
    <row r="7" spans="1:16" x14ac:dyDescent="0.2">
      <c r="A7" s="78" t="s">
        <v>5</v>
      </c>
      <c r="B7" s="80">
        <v>0.5</v>
      </c>
    </row>
    <row r="8" spans="1:16" ht="13.5" thickBot="1" x14ac:dyDescent="0.25">
      <c r="A8" s="79" t="s">
        <v>6</v>
      </c>
      <c r="B8" s="33">
        <f>1-B7</f>
        <v>0.5</v>
      </c>
      <c r="C8" t="s">
        <v>7</v>
      </c>
    </row>
    <row r="9" spans="1:16" ht="13.5" thickBot="1" x14ac:dyDescent="0.25"/>
    <row r="10" spans="1:16" ht="13.5" thickBot="1" x14ac:dyDescent="0.25">
      <c r="A10" s="137" t="s">
        <v>17</v>
      </c>
      <c r="B10" s="138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 spans="1:16" x14ac:dyDescent="0.2">
      <c r="A11" s="12"/>
      <c r="B11" s="12"/>
      <c r="C11" s="12">
        <v>0</v>
      </c>
      <c r="D11" s="12">
        <v>1</v>
      </c>
      <c r="E11" s="12">
        <v>2</v>
      </c>
      <c r="F11" s="12">
        <v>3</v>
      </c>
      <c r="G11" s="12">
        <v>4</v>
      </c>
      <c r="H11" s="12">
        <v>5</v>
      </c>
      <c r="I11" s="12">
        <v>6</v>
      </c>
      <c r="J11" s="12">
        <v>7</v>
      </c>
      <c r="K11" s="12">
        <v>8</v>
      </c>
      <c r="L11" s="12">
        <v>9</v>
      </c>
      <c r="M11" s="12"/>
      <c r="N11" s="12"/>
      <c r="O11" s="12"/>
      <c r="P11" s="12"/>
    </row>
    <row r="12" spans="1:16" x14ac:dyDescent="0.2">
      <c r="A12" s="12"/>
      <c r="B12" s="12">
        <v>13</v>
      </c>
      <c r="C12" s="4"/>
      <c r="D12" s="4" t="str">
        <f t="shared" ref="D12:L25" si="0">IF( $B12 &lt;=D$11,D$5*EXP($B$6*$B12),"")</f>
        <v/>
      </c>
      <c r="E12" s="4" t="str">
        <f t="shared" si="0"/>
        <v/>
      </c>
      <c r="F12" s="4" t="str">
        <f t="shared" si="0"/>
        <v/>
      </c>
      <c r="G12" s="4" t="str">
        <f t="shared" si="0"/>
        <v/>
      </c>
      <c r="H12" s="4" t="str">
        <f t="shared" si="0"/>
        <v/>
      </c>
      <c r="I12" s="4" t="str">
        <f t="shared" si="0"/>
        <v/>
      </c>
      <c r="J12" s="4" t="str">
        <f t="shared" si="0"/>
        <v/>
      </c>
      <c r="K12" s="4" t="str">
        <f t="shared" si="0"/>
        <v/>
      </c>
      <c r="L12" s="4" t="str">
        <f t="shared" si="0"/>
        <v/>
      </c>
      <c r="M12" s="4"/>
      <c r="N12" s="4"/>
      <c r="O12" s="4"/>
      <c r="P12" s="4"/>
    </row>
    <row r="13" spans="1:16" x14ac:dyDescent="0.2">
      <c r="A13" s="12"/>
      <c r="B13" s="12">
        <v>12</v>
      </c>
      <c r="C13" s="4"/>
      <c r="D13" s="4" t="str">
        <f t="shared" si="0"/>
        <v/>
      </c>
      <c r="E13" s="4" t="str">
        <f t="shared" si="0"/>
        <v/>
      </c>
      <c r="F13" s="4" t="str">
        <f t="shared" si="0"/>
        <v/>
      </c>
      <c r="G13" s="4" t="str">
        <f t="shared" si="0"/>
        <v/>
      </c>
      <c r="H13" s="4" t="str">
        <f t="shared" si="0"/>
        <v/>
      </c>
      <c r="I13" s="4" t="str">
        <f t="shared" si="0"/>
        <v/>
      </c>
      <c r="J13" s="4" t="str">
        <f t="shared" si="0"/>
        <v/>
      </c>
      <c r="K13" s="4" t="str">
        <f t="shared" si="0"/>
        <v/>
      </c>
      <c r="L13" s="4" t="str">
        <f t="shared" si="0"/>
        <v/>
      </c>
      <c r="M13" s="4"/>
      <c r="N13" s="4"/>
      <c r="O13" s="4"/>
      <c r="P13" s="4"/>
    </row>
    <row r="14" spans="1:16" x14ac:dyDescent="0.2">
      <c r="A14" s="12"/>
      <c r="B14" s="12">
        <v>11</v>
      </c>
      <c r="C14" s="4"/>
      <c r="D14" s="4" t="str">
        <f t="shared" si="0"/>
        <v/>
      </c>
      <c r="E14" s="4" t="str">
        <f t="shared" si="0"/>
        <v/>
      </c>
      <c r="F14" s="4" t="str">
        <f t="shared" si="0"/>
        <v/>
      </c>
      <c r="G14" s="4" t="str">
        <f t="shared" si="0"/>
        <v/>
      </c>
      <c r="H14" s="4" t="str">
        <f t="shared" si="0"/>
        <v/>
      </c>
      <c r="I14" s="4" t="str">
        <f t="shared" si="0"/>
        <v/>
      </c>
      <c r="J14" s="4" t="str">
        <f t="shared" si="0"/>
        <v/>
      </c>
      <c r="K14" s="4" t="str">
        <f t="shared" si="0"/>
        <v/>
      </c>
      <c r="L14" s="4" t="str">
        <f t="shared" si="0"/>
        <v/>
      </c>
      <c r="M14" s="4"/>
      <c r="N14" s="4"/>
      <c r="O14" s="4"/>
      <c r="P14" s="4"/>
    </row>
    <row r="15" spans="1:16" x14ac:dyDescent="0.2">
      <c r="A15" s="12"/>
      <c r="B15" s="12">
        <v>10</v>
      </c>
      <c r="C15" s="4"/>
      <c r="D15" s="4" t="str">
        <f t="shared" si="0"/>
        <v/>
      </c>
      <c r="E15" s="4" t="str">
        <f t="shared" si="0"/>
        <v/>
      </c>
      <c r="F15" s="4" t="str">
        <f t="shared" si="0"/>
        <v/>
      </c>
      <c r="G15" s="4" t="str">
        <f t="shared" si="0"/>
        <v/>
      </c>
      <c r="H15" s="4" t="str">
        <f t="shared" si="0"/>
        <v/>
      </c>
      <c r="I15" s="4" t="str">
        <f t="shared" si="0"/>
        <v/>
      </c>
      <c r="J15" s="4" t="str">
        <f t="shared" si="0"/>
        <v/>
      </c>
      <c r="K15" s="4" t="str">
        <f t="shared" si="0"/>
        <v/>
      </c>
      <c r="L15" s="4" t="str">
        <f t="shared" si="0"/>
        <v/>
      </c>
      <c r="M15" s="4"/>
      <c r="N15" s="4"/>
      <c r="O15" s="4"/>
      <c r="P15" s="4"/>
    </row>
    <row r="16" spans="1:16" x14ac:dyDescent="0.2">
      <c r="A16" s="12"/>
      <c r="B16" s="12">
        <v>9</v>
      </c>
      <c r="C16" s="4"/>
      <c r="D16" s="4" t="str">
        <f t="shared" si="0"/>
        <v/>
      </c>
      <c r="E16" s="4" t="str">
        <f t="shared" si="0"/>
        <v/>
      </c>
      <c r="F16" s="4" t="str">
        <f t="shared" si="0"/>
        <v/>
      </c>
      <c r="G16" s="4" t="str">
        <f t="shared" si="0"/>
        <v/>
      </c>
      <c r="H16" s="4" t="str">
        <f t="shared" si="0"/>
        <v/>
      </c>
      <c r="I16" s="4" t="str">
        <f t="shared" si="0"/>
        <v/>
      </c>
      <c r="J16" s="4" t="str">
        <f t="shared" si="0"/>
        <v/>
      </c>
      <c r="K16" s="4" t="str">
        <f t="shared" si="0"/>
        <v/>
      </c>
      <c r="L16" s="4">
        <f>IF( $B16 &lt;=L$11,L$5*EXP($B$6*$B16),"")</f>
        <v>6.4621974667360442</v>
      </c>
      <c r="M16" s="4"/>
      <c r="N16" s="4"/>
      <c r="O16" s="4"/>
      <c r="P16" s="4"/>
    </row>
    <row r="17" spans="1:17" x14ac:dyDescent="0.2">
      <c r="A17" s="12"/>
      <c r="B17" s="12">
        <v>8</v>
      </c>
      <c r="C17" s="4"/>
      <c r="D17" s="4" t="str">
        <f t="shared" si="0"/>
        <v/>
      </c>
      <c r="E17" s="4" t="str">
        <f t="shared" si="0"/>
        <v/>
      </c>
      <c r="F17" s="4" t="str">
        <f t="shared" si="0"/>
        <v/>
      </c>
      <c r="G17" s="4" t="str">
        <f t="shared" si="0"/>
        <v/>
      </c>
      <c r="H17" s="4" t="str">
        <f t="shared" si="0"/>
        <v/>
      </c>
      <c r="I17" s="4" t="str">
        <f t="shared" si="0"/>
        <v/>
      </c>
      <c r="J17" s="4" t="str">
        <f t="shared" si="0"/>
        <v/>
      </c>
      <c r="K17" s="4">
        <f t="shared" si="0"/>
        <v>6.0017247728668597</v>
      </c>
      <c r="L17" s="4">
        <f t="shared" si="0"/>
        <v>5.8472380706399614</v>
      </c>
      <c r="M17" s="4"/>
      <c r="N17" s="4"/>
      <c r="O17" s="4"/>
      <c r="P17" s="4"/>
    </row>
    <row r="18" spans="1:17" x14ac:dyDescent="0.2">
      <c r="A18" s="12"/>
      <c r="B18" s="12">
        <v>7</v>
      </c>
      <c r="C18" s="4"/>
      <c r="D18" s="4" t="str">
        <f t="shared" si="0"/>
        <v/>
      </c>
      <c r="E18" s="4" t="str">
        <f t="shared" si="0"/>
        <v/>
      </c>
      <c r="F18" s="4" t="str">
        <f t="shared" si="0"/>
        <v/>
      </c>
      <c r="G18" s="4" t="str">
        <f t="shared" si="0"/>
        <v/>
      </c>
      <c r="H18" s="4" t="str">
        <f t="shared" si="0"/>
        <v/>
      </c>
      <c r="I18" s="4" t="str">
        <f t="shared" si="0"/>
        <v/>
      </c>
      <c r="J18" s="4">
        <f t="shared" si="0"/>
        <v>5.5741173291871613</v>
      </c>
      <c r="K18" s="4">
        <f t="shared" si="0"/>
        <v>5.4305851472433053</v>
      </c>
      <c r="L18" s="4">
        <f t="shared" si="0"/>
        <v>5.2907997984794282</v>
      </c>
      <c r="M18" s="4"/>
      <c r="N18" s="4"/>
      <c r="O18" s="4"/>
      <c r="P18" s="4"/>
    </row>
    <row r="19" spans="1:17" x14ac:dyDescent="0.2">
      <c r="A19" s="12"/>
      <c r="B19" s="12">
        <v>6</v>
      </c>
      <c r="C19" s="4"/>
      <c r="D19" s="4" t="str">
        <f t="shared" si="0"/>
        <v/>
      </c>
      <c r="E19" s="4" t="str">
        <f t="shared" si="0"/>
        <v/>
      </c>
      <c r="F19" s="4" t="str">
        <f t="shared" si="0"/>
        <v/>
      </c>
      <c r="G19" s="4" t="str">
        <f t="shared" si="0"/>
        <v/>
      </c>
      <c r="H19" s="4" t="str">
        <f t="shared" si="0"/>
        <v/>
      </c>
      <c r="I19" s="4">
        <f t="shared" si="0"/>
        <v>5.1666942112566252</v>
      </c>
      <c r="J19" s="4">
        <f t="shared" si="0"/>
        <v>5.0436699319712108</v>
      </c>
      <c r="K19" s="4">
        <f t="shared" si="0"/>
        <v>4.913796643056064</v>
      </c>
      <c r="L19" s="4">
        <f t="shared" si="0"/>
        <v>4.787313629001301</v>
      </c>
      <c r="M19" s="4"/>
      <c r="N19" s="4"/>
      <c r="O19" s="4"/>
      <c r="P19" s="4"/>
    </row>
    <row r="20" spans="1:17" x14ac:dyDescent="0.2">
      <c r="A20" s="12"/>
      <c r="B20" s="12">
        <v>5</v>
      </c>
      <c r="C20" s="4"/>
      <c r="D20" s="4" t="str">
        <f t="shared" si="0"/>
        <v/>
      </c>
      <c r="E20" s="4" t="str">
        <f t="shared" si="0"/>
        <v/>
      </c>
      <c r="F20" s="4" t="str">
        <f t="shared" si="0"/>
        <v/>
      </c>
      <c r="G20" s="4" t="str">
        <f t="shared" si="0"/>
        <v/>
      </c>
      <c r="H20" s="4">
        <f t="shared" si="0"/>
        <v>5.114899094644378</v>
      </c>
      <c r="I20" s="4">
        <f t="shared" si="0"/>
        <v>4.6750182498947837</v>
      </c>
      <c r="J20" s="4">
        <f t="shared" si="0"/>
        <v>4.5637012786704334</v>
      </c>
      <c r="K20" s="4">
        <f t="shared" si="0"/>
        <v>4.4461870672566146</v>
      </c>
      <c r="L20" s="4">
        <f t="shared" si="0"/>
        <v>4.3317405033938963</v>
      </c>
      <c r="M20" s="4"/>
      <c r="N20" s="4"/>
      <c r="O20" s="4"/>
      <c r="P20" s="4"/>
    </row>
    <row r="21" spans="1:17" x14ac:dyDescent="0.2">
      <c r="A21" s="12"/>
      <c r="B21" s="12">
        <v>4</v>
      </c>
      <c r="C21" s="4"/>
      <c r="D21" s="4" t="str">
        <f t="shared" si="0"/>
        <v/>
      </c>
      <c r="E21" s="4" t="str">
        <f t="shared" si="0"/>
        <v/>
      </c>
      <c r="F21" s="4" t="str">
        <f t="shared" si="0"/>
        <v/>
      </c>
      <c r="G21" s="4">
        <f t="shared" si="0"/>
        <v>4.6225305867880673</v>
      </c>
      <c r="H21" s="4">
        <f t="shared" si="0"/>
        <v>4.6281520903124864</v>
      </c>
      <c r="I21" s="4">
        <f t="shared" si="0"/>
        <v>4.2301314425057859</v>
      </c>
      <c r="J21" s="4">
        <f t="shared" si="0"/>
        <v>4.1294076816795622</v>
      </c>
      <c r="K21" s="4">
        <f t="shared" si="0"/>
        <v>4.0230764260413503</v>
      </c>
      <c r="L21" s="4">
        <f t="shared" si="0"/>
        <v>3.919520892692721</v>
      </c>
      <c r="M21" s="4"/>
      <c r="N21" s="4"/>
      <c r="O21" s="4"/>
      <c r="P21" s="4"/>
    </row>
    <row r="22" spans="1:17" x14ac:dyDescent="0.2">
      <c r="A22" s="12"/>
      <c r="B22" s="12">
        <v>3</v>
      </c>
      <c r="C22" s="4"/>
      <c r="D22" s="4" t="str">
        <f t="shared" si="0"/>
        <v/>
      </c>
      <c r="E22" s="4" t="str">
        <f t="shared" si="0"/>
        <v/>
      </c>
      <c r="F22" s="4">
        <f t="shared" si="0"/>
        <v>4.169955352703715</v>
      </c>
      <c r="G22" s="4">
        <f t="shared" si="0"/>
        <v>4.1826386409415637</v>
      </c>
      <c r="H22" s="4">
        <f t="shared" si="0"/>
        <v>4.1877251876760795</v>
      </c>
      <c r="I22" s="4">
        <f t="shared" si="0"/>
        <v>3.8275812123896649</v>
      </c>
      <c r="J22" s="4">
        <f t="shared" si="0"/>
        <v>3.7364425847087932</v>
      </c>
      <c r="K22" s="4">
        <f t="shared" si="0"/>
        <v>3.6402300859005914</v>
      </c>
      <c r="L22" s="4">
        <f t="shared" si="0"/>
        <v>3.5465291644820813</v>
      </c>
      <c r="M22" s="4"/>
      <c r="N22" s="4"/>
      <c r="O22" s="4"/>
      <c r="P22" s="4"/>
    </row>
    <row r="23" spans="1:17" x14ac:dyDescent="0.2">
      <c r="A23" s="12"/>
      <c r="B23" s="12">
        <v>2</v>
      </c>
      <c r="C23" s="4"/>
      <c r="D23" s="4" t="str">
        <f t="shared" si="0"/>
        <v/>
      </c>
      <c r="E23" s="4">
        <f t="shared" si="0"/>
        <v>3.7492198523452012</v>
      </c>
      <c r="F23" s="4">
        <f t="shared" si="0"/>
        <v>3.773131634665658</v>
      </c>
      <c r="G23" s="4">
        <f t="shared" si="0"/>
        <v>3.7846079484469994</v>
      </c>
      <c r="H23" s="4">
        <f t="shared" si="0"/>
        <v>3.7892104462609777</v>
      </c>
      <c r="I23" s="4">
        <f t="shared" si="0"/>
        <v>3.4633387015416117</v>
      </c>
      <c r="J23" s="4">
        <f t="shared" si="0"/>
        <v>3.3808730609875113</v>
      </c>
      <c r="K23" s="4">
        <f t="shared" si="0"/>
        <v>3.2938163919831105</v>
      </c>
      <c r="L23" s="4">
        <f t="shared" si="0"/>
        <v>3.2090322921791952</v>
      </c>
      <c r="M23" s="4"/>
      <c r="N23" s="4"/>
      <c r="O23" s="4"/>
      <c r="P23" s="4"/>
    </row>
    <row r="24" spans="1:17" x14ac:dyDescent="0.2">
      <c r="A24" s="12"/>
      <c r="B24" s="12">
        <v>1</v>
      </c>
      <c r="C24" s="4"/>
      <c r="D24" s="4">
        <f t="shared" si="0"/>
        <v>3.3601830650713898</v>
      </c>
      <c r="E24" s="4">
        <f t="shared" si="0"/>
        <v>3.3924344108451936</v>
      </c>
      <c r="F24" s="4">
        <f t="shared" si="0"/>
        <v>3.4140706862206738</v>
      </c>
      <c r="G24" s="4">
        <f t="shared" si="0"/>
        <v>3.4244548843511531</v>
      </c>
      <c r="H24" s="4">
        <f t="shared" si="0"/>
        <v>3.4286193965896694</v>
      </c>
      <c r="I24" s="4">
        <f t="shared" si="0"/>
        <v>3.1337584484869252</v>
      </c>
      <c r="J24" s="4">
        <f t="shared" si="0"/>
        <v>3.0591404512112712</v>
      </c>
      <c r="K24" s="4">
        <f t="shared" si="0"/>
        <v>2.980368319606518</v>
      </c>
      <c r="L24" s="4">
        <f t="shared" si="0"/>
        <v>2.9036524936494401</v>
      </c>
      <c r="M24" s="4"/>
      <c r="N24" s="4"/>
      <c r="O24" s="4"/>
      <c r="P24" s="4"/>
    </row>
    <row r="25" spans="1:17" x14ac:dyDescent="0.2">
      <c r="A25" s="12"/>
      <c r="B25" s="12">
        <v>0</v>
      </c>
      <c r="C25" s="4">
        <f>IF( $B25 &lt;=C$11,(C$5+$B$6*$B25),"")</f>
        <v>3.000035649837999</v>
      </c>
      <c r="D25" s="2">
        <f t="shared" si="0"/>
        <v>3.0404193687273526</v>
      </c>
      <c r="E25" s="4">
        <f t="shared" si="0"/>
        <v>3.0696015931655065</v>
      </c>
      <c r="F25" s="4">
        <f t="shared" si="0"/>
        <v>3.0891789047121709</v>
      </c>
      <c r="G25" s="4">
        <f t="shared" si="0"/>
        <v>3.0985749157369278</v>
      </c>
      <c r="H25" s="4">
        <f t="shared" si="0"/>
        <v>3.1023431222382061</v>
      </c>
      <c r="I25" s="4">
        <f t="shared" si="0"/>
        <v>2.8355419032772837</v>
      </c>
      <c r="J25" s="4">
        <f t="shared" si="0"/>
        <v>2.7680247472833668</v>
      </c>
      <c r="K25" s="4">
        <f t="shared" si="0"/>
        <v>2.696748775108933</v>
      </c>
      <c r="L25" s="4">
        <f t="shared" si="0"/>
        <v>2.6273334252274347</v>
      </c>
      <c r="M25" s="4"/>
      <c r="N25" s="4"/>
      <c r="O25" s="4"/>
      <c r="P25" s="4"/>
    </row>
    <row r="27" spans="1:17" ht="13.5" thickBot="1" x14ac:dyDescent="0.25"/>
    <row r="28" spans="1:17" ht="13.5" thickBot="1" x14ac:dyDescent="0.25">
      <c r="A28" s="137" t="s">
        <v>13</v>
      </c>
      <c r="B28" s="138"/>
    </row>
    <row r="29" spans="1:17" x14ac:dyDescent="0.2">
      <c r="C29">
        <v>0</v>
      </c>
      <c r="D29">
        <v>1</v>
      </c>
      <c r="E29">
        <v>2</v>
      </c>
      <c r="F29">
        <v>3</v>
      </c>
      <c r="G29">
        <v>4</v>
      </c>
      <c r="H29">
        <v>5</v>
      </c>
      <c r="I29">
        <v>6</v>
      </c>
      <c r="J29">
        <v>7</v>
      </c>
      <c r="K29">
        <v>8</v>
      </c>
      <c r="L29">
        <v>9</v>
      </c>
      <c r="M29">
        <v>10</v>
      </c>
    </row>
    <row r="30" spans="1:17" x14ac:dyDescent="0.2">
      <c r="B30">
        <v>14</v>
      </c>
      <c r="C30" s="8"/>
      <c r="D30" s="8" t="str">
        <f t="shared" ref="D30:M44" si="1">IF($B30=0,$B$8*C30/(1+C11/100), IF($B30=D$29, $B$7*C31/(1 +C12/100 ), IF(AND(0 &lt; $B30, $B30 &lt; D$29), $B$7*C31/(1+C12/100) + $B$8*C30/(1+C11/100 ),"")))</f>
        <v/>
      </c>
      <c r="E30" s="8" t="str">
        <f t="shared" si="1"/>
        <v/>
      </c>
      <c r="F30" s="8" t="str">
        <f t="shared" si="1"/>
        <v/>
      </c>
      <c r="G30" s="8" t="str">
        <f t="shared" si="1"/>
        <v/>
      </c>
      <c r="H30" s="8" t="str">
        <f t="shared" si="1"/>
        <v/>
      </c>
      <c r="I30" s="8" t="str">
        <f t="shared" si="1"/>
        <v/>
      </c>
      <c r="J30" s="8" t="str">
        <f t="shared" si="1"/>
        <v/>
      </c>
      <c r="K30" s="8" t="str">
        <f t="shared" si="1"/>
        <v/>
      </c>
      <c r="L30" s="8" t="str">
        <f t="shared" si="1"/>
        <v/>
      </c>
      <c r="M30" s="8" t="str">
        <f t="shared" si="1"/>
        <v/>
      </c>
      <c r="N30" s="8"/>
      <c r="O30" s="8"/>
      <c r="P30" s="8"/>
      <c r="Q30" s="8"/>
    </row>
    <row r="31" spans="1:17" x14ac:dyDescent="0.2">
      <c r="B31">
        <v>13</v>
      </c>
      <c r="C31" s="8"/>
      <c r="D31" s="8" t="str">
        <f t="shared" si="1"/>
        <v/>
      </c>
      <c r="E31" s="8" t="str">
        <f t="shared" si="1"/>
        <v/>
      </c>
      <c r="F31" s="8" t="str">
        <f t="shared" si="1"/>
        <v/>
      </c>
      <c r="G31" s="8" t="str">
        <f t="shared" si="1"/>
        <v/>
      </c>
      <c r="H31" s="8" t="str">
        <f t="shared" si="1"/>
        <v/>
      </c>
      <c r="I31" s="8" t="str">
        <f t="shared" si="1"/>
        <v/>
      </c>
      <c r="J31" s="8" t="str">
        <f t="shared" si="1"/>
        <v/>
      </c>
      <c r="K31" s="8" t="str">
        <f t="shared" si="1"/>
        <v/>
      </c>
      <c r="L31" s="8" t="str">
        <f t="shared" si="1"/>
        <v/>
      </c>
      <c r="M31" s="8" t="str">
        <f t="shared" si="1"/>
        <v/>
      </c>
      <c r="N31" s="8"/>
      <c r="O31" s="8"/>
      <c r="P31" s="8"/>
      <c r="Q31" s="8"/>
    </row>
    <row r="32" spans="1:17" x14ac:dyDescent="0.2">
      <c r="B32">
        <v>12</v>
      </c>
      <c r="C32" s="8"/>
      <c r="D32" s="8" t="str">
        <f t="shared" si="1"/>
        <v/>
      </c>
      <c r="E32" s="8" t="str">
        <f t="shared" si="1"/>
        <v/>
      </c>
      <c r="F32" s="8" t="str">
        <f t="shared" si="1"/>
        <v/>
      </c>
      <c r="G32" s="8" t="str">
        <f t="shared" si="1"/>
        <v/>
      </c>
      <c r="H32" s="8" t="str">
        <f t="shared" si="1"/>
        <v/>
      </c>
      <c r="I32" s="8" t="str">
        <f t="shared" si="1"/>
        <v/>
      </c>
      <c r="J32" s="8" t="str">
        <f t="shared" si="1"/>
        <v/>
      </c>
      <c r="K32" s="8" t="str">
        <f t="shared" si="1"/>
        <v/>
      </c>
      <c r="L32" s="8" t="str">
        <f t="shared" si="1"/>
        <v/>
      </c>
      <c r="M32" s="8" t="str">
        <f t="shared" si="1"/>
        <v/>
      </c>
      <c r="N32" s="8"/>
      <c r="O32" s="8"/>
      <c r="P32" s="8"/>
      <c r="Q32" s="8"/>
    </row>
    <row r="33" spans="1:17" x14ac:dyDescent="0.2">
      <c r="B33">
        <v>11</v>
      </c>
      <c r="C33" s="8"/>
      <c r="D33" s="8" t="str">
        <f t="shared" si="1"/>
        <v/>
      </c>
      <c r="E33" s="8" t="str">
        <f t="shared" si="1"/>
        <v/>
      </c>
      <c r="F33" s="8" t="str">
        <f t="shared" si="1"/>
        <v/>
      </c>
      <c r="G33" s="8" t="str">
        <f t="shared" si="1"/>
        <v/>
      </c>
      <c r="H33" s="8" t="str">
        <f t="shared" si="1"/>
        <v/>
      </c>
      <c r="I33" s="8" t="str">
        <f t="shared" si="1"/>
        <v/>
      </c>
      <c r="J33" s="8" t="str">
        <f t="shared" si="1"/>
        <v/>
      </c>
      <c r="K33" s="8" t="str">
        <f t="shared" si="1"/>
        <v/>
      </c>
      <c r="L33" s="8" t="str">
        <f t="shared" si="1"/>
        <v/>
      </c>
      <c r="M33" s="8" t="str">
        <f t="shared" si="1"/>
        <v/>
      </c>
      <c r="N33" s="8"/>
      <c r="O33" s="8"/>
      <c r="P33" s="8"/>
      <c r="Q33" s="8"/>
    </row>
    <row r="34" spans="1:17" x14ac:dyDescent="0.2">
      <c r="B34">
        <v>10</v>
      </c>
      <c r="C34" s="8"/>
      <c r="D34" s="8" t="str">
        <f t="shared" si="1"/>
        <v/>
      </c>
      <c r="E34" s="8" t="str">
        <f t="shared" si="1"/>
        <v/>
      </c>
      <c r="F34" s="8" t="str">
        <f t="shared" si="1"/>
        <v/>
      </c>
      <c r="G34" s="8" t="str">
        <f t="shared" si="1"/>
        <v/>
      </c>
      <c r="H34" s="8" t="str">
        <f t="shared" si="1"/>
        <v/>
      </c>
      <c r="I34" s="8" t="str">
        <f t="shared" si="1"/>
        <v/>
      </c>
      <c r="J34" s="8" t="str">
        <f t="shared" si="1"/>
        <v/>
      </c>
      <c r="K34" s="8" t="str">
        <f t="shared" si="1"/>
        <v/>
      </c>
      <c r="L34" s="8" t="str">
        <f t="shared" si="1"/>
        <v/>
      </c>
      <c r="M34" s="8">
        <f t="shared" si="1"/>
        <v>6.1595437310854324E-4</v>
      </c>
      <c r="N34" s="8"/>
      <c r="O34" s="8"/>
      <c r="P34" s="8"/>
      <c r="Q34" s="8"/>
    </row>
    <row r="35" spans="1:17" x14ac:dyDescent="0.2">
      <c r="B35">
        <v>9</v>
      </c>
      <c r="C35" s="8"/>
      <c r="D35" s="8" t="str">
        <f t="shared" si="1"/>
        <v/>
      </c>
      <c r="E35" s="8" t="str">
        <f t="shared" si="1"/>
        <v/>
      </c>
      <c r="F35" s="8" t="str">
        <f t="shared" si="1"/>
        <v/>
      </c>
      <c r="G35" s="8" t="str">
        <f t="shared" si="1"/>
        <v/>
      </c>
      <c r="H35" s="8" t="str">
        <f t="shared" si="1"/>
        <v/>
      </c>
      <c r="I35" s="8" t="str">
        <f t="shared" si="1"/>
        <v/>
      </c>
      <c r="J35" s="8" t="str">
        <f t="shared" si="1"/>
        <v/>
      </c>
      <c r="K35" s="8" t="str">
        <f t="shared" si="1"/>
        <v/>
      </c>
      <c r="L35" s="8">
        <f t="shared" si="1"/>
        <v>1.3115171220076268E-3</v>
      </c>
      <c r="M35" s="8">
        <f t="shared" si="1"/>
        <v>6.2972245101080189E-3</v>
      </c>
      <c r="N35" s="8"/>
      <c r="O35" s="8"/>
      <c r="P35" s="8"/>
      <c r="Q35" s="8"/>
    </row>
    <row r="36" spans="1:17" x14ac:dyDescent="0.2">
      <c r="B36">
        <v>8</v>
      </c>
      <c r="C36" s="8"/>
      <c r="D36" s="8" t="str">
        <f t="shared" si="1"/>
        <v/>
      </c>
      <c r="E36" s="8" t="str">
        <f t="shared" si="1"/>
        <v/>
      </c>
      <c r="F36" s="8" t="str">
        <f t="shared" si="1"/>
        <v/>
      </c>
      <c r="G36" s="8" t="str">
        <f t="shared" si="1"/>
        <v/>
      </c>
      <c r="H36" s="8" t="str">
        <f t="shared" si="1"/>
        <v/>
      </c>
      <c r="I36" s="8" t="str">
        <f t="shared" si="1"/>
        <v/>
      </c>
      <c r="J36" s="8" t="str">
        <f t="shared" si="1"/>
        <v/>
      </c>
      <c r="K36" s="8">
        <f t="shared" si="1"/>
        <v>2.7804615400390982E-3</v>
      </c>
      <c r="L36" s="8">
        <f t="shared" si="1"/>
        <v>1.2026935054692016E-2</v>
      </c>
      <c r="M36" s="8">
        <f t="shared" si="1"/>
        <v>2.8933678264033744E-2</v>
      </c>
      <c r="N36" s="8"/>
      <c r="O36" s="8"/>
      <c r="P36" s="8"/>
      <c r="Q36" s="8"/>
    </row>
    <row r="37" spans="1:17" x14ac:dyDescent="0.2">
      <c r="B37">
        <v>7</v>
      </c>
      <c r="C37" s="8"/>
      <c r="D37" s="8" t="str">
        <f t="shared" si="1"/>
        <v/>
      </c>
      <c r="E37" s="8" t="str">
        <f t="shared" si="1"/>
        <v/>
      </c>
      <c r="F37" s="8" t="str">
        <f t="shared" si="1"/>
        <v/>
      </c>
      <c r="G37" s="8" t="str">
        <f t="shared" si="1"/>
        <v/>
      </c>
      <c r="H37" s="8" t="str">
        <f t="shared" si="1"/>
        <v/>
      </c>
      <c r="I37" s="8" t="str">
        <f t="shared" si="1"/>
        <v/>
      </c>
      <c r="J37" s="8">
        <f t="shared" si="1"/>
        <v>5.8708954571476029E-3</v>
      </c>
      <c r="K37" s="8">
        <f t="shared" si="1"/>
        <v>2.2594655654803588E-2</v>
      </c>
      <c r="L37" s="8">
        <f t="shared" si="1"/>
        <v>4.8965292978722014E-2</v>
      </c>
      <c r="M37" s="8">
        <f t="shared" si="1"/>
        <v>7.8684768759327575E-2</v>
      </c>
      <c r="N37" s="8"/>
      <c r="O37" s="8"/>
      <c r="P37" s="8"/>
      <c r="Q37" s="8"/>
    </row>
    <row r="38" spans="1:17" x14ac:dyDescent="0.2">
      <c r="B38">
        <v>6</v>
      </c>
      <c r="C38" s="8"/>
      <c r="D38" s="8" t="str">
        <f t="shared" si="1"/>
        <v/>
      </c>
      <c r="E38" s="8" t="str">
        <f t="shared" si="1"/>
        <v/>
      </c>
      <c r="F38" s="8" t="str">
        <f t="shared" si="1"/>
        <v/>
      </c>
      <c r="G38" s="8" t="str">
        <f t="shared" si="1"/>
        <v/>
      </c>
      <c r="H38" s="8" t="str">
        <f t="shared" si="1"/>
        <v/>
      </c>
      <c r="I38" s="8">
        <f t="shared" si="1"/>
        <v>1.2348453345761951E-2</v>
      </c>
      <c r="J38" s="8">
        <f t="shared" si="1"/>
        <v>4.1627113331186551E-2</v>
      </c>
      <c r="K38" s="8">
        <f t="shared" si="1"/>
        <v>8.0258792244045932E-2</v>
      </c>
      <c r="L38" s="8">
        <f t="shared" si="1"/>
        <v>0.11617216317544049</v>
      </c>
      <c r="M38" s="8">
        <f t="shared" si="1"/>
        <v>0.14026717380774681</v>
      </c>
      <c r="N38" s="8"/>
      <c r="O38" s="8"/>
      <c r="P38" s="8"/>
      <c r="Q38" s="8"/>
    </row>
    <row r="39" spans="1:17" x14ac:dyDescent="0.2">
      <c r="B39">
        <v>5</v>
      </c>
      <c r="C39" s="8"/>
      <c r="D39" s="8" t="str">
        <f t="shared" si="1"/>
        <v/>
      </c>
      <c r="E39" s="8" t="str">
        <f t="shared" si="1"/>
        <v/>
      </c>
      <c r="F39" s="8" t="str">
        <f t="shared" si="1"/>
        <v/>
      </c>
      <c r="G39" s="8" t="str">
        <f t="shared" si="1"/>
        <v/>
      </c>
      <c r="H39" s="8">
        <f t="shared" si="1"/>
        <v>2.5960128548293823E-2</v>
      </c>
      <c r="I39" s="8">
        <f t="shared" si="1"/>
        <v>7.4855655170244811E-2</v>
      </c>
      <c r="J39" s="8">
        <f t="shared" si="1"/>
        <v>0.12640621805398933</v>
      </c>
      <c r="K39" s="8">
        <f t="shared" si="1"/>
        <v>0.16277371765344564</v>
      </c>
      <c r="L39" s="8">
        <f t="shared" si="1"/>
        <v>0.1770192742775063</v>
      </c>
      <c r="M39" s="8">
        <f t="shared" si="1"/>
        <v>0.17127903195843264</v>
      </c>
      <c r="N39" s="8"/>
      <c r="O39" s="8"/>
      <c r="P39" s="8"/>
      <c r="Q39" s="8"/>
    </row>
    <row r="40" spans="1:17" x14ac:dyDescent="0.2">
      <c r="B40">
        <v>4</v>
      </c>
      <c r="C40" s="8"/>
      <c r="D40" s="8" t="str">
        <f t="shared" si="1"/>
        <v/>
      </c>
      <c r="E40" s="8" t="str">
        <f t="shared" si="1"/>
        <v/>
      </c>
      <c r="F40" s="8" t="str">
        <f t="shared" si="1"/>
        <v/>
      </c>
      <c r="G40" s="8">
        <f t="shared" si="1"/>
        <v>5.4320286861616413E-2</v>
      </c>
      <c r="H40" s="8">
        <f t="shared" si="1"/>
        <v>0.13080026038463702</v>
      </c>
      <c r="I40" s="8">
        <f t="shared" si="1"/>
        <v>0.18896922868038801</v>
      </c>
      <c r="J40" s="8">
        <f t="shared" si="1"/>
        <v>0.2131094120927802</v>
      </c>
      <c r="K40" s="8">
        <f t="shared" si="1"/>
        <v>0.20616746727349053</v>
      </c>
      <c r="L40" s="8">
        <f t="shared" si="1"/>
        <v>0.17966483599740599</v>
      </c>
      <c r="M40" s="8">
        <f t="shared" si="1"/>
        <v>0.14509685493637192</v>
      </c>
      <c r="N40" s="8"/>
      <c r="O40" s="8"/>
      <c r="P40" s="8"/>
      <c r="Q40" s="8"/>
    </row>
    <row r="41" spans="1:17" x14ac:dyDescent="0.2">
      <c r="B41">
        <v>3</v>
      </c>
      <c r="C41" s="8"/>
      <c r="D41" s="8" t="str">
        <f t="shared" si="1"/>
        <v/>
      </c>
      <c r="E41" s="8" t="str">
        <f t="shared" si="1"/>
        <v/>
      </c>
      <c r="F41" s="8">
        <f t="shared" si="1"/>
        <v>0.11317083714241281</v>
      </c>
      <c r="G41" s="8">
        <f t="shared" si="1"/>
        <v>0.21845043140348833</v>
      </c>
      <c r="H41" s="8">
        <f t="shared" si="1"/>
        <v>0.26351581801479118</v>
      </c>
      <c r="I41" s="8">
        <f t="shared" si="1"/>
        <v>0.25429329071201634</v>
      </c>
      <c r="J41" s="8">
        <f t="shared" si="1"/>
        <v>0.21543641598778032</v>
      </c>
      <c r="K41" s="8">
        <f t="shared" si="1"/>
        <v>0.16700140991816015</v>
      </c>
      <c r="L41" s="8">
        <f t="shared" si="1"/>
        <v>0.12146553800062085</v>
      </c>
      <c r="M41" s="8">
        <f t="shared" si="1"/>
        <v>8.4207318412802323E-2</v>
      </c>
      <c r="N41" s="8"/>
      <c r="O41" s="8"/>
      <c r="P41" s="8"/>
      <c r="Q41" s="8"/>
    </row>
    <row r="42" spans="1:17" x14ac:dyDescent="0.2">
      <c r="B42">
        <v>2</v>
      </c>
      <c r="C42" s="8"/>
      <c r="D42" s="8" t="str">
        <f t="shared" si="1"/>
        <v/>
      </c>
      <c r="E42" s="8">
        <f t="shared" si="1"/>
        <v>0.23482772127124282</v>
      </c>
      <c r="F42" s="8">
        <f t="shared" si="1"/>
        <v>0.34064598189520751</v>
      </c>
      <c r="G42" s="8">
        <f t="shared" si="1"/>
        <v>0.3293618776196206</v>
      </c>
      <c r="H42" s="8">
        <f t="shared" si="1"/>
        <v>0.26535011891946869</v>
      </c>
      <c r="I42" s="8">
        <f t="shared" si="1"/>
        <v>0.19239422528122435</v>
      </c>
      <c r="J42" s="8">
        <f t="shared" si="1"/>
        <v>0.13059705024438947</v>
      </c>
      <c r="K42" s="8">
        <f t="shared" si="1"/>
        <v>8.4489565815177123E-2</v>
      </c>
      <c r="L42" s="8">
        <f t="shared" si="1"/>
        <v>5.2749480530555559E-2</v>
      </c>
      <c r="M42" s="8">
        <f t="shared" si="1"/>
        <v>3.2042826206656591E-2</v>
      </c>
      <c r="N42" s="8"/>
      <c r="O42" s="8"/>
      <c r="P42" s="8"/>
      <c r="Q42" s="8"/>
    </row>
    <row r="43" spans="1:17" x14ac:dyDescent="0.2">
      <c r="B43">
        <v>1</v>
      </c>
      <c r="C43" s="8"/>
      <c r="D43" s="8">
        <f t="shared" si="1"/>
        <v>0.48543672518698439</v>
      </c>
      <c r="E43" s="8">
        <f t="shared" si="1"/>
        <v>0.47038417967901691</v>
      </c>
      <c r="F43" s="8">
        <f t="shared" si="1"/>
        <v>0.34174572248218105</v>
      </c>
      <c r="G43" s="8">
        <f t="shared" si="1"/>
        <v>0.22065490112674896</v>
      </c>
      <c r="H43" s="8">
        <f t="shared" si="1"/>
        <v>0.13355315928709469</v>
      </c>
      <c r="I43" s="8">
        <f t="shared" si="1"/>
        <v>7.7597935089196934E-2</v>
      </c>
      <c r="J43" s="8">
        <f t="shared" si="1"/>
        <v>4.3957822692435221E-2</v>
      </c>
      <c r="K43" s="8">
        <f t="shared" si="1"/>
        <v>2.4410038889227166E-2</v>
      </c>
      <c r="L43" s="8">
        <f t="shared" si="1"/>
        <v>1.3353074201525705E-2</v>
      </c>
      <c r="M43" s="8">
        <f t="shared" si="1"/>
        <v>7.2195679120830129E-3</v>
      </c>
      <c r="N43" s="8"/>
      <c r="O43" s="8"/>
      <c r="P43" s="8"/>
      <c r="Q43" s="8"/>
    </row>
    <row r="44" spans="1:17" x14ac:dyDescent="0.2">
      <c r="B44">
        <v>0</v>
      </c>
      <c r="C44" s="8">
        <v>1</v>
      </c>
      <c r="D44" s="9">
        <f t="shared" si="1"/>
        <v>0.48543672518698439</v>
      </c>
      <c r="E44" s="8">
        <f t="shared" si="1"/>
        <v>0.23555645840777406</v>
      </c>
      <c r="F44" s="8">
        <f t="shared" si="1"/>
        <v>0.11427057772938634</v>
      </c>
      <c r="G44" s="8">
        <f t="shared" si="1"/>
        <v>5.5423168049000285E-2</v>
      </c>
      <c r="H44" s="8">
        <f t="shared" si="1"/>
        <v>2.6878726546073973E-2</v>
      </c>
      <c r="I44" s="8">
        <f t="shared" si="1"/>
        <v>1.3034973664083724E-2</v>
      </c>
      <c r="J44" s="8">
        <f t="shared" si="1"/>
        <v>6.3377765229962338E-3</v>
      </c>
      <c r="K44" s="8">
        <f t="shared" si="1"/>
        <v>3.0835352428838867E-3</v>
      </c>
      <c r="L44" s="8">
        <f t="shared" si="1"/>
        <v>1.5012818222884467E-3</v>
      </c>
      <c r="M44" s="8">
        <f t="shared" si="1"/>
        <v>7.314239648359643E-4</v>
      </c>
      <c r="N44" s="8"/>
      <c r="O44" s="8"/>
      <c r="P44" s="8"/>
      <c r="Q44" s="8"/>
    </row>
    <row r="46" spans="1:17" ht="13.5" thickBot="1" x14ac:dyDescent="0.25"/>
    <row r="47" spans="1:17" ht="13.5" thickBot="1" x14ac:dyDescent="0.25">
      <c r="A47" s="137" t="s">
        <v>41</v>
      </c>
      <c r="B47" s="139"/>
      <c r="C47" s="138"/>
      <c r="D47" s="88">
        <f>SUM(D30:D44)</f>
        <v>0.97087345037396877</v>
      </c>
      <c r="E47" s="89">
        <f>SUM(E30:E44)</f>
        <v>0.94076835935803382</v>
      </c>
      <c r="F47" s="89">
        <f t="shared" ref="F47:M47" si="2">SUM(F30:F44)</f>
        <v>0.90983311924918764</v>
      </c>
      <c r="G47" s="89">
        <f t="shared" si="2"/>
        <v>0.87821066506047463</v>
      </c>
      <c r="H47" s="89">
        <f t="shared" si="2"/>
        <v>0.84605821170035933</v>
      </c>
      <c r="I47" s="89">
        <f t="shared" si="2"/>
        <v>0.813493761942916</v>
      </c>
      <c r="J47" s="89">
        <f t="shared" si="2"/>
        <v>0.78334270438270492</v>
      </c>
      <c r="K47" s="89">
        <f t="shared" si="2"/>
        <v>0.75355964423127308</v>
      </c>
      <c r="L47" s="89">
        <f t="shared" si="2"/>
        <v>0.72422939316076518</v>
      </c>
      <c r="M47" s="89">
        <f t="shared" si="2"/>
        <v>0.69537582310550694</v>
      </c>
      <c r="N47" s="89"/>
      <c r="O47" s="89"/>
      <c r="P47" s="89"/>
      <c r="Q47" s="90"/>
    </row>
    <row r="48" spans="1:17" ht="13.5" thickBot="1" x14ac:dyDescent="0.25">
      <c r="A48" s="137" t="s">
        <v>42</v>
      </c>
      <c r="B48" s="139"/>
      <c r="C48" s="138"/>
      <c r="D48" s="85">
        <f>100*((1/D47)^(1/D29)-1)</f>
        <v>3.0000356498379954</v>
      </c>
      <c r="E48" s="86">
        <f t="shared" ref="E48:M48" si="3">100*((1/E47)^(1/E29)-1)</f>
        <v>3.0999960805725202</v>
      </c>
      <c r="F48" s="86">
        <f t="shared" si="3"/>
        <v>3.1999339709668284</v>
      </c>
      <c r="G48" s="86">
        <f t="shared" si="3"/>
        <v>3.3000004170966379</v>
      </c>
      <c r="H48" s="86">
        <f t="shared" si="3"/>
        <v>3.3998600617493269</v>
      </c>
      <c r="I48" s="86">
        <f t="shared" si="3"/>
        <v>3.5001459388878997</v>
      </c>
      <c r="J48" s="86">
        <f t="shared" si="3"/>
        <v>3.5499139731711038</v>
      </c>
      <c r="K48" s="86">
        <f t="shared" si="3"/>
        <v>3.6001289445778628</v>
      </c>
      <c r="L48" s="86">
        <f t="shared" si="3"/>
        <v>3.6500025262327318</v>
      </c>
      <c r="M48" s="86">
        <f t="shared" si="3"/>
        <v>3.6998292521556841</v>
      </c>
      <c r="N48" s="86"/>
      <c r="O48" s="86"/>
      <c r="P48" s="86"/>
      <c r="Q48" s="87"/>
    </row>
    <row r="49" spans="1:17" ht="13.5" thickBot="1" x14ac:dyDescent="0.25"/>
    <row r="50" spans="1:17" ht="13.5" thickBot="1" x14ac:dyDescent="0.25">
      <c r="A50" s="137" t="s">
        <v>20</v>
      </c>
      <c r="B50" s="139"/>
      <c r="C50" s="138"/>
      <c r="D50" s="82">
        <f t="shared" ref="D50:Q50" si="4">(D48-C4)^2</f>
        <v>1.2709109490998172E-9</v>
      </c>
      <c r="E50" s="116">
        <f>(E48-D4)^2</f>
        <v>1.5361911770224294E-11</v>
      </c>
      <c r="F50" s="83">
        <f t="shared" si="4"/>
        <v>4.35983322159819E-9</v>
      </c>
      <c r="G50" s="83">
        <f t="shared" si="4"/>
        <v>1.7396960552827993E-13</v>
      </c>
      <c r="H50" s="83">
        <f t="shared" si="4"/>
        <v>1.95827140014317E-8</v>
      </c>
      <c r="I50" s="83">
        <f t="shared" si="4"/>
        <v>2.1298159001404216E-8</v>
      </c>
      <c r="J50" s="83">
        <f t="shared" si="4"/>
        <v>7.4006152899058242E-9</v>
      </c>
      <c r="K50" s="83">
        <f t="shared" si="4"/>
        <v>1.6626704160195535E-8</v>
      </c>
      <c r="L50" s="83">
        <f t="shared" si="4"/>
        <v>6.381851815682561E-12</v>
      </c>
      <c r="M50" s="83">
        <f t="shared" si="4"/>
        <v>2.9154826338572115E-8</v>
      </c>
      <c r="N50" s="83">
        <f t="shared" si="4"/>
        <v>0</v>
      </c>
      <c r="O50" s="83">
        <f t="shared" si="4"/>
        <v>0</v>
      </c>
      <c r="P50" s="83">
        <f t="shared" si="4"/>
        <v>0</v>
      </c>
      <c r="Q50" s="84">
        <f t="shared" si="4"/>
        <v>0</v>
      </c>
    </row>
    <row r="51" spans="1:17" ht="13.5" thickBot="1" x14ac:dyDescent="0.25">
      <c r="A51" s="137" t="s">
        <v>19</v>
      </c>
      <c r="B51" s="139"/>
      <c r="C51" s="138"/>
      <c r="D51" s="81">
        <f>SUM(D50:Q50)</f>
        <v>9.9715680695398825E-8</v>
      </c>
    </row>
    <row r="55" spans="1:17" ht="13.5" thickBot="1" x14ac:dyDescent="0.25"/>
    <row r="56" spans="1:17" ht="13.5" thickBot="1" x14ac:dyDescent="0.25">
      <c r="A56" s="146" t="s">
        <v>28</v>
      </c>
      <c r="B56" s="147"/>
      <c r="C56" s="148"/>
      <c r="D56" s="12"/>
      <c r="E56" s="12"/>
      <c r="F56" s="12" t="s">
        <v>50</v>
      </c>
      <c r="G56" s="12"/>
      <c r="H56" s="12"/>
      <c r="I56" s="12"/>
      <c r="J56" s="12"/>
      <c r="K56" s="12"/>
      <c r="L56" s="12"/>
      <c r="M56" s="12"/>
      <c r="N56" s="12"/>
      <c r="O56" s="12"/>
      <c r="P56" s="12"/>
    </row>
    <row r="57" spans="1:17" x14ac:dyDescent="0.2">
      <c r="A57" s="12"/>
      <c r="B57" s="12"/>
      <c r="C57" s="12">
        <v>0</v>
      </c>
      <c r="D57" s="12">
        <v>1</v>
      </c>
      <c r="E57" s="12">
        <v>2</v>
      </c>
      <c r="F57" s="12">
        <v>3</v>
      </c>
      <c r="G57" s="12">
        <v>4</v>
      </c>
      <c r="H57" s="12">
        <v>5</v>
      </c>
      <c r="I57" s="12">
        <v>6</v>
      </c>
      <c r="J57" s="12">
        <v>7</v>
      </c>
      <c r="K57" s="12">
        <v>8</v>
      </c>
      <c r="L57" s="12">
        <v>9</v>
      </c>
      <c r="M57" s="12"/>
      <c r="N57" s="12"/>
      <c r="O57" s="12"/>
      <c r="P57" s="12"/>
    </row>
    <row r="58" spans="1:17" x14ac:dyDescent="0.2">
      <c r="A58" s="12"/>
      <c r="B58" s="12">
        <v>9</v>
      </c>
      <c r="C58" s="3" t="str">
        <f t="shared" ref="C58:E67" si="5">IF($B58&lt;= C$57, ($B$7*D57+$B$8*D58)/(1+C16/100),"")</f>
        <v/>
      </c>
      <c r="D58" s="3" t="str">
        <f t="shared" si="5"/>
        <v/>
      </c>
      <c r="E58" s="3" t="str">
        <f t="shared" ref="E58:E64" si="6">IF($B58&lt;= E$57, MAX((E16/100-$C$70)/(1+E16/100) +($B$7*F57+$B$8*F58)/(1+E16/100) - $C$73,0),"")</f>
        <v/>
      </c>
      <c r="F58" s="106" t="str">
        <f t="shared" ref="F58:K67" si="7">IF($B58&lt;= F$57, (F16/100-$C$70)/(1+F16/100) +($B$7*G57+$B$8*G58)/(1+F16/100),"")</f>
        <v/>
      </c>
      <c r="G58" s="106" t="str">
        <f t="shared" si="7"/>
        <v/>
      </c>
      <c r="H58" s="106" t="str">
        <f t="shared" si="7"/>
        <v/>
      </c>
      <c r="I58" s="106" t="str">
        <f t="shared" si="7"/>
        <v/>
      </c>
      <c r="J58" s="106" t="str">
        <f t="shared" si="7"/>
        <v/>
      </c>
      <c r="K58" s="106" t="str">
        <f t="shared" si="7"/>
        <v/>
      </c>
      <c r="L58" s="106">
        <f t="shared" ref="L58:L67" si="8">IF($B58&lt;= L$57, (L16/100-$C$70)/(1+L16/100),"")</f>
        <v>2.4066734744382853E-2</v>
      </c>
      <c r="M58" s="4"/>
      <c r="N58" s="4"/>
      <c r="O58" s="4"/>
      <c r="P58" s="4"/>
    </row>
    <row r="59" spans="1:17" x14ac:dyDescent="0.2">
      <c r="A59" s="12"/>
      <c r="B59" s="12">
        <v>8</v>
      </c>
      <c r="C59" s="3" t="str">
        <f t="shared" si="5"/>
        <v/>
      </c>
      <c r="D59" s="3" t="str">
        <f t="shared" si="5"/>
        <v/>
      </c>
      <c r="E59" s="3" t="str">
        <f t="shared" si="6"/>
        <v/>
      </c>
      <c r="F59" s="106" t="str">
        <f t="shared" si="7"/>
        <v/>
      </c>
      <c r="G59" s="106" t="str">
        <f t="shared" si="7"/>
        <v/>
      </c>
      <c r="H59" s="106" t="str">
        <f t="shared" si="7"/>
        <v/>
      </c>
      <c r="I59" s="106" t="str">
        <f t="shared" si="7"/>
        <v/>
      </c>
      <c r="J59" s="106" t="str">
        <f t="shared" si="7"/>
        <v/>
      </c>
      <c r="K59" s="106">
        <f t="shared" si="7"/>
        <v>3.9856857633738689E-2</v>
      </c>
      <c r="L59" s="106">
        <f t="shared" si="8"/>
        <v>1.8396682862338087E-2</v>
      </c>
      <c r="M59" s="4"/>
      <c r="N59" s="4"/>
      <c r="O59" s="4"/>
      <c r="P59" s="4"/>
    </row>
    <row r="60" spans="1:17" x14ac:dyDescent="0.2">
      <c r="A60" s="12"/>
      <c r="B60" s="12">
        <v>7</v>
      </c>
      <c r="C60" s="3" t="str">
        <f t="shared" si="5"/>
        <v/>
      </c>
      <c r="D60" s="3" t="str">
        <f t="shared" si="5"/>
        <v/>
      </c>
      <c r="E60" s="3" t="str">
        <f t="shared" si="6"/>
        <v/>
      </c>
      <c r="F60" s="106" t="str">
        <f t="shared" si="7"/>
        <v/>
      </c>
      <c r="G60" s="106" t="str">
        <f t="shared" si="7"/>
        <v/>
      </c>
      <c r="H60" s="106" t="str">
        <f t="shared" si="7"/>
        <v/>
      </c>
      <c r="I60" s="106" t="str">
        <f t="shared" si="7"/>
        <v/>
      </c>
      <c r="J60" s="106">
        <f t="shared" si="7"/>
        <v>4.8707768007664159E-2</v>
      </c>
      <c r="K60" s="106">
        <f t="shared" si="7"/>
        <v>2.9506388072197375E-2</v>
      </c>
      <c r="L60" s="106">
        <f t="shared" si="8"/>
        <v>1.3209129393464001E-2</v>
      </c>
      <c r="M60" s="4"/>
      <c r="N60" s="4"/>
      <c r="O60" s="4"/>
      <c r="P60" s="4"/>
    </row>
    <row r="61" spans="1:17" x14ac:dyDescent="0.2">
      <c r="A61" s="12"/>
      <c r="B61" s="12">
        <v>6</v>
      </c>
      <c r="C61" s="3" t="str">
        <f t="shared" si="5"/>
        <v/>
      </c>
      <c r="D61" s="3" t="str">
        <f t="shared" si="5"/>
        <v/>
      </c>
      <c r="E61" s="3" t="str">
        <f t="shared" si="6"/>
        <v/>
      </c>
      <c r="F61" s="106" t="str">
        <f t="shared" si="7"/>
        <v/>
      </c>
      <c r="G61" s="106" t="str">
        <f t="shared" si="7"/>
        <v/>
      </c>
      <c r="H61" s="106" t="str">
        <f t="shared" si="7"/>
        <v/>
      </c>
      <c r="I61" s="106">
        <f t="shared" si="7"/>
        <v>5.1580497385710647E-2</v>
      </c>
      <c r="J61" s="106">
        <f t="shared" si="7"/>
        <v>3.444935568375438E-2</v>
      </c>
      <c r="K61" s="106">
        <f t="shared" si="7"/>
        <v>1.9993948244645843E-2</v>
      </c>
      <c r="L61" s="106">
        <f t="shared" si="8"/>
        <v>8.4677581500259488E-3</v>
      </c>
      <c r="M61" s="4"/>
      <c r="N61" s="4"/>
      <c r="O61" s="4"/>
      <c r="P61" s="4"/>
    </row>
    <row r="62" spans="1:17" x14ac:dyDescent="0.2">
      <c r="A62" s="12"/>
      <c r="B62" s="12">
        <v>5</v>
      </c>
      <c r="C62" s="3" t="str">
        <f t="shared" si="5"/>
        <v/>
      </c>
      <c r="D62" s="3" t="str">
        <f t="shared" si="5"/>
        <v/>
      </c>
      <c r="E62" s="3" t="str">
        <f t="shared" si="6"/>
        <v/>
      </c>
      <c r="F62" s="106" t="str">
        <f t="shared" si="7"/>
        <v/>
      </c>
      <c r="G62" s="106" t="str">
        <f t="shared" si="7"/>
        <v/>
      </c>
      <c r="H62" s="106">
        <f t="shared" si="7"/>
        <v>5.2280637049460198E-2</v>
      </c>
      <c r="I62" s="106">
        <f t="shared" si="7"/>
        <v>3.4030998482556488E-2</v>
      </c>
      <c r="J62" s="106">
        <f t="shared" si="7"/>
        <v>2.1294187062824786E-2</v>
      </c>
      <c r="K62" s="106">
        <f t="shared" si="7"/>
        <v>1.1264006482132282E-2</v>
      </c>
      <c r="L62" s="106">
        <f t="shared" si="8"/>
        <v>4.138151068033339E-3</v>
      </c>
      <c r="M62" s="4"/>
      <c r="N62" s="4"/>
      <c r="O62" s="4"/>
      <c r="P62" s="4"/>
    </row>
    <row r="63" spans="1:17" x14ac:dyDescent="0.2">
      <c r="A63" s="12"/>
      <c r="B63" s="12">
        <v>4</v>
      </c>
      <c r="C63" s="3" t="str">
        <f t="shared" si="5"/>
        <v/>
      </c>
      <c r="D63" s="3" t="str">
        <f t="shared" si="5"/>
        <v/>
      </c>
      <c r="E63" s="3" t="str">
        <f t="shared" si="6"/>
        <v/>
      </c>
      <c r="F63" s="106" t="str">
        <f t="shared" si="7"/>
        <v/>
      </c>
      <c r="G63" s="106">
        <f t="shared" si="7"/>
        <v>4.7051416235582122E-2</v>
      </c>
      <c r="H63" s="106">
        <f t="shared" si="7"/>
        <v>3.1721515899956212E-2</v>
      </c>
      <c r="I63" s="106">
        <f t="shared" si="7"/>
        <v>1.7785231513511475E-2</v>
      </c>
      <c r="J63" s="106">
        <f t="shared" si="7"/>
        <v>9.1783244548334468E-3</v>
      </c>
      <c r="K63" s="106">
        <f t="shared" si="7"/>
        <v>3.2625096641180984E-3</v>
      </c>
      <c r="L63" s="106">
        <f t="shared" si="8"/>
        <v>1.8784625376476051E-4</v>
      </c>
      <c r="M63" s="4"/>
      <c r="N63" s="4"/>
      <c r="O63" s="4"/>
      <c r="P63" s="4"/>
    </row>
    <row r="64" spans="1:17" x14ac:dyDescent="0.2">
      <c r="A64" s="12"/>
      <c r="B64" s="12">
        <v>3</v>
      </c>
      <c r="C64" s="3" t="str">
        <f t="shared" si="5"/>
        <v/>
      </c>
      <c r="D64" s="3" t="str">
        <f t="shared" si="5"/>
        <v/>
      </c>
      <c r="E64" s="3" t="str">
        <f t="shared" si="6"/>
        <v/>
      </c>
      <c r="F64" s="106">
        <f>IF($B64&lt;= F$57, MAX((F22/100-$C$70)/(1+F22/100) +($B$7*G63+$B$8*G64)/(1+F22/100),0),"")</f>
        <v>3.6694248736944164E-2</v>
      </c>
      <c r="G64" s="106">
        <f t="shared" si="7"/>
        <v>2.3998241762913146E-2</v>
      </c>
      <c r="H64" s="106">
        <f t="shared" si="7"/>
        <v>1.2629714273283183E-2</v>
      </c>
      <c r="I64" s="106">
        <f t="shared" si="7"/>
        <v>2.7774887310409043E-3</v>
      </c>
      <c r="J64" s="106">
        <f t="shared" si="7"/>
        <v>-1.9623499668538127E-3</v>
      </c>
      <c r="K64" s="106">
        <f t="shared" si="7"/>
        <v>-4.0627054516466816E-3</v>
      </c>
      <c r="L64" s="106">
        <f t="shared" si="8"/>
        <v>-3.4136425273746827E-3</v>
      </c>
      <c r="M64" s="4"/>
      <c r="N64" s="4"/>
      <c r="O64" s="4"/>
      <c r="P64" s="4"/>
    </row>
    <row r="65" spans="1:16" x14ac:dyDescent="0.2">
      <c r="A65" s="12"/>
      <c r="B65" s="12">
        <v>2</v>
      </c>
      <c r="C65" s="3" t="str">
        <f t="shared" si="5"/>
        <v/>
      </c>
      <c r="D65" s="3" t="str">
        <f t="shared" si="5"/>
        <v/>
      </c>
      <c r="E65" s="3">
        <f t="shared" si="5"/>
        <v>2.3256311733417825E-2</v>
      </c>
      <c r="F65" s="106">
        <f>IF($B65&lt;= F$57, MAX((F23/100-$C$70)/(1+F23/100) +($B$7*G64+$B$8*G65)/(1+F23/100),0),"")</f>
        <v>1.1562235242756657E-2</v>
      </c>
      <c r="G65" s="106">
        <f t="shared" si="7"/>
        <v>2.536112740524836E-3</v>
      </c>
      <c r="H65" s="106">
        <f t="shared" si="7"/>
        <v>-5.0576839124545445E-3</v>
      </c>
      <c r="I65" s="106">
        <f t="shared" si="7"/>
        <v>-1.106035805546873E-2</v>
      </c>
      <c r="J65" s="106">
        <f t="shared" si="7"/>
        <v>-1.2191255497044119E-2</v>
      </c>
      <c r="K65" s="106">
        <f t="shared" si="7"/>
        <v>-1.0761608507983227E-2</v>
      </c>
      <c r="L65" s="106">
        <f t="shared" si="8"/>
        <v>-6.6948375784079877E-3</v>
      </c>
      <c r="M65" s="4"/>
      <c r="N65" s="4"/>
      <c r="O65" s="4"/>
      <c r="P65" s="4"/>
    </row>
    <row r="66" spans="1:16" x14ac:dyDescent="0.2">
      <c r="A66" s="12"/>
      <c r="B66" s="12">
        <v>1</v>
      </c>
      <c r="C66" s="3" t="str">
        <f t="shared" si="5"/>
        <v/>
      </c>
      <c r="D66" s="106">
        <f t="shared" si="5"/>
        <v>1.3954959655393062E-2</v>
      </c>
      <c r="E66" s="3">
        <f t="shared" si="5"/>
        <v>5.5914319595244261E-3</v>
      </c>
      <c r="F66" s="106">
        <f>IF($B66&lt;= F$57, MAX((F24/100-$C$70)/(1+F24/100) +($B$7*G65+$B$8*G66)/(1+F24/100),0),"")</f>
        <v>0</v>
      </c>
      <c r="G66" s="106">
        <f t="shared" si="7"/>
        <v>-1.7393030950953858E-2</v>
      </c>
      <c r="H66" s="106">
        <f t="shared" si="7"/>
        <v>-2.1408708672349525E-2</v>
      </c>
      <c r="I66" s="106">
        <f t="shared" si="7"/>
        <v>-2.3797493497222814E-2</v>
      </c>
      <c r="J66" s="106">
        <f t="shared" si="7"/>
        <v>-2.1570412393134709E-2</v>
      </c>
      <c r="K66" s="106">
        <f t="shared" si="7"/>
        <v>-1.6881763724534558E-2</v>
      </c>
      <c r="L66" s="106">
        <f t="shared" si="8"/>
        <v>-9.6823337384651948E-3</v>
      </c>
      <c r="M66" s="4"/>
      <c r="N66" s="4"/>
      <c r="O66" s="4"/>
      <c r="P66" s="4"/>
    </row>
    <row r="67" spans="1:16" x14ac:dyDescent="0.2">
      <c r="A67" s="12"/>
      <c r="B67" s="12">
        <v>0</v>
      </c>
      <c r="C67" s="107">
        <f t="shared" si="5"/>
        <v>8.0913478250441099E-3</v>
      </c>
      <c r="D67" s="3">
        <f t="shared" si="5"/>
        <v>2.713222633302587E-3</v>
      </c>
      <c r="E67" s="3">
        <f t="shared" si="5"/>
        <v>0</v>
      </c>
      <c r="F67" s="106">
        <f>IF($B67&lt;= F$57, MAX((F25/100-$C$70)/(1+F25/100) +($B$7*G66+$B$8*G67)/(1+F25/100),0),"")</f>
        <v>0</v>
      </c>
      <c r="G67" s="106">
        <f t="shared" si="7"/>
        <v>-3.5854934676160855E-2</v>
      </c>
      <c r="H67" s="106">
        <f t="shared" si="7"/>
        <v>-3.6494643018569514E-2</v>
      </c>
      <c r="I67" s="106">
        <f t="shared" si="7"/>
        <v>-3.5503033080024296E-2</v>
      </c>
      <c r="J67" s="106">
        <f t="shared" si="7"/>
        <v>-3.0159898592296529E-2</v>
      </c>
      <c r="K67" s="3">
        <f t="shared" si="7"/>
        <v>-2.2468195319306508E-2</v>
      </c>
      <c r="L67" s="3">
        <f t="shared" si="8"/>
        <v>-1.2400853966451434E-2</v>
      </c>
      <c r="M67" s="4"/>
      <c r="N67" s="4"/>
      <c r="O67" s="4"/>
      <c r="P67" s="4"/>
    </row>
    <row r="68" spans="1:16" x14ac:dyDescent="0.2">
      <c r="C68" s="12">
        <f>C67*1000000</f>
        <v>8091.3478250441103</v>
      </c>
    </row>
    <row r="70" spans="1:16" x14ac:dyDescent="0.2">
      <c r="A70" s="1" t="s">
        <v>22</v>
      </c>
      <c r="B70" s="11"/>
      <c r="C70" s="18">
        <v>3.9E-2</v>
      </c>
      <c r="D70" s="1" t="s">
        <v>30</v>
      </c>
    </row>
    <row r="71" spans="1:16" x14ac:dyDescent="0.2">
      <c r="A71" s="1" t="s">
        <v>23</v>
      </c>
      <c r="C71" s="19">
        <v>3</v>
      </c>
      <c r="D71" s="1" t="s">
        <v>26</v>
      </c>
    </row>
    <row r="72" spans="1:16" x14ac:dyDescent="0.2">
      <c r="A72" s="1" t="s">
        <v>24</v>
      </c>
      <c r="C72" s="14">
        <v>10</v>
      </c>
      <c r="D72" s="1" t="s">
        <v>27</v>
      </c>
    </row>
    <row r="73" spans="1:16" x14ac:dyDescent="0.2">
      <c r="A73" s="1" t="s">
        <v>25</v>
      </c>
      <c r="C73" s="15">
        <v>0</v>
      </c>
      <c r="D73" s="1" t="s">
        <v>31</v>
      </c>
    </row>
    <row r="74" spans="1:16" x14ac:dyDescent="0.2">
      <c r="A74" s="1" t="s">
        <v>29</v>
      </c>
      <c r="C74" s="14">
        <v>1</v>
      </c>
    </row>
    <row r="85" spans="15:19" x14ac:dyDescent="0.2">
      <c r="O85" t="s">
        <v>7</v>
      </c>
    </row>
    <row r="87" spans="15:19" x14ac:dyDescent="0.2">
      <c r="S87" t="s">
        <v>7</v>
      </c>
    </row>
    <row r="115" spans="9:9" x14ac:dyDescent="0.2">
      <c r="I115" t="s">
        <v>7</v>
      </c>
    </row>
  </sheetData>
  <mergeCells count="11">
    <mergeCell ref="A47:C47"/>
    <mergeCell ref="A48:C48"/>
    <mergeCell ref="A50:C50"/>
    <mergeCell ref="A51:C51"/>
    <mergeCell ref="A56:C56"/>
    <mergeCell ref="A1:H1"/>
    <mergeCell ref="A3:B3"/>
    <mergeCell ref="A4:B4"/>
    <mergeCell ref="A5:B5"/>
    <mergeCell ref="A10:B10"/>
    <mergeCell ref="A28:B28"/>
  </mergeCells>
  <pageMargins left="0.53" right="0.38" top="0.63" bottom="5.31" header="0.5" footer="0.5"/>
  <pageSetup orientation="portrait"/>
  <headerFooter alignWithMargins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S115"/>
  <sheetViews>
    <sheetView showGridLines="0" topLeftCell="A36" workbookViewId="0">
      <selection activeCell="C69" sqref="C69"/>
    </sheetView>
  </sheetViews>
  <sheetFormatPr defaultColWidth="8.83203125" defaultRowHeight="12.75" x14ac:dyDescent="0.2"/>
  <cols>
    <col min="1" max="1" width="10.6640625" customWidth="1"/>
    <col min="3" max="3" width="10.6640625" bestFit="1" customWidth="1"/>
    <col min="4" max="4" width="12.5" bestFit="1" customWidth="1"/>
  </cols>
  <sheetData>
    <row r="1" spans="1:16" ht="13.5" thickBot="1" x14ac:dyDescent="0.25">
      <c r="A1" s="137" t="s">
        <v>21</v>
      </c>
      <c r="B1" s="139"/>
      <c r="C1" s="139"/>
      <c r="D1" s="139"/>
      <c r="E1" s="139"/>
      <c r="F1" s="139"/>
      <c r="G1" s="139"/>
      <c r="H1" s="138"/>
    </row>
    <row r="2" spans="1:16" ht="13.5" thickBot="1" x14ac:dyDescent="0.25"/>
    <row r="3" spans="1:16" x14ac:dyDescent="0.2">
      <c r="A3" s="140" t="s">
        <v>15</v>
      </c>
      <c r="B3" s="141"/>
      <c r="C3" s="91">
        <v>0</v>
      </c>
      <c r="D3" s="91">
        <v>1</v>
      </c>
      <c r="E3" s="91">
        <v>2</v>
      </c>
      <c r="F3" s="91">
        <v>3</v>
      </c>
      <c r="G3" s="91">
        <v>4</v>
      </c>
      <c r="H3" s="91">
        <v>5</v>
      </c>
      <c r="I3" s="91">
        <v>6</v>
      </c>
      <c r="J3" s="91">
        <v>7</v>
      </c>
      <c r="K3" s="91">
        <v>8</v>
      </c>
      <c r="L3" s="91">
        <v>9</v>
      </c>
      <c r="M3" s="91"/>
      <c r="N3" s="91"/>
      <c r="O3" s="91"/>
      <c r="P3" s="92"/>
    </row>
    <row r="4" spans="1:16" ht="13.5" thickBot="1" x14ac:dyDescent="0.25">
      <c r="A4" s="142" t="s">
        <v>43</v>
      </c>
      <c r="B4" s="143"/>
      <c r="C4" s="93">
        <v>3</v>
      </c>
      <c r="D4" s="93">
        <v>3.1</v>
      </c>
      <c r="E4" s="93">
        <v>3.2</v>
      </c>
      <c r="F4" s="93">
        <v>3.3</v>
      </c>
      <c r="G4" s="93">
        <v>3.4</v>
      </c>
      <c r="H4" s="93">
        <v>3.5</v>
      </c>
      <c r="I4" s="93">
        <v>3.55</v>
      </c>
      <c r="J4" s="93">
        <v>3.6</v>
      </c>
      <c r="K4" s="94">
        <v>3.65</v>
      </c>
      <c r="L4" s="93">
        <v>3.7</v>
      </c>
      <c r="M4" s="93"/>
      <c r="N4" s="93"/>
      <c r="O4" s="93"/>
      <c r="P4" s="95"/>
    </row>
    <row r="5" spans="1:16" ht="13.5" thickBot="1" x14ac:dyDescent="0.25">
      <c r="A5" s="144" t="s">
        <v>16</v>
      </c>
      <c r="B5" s="145"/>
      <c r="C5" s="96">
        <v>2.9999979915709587</v>
      </c>
      <c r="D5" s="97">
        <v>3.1201718327588086</v>
      </c>
      <c r="E5" s="97">
        <v>3.2326321366333972</v>
      </c>
      <c r="F5" s="97">
        <v>3.3377058691490795</v>
      </c>
      <c r="G5" s="97">
        <v>3.4357088703647776</v>
      </c>
      <c r="H5" s="97">
        <v>3.5269474083669374</v>
      </c>
      <c r="I5" s="97">
        <v>3.3095307813677701</v>
      </c>
      <c r="J5" s="97">
        <v>3.3113079132862637</v>
      </c>
      <c r="K5" s="97">
        <v>3.3110653554006326</v>
      </c>
      <c r="L5" s="97">
        <v>3.3089184151399378</v>
      </c>
      <c r="M5" s="97"/>
      <c r="N5" s="97"/>
      <c r="O5" s="97"/>
      <c r="P5" s="98"/>
    </row>
    <row r="6" spans="1:16" x14ac:dyDescent="0.2">
      <c r="A6" s="77" t="s">
        <v>18</v>
      </c>
      <c r="B6" s="105">
        <v>0.05</v>
      </c>
    </row>
    <row r="7" spans="1:16" x14ac:dyDescent="0.2">
      <c r="A7" s="78" t="s">
        <v>5</v>
      </c>
      <c r="B7" s="80">
        <v>0.5</v>
      </c>
    </row>
    <row r="8" spans="1:16" ht="13.5" thickBot="1" x14ac:dyDescent="0.25">
      <c r="A8" s="79" t="s">
        <v>6</v>
      </c>
      <c r="B8" s="33">
        <f>1-B7</f>
        <v>0.5</v>
      </c>
      <c r="C8" t="s">
        <v>7</v>
      </c>
    </row>
    <row r="9" spans="1:16" ht="13.5" thickBot="1" x14ac:dyDescent="0.25"/>
    <row r="10" spans="1:16" ht="13.5" thickBot="1" x14ac:dyDescent="0.25">
      <c r="A10" s="137" t="s">
        <v>17</v>
      </c>
      <c r="B10" s="138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 spans="1:16" x14ac:dyDescent="0.2">
      <c r="A11" s="12"/>
      <c r="B11" s="12"/>
      <c r="C11" s="12">
        <v>0</v>
      </c>
      <c r="D11" s="12">
        <v>1</v>
      </c>
      <c r="E11" s="12">
        <v>2</v>
      </c>
      <c r="F11" s="12">
        <v>3</v>
      </c>
      <c r="G11" s="12">
        <v>4</v>
      </c>
      <c r="H11" s="12">
        <v>5</v>
      </c>
      <c r="I11" s="12">
        <v>6</v>
      </c>
      <c r="J11" s="12">
        <v>7</v>
      </c>
      <c r="K11" s="12">
        <v>8</v>
      </c>
      <c r="L11" s="12">
        <v>9</v>
      </c>
      <c r="M11" s="12"/>
      <c r="N11" s="12"/>
      <c r="O11" s="12"/>
      <c r="P11" s="12"/>
    </row>
    <row r="12" spans="1:16" x14ac:dyDescent="0.2">
      <c r="A12" s="12"/>
      <c r="B12" s="12">
        <v>13</v>
      </c>
      <c r="C12" s="4"/>
      <c r="D12" s="4" t="str">
        <f t="shared" ref="D12:L25" si="0">IF( $B12 &lt;=D$11,D$5*EXP($B$6*$B12),"")</f>
        <v/>
      </c>
      <c r="E12" s="4" t="str">
        <f t="shared" si="0"/>
        <v/>
      </c>
      <c r="F12" s="4" t="str">
        <f t="shared" si="0"/>
        <v/>
      </c>
      <c r="G12" s="4" t="str">
        <f t="shared" si="0"/>
        <v/>
      </c>
      <c r="H12" s="4" t="str">
        <f t="shared" si="0"/>
        <v/>
      </c>
      <c r="I12" s="4" t="str">
        <f t="shared" si="0"/>
        <v/>
      </c>
      <c r="J12" s="4" t="str">
        <f t="shared" si="0"/>
        <v/>
      </c>
      <c r="K12" s="4" t="str">
        <f t="shared" si="0"/>
        <v/>
      </c>
      <c r="L12" s="4" t="str">
        <f t="shared" si="0"/>
        <v/>
      </c>
      <c r="M12" s="4"/>
      <c r="N12" s="4"/>
      <c r="O12" s="4"/>
      <c r="P12" s="4"/>
    </row>
    <row r="13" spans="1:16" x14ac:dyDescent="0.2">
      <c r="A13" s="12"/>
      <c r="B13" s="12">
        <v>12</v>
      </c>
      <c r="C13" s="4"/>
      <c r="D13" s="4" t="str">
        <f t="shared" si="0"/>
        <v/>
      </c>
      <c r="E13" s="4" t="str">
        <f t="shared" si="0"/>
        <v/>
      </c>
      <c r="F13" s="4" t="str">
        <f t="shared" si="0"/>
        <v/>
      </c>
      <c r="G13" s="4" t="str">
        <f t="shared" si="0"/>
        <v/>
      </c>
      <c r="H13" s="4" t="str">
        <f t="shared" si="0"/>
        <v/>
      </c>
      <c r="I13" s="4" t="str">
        <f t="shared" si="0"/>
        <v/>
      </c>
      <c r="J13" s="4" t="str">
        <f t="shared" si="0"/>
        <v/>
      </c>
      <c r="K13" s="4" t="str">
        <f t="shared" si="0"/>
        <v/>
      </c>
      <c r="L13" s="4" t="str">
        <f t="shared" si="0"/>
        <v/>
      </c>
      <c r="M13" s="4"/>
      <c r="N13" s="4"/>
      <c r="O13" s="4"/>
      <c r="P13" s="4"/>
    </row>
    <row r="14" spans="1:16" x14ac:dyDescent="0.2">
      <c r="A14" s="12"/>
      <c r="B14" s="12">
        <v>11</v>
      </c>
      <c r="C14" s="4"/>
      <c r="D14" s="4" t="str">
        <f t="shared" si="0"/>
        <v/>
      </c>
      <c r="E14" s="4" t="str">
        <f t="shared" si="0"/>
        <v/>
      </c>
      <c r="F14" s="4" t="str">
        <f t="shared" si="0"/>
        <v/>
      </c>
      <c r="G14" s="4" t="str">
        <f t="shared" si="0"/>
        <v/>
      </c>
      <c r="H14" s="4" t="str">
        <f t="shared" si="0"/>
        <v/>
      </c>
      <c r="I14" s="4" t="str">
        <f t="shared" si="0"/>
        <v/>
      </c>
      <c r="J14" s="4" t="str">
        <f t="shared" si="0"/>
        <v/>
      </c>
      <c r="K14" s="4" t="str">
        <f t="shared" si="0"/>
        <v/>
      </c>
      <c r="L14" s="4" t="str">
        <f t="shared" si="0"/>
        <v/>
      </c>
      <c r="M14" s="4"/>
      <c r="N14" s="4"/>
      <c r="O14" s="4"/>
      <c r="P14" s="4"/>
    </row>
    <row r="15" spans="1:16" x14ac:dyDescent="0.2">
      <c r="A15" s="12"/>
      <c r="B15" s="12">
        <v>10</v>
      </c>
      <c r="C15" s="4"/>
      <c r="D15" s="4" t="str">
        <f t="shared" si="0"/>
        <v/>
      </c>
      <c r="E15" s="4" t="str">
        <f t="shared" si="0"/>
        <v/>
      </c>
      <c r="F15" s="4" t="str">
        <f t="shared" si="0"/>
        <v/>
      </c>
      <c r="G15" s="4" t="str">
        <f t="shared" si="0"/>
        <v/>
      </c>
      <c r="H15" s="4" t="str">
        <f t="shared" si="0"/>
        <v/>
      </c>
      <c r="I15" s="4" t="str">
        <f t="shared" si="0"/>
        <v/>
      </c>
      <c r="J15" s="4" t="str">
        <f t="shared" si="0"/>
        <v/>
      </c>
      <c r="K15" s="4" t="str">
        <f t="shared" si="0"/>
        <v/>
      </c>
      <c r="L15" s="4" t="str">
        <f t="shared" si="0"/>
        <v/>
      </c>
      <c r="M15" s="4"/>
      <c r="N15" s="4"/>
      <c r="O15" s="4"/>
      <c r="P15" s="4"/>
    </row>
    <row r="16" spans="1:16" x14ac:dyDescent="0.2">
      <c r="A16" s="12"/>
      <c r="B16" s="12">
        <v>9</v>
      </c>
      <c r="C16" s="4"/>
      <c r="D16" s="4" t="str">
        <f t="shared" si="0"/>
        <v/>
      </c>
      <c r="E16" s="4" t="str">
        <f t="shared" si="0"/>
        <v/>
      </c>
      <c r="F16" s="4" t="str">
        <f t="shared" si="0"/>
        <v/>
      </c>
      <c r="G16" s="4" t="str">
        <f t="shared" si="0"/>
        <v/>
      </c>
      <c r="H16" s="4" t="str">
        <f t="shared" si="0"/>
        <v/>
      </c>
      <c r="I16" s="4" t="str">
        <f t="shared" si="0"/>
        <v/>
      </c>
      <c r="J16" s="4" t="str">
        <f t="shared" si="0"/>
        <v/>
      </c>
      <c r="K16" s="4" t="str">
        <f t="shared" si="0"/>
        <v/>
      </c>
      <c r="L16" s="4">
        <f>IF( $B16 &lt;=L$11,L$5*EXP($B$6*$B16),"")</f>
        <v>5.1894170712567815</v>
      </c>
      <c r="M16" s="4"/>
      <c r="N16" s="4"/>
      <c r="O16" s="4"/>
      <c r="P16" s="4"/>
    </row>
    <row r="17" spans="1:17" x14ac:dyDescent="0.2">
      <c r="A17" s="12"/>
      <c r="B17" s="12">
        <v>8</v>
      </c>
      <c r="C17" s="4"/>
      <c r="D17" s="4" t="str">
        <f t="shared" si="0"/>
        <v/>
      </c>
      <c r="E17" s="4" t="str">
        <f t="shared" si="0"/>
        <v/>
      </c>
      <c r="F17" s="4" t="str">
        <f t="shared" si="0"/>
        <v/>
      </c>
      <c r="G17" s="4" t="str">
        <f t="shared" si="0"/>
        <v/>
      </c>
      <c r="H17" s="4" t="str">
        <f t="shared" si="0"/>
        <v/>
      </c>
      <c r="I17" s="4" t="str">
        <f t="shared" si="0"/>
        <v/>
      </c>
      <c r="J17" s="4" t="str">
        <f t="shared" si="0"/>
        <v/>
      </c>
      <c r="K17" s="4">
        <f t="shared" si="0"/>
        <v>4.9395290726910339</v>
      </c>
      <c r="L17" s="4">
        <f t="shared" si="0"/>
        <v>4.9363262141857689</v>
      </c>
      <c r="M17" s="4"/>
      <c r="N17" s="4"/>
      <c r="O17" s="4"/>
      <c r="P17" s="4"/>
    </row>
    <row r="18" spans="1:17" x14ac:dyDescent="0.2">
      <c r="A18" s="12"/>
      <c r="B18" s="12">
        <v>7</v>
      </c>
      <c r="C18" s="4"/>
      <c r="D18" s="4" t="str">
        <f t="shared" si="0"/>
        <v/>
      </c>
      <c r="E18" s="4" t="str">
        <f t="shared" si="0"/>
        <v/>
      </c>
      <c r="F18" s="4" t="str">
        <f t="shared" si="0"/>
        <v/>
      </c>
      <c r="G18" s="4" t="str">
        <f t="shared" si="0"/>
        <v/>
      </c>
      <c r="H18" s="4" t="str">
        <f t="shared" si="0"/>
        <v/>
      </c>
      <c r="I18" s="4" t="str">
        <f t="shared" si="0"/>
        <v/>
      </c>
      <c r="J18" s="4">
        <f t="shared" si="0"/>
        <v>4.6989696031445929</v>
      </c>
      <c r="K18" s="4">
        <f t="shared" si="0"/>
        <v>4.6986253971204377</v>
      </c>
      <c r="L18" s="4">
        <f t="shared" si="0"/>
        <v>4.6955787438677179</v>
      </c>
      <c r="M18" s="4"/>
      <c r="N18" s="4"/>
      <c r="O18" s="4"/>
      <c r="P18" s="4"/>
    </row>
    <row r="19" spans="1:17" x14ac:dyDescent="0.2">
      <c r="A19" s="12"/>
      <c r="B19" s="12">
        <v>6</v>
      </c>
      <c r="C19" s="4"/>
      <c r="D19" s="4" t="str">
        <f t="shared" si="0"/>
        <v/>
      </c>
      <c r="E19" s="4" t="str">
        <f t="shared" si="0"/>
        <v/>
      </c>
      <c r="F19" s="4" t="str">
        <f t="shared" si="0"/>
        <v/>
      </c>
      <c r="G19" s="4" t="str">
        <f t="shared" si="0"/>
        <v/>
      </c>
      <c r="H19" s="4" t="str">
        <f t="shared" si="0"/>
        <v/>
      </c>
      <c r="I19" s="4">
        <f t="shared" si="0"/>
        <v>4.4673992741731761</v>
      </c>
      <c r="J19" s="4">
        <f t="shared" si="0"/>
        <v>4.4697981513455796</v>
      </c>
      <c r="K19" s="4">
        <f t="shared" si="0"/>
        <v>4.4694707324473129</v>
      </c>
      <c r="L19" s="4">
        <f t="shared" si="0"/>
        <v>4.4665726662270746</v>
      </c>
      <c r="M19" s="4"/>
      <c r="N19" s="4"/>
      <c r="O19" s="4"/>
      <c r="P19" s="4"/>
    </row>
    <row r="20" spans="1:17" x14ac:dyDescent="0.2">
      <c r="A20" s="12"/>
      <c r="B20" s="12">
        <v>5</v>
      </c>
      <c r="C20" s="4"/>
      <c r="D20" s="4" t="str">
        <f t="shared" si="0"/>
        <v/>
      </c>
      <c r="E20" s="4" t="str">
        <f t="shared" si="0"/>
        <v/>
      </c>
      <c r="F20" s="4" t="str">
        <f t="shared" si="0"/>
        <v/>
      </c>
      <c r="G20" s="4" t="str">
        <f t="shared" si="0"/>
        <v/>
      </c>
      <c r="H20" s="4">
        <f t="shared" si="0"/>
        <v>4.5286901156641068</v>
      </c>
      <c r="I20" s="4">
        <f t="shared" si="0"/>
        <v>4.2495216405866572</v>
      </c>
      <c r="J20" s="4">
        <f t="shared" si="0"/>
        <v>4.2518035231388103</v>
      </c>
      <c r="K20" s="4">
        <f t="shared" si="0"/>
        <v>4.2514920726486416</v>
      </c>
      <c r="L20" s="4">
        <f t="shared" si="0"/>
        <v>4.2487353467857991</v>
      </c>
      <c r="M20" s="4"/>
      <c r="N20" s="4"/>
      <c r="O20" s="4"/>
      <c r="P20" s="4"/>
    </row>
    <row r="21" spans="1:17" x14ac:dyDescent="0.2">
      <c r="A21" s="12"/>
      <c r="B21" s="12">
        <v>4</v>
      </c>
      <c r="C21" s="4"/>
      <c r="D21" s="4" t="str">
        <f t="shared" si="0"/>
        <v/>
      </c>
      <c r="E21" s="4" t="str">
        <f t="shared" si="0"/>
        <v/>
      </c>
      <c r="F21" s="4" t="str">
        <f t="shared" si="0"/>
        <v/>
      </c>
      <c r="G21" s="4">
        <f t="shared" si="0"/>
        <v>4.1963842904989006</v>
      </c>
      <c r="H21" s="4">
        <f t="shared" si="0"/>
        <v>4.3078232924652404</v>
      </c>
      <c r="I21" s="4">
        <f t="shared" si="0"/>
        <v>4.0422700245785768</v>
      </c>
      <c r="J21" s="4">
        <f t="shared" si="0"/>
        <v>4.0444406184054387</v>
      </c>
      <c r="K21" s="4">
        <f t="shared" si="0"/>
        <v>4.0441443575349156</v>
      </c>
      <c r="L21" s="4">
        <f t="shared" si="0"/>
        <v>4.0415220787788977</v>
      </c>
      <c r="M21" s="4"/>
      <c r="N21" s="4"/>
      <c r="O21" s="4"/>
      <c r="P21" s="4"/>
    </row>
    <row r="22" spans="1:17" x14ac:dyDescent="0.2">
      <c r="A22" s="12"/>
      <c r="B22" s="12">
        <v>3</v>
      </c>
      <c r="C22" s="4"/>
      <c r="D22" s="4" t="str">
        <f t="shared" si="0"/>
        <v/>
      </c>
      <c r="E22" s="4" t="str">
        <f t="shared" si="0"/>
        <v/>
      </c>
      <c r="F22" s="4">
        <f t="shared" si="0"/>
        <v>3.8778609709325664</v>
      </c>
      <c r="G22" s="4">
        <f t="shared" si="0"/>
        <v>3.9917242136351061</v>
      </c>
      <c r="H22" s="4">
        <f t="shared" si="0"/>
        <v>4.097728271342481</v>
      </c>
      <c r="I22" s="4">
        <f t="shared" si="0"/>
        <v>3.8451261891563662</v>
      </c>
      <c r="J22" s="4">
        <f t="shared" si="0"/>
        <v>3.8471909218731173</v>
      </c>
      <c r="K22" s="4">
        <f t="shared" si="0"/>
        <v>3.8469091098157473</v>
      </c>
      <c r="L22" s="4">
        <f t="shared" si="0"/>
        <v>3.8444147211037802</v>
      </c>
      <c r="M22" s="4"/>
      <c r="N22" s="4"/>
      <c r="O22" s="4"/>
      <c r="P22" s="4"/>
    </row>
    <row r="23" spans="1:17" x14ac:dyDescent="0.2">
      <c r="A23" s="12"/>
      <c r="B23" s="12">
        <v>2</v>
      </c>
      <c r="C23" s="4"/>
      <c r="D23" s="4" t="str">
        <f t="shared" si="0"/>
        <v/>
      </c>
      <c r="E23" s="4">
        <f t="shared" si="0"/>
        <v>3.5726110262439743</v>
      </c>
      <c r="F23" s="4">
        <f t="shared" si="0"/>
        <v>3.6887354596739659</v>
      </c>
      <c r="G23" s="4">
        <f t="shared" si="0"/>
        <v>3.7970455265016878</v>
      </c>
      <c r="H23" s="4">
        <f t="shared" si="0"/>
        <v>3.8978797053094145</v>
      </c>
      <c r="I23" s="4">
        <f t="shared" si="0"/>
        <v>3.6575971720438343</v>
      </c>
      <c r="J23" s="4">
        <f t="shared" si="0"/>
        <v>3.6595612065577372</v>
      </c>
      <c r="K23" s="4">
        <f t="shared" si="0"/>
        <v>3.6592931386365879</v>
      </c>
      <c r="L23" s="4">
        <f t="shared" si="0"/>
        <v>3.6569204026976223</v>
      </c>
      <c r="M23" s="4"/>
      <c r="N23" s="4"/>
      <c r="O23" s="4"/>
      <c r="P23" s="4"/>
    </row>
    <row r="24" spans="1:17" x14ac:dyDescent="0.2">
      <c r="A24" s="12"/>
      <c r="B24" s="12">
        <v>1</v>
      </c>
      <c r="C24" s="4"/>
      <c r="D24" s="4">
        <f t="shared" si="0"/>
        <v>3.2801464635059414</v>
      </c>
      <c r="E24" s="4">
        <f t="shared" si="0"/>
        <v>3.398372730458961</v>
      </c>
      <c r="F24" s="4">
        <f t="shared" si="0"/>
        <v>3.5088337084410433</v>
      </c>
      <c r="G24" s="4">
        <f t="shared" si="0"/>
        <v>3.611861430977211</v>
      </c>
      <c r="H24" s="4">
        <f t="shared" si="0"/>
        <v>3.7077778688544871</v>
      </c>
      <c r="I24" s="4">
        <f t="shared" si="0"/>
        <v>3.4792140530186955</v>
      </c>
      <c r="J24" s="4">
        <f t="shared" si="0"/>
        <v>3.4810823004390552</v>
      </c>
      <c r="K24" s="4">
        <f t="shared" si="0"/>
        <v>3.4808273063446928</v>
      </c>
      <c r="L24" s="4">
        <f t="shared" si="0"/>
        <v>3.4785702901029785</v>
      </c>
      <c r="M24" s="4"/>
      <c r="N24" s="4"/>
      <c r="O24" s="4"/>
      <c r="P24" s="4"/>
    </row>
    <row r="25" spans="1:17" x14ac:dyDescent="0.2">
      <c r="A25" s="12"/>
      <c r="B25" s="12">
        <v>0</v>
      </c>
      <c r="C25" s="4">
        <f>IF( $B25 &lt;=C$11,(C$5+$B$6*$B25),"")</f>
        <v>2.9999979915709587</v>
      </c>
      <c r="D25" s="2">
        <f t="shared" si="0"/>
        <v>3.1201718327588086</v>
      </c>
      <c r="E25" s="4">
        <f t="shared" si="0"/>
        <v>3.2326321366333972</v>
      </c>
      <c r="F25" s="4">
        <f t="shared" si="0"/>
        <v>3.3377058691490795</v>
      </c>
      <c r="G25" s="4">
        <f t="shared" si="0"/>
        <v>3.4357088703647776</v>
      </c>
      <c r="H25" s="4">
        <f t="shared" si="0"/>
        <v>3.5269474083669374</v>
      </c>
      <c r="I25" s="4">
        <f t="shared" si="0"/>
        <v>3.3095307813677701</v>
      </c>
      <c r="J25" s="4">
        <f t="shared" si="0"/>
        <v>3.3113079132862637</v>
      </c>
      <c r="K25" s="4">
        <f t="shared" si="0"/>
        <v>3.3110653554006326</v>
      </c>
      <c r="L25" s="4">
        <f t="shared" si="0"/>
        <v>3.3089184151399378</v>
      </c>
      <c r="M25" s="4"/>
      <c r="N25" s="4"/>
      <c r="O25" s="4"/>
      <c r="P25" s="4"/>
    </row>
    <row r="27" spans="1:17" ht="13.5" thickBot="1" x14ac:dyDescent="0.25"/>
    <row r="28" spans="1:17" ht="13.5" thickBot="1" x14ac:dyDescent="0.25">
      <c r="A28" s="137" t="s">
        <v>13</v>
      </c>
      <c r="B28" s="138"/>
    </row>
    <row r="29" spans="1:17" x14ac:dyDescent="0.2">
      <c r="C29">
        <v>0</v>
      </c>
      <c r="D29">
        <v>1</v>
      </c>
      <c r="E29">
        <v>2</v>
      </c>
      <c r="F29">
        <v>3</v>
      </c>
      <c r="G29">
        <v>4</v>
      </c>
      <c r="H29">
        <v>5</v>
      </c>
      <c r="I29">
        <v>6</v>
      </c>
      <c r="J29">
        <v>7</v>
      </c>
      <c r="K29">
        <v>8</v>
      </c>
      <c r="L29">
        <v>9</v>
      </c>
      <c r="M29">
        <v>10</v>
      </c>
    </row>
    <row r="30" spans="1:17" x14ac:dyDescent="0.2">
      <c r="B30">
        <v>14</v>
      </c>
      <c r="C30" s="8"/>
      <c r="D30" s="8" t="str">
        <f t="shared" ref="D30:M44" si="1">IF($B30=0,$B$8*C30/(1+C11/100), IF($B30=D$29, $B$7*C31/(1 +C12/100 ), IF(AND(0 &lt; $B30, $B30 &lt; D$29), $B$7*C31/(1+C12/100) + $B$8*C30/(1+C11/100 ),"")))</f>
        <v/>
      </c>
      <c r="E30" s="8" t="str">
        <f t="shared" si="1"/>
        <v/>
      </c>
      <c r="F30" s="8" t="str">
        <f t="shared" si="1"/>
        <v/>
      </c>
      <c r="G30" s="8" t="str">
        <f t="shared" si="1"/>
        <v/>
      </c>
      <c r="H30" s="8" t="str">
        <f t="shared" si="1"/>
        <v/>
      </c>
      <c r="I30" s="8" t="str">
        <f t="shared" si="1"/>
        <v/>
      </c>
      <c r="J30" s="8" t="str">
        <f t="shared" si="1"/>
        <v/>
      </c>
      <c r="K30" s="8" t="str">
        <f t="shared" si="1"/>
        <v/>
      </c>
      <c r="L30" s="8" t="str">
        <f t="shared" si="1"/>
        <v/>
      </c>
      <c r="M30" s="8" t="str">
        <f t="shared" si="1"/>
        <v/>
      </c>
      <c r="N30" s="8"/>
      <c r="O30" s="8"/>
      <c r="P30" s="8"/>
      <c r="Q30" s="8"/>
    </row>
    <row r="31" spans="1:17" x14ac:dyDescent="0.2">
      <c r="B31">
        <v>13</v>
      </c>
      <c r="C31" s="8"/>
      <c r="D31" s="8" t="str">
        <f t="shared" si="1"/>
        <v/>
      </c>
      <c r="E31" s="8" t="str">
        <f t="shared" si="1"/>
        <v/>
      </c>
      <c r="F31" s="8" t="str">
        <f t="shared" si="1"/>
        <v/>
      </c>
      <c r="G31" s="8" t="str">
        <f t="shared" si="1"/>
        <v/>
      </c>
      <c r="H31" s="8" t="str">
        <f t="shared" si="1"/>
        <v/>
      </c>
      <c r="I31" s="8" t="str">
        <f t="shared" si="1"/>
        <v/>
      </c>
      <c r="J31" s="8" t="str">
        <f t="shared" si="1"/>
        <v/>
      </c>
      <c r="K31" s="8" t="str">
        <f t="shared" si="1"/>
        <v/>
      </c>
      <c r="L31" s="8" t="str">
        <f t="shared" si="1"/>
        <v/>
      </c>
      <c r="M31" s="8" t="str">
        <f t="shared" si="1"/>
        <v/>
      </c>
      <c r="N31" s="8"/>
      <c r="O31" s="8"/>
      <c r="P31" s="8"/>
      <c r="Q31" s="8"/>
    </row>
    <row r="32" spans="1:17" x14ac:dyDescent="0.2">
      <c r="B32">
        <v>12</v>
      </c>
      <c r="C32" s="8"/>
      <c r="D32" s="8" t="str">
        <f t="shared" si="1"/>
        <v/>
      </c>
      <c r="E32" s="8" t="str">
        <f t="shared" si="1"/>
        <v/>
      </c>
      <c r="F32" s="8" t="str">
        <f t="shared" si="1"/>
        <v/>
      </c>
      <c r="G32" s="8" t="str">
        <f t="shared" si="1"/>
        <v/>
      </c>
      <c r="H32" s="8" t="str">
        <f t="shared" si="1"/>
        <v/>
      </c>
      <c r="I32" s="8" t="str">
        <f t="shared" si="1"/>
        <v/>
      </c>
      <c r="J32" s="8" t="str">
        <f t="shared" si="1"/>
        <v/>
      </c>
      <c r="K32" s="8" t="str">
        <f t="shared" si="1"/>
        <v/>
      </c>
      <c r="L32" s="8" t="str">
        <f t="shared" si="1"/>
        <v/>
      </c>
      <c r="M32" s="8" t="str">
        <f t="shared" si="1"/>
        <v/>
      </c>
      <c r="N32" s="8"/>
      <c r="O32" s="8"/>
      <c r="P32" s="8"/>
      <c r="Q32" s="8"/>
    </row>
    <row r="33" spans="1:17" x14ac:dyDescent="0.2">
      <c r="B33">
        <v>11</v>
      </c>
      <c r="C33" s="8"/>
      <c r="D33" s="8" t="str">
        <f t="shared" si="1"/>
        <v/>
      </c>
      <c r="E33" s="8" t="str">
        <f t="shared" si="1"/>
        <v/>
      </c>
      <c r="F33" s="8" t="str">
        <f t="shared" si="1"/>
        <v/>
      </c>
      <c r="G33" s="8" t="str">
        <f t="shared" si="1"/>
        <v/>
      </c>
      <c r="H33" s="8" t="str">
        <f t="shared" si="1"/>
        <v/>
      </c>
      <c r="I33" s="8" t="str">
        <f t="shared" si="1"/>
        <v/>
      </c>
      <c r="J33" s="8" t="str">
        <f t="shared" si="1"/>
        <v/>
      </c>
      <c r="K33" s="8" t="str">
        <f t="shared" si="1"/>
        <v/>
      </c>
      <c r="L33" s="8" t="str">
        <f t="shared" si="1"/>
        <v/>
      </c>
      <c r="M33" s="8" t="str">
        <f t="shared" si="1"/>
        <v/>
      </c>
      <c r="N33" s="8"/>
      <c r="O33" s="8"/>
      <c r="P33" s="8"/>
      <c r="Q33" s="8"/>
    </row>
    <row r="34" spans="1:17" x14ac:dyDescent="0.2">
      <c r="B34">
        <v>10</v>
      </c>
      <c r="C34" s="8"/>
      <c r="D34" s="8" t="str">
        <f t="shared" si="1"/>
        <v/>
      </c>
      <c r="E34" s="8" t="str">
        <f t="shared" si="1"/>
        <v/>
      </c>
      <c r="F34" s="8" t="str">
        <f t="shared" si="1"/>
        <v/>
      </c>
      <c r="G34" s="8" t="str">
        <f t="shared" si="1"/>
        <v/>
      </c>
      <c r="H34" s="8" t="str">
        <f t="shared" si="1"/>
        <v/>
      </c>
      <c r="I34" s="8" t="str">
        <f t="shared" si="1"/>
        <v/>
      </c>
      <c r="J34" s="8" t="str">
        <f t="shared" si="1"/>
        <v/>
      </c>
      <c r="K34" s="8" t="str">
        <f t="shared" si="1"/>
        <v/>
      </c>
      <c r="L34" s="8" t="str">
        <f t="shared" si="1"/>
        <v/>
      </c>
      <c r="M34" s="8">
        <f t="shared" si="1"/>
        <v>6.4886679791187525E-4</v>
      </c>
      <c r="N34" s="8"/>
      <c r="O34" s="8"/>
      <c r="P34" s="8"/>
      <c r="Q34" s="8"/>
    </row>
    <row r="35" spans="1:17" x14ac:dyDescent="0.2">
      <c r="B35">
        <v>9</v>
      </c>
      <c r="C35" s="8"/>
      <c r="D35" s="8" t="str">
        <f t="shared" si="1"/>
        <v/>
      </c>
      <c r="E35" s="8" t="str">
        <f t="shared" si="1"/>
        <v/>
      </c>
      <c r="F35" s="8" t="str">
        <f t="shared" si="1"/>
        <v/>
      </c>
      <c r="G35" s="8" t="str">
        <f t="shared" si="1"/>
        <v/>
      </c>
      <c r="H35" s="8" t="str">
        <f t="shared" si="1"/>
        <v/>
      </c>
      <c r="I35" s="8" t="str">
        <f t="shared" si="1"/>
        <v/>
      </c>
      <c r="J35" s="8" t="str">
        <f t="shared" si="1"/>
        <v/>
      </c>
      <c r="K35" s="8" t="str">
        <f t="shared" si="1"/>
        <v/>
      </c>
      <c r="L35" s="8">
        <f t="shared" si="1"/>
        <v>1.3650784045848626E-3</v>
      </c>
      <c r="M35" s="8">
        <f t="shared" si="1"/>
        <v>6.5518662821692653E-3</v>
      </c>
      <c r="N35" s="8"/>
      <c r="O35" s="8"/>
      <c r="P35" s="8"/>
      <c r="Q35" s="8"/>
    </row>
    <row r="36" spans="1:17" x14ac:dyDescent="0.2">
      <c r="B36">
        <v>8</v>
      </c>
      <c r="C36" s="8"/>
      <c r="D36" s="8" t="str">
        <f t="shared" si="1"/>
        <v/>
      </c>
      <c r="E36" s="8" t="str">
        <f t="shared" si="1"/>
        <v/>
      </c>
      <c r="F36" s="8" t="str">
        <f t="shared" si="1"/>
        <v/>
      </c>
      <c r="G36" s="8" t="str">
        <f t="shared" si="1"/>
        <v/>
      </c>
      <c r="H36" s="8" t="str">
        <f t="shared" si="1"/>
        <v/>
      </c>
      <c r="I36" s="8" t="str">
        <f t="shared" si="1"/>
        <v/>
      </c>
      <c r="J36" s="8" t="str">
        <f t="shared" si="1"/>
        <v/>
      </c>
      <c r="K36" s="8">
        <f t="shared" si="1"/>
        <v>2.8650136984887178E-3</v>
      </c>
      <c r="L36" s="8">
        <f t="shared" si="1"/>
        <v>1.2388781590444075E-2</v>
      </c>
      <c r="M36" s="8">
        <f t="shared" si="1"/>
        <v>2.9762113325555263E-2</v>
      </c>
      <c r="N36" s="8"/>
      <c r="O36" s="8"/>
      <c r="P36" s="8"/>
      <c r="Q36" s="8"/>
    </row>
    <row r="37" spans="1:17" x14ac:dyDescent="0.2">
      <c r="B37">
        <v>7</v>
      </c>
      <c r="C37" s="8"/>
      <c r="D37" s="8" t="str">
        <f t="shared" si="1"/>
        <v/>
      </c>
      <c r="E37" s="8" t="str">
        <f t="shared" si="1"/>
        <v/>
      </c>
      <c r="F37" s="8" t="str">
        <f t="shared" si="1"/>
        <v/>
      </c>
      <c r="G37" s="8" t="str">
        <f t="shared" si="1"/>
        <v/>
      </c>
      <c r="H37" s="8" t="str">
        <f t="shared" si="1"/>
        <v/>
      </c>
      <c r="I37" s="8" t="str">
        <f t="shared" si="1"/>
        <v/>
      </c>
      <c r="J37" s="8">
        <f t="shared" si="1"/>
        <v>5.9992796426132627E-3</v>
      </c>
      <c r="K37" s="8">
        <f t="shared" si="1"/>
        <v>2.3083331406906341E-2</v>
      </c>
      <c r="L37" s="8">
        <f t="shared" si="1"/>
        <v>4.9958874638610117E-2</v>
      </c>
      <c r="M37" s="8">
        <f t="shared" si="1"/>
        <v>8.0093889406592983E-2</v>
      </c>
      <c r="N37" s="8"/>
      <c r="O37" s="8"/>
      <c r="P37" s="8"/>
      <c r="Q37" s="8"/>
    </row>
    <row r="38" spans="1:17" x14ac:dyDescent="0.2">
      <c r="B38">
        <v>6</v>
      </c>
      <c r="C38" s="8"/>
      <c r="D38" s="8" t="str">
        <f t="shared" si="1"/>
        <v/>
      </c>
      <c r="E38" s="8" t="str">
        <f t="shared" si="1"/>
        <v/>
      </c>
      <c r="F38" s="8" t="str">
        <f t="shared" si="1"/>
        <v/>
      </c>
      <c r="G38" s="8" t="str">
        <f t="shared" si="1"/>
        <v/>
      </c>
      <c r="H38" s="8" t="str">
        <f t="shared" si="1"/>
        <v/>
      </c>
      <c r="I38" s="8">
        <f t="shared" si="1"/>
        <v>1.2534582835645972E-2</v>
      </c>
      <c r="J38" s="8">
        <f t="shared" si="1"/>
        <v>4.2244071399163301E-2</v>
      </c>
      <c r="K38" s="8">
        <f t="shared" si="1"/>
        <v>8.1350735090919585E-2</v>
      </c>
      <c r="L38" s="8">
        <f t="shared" si="1"/>
        <v>0.11749308535921746</v>
      </c>
      <c r="M38" s="8">
        <f t="shared" si="1"/>
        <v>0.14141280957734836</v>
      </c>
      <c r="N38" s="8"/>
      <c r="O38" s="8"/>
      <c r="P38" s="8"/>
      <c r="Q38" s="8"/>
    </row>
    <row r="39" spans="1:17" x14ac:dyDescent="0.2">
      <c r="B39">
        <v>5</v>
      </c>
      <c r="C39" s="8"/>
      <c r="D39" s="8" t="str">
        <f t="shared" si="1"/>
        <v/>
      </c>
      <c r="E39" s="8" t="str">
        <f t="shared" si="1"/>
        <v/>
      </c>
      <c r="F39" s="8" t="str">
        <f t="shared" si="1"/>
        <v/>
      </c>
      <c r="G39" s="8" t="str">
        <f t="shared" si="1"/>
        <v/>
      </c>
      <c r="H39" s="8">
        <f t="shared" si="1"/>
        <v>2.6204470499127198E-2</v>
      </c>
      <c r="I39" s="8">
        <f t="shared" si="1"/>
        <v>7.5570044051660387E-2</v>
      </c>
      <c r="J39" s="8">
        <f t="shared" si="1"/>
        <v>0.12746329531710218</v>
      </c>
      <c r="K39" s="8">
        <f t="shared" si="1"/>
        <v>0.16379559477727623</v>
      </c>
      <c r="L39" s="8">
        <f t="shared" si="1"/>
        <v>0.17759404650164118</v>
      </c>
      <c r="M39" s="8">
        <f t="shared" si="1"/>
        <v>0.17116280587977789</v>
      </c>
      <c r="N39" s="8"/>
      <c r="O39" s="8"/>
      <c r="P39" s="8"/>
      <c r="Q39" s="8"/>
    </row>
    <row r="40" spans="1:17" x14ac:dyDescent="0.2">
      <c r="B40">
        <v>4</v>
      </c>
      <c r="C40" s="8"/>
      <c r="D40" s="8" t="str">
        <f t="shared" si="1"/>
        <v/>
      </c>
      <c r="E40" s="8" t="str">
        <f t="shared" si="1"/>
        <v/>
      </c>
      <c r="F40" s="8" t="str">
        <f t="shared" si="1"/>
        <v/>
      </c>
      <c r="G40" s="8">
        <f t="shared" si="1"/>
        <v>5.4608221565121989E-2</v>
      </c>
      <c r="H40" s="8">
        <f t="shared" si="1"/>
        <v>0.13150183499358156</v>
      </c>
      <c r="I40" s="8">
        <f t="shared" si="1"/>
        <v>0.18981160357369894</v>
      </c>
      <c r="J40" s="8">
        <f t="shared" si="1"/>
        <v>0.21363065728294833</v>
      </c>
      <c r="K40" s="8">
        <f t="shared" si="1"/>
        <v>0.20608259352688635</v>
      </c>
      <c r="L40" s="8">
        <f t="shared" si="1"/>
        <v>0.17891973081429283</v>
      </c>
      <c r="M40" s="8">
        <f t="shared" si="1"/>
        <v>0.14383320623841039</v>
      </c>
      <c r="N40" s="8"/>
      <c r="O40" s="8"/>
      <c r="P40" s="8"/>
      <c r="Q40" s="8"/>
    </row>
    <row r="41" spans="1:17" x14ac:dyDescent="0.2">
      <c r="B41">
        <v>3</v>
      </c>
      <c r="C41" s="8"/>
      <c r="D41" s="8" t="str">
        <f t="shared" si="1"/>
        <v/>
      </c>
      <c r="E41" s="8" t="str">
        <f t="shared" si="1"/>
        <v/>
      </c>
      <c r="F41" s="8">
        <f t="shared" si="1"/>
        <v>0.11345170495223247</v>
      </c>
      <c r="G41" s="8">
        <f t="shared" si="1"/>
        <v>0.21900108977859822</v>
      </c>
      <c r="H41" s="8">
        <f t="shared" si="1"/>
        <v>0.26394216836878548</v>
      </c>
      <c r="I41" s="8">
        <f t="shared" si="1"/>
        <v>0.25423811100777277</v>
      </c>
      <c r="J41" s="8">
        <f t="shared" si="1"/>
        <v>0.21479631704200167</v>
      </c>
      <c r="K41" s="8">
        <f t="shared" si="1"/>
        <v>0.16591329527251614</v>
      </c>
      <c r="L41" s="8">
        <f t="shared" si="1"/>
        <v>0.12014473619512085</v>
      </c>
      <c r="M41" s="8">
        <f t="shared" si="1"/>
        <v>8.2860422749935048E-2</v>
      </c>
      <c r="N41" s="8"/>
      <c r="O41" s="8"/>
      <c r="P41" s="8"/>
      <c r="Q41" s="8"/>
    </row>
    <row r="42" spans="1:17" x14ac:dyDescent="0.2">
      <c r="B42">
        <v>2</v>
      </c>
      <c r="C42" s="8"/>
      <c r="D42" s="8" t="str">
        <f t="shared" si="1"/>
        <v/>
      </c>
      <c r="E42" s="8">
        <f t="shared" si="1"/>
        <v>0.23500978614563542</v>
      </c>
      <c r="F42" s="8">
        <f t="shared" si="1"/>
        <v>0.34091377247288362</v>
      </c>
      <c r="G42" s="8">
        <f t="shared" si="1"/>
        <v>0.32933723860573749</v>
      </c>
      <c r="H42" s="8">
        <f t="shared" si="1"/>
        <v>0.26486056571617578</v>
      </c>
      <c r="I42" s="8">
        <f t="shared" si="1"/>
        <v>0.19152640772919943</v>
      </c>
      <c r="J42" s="8">
        <f t="shared" si="1"/>
        <v>0.12956176179579879</v>
      </c>
      <c r="K42" s="8">
        <f t="shared" si="1"/>
        <v>8.3468822070991072E-2</v>
      </c>
      <c r="L42" s="8">
        <f t="shared" si="1"/>
        <v>5.1853313770820884E-2</v>
      </c>
      <c r="M42" s="8">
        <f t="shared" si="1"/>
        <v>3.1318630631829956E-2</v>
      </c>
      <c r="N42" s="8"/>
      <c r="O42" s="8"/>
      <c r="P42" s="8"/>
      <c r="Q42" s="8"/>
    </row>
    <row r="43" spans="1:17" x14ac:dyDescent="0.2">
      <c r="B43">
        <v>1</v>
      </c>
      <c r="C43" s="8"/>
      <c r="D43" s="8">
        <f t="shared" si="1"/>
        <v>0.48543690266956868</v>
      </c>
      <c r="E43" s="8">
        <f t="shared" si="1"/>
        <v>0.47038415279082219</v>
      </c>
      <c r="F43" s="8">
        <f t="shared" si="1"/>
        <v>0.34146398812152151</v>
      </c>
      <c r="G43" s="8">
        <f t="shared" si="1"/>
        <v>0.22010425595485772</v>
      </c>
      <c r="H43" s="8">
        <f t="shared" si="1"/>
        <v>0.13287961234618451</v>
      </c>
      <c r="I43" s="8">
        <f t="shared" si="1"/>
        <v>7.6942173413903775E-2</v>
      </c>
      <c r="J43" s="8">
        <f t="shared" si="1"/>
        <v>4.3410195912941665E-2</v>
      </c>
      <c r="K43" s="8">
        <f t="shared" si="1"/>
        <v>2.3991358830567477E-2</v>
      </c>
      <c r="L43" s="8">
        <f t="shared" si="1"/>
        <v>1.3052046472563984E-2</v>
      </c>
      <c r="M43" s="8">
        <f t="shared" si="1"/>
        <v>7.0131982305840909E-3</v>
      </c>
      <c r="N43" s="8"/>
      <c r="O43" s="8"/>
      <c r="P43" s="8"/>
      <c r="Q43" s="8"/>
    </row>
    <row r="44" spans="1:17" x14ac:dyDescent="0.2">
      <c r="B44">
        <v>0</v>
      </c>
      <c r="C44" s="8">
        <v>1</v>
      </c>
      <c r="D44" s="9">
        <f t="shared" si="1"/>
        <v>0.48543690266956868</v>
      </c>
      <c r="E44" s="8">
        <f t="shared" si="1"/>
        <v>0.23537436664518677</v>
      </c>
      <c r="F44" s="8">
        <f t="shared" si="1"/>
        <v>0.11400192060087035</v>
      </c>
      <c r="G44" s="8">
        <f t="shared" si="1"/>
        <v>5.5159885562596475E-2</v>
      </c>
      <c r="H44" s="8">
        <f t="shared" si="1"/>
        <v>2.6663850504339833E-2</v>
      </c>
      <c r="I44" s="8">
        <f t="shared" si="1"/>
        <v>1.287773433479257E-2</v>
      </c>
      <c r="J44" s="8">
        <f t="shared" si="1"/>
        <v>6.2325974367483591E-3</v>
      </c>
      <c r="K44" s="8">
        <f t="shared" si="1"/>
        <v>3.0164158999805E-3</v>
      </c>
      <c r="L44" s="8">
        <f t="shared" si="1"/>
        <v>1.459870677745758E-3</v>
      </c>
      <c r="M44" s="8">
        <f t="shared" si="1"/>
        <v>7.0655597800345067E-4</v>
      </c>
      <c r="N44" s="8"/>
      <c r="O44" s="8"/>
      <c r="P44" s="8"/>
      <c r="Q44" s="8"/>
    </row>
    <row r="46" spans="1:17" ht="13.5" thickBot="1" x14ac:dyDescent="0.25"/>
    <row r="47" spans="1:17" ht="13.5" thickBot="1" x14ac:dyDescent="0.25">
      <c r="A47" s="137" t="s">
        <v>41</v>
      </c>
      <c r="B47" s="139"/>
      <c r="C47" s="138"/>
      <c r="D47" s="88">
        <f>SUM(D30:D44)</f>
        <v>0.97087380533913736</v>
      </c>
      <c r="E47" s="89">
        <f>SUM(E30:E44)</f>
        <v>0.94076830558164437</v>
      </c>
      <c r="F47" s="89">
        <f t="shared" ref="F47:M47" si="2">SUM(F30:F44)</f>
        <v>0.90983138614750791</v>
      </c>
      <c r="G47" s="89">
        <f t="shared" si="2"/>
        <v>0.87821069146691189</v>
      </c>
      <c r="H47" s="89">
        <f t="shared" si="2"/>
        <v>0.84605250242819441</v>
      </c>
      <c r="I47" s="89">
        <f t="shared" si="2"/>
        <v>0.81350065694667384</v>
      </c>
      <c r="J47" s="89">
        <f t="shared" si="2"/>
        <v>0.78333817582931753</v>
      </c>
      <c r="K47" s="89">
        <f t="shared" si="2"/>
        <v>0.75356716057453232</v>
      </c>
      <c r="L47" s="89">
        <f t="shared" si="2"/>
        <v>0.72422956442504205</v>
      </c>
      <c r="M47" s="89">
        <f t="shared" si="2"/>
        <v>0.6953643650981185</v>
      </c>
      <c r="N47" s="89"/>
      <c r="O47" s="89"/>
      <c r="P47" s="89"/>
      <c r="Q47" s="90"/>
    </row>
    <row r="48" spans="1:17" ht="13.5" thickBot="1" x14ac:dyDescent="0.25">
      <c r="A48" s="137" t="s">
        <v>42</v>
      </c>
      <c r="B48" s="139"/>
      <c r="C48" s="138"/>
      <c r="D48" s="85">
        <f>100*((1/D47)^(1/D29)-1)</f>
        <v>2.9999979915709574</v>
      </c>
      <c r="E48" s="86">
        <f t="shared" ref="E48:M48" si="3">100*((1/E47)^(1/E29)-1)</f>
        <v>3.0999990272839728</v>
      </c>
      <c r="F48" s="86">
        <f t="shared" si="3"/>
        <v>3.1999994980773439</v>
      </c>
      <c r="G48" s="86">
        <f t="shared" si="3"/>
        <v>3.2999996405788323</v>
      </c>
      <c r="H48" s="86">
        <f t="shared" si="3"/>
        <v>3.3999996125095411</v>
      </c>
      <c r="I48" s="86">
        <f t="shared" si="3"/>
        <v>3.4999997319960396</v>
      </c>
      <c r="J48" s="86">
        <f t="shared" si="3"/>
        <v>3.5499994918190669</v>
      </c>
      <c r="K48" s="86">
        <f t="shared" si="3"/>
        <v>3.5999997760097546</v>
      </c>
      <c r="L48" s="86">
        <f t="shared" si="3"/>
        <v>3.6499998027953895</v>
      </c>
      <c r="M48" s="86">
        <f t="shared" si="3"/>
        <v>3.7000001243860048</v>
      </c>
      <c r="N48" s="86"/>
      <c r="O48" s="86"/>
      <c r="P48" s="86"/>
      <c r="Q48" s="87"/>
    </row>
    <row r="49" spans="1:17" ht="13.5" thickBot="1" x14ac:dyDescent="0.25"/>
    <row r="50" spans="1:17" ht="13.5" thickBot="1" x14ac:dyDescent="0.25">
      <c r="A50" s="137" t="s">
        <v>20</v>
      </c>
      <c r="B50" s="139"/>
      <c r="C50" s="138"/>
      <c r="D50" s="82">
        <f t="shared" ref="D50:Q50" si="4">(D48-C4)^2</f>
        <v>4.0337872192898712E-12</v>
      </c>
      <c r="E50" s="116">
        <f>(E48-D4)^2</f>
        <v>9.4617646972932216E-13</v>
      </c>
      <c r="F50" s="83">
        <f t="shared" si="4"/>
        <v>2.5192635293366373E-13</v>
      </c>
      <c r="G50" s="83">
        <f t="shared" si="4"/>
        <v>1.2918357564354056E-13</v>
      </c>
      <c r="H50" s="83">
        <f t="shared" si="4"/>
        <v>1.5014885568490162E-13</v>
      </c>
      <c r="I50" s="83">
        <f t="shared" si="4"/>
        <v>7.1826122767321783E-14</v>
      </c>
      <c r="J50" s="83">
        <f t="shared" si="4"/>
        <v>2.5824786055290667E-13</v>
      </c>
      <c r="K50" s="83">
        <f t="shared" si="4"/>
        <v>5.0171630062396669E-14</v>
      </c>
      <c r="L50" s="83">
        <f t="shared" si="4"/>
        <v>3.8889658370618841E-14</v>
      </c>
      <c r="M50" s="83">
        <f t="shared" si="4"/>
        <v>1.5471878142192606E-14</v>
      </c>
      <c r="N50" s="83">
        <f t="shared" si="4"/>
        <v>0</v>
      </c>
      <c r="O50" s="83">
        <f t="shared" si="4"/>
        <v>0</v>
      </c>
      <c r="P50" s="83">
        <f t="shared" si="4"/>
        <v>0</v>
      </c>
      <c r="Q50" s="84">
        <f t="shared" si="4"/>
        <v>0</v>
      </c>
    </row>
    <row r="51" spans="1:17" ht="13.5" thickBot="1" x14ac:dyDescent="0.25">
      <c r="A51" s="137" t="s">
        <v>19</v>
      </c>
      <c r="B51" s="139"/>
      <c r="C51" s="138"/>
      <c r="D51" s="81">
        <f>SUM(D50:Q50)</f>
        <v>5.9458296231767365E-12</v>
      </c>
    </row>
    <row r="55" spans="1:17" ht="13.5" thickBot="1" x14ac:dyDescent="0.25"/>
    <row r="56" spans="1:17" ht="13.5" thickBot="1" x14ac:dyDescent="0.25">
      <c r="A56" s="146" t="s">
        <v>28</v>
      </c>
      <c r="B56" s="147"/>
      <c r="C56" s="148"/>
      <c r="D56" s="12"/>
      <c r="E56" s="12"/>
      <c r="F56" s="12" t="s">
        <v>50</v>
      </c>
      <c r="G56" s="12"/>
      <c r="H56" s="12"/>
      <c r="I56" s="12"/>
      <c r="J56" s="12"/>
      <c r="K56" s="12"/>
      <c r="L56" s="12"/>
      <c r="M56" s="12"/>
      <c r="N56" s="12"/>
      <c r="O56" s="12"/>
      <c r="P56" s="12"/>
    </row>
    <row r="57" spans="1:17" x14ac:dyDescent="0.2">
      <c r="A57" s="12"/>
      <c r="B57" s="12"/>
      <c r="C57" s="12">
        <v>0</v>
      </c>
      <c r="D57" s="12">
        <v>1</v>
      </c>
      <c r="E57" s="12">
        <v>2</v>
      </c>
      <c r="F57" s="12">
        <v>3</v>
      </c>
      <c r="G57" s="12">
        <v>4</v>
      </c>
      <c r="H57" s="12">
        <v>5</v>
      </c>
      <c r="I57" s="12">
        <v>6</v>
      </c>
      <c r="J57" s="12">
        <v>7</v>
      </c>
      <c r="K57" s="12">
        <v>8</v>
      </c>
      <c r="L57" s="12">
        <v>9</v>
      </c>
      <c r="M57" s="12"/>
      <c r="N57" s="12"/>
      <c r="O57" s="12"/>
      <c r="P57" s="12"/>
    </row>
    <row r="58" spans="1:17" x14ac:dyDescent="0.2">
      <c r="A58" s="12"/>
      <c r="B58" s="12">
        <v>9</v>
      </c>
      <c r="C58" s="3" t="str">
        <f t="shared" ref="C58:E67" si="5">IF($B58&lt;= C$57, ($B$7*D57+$B$8*D58)/(1+C16/100),"")</f>
        <v/>
      </c>
      <c r="D58" s="3" t="str">
        <f t="shared" si="5"/>
        <v/>
      </c>
      <c r="E58" s="3" t="str">
        <f t="shared" ref="E58:E64" si="6">IF($B58&lt;= E$57, MAX((E16/100-$C$70)/(1+E16/100) +($B$7*F57+$B$8*F58)/(1+E16/100) - $C$73,0),"")</f>
        <v/>
      </c>
      <c r="F58" s="106" t="str">
        <f t="shared" ref="F58:K67" si="7">IF($B58&lt;= F$57, (F16/100-$C$70)/(1+F16/100) +($B$7*G57+$B$8*G58)/(1+F16/100),"")</f>
        <v/>
      </c>
      <c r="G58" s="106" t="str">
        <f t="shared" si="7"/>
        <v/>
      </c>
      <c r="H58" s="106" t="str">
        <f t="shared" si="7"/>
        <v/>
      </c>
      <c r="I58" s="106" t="str">
        <f t="shared" si="7"/>
        <v/>
      </c>
      <c r="J58" s="106" t="str">
        <f t="shared" si="7"/>
        <v/>
      </c>
      <c r="K58" s="106" t="str">
        <f t="shared" si="7"/>
        <v/>
      </c>
      <c r="L58" s="106">
        <f t="shared" ref="L58:L67" si="8">IF($B58&lt;= L$57, (L16/100-$C$70)/(1+L16/100),"")</f>
        <v>1.2258049404184001E-2</v>
      </c>
      <c r="M58" s="4"/>
      <c r="N58" s="4"/>
      <c r="O58" s="4"/>
      <c r="P58" s="4"/>
    </row>
    <row r="59" spans="1:17" x14ac:dyDescent="0.2">
      <c r="A59" s="12"/>
      <c r="B59" s="12">
        <v>8</v>
      </c>
      <c r="C59" s="3" t="str">
        <f t="shared" si="5"/>
        <v/>
      </c>
      <c r="D59" s="3" t="str">
        <f t="shared" si="5"/>
        <v/>
      </c>
      <c r="E59" s="3" t="str">
        <f t="shared" si="6"/>
        <v/>
      </c>
      <c r="F59" s="106" t="str">
        <f t="shared" si="7"/>
        <v/>
      </c>
      <c r="G59" s="106" t="str">
        <f t="shared" si="7"/>
        <v/>
      </c>
      <c r="H59" s="106" t="str">
        <f t="shared" si="7"/>
        <v/>
      </c>
      <c r="I59" s="106" t="str">
        <f t="shared" si="7"/>
        <v/>
      </c>
      <c r="J59" s="106" t="str">
        <f t="shared" si="7"/>
        <v/>
      </c>
      <c r="K59" s="106">
        <f t="shared" si="7"/>
        <v>2.0451965782564894E-2</v>
      </c>
      <c r="L59" s="106">
        <f t="shared" si="8"/>
        <v>9.8757622986583443E-3</v>
      </c>
      <c r="M59" s="4"/>
      <c r="N59" s="4"/>
      <c r="O59" s="4"/>
      <c r="P59" s="4"/>
    </row>
    <row r="60" spans="1:17" x14ac:dyDescent="0.2">
      <c r="A60" s="12"/>
      <c r="B60" s="12">
        <v>7</v>
      </c>
      <c r="C60" s="3" t="str">
        <f t="shared" si="5"/>
        <v/>
      </c>
      <c r="D60" s="3" t="str">
        <f t="shared" si="5"/>
        <v/>
      </c>
      <c r="E60" s="3" t="str">
        <f t="shared" si="6"/>
        <v/>
      </c>
      <c r="F60" s="106" t="str">
        <f t="shared" si="7"/>
        <v/>
      </c>
      <c r="G60" s="106" t="str">
        <f t="shared" si="7"/>
        <v/>
      </c>
      <c r="H60" s="106" t="str">
        <f t="shared" si="7"/>
        <v/>
      </c>
      <c r="I60" s="106" t="str">
        <f t="shared" si="7"/>
        <v/>
      </c>
      <c r="J60" s="106">
        <f t="shared" si="7"/>
        <v>2.502625512071642E-2</v>
      </c>
      <c r="K60" s="106">
        <f t="shared" si="7"/>
        <v>1.5973104637831862E-2</v>
      </c>
      <c r="L60" s="106">
        <f t="shared" si="8"/>
        <v>7.5989717370402009E-3</v>
      </c>
      <c r="M60" s="4"/>
      <c r="N60" s="4"/>
      <c r="O60" s="4"/>
      <c r="P60" s="4"/>
    </row>
    <row r="61" spans="1:17" x14ac:dyDescent="0.2">
      <c r="A61" s="12"/>
      <c r="B61" s="12">
        <v>6</v>
      </c>
      <c r="C61" s="3" t="str">
        <f t="shared" si="5"/>
        <v/>
      </c>
      <c r="D61" s="3" t="str">
        <f t="shared" si="5"/>
        <v/>
      </c>
      <c r="E61" s="3" t="str">
        <f t="shared" si="6"/>
        <v/>
      </c>
      <c r="F61" s="106" t="str">
        <f t="shared" si="7"/>
        <v/>
      </c>
      <c r="G61" s="106" t="str">
        <f t="shared" si="7"/>
        <v/>
      </c>
      <c r="H61" s="106" t="str">
        <f t="shared" si="7"/>
        <v/>
      </c>
      <c r="I61" s="106">
        <f t="shared" si="7"/>
        <v>2.6355204467367513E-2</v>
      </c>
      <c r="J61" s="106">
        <f t="shared" si="7"/>
        <v>1.8690952756719139E-2</v>
      </c>
      <c r="K61" s="106">
        <f t="shared" si="7"/>
        <v>1.1683733570272239E-2</v>
      </c>
      <c r="L61" s="106">
        <f t="shared" si="8"/>
        <v>5.4234828593188993E-3</v>
      </c>
      <c r="M61" s="4"/>
      <c r="N61" s="4"/>
      <c r="O61" s="4"/>
      <c r="P61" s="4"/>
    </row>
    <row r="62" spans="1:17" x14ac:dyDescent="0.2">
      <c r="A62" s="12"/>
      <c r="B62" s="12">
        <v>5</v>
      </c>
      <c r="C62" s="3" t="str">
        <f t="shared" si="5"/>
        <v/>
      </c>
      <c r="D62" s="3" t="str">
        <f t="shared" si="5"/>
        <v/>
      </c>
      <c r="E62" s="3" t="str">
        <f t="shared" si="6"/>
        <v/>
      </c>
      <c r="F62" s="106" t="str">
        <f t="shared" si="7"/>
        <v/>
      </c>
      <c r="G62" s="106" t="str">
        <f t="shared" si="7"/>
        <v/>
      </c>
      <c r="H62" s="106">
        <f t="shared" si="7"/>
        <v>2.740650888319799E-2</v>
      </c>
      <c r="I62" s="106">
        <f t="shared" si="7"/>
        <v>1.8366322703430318E-2</v>
      </c>
      <c r="J62" s="106">
        <f t="shared" si="7"/>
        <v>1.2612221554132854E-2</v>
      </c>
      <c r="K62" s="106">
        <f t="shared" si="7"/>
        <v>7.5771328359866448E-3</v>
      </c>
      <c r="L62" s="106">
        <f t="shared" si="8"/>
        <v>3.3452237633936114E-3</v>
      </c>
      <c r="M62" s="4"/>
      <c r="N62" s="4"/>
      <c r="O62" s="4"/>
      <c r="P62" s="4"/>
    </row>
    <row r="63" spans="1:17" x14ac:dyDescent="0.2">
      <c r="A63" s="12"/>
      <c r="B63" s="12">
        <v>4</v>
      </c>
      <c r="C63" s="3" t="str">
        <f t="shared" si="5"/>
        <v/>
      </c>
      <c r="D63" s="3" t="str">
        <f t="shared" si="5"/>
        <v/>
      </c>
      <c r="E63" s="3" t="str">
        <f t="shared" si="6"/>
        <v/>
      </c>
      <c r="F63" s="106" t="str">
        <f t="shared" si="7"/>
        <v/>
      </c>
      <c r="G63" s="106">
        <f t="shared" si="7"/>
        <v>2.4555124671136519E-2</v>
      </c>
      <c r="H63" s="106">
        <f t="shared" si="7"/>
        <v>1.7836909437521024E-2</v>
      </c>
      <c r="I63" s="106">
        <f t="shared" si="7"/>
        <v>1.0687795401117847E-2</v>
      </c>
      <c r="J63" s="106">
        <f t="shared" si="7"/>
        <v>6.7820278561066608E-3</v>
      </c>
      <c r="K63" s="106">
        <f t="shared" si="7"/>
        <v>3.6467006868458034E-3</v>
      </c>
      <c r="L63" s="106">
        <f t="shared" si="8"/>
        <v>1.3602461397262025E-3</v>
      </c>
      <c r="M63" s="4"/>
      <c r="N63" s="4"/>
      <c r="O63" s="4"/>
      <c r="P63" s="4"/>
    </row>
    <row r="64" spans="1:17" x14ac:dyDescent="0.2">
      <c r="A64" s="12"/>
      <c r="B64" s="12">
        <v>3</v>
      </c>
      <c r="C64" s="3" t="str">
        <f t="shared" si="5"/>
        <v/>
      </c>
      <c r="D64" s="3" t="str">
        <f t="shared" si="5"/>
        <v/>
      </c>
      <c r="E64" s="3" t="str">
        <f t="shared" si="6"/>
        <v/>
      </c>
      <c r="F64" s="106">
        <f>IF($B64&lt;= F$57, MAX((F22/100-$C$70)/(1+F22/100) +($B$7*G63+$B$8*G64)/(1+F22/100),0),"")</f>
        <v>1.8154343504241756E-2</v>
      </c>
      <c r="G64" s="106">
        <f t="shared" si="7"/>
        <v>1.3604343321255707E-2</v>
      </c>
      <c r="H64" s="106">
        <f t="shared" si="7"/>
        <v>8.6233886652094943E-3</v>
      </c>
      <c r="I64" s="106">
        <f t="shared" si="7"/>
        <v>3.3111425730155872E-3</v>
      </c>
      <c r="J64" s="106">
        <f t="shared" si="7"/>
        <v>1.1923687272678415E-3</v>
      </c>
      <c r="K64" s="106">
        <f t="shared" si="7"/>
        <v>-1.1403626691105736E-4</v>
      </c>
      <c r="L64" s="106">
        <f t="shared" si="8"/>
        <v>-5.35274612943852E-4</v>
      </c>
      <c r="M64" s="4"/>
      <c r="N64" s="4"/>
      <c r="O64" s="4"/>
      <c r="P64" s="4"/>
    </row>
    <row r="65" spans="1:16" x14ac:dyDescent="0.2">
      <c r="A65" s="12"/>
      <c r="B65" s="12">
        <v>2</v>
      </c>
      <c r="C65" s="3" t="str">
        <f t="shared" si="5"/>
        <v/>
      </c>
      <c r="D65" s="3" t="str">
        <f t="shared" si="5"/>
        <v/>
      </c>
      <c r="E65" s="3">
        <f t="shared" si="5"/>
        <v>1.1656340817156285E-2</v>
      </c>
      <c r="F65" s="106">
        <f>IF($B65&lt;= F$57, MAX((F23/100-$C$70)/(1+F23/100) +($B$7*G64+$B$8*G65)/(1+F23/100),0),"")</f>
        <v>5.9912095646514184E-3</v>
      </c>
      <c r="G65" s="106">
        <f t="shared" si="7"/>
        <v>3.0453663579171559E-3</v>
      </c>
      <c r="H65" s="106">
        <f t="shared" si="7"/>
        <v>-2.4229858529117458E-4</v>
      </c>
      <c r="I65" s="106">
        <f t="shared" si="7"/>
        <v>-3.7722228645508549E-3</v>
      </c>
      <c r="J65" s="106">
        <f t="shared" si="7"/>
        <v>-4.1647033308802369E-3</v>
      </c>
      <c r="K65" s="106">
        <f t="shared" si="7"/>
        <v>-3.711414260934378E-3</v>
      </c>
      <c r="L65" s="106">
        <f t="shared" si="8"/>
        <v>-2.3450397364501662E-3</v>
      </c>
      <c r="M65" s="4"/>
      <c r="N65" s="4"/>
      <c r="O65" s="4"/>
      <c r="P65" s="4"/>
    </row>
    <row r="66" spans="1:16" x14ac:dyDescent="0.2">
      <c r="A66" s="12"/>
      <c r="B66" s="12">
        <v>1</v>
      </c>
      <c r="C66" s="3" t="str">
        <f t="shared" si="5"/>
        <v/>
      </c>
      <c r="D66" s="106">
        <f t="shared" si="5"/>
        <v>7.0456376083976816E-3</v>
      </c>
      <c r="E66" s="3">
        <f t="shared" si="5"/>
        <v>2.8971488653256805E-3</v>
      </c>
      <c r="F66" s="106">
        <f>IF($B66&lt;= F$57, MAX((F24/100-$C$70)/(1+F24/100) +($B$7*G65+$B$8*G66)/(1+F24/100),0),"")</f>
        <v>0</v>
      </c>
      <c r="G66" s="106">
        <f t="shared" si="7"/>
        <v>-7.1293750504909676E-3</v>
      </c>
      <c r="H66" s="106">
        <f t="shared" si="7"/>
        <v>-8.7686864306717703E-3</v>
      </c>
      <c r="I66" s="106">
        <f t="shared" si="7"/>
        <v>-1.0570954203613821E-2</v>
      </c>
      <c r="J66" s="106">
        <f t="shared" si="7"/>
        <v>-9.2970583851019195E-3</v>
      </c>
      <c r="K66" s="106">
        <f t="shared" si="7"/>
        <v>-7.1516250258611084E-3</v>
      </c>
      <c r="L66" s="106">
        <f t="shared" si="8"/>
        <v>-4.0726278756610165E-3</v>
      </c>
      <c r="M66" s="4"/>
      <c r="N66" s="4"/>
      <c r="O66" s="4"/>
      <c r="P66" s="4"/>
    </row>
    <row r="67" spans="1:16" x14ac:dyDescent="0.2">
      <c r="A67" s="12"/>
      <c r="B67" s="12">
        <v>0</v>
      </c>
      <c r="C67" s="107">
        <f t="shared" si="5"/>
        <v>4.1021270772056513E-3</v>
      </c>
      <c r="D67" s="3">
        <f t="shared" si="5"/>
        <v>1.4047440058693374E-3</v>
      </c>
      <c r="E67" s="3">
        <f t="shared" si="5"/>
        <v>0</v>
      </c>
      <c r="F67" s="106">
        <f>IF($B67&lt;= F$57, MAX((F25/100-$C$70)/(1+F25/100) +($B$7*G66+$B$8*G67)/(1+F25/100),0),"")</f>
        <v>0</v>
      </c>
      <c r="G67" s="106">
        <f t="shared" si="7"/>
        <v>-1.6927929891111429E-2</v>
      </c>
      <c r="H67" s="106">
        <f t="shared" si="7"/>
        <v>-1.6964539536522723E-2</v>
      </c>
      <c r="I67" s="106">
        <f t="shared" si="7"/>
        <v>-1.7093733811819913E-2</v>
      </c>
      <c r="J67" s="106">
        <f t="shared" si="7"/>
        <v>-1.4212469630267809E-2</v>
      </c>
      <c r="K67" s="3">
        <f t="shared" si="7"/>
        <v>-1.0440709763480707E-2</v>
      </c>
      <c r="L67" s="3">
        <f t="shared" si="8"/>
        <v>-5.7214962069861231E-3</v>
      </c>
      <c r="M67" s="4"/>
      <c r="N67" s="4"/>
      <c r="O67" s="4"/>
      <c r="P67" s="4"/>
    </row>
    <row r="68" spans="1:16" x14ac:dyDescent="0.2">
      <c r="C68" s="12">
        <f>C67*1000000</f>
        <v>4102.1270772056514</v>
      </c>
    </row>
    <row r="70" spans="1:16" x14ac:dyDescent="0.2">
      <c r="A70" s="1" t="s">
        <v>22</v>
      </c>
      <c r="B70" s="11"/>
      <c r="C70" s="18">
        <v>3.9E-2</v>
      </c>
      <c r="D70" s="1" t="s">
        <v>30</v>
      </c>
    </row>
    <row r="71" spans="1:16" x14ac:dyDescent="0.2">
      <c r="A71" s="1" t="s">
        <v>23</v>
      </c>
      <c r="C71" s="19">
        <v>3</v>
      </c>
      <c r="D71" s="1" t="s">
        <v>26</v>
      </c>
    </row>
    <row r="72" spans="1:16" x14ac:dyDescent="0.2">
      <c r="A72" s="1" t="s">
        <v>24</v>
      </c>
      <c r="C72" s="14">
        <v>10</v>
      </c>
      <c r="D72" s="1" t="s">
        <v>27</v>
      </c>
    </row>
    <row r="73" spans="1:16" x14ac:dyDescent="0.2">
      <c r="A73" s="1" t="s">
        <v>25</v>
      </c>
      <c r="C73" s="15">
        <v>0</v>
      </c>
      <c r="D73" s="1" t="s">
        <v>31</v>
      </c>
    </row>
    <row r="74" spans="1:16" x14ac:dyDescent="0.2">
      <c r="A74" s="1" t="s">
        <v>29</v>
      </c>
      <c r="C74" s="14">
        <v>1</v>
      </c>
    </row>
    <row r="85" spans="15:19" x14ac:dyDescent="0.2">
      <c r="O85" t="s">
        <v>7</v>
      </c>
    </row>
    <row r="87" spans="15:19" x14ac:dyDescent="0.2">
      <c r="S87" t="s">
        <v>7</v>
      </c>
    </row>
    <row r="115" spans="9:9" x14ac:dyDescent="0.2">
      <c r="I115" t="s">
        <v>7</v>
      </c>
    </row>
  </sheetData>
  <mergeCells count="11">
    <mergeCell ref="A47:C47"/>
    <mergeCell ref="A48:C48"/>
    <mergeCell ref="A50:C50"/>
    <mergeCell ref="A51:C51"/>
    <mergeCell ref="A56:C56"/>
    <mergeCell ref="A28:B28"/>
    <mergeCell ref="A1:H1"/>
    <mergeCell ref="A3:B3"/>
    <mergeCell ref="A4:B4"/>
    <mergeCell ref="A5:B5"/>
    <mergeCell ref="A10:B10"/>
  </mergeCells>
  <pageMargins left="0.53" right="0.38" top="0.63" bottom="5.31" header="0.5" footer="0.5"/>
  <pageSetup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ZCB recovery</vt:lpstr>
      <vt:lpstr>ZCB+Options</vt:lpstr>
      <vt:lpstr>BondForward+Futures</vt:lpstr>
      <vt:lpstr>Caplets</vt:lpstr>
      <vt:lpstr>Swaps+Swaptions</vt:lpstr>
      <vt:lpstr>Elementary Prices</vt:lpstr>
      <vt:lpstr>BDT</vt:lpstr>
      <vt:lpstr>BDT_b=.1</vt:lpstr>
      <vt:lpstr>BDT_b=.05</vt:lpstr>
      <vt:lpstr>BDT_b=.01</vt:lpstr>
      <vt:lpstr>BDT!Print_Area</vt:lpstr>
      <vt:lpstr>'BDT_b=.01'!Print_Area</vt:lpstr>
      <vt:lpstr>'BDT_b=.05'!Print_Area</vt:lpstr>
      <vt:lpstr>'BDT_b=.1'!Print_Area</vt:lpstr>
    </vt:vector>
  </TitlesOfParts>
  <Company>London Business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Models for AMF chapter 16</dc:title>
  <dc:creator>Mary Jackson and  Mike Staunton</dc:creator>
  <cp:lastModifiedBy>admin</cp:lastModifiedBy>
  <cp:lastPrinted>2004-05-18T03:27:22Z</cp:lastPrinted>
  <dcterms:created xsi:type="dcterms:W3CDTF">2000-07-13T16:13:54Z</dcterms:created>
  <dcterms:modified xsi:type="dcterms:W3CDTF">2020-11-24T09:44:42Z</dcterms:modified>
</cp:coreProperties>
</file>