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trangphan/Downloads/LEAN CHAPTER 6 /"/>
    </mc:Choice>
  </mc:AlternateContent>
  <xr:revisionPtr revIDLastSave="0" documentId="8_{F101F232-EF13-194E-99F4-93B8CDA7D4B8}" xr6:coauthVersionLast="47" xr6:coauthVersionMax="47" xr10:uidLastSave="{00000000-0000-0000-0000-000000000000}"/>
  <bookViews>
    <workbookView xWindow="0" yWindow="740" windowWidth="29400" windowHeight="16880" activeTab="2" xr2:uid="{267C07B3-7E56-7B4A-998E-65975AF723FE}"/>
  </bookViews>
  <sheets>
    <sheet name="EPE " sheetId="1" r:id="rId1"/>
    <sheet name="DAYS OF STOCKS " sheetId="2" r:id="rId2"/>
    <sheet name="AVERAGE WAITING TIME PER ORDER "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3" l="1"/>
  <c r="F18" i="3"/>
  <c r="F19" i="3"/>
  <c r="F20" i="3"/>
  <c r="F21" i="3"/>
  <c r="F16" i="3"/>
  <c r="B52" i="2"/>
  <c r="B43" i="2"/>
  <c r="B42" i="2"/>
  <c r="B39" i="2"/>
  <c r="C31" i="2"/>
  <c r="B27" i="2"/>
  <c r="B31" i="2" s="1"/>
  <c r="B14" i="2"/>
  <c r="M28" i="1"/>
  <c r="M19" i="1"/>
  <c r="K19" i="1"/>
  <c r="K20" i="1"/>
  <c r="M20" i="1" s="1"/>
  <c r="K21" i="1"/>
  <c r="M21" i="1" s="1"/>
  <c r="K18" i="1"/>
  <c r="M18" i="1" s="1"/>
  <c r="M44" i="1"/>
  <c r="D71" i="1"/>
  <c r="C68" i="1"/>
  <c r="E69" i="1" s="1"/>
  <c r="B62" i="1"/>
  <c r="B54" i="1"/>
  <c r="I50" i="1" s="1"/>
  <c r="B33" i="1"/>
  <c r="B34" i="1" s="1"/>
  <c r="C36" i="1" s="1"/>
  <c r="B21" i="1"/>
  <c r="D21" i="1" s="1"/>
  <c r="B22" i="1"/>
  <c r="D22" i="1" s="1"/>
  <c r="B23" i="1"/>
  <c r="D23" i="1" s="1"/>
  <c r="B20" i="1"/>
  <c r="D20" i="1" s="1"/>
  <c r="J16" i="3" l="1"/>
  <c r="L43" i="1"/>
  <c r="F71" i="1"/>
  <c r="M23" i="1"/>
  <c r="M29" i="1" s="1"/>
  <c r="M31" i="1" s="1"/>
  <c r="G16" i="3"/>
  <c r="G17" i="3" l="1"/>
  <c r="H16" i="3"/>
  <c r="G18" i="3" l="1"/>
  <c r="H17" i="3"/>
  <c r="J17" i="3"/>
  <c r="G19" i="3" l="1"/>
  <c r="H18" i="3"/>
  <c r="J18" i="3"/>
  <c r="G20" i="3" l="1"/>
  <c r="H19" i="3"/>
  <c r="J19" i="3"/>
  <c r="G21" i="3" l="1"/>
  <c r="H20" i="3"/>
  <c r="J20" i="3"/>
  <c r="H24" i="3"/>
  <c r="H25" i="3"/>
  <c r="H23" i="3"/>
  <c r="H21" i="3" l="1"/>
  <c r="H22" i="3" s="1"/>
  <c r="J21" i="3"/>
</calcChain>
</file>

<file path=xl/sharedStrings.xml><?xml version="1.0" encoding="utf-8"?>
<sst xmlns="http://schemas.openxmlformats.org/spreadsheetml/2006/main" count="310" uniqueCount="222">
  <si>
    <t xml:space="preserve">MURA </t>
  </si>
  <si>
    <t>480 minutes are worked in a factory every day. When planning, they take into account an outage of 100 minutes per day, disruptions and planned maintenance. So you have a net 380 minutes left for production.</t>
  </si>
  <si>
    <t>The factory produces four products with the following forecasts of average daily demand and processing times.</t>
  </si>
  <si>
    <t>- 14 A's with an editing time of 10 minutes each</t>
  </si>
  <si>
    <t>- 6 B's with a processing time of 20 minutes each</t>
  </si>
  <si>
    <t>- 4 C's with a processing time of 20 minutes each</t>
  </si>
  <si>
    <t>- 2 D's with a processing time of 8 minutes each</t>
  </si>
  <si>
    <t>A new setup is required to start each batch. The setup currently takes 50 minutes per product, which means the planner has to use a planning cycle of almost two weeks. Management believes the changeover is far too long and demands that the planning cycle be reduced to 5 days. What is the maximum number of changes allowed per time in minutes to achieve an EPE of 5.00 days?</t>
  </si>
  <si>
    <t xml:space="preserve">380 min </t>
  </si>
  <si>
    <t>A</t>
  </si>
  <si>
    <t>B</t>
  </si>
  <si>
    <t>C</t>
  </si>
  <si>
    <t>D</t>
  </si>
  <si>
    <t xml:space="preserve">Verwachte </t>
  </si>
  <si>
    <t xml:space="preserve">Vraag </t>
  </si>
  <si>
    <t xml:space="preserve">st/dag </t>
  </si>
  <si>
    <t>min/st</t>
  </si>
  <si>
    <t xml:space="preserve">min/st </t>
  </si>
  <si>
    <t xml:space="preserve">14A; 6B; 4C; </t>
  </si>
  <si>
    <t xml:space="preserve">EPE </t>
  </si>
  <si>
    <t xml:space="preserve">planningscyclus </t>
  </si>
  <si>
    <t xml:space="preserve">5 dagen </t>
  </si>
  <si>
    <t xml:space="preserve">omsteltijd </t>
  </si>
  <si>
    <t xml:space="preserve">flow </t>
  </si>
  <si>
    <t xml:space="preserve">mura vermijden </t>
  </si>
  <si>
    <t xml:space="preserve">stabiele productie </t>
  </si>
  <si>
    <t xml:space="preserve">min </t>
  </si>
  <si>
    <t xml:space="preserve">total </t>
  </si>
  <si>
    <t xml:space="preserve">changover time </t>
  </si>
  <si>
    <t xml:space="preserve">waiting time </t>
  </si>
  <si>
    <t xml:space="preserve">is nodig om alles to maken in 5 dagen </t>
  </si>
  <si>
    <t xml:space="preserve">omstellen is niet meegerekend </t>
  </si>
  <si>
    <t xml:space="preserve">Well we have 380 minutes here that is stated for production </t>
  </si>
  <si>
    <t xml:space="preserve">Available capacity </t>
  </si>
  <si>
    <t xml:space="preserve">Step 1: </t>
  </si>
  <si>
    <t xml:space="preserve">Step 2: </t>
  </si>
  <si>
    <t xml:space="preserve">Over voor omstellen </t>
  </si>
  <si>
    <t xml:space="preserve">for changeover </t>
  </si>
  <si>
    <t xml:space="preserve">Aantal producten </t>
  </si>
  <si>
    <t>Omstelle</t>
  </si>
  <si>
    <t xml:space="preserve">we have 30 minutes and we can use that for changovers </t>
  </si>
  <si>
    <t>How much changeover is allowed for each product to take the same amount of time?</t>
  </si>
  <si>
    <t xml:space="preserve">30 minute </t>
  </si>
  <si>
    <t>Part 2</t>
  </si>
  <si>
    <t xml:space="preserve">Stork raw material </t>
  </si>
  <si>
    <t xml:space="preserve">400 stuks </t>
  </si>
  <si>
    <t xml:space="preserve">Process 1 </t>
  </si>
  <si>
    <t xml:space="preserve">Cutting </t>
  </si>
  <si>
    <t xml:space="preserve">C/T </t>
  </si>
  <si>
    <t xml:space="preserve">120 seconden; C/O = 3 minuten; 1 operator </t>
  </si>
  <si>
    <t>WIP</t>
  </si>
  <si>
    <t xml:space="preserve">500 Stuks </t>
  </si>
  <si>
    <t xml:space="preserve">Process 2 </t>
  </si>
  <si>
    <t xml:space="preserve">Bending </t>
  </si>
  <si>
    <t xml:space="preserve">100 Seconden; C/O = 5 minuten; 1 operator </t>
  </si>
  <si>
    <t xml:space="preserve">WIP </t>
  </si>
  <si>
    <t xml:space="preserve">200 Stuks </t>
  </si>
  <si>
    <t>Process 3</t>
  </si>
  <si>
    <t xml:space="preserve">Punching </t>
  </si>
  <si>
    <t xml:space="preserve">140 Seconden; C/O = geen, 1 operator </t>
  </si>
  <si>
    <t xml:space="preserve">Ending stock after punching </t>
  </si>
  <si>
    <t xml:space="preserve">1000 stuks </t>
  </si>
  <si>
    <t xml:space="preserve">De batchtime is 20 stuks </t>
  </si>
  <si>
    <t xml:space="preserve">Tasktijd </t>
  </si>
  <si>
    <t>142 seconden and the company works in 3 shifts, each shift workt 7 uur and 15 minuten per dag</t>
  </si>
  <si>
    <t>What is Flow Efficiency</t>
  </si>
  <si>
    <t xml:space="preserve">Value added percentage </t>
  </si>
  <si>
    <t>Calculate that you include all word guesses (raw material, WIP, and end material) in your calculation. From the overview you can deduce that the total stocks are 2100 pieces. The sum of the cycle times 360 seconds.</t>
  </si>
  <si>
    <t xml:space="preserve">Available time </t>
  </si>
  <si>
    <t xml:space="preserve">Stock </t>
  </si>
  <si>
    <t xml:space="preserve">st </t>
  </si>
  <si>
    <t xml:space="preserve">Flow efficiency </t>
  </si>
  <si>
    <t xml:space="preserve">(Valua added percentages) </t>
  </si>
  <si>
    <t xml:space="preserve">CT </t>
  </si>
  <si>
    <t>Som of the cycle total</t>
  </si>
  <si>
    <t>sec</t>
  </si>
  <si>
    <t xml:space="preserve">Doorlooptijd </t>
  </si>
  <si>
    <t xml:space="preserve">Completion Rate * Lead time </t>
  </si>
  <si>
    <t xml:space="preserve">st/day </t>
  </si>
  <si>
    <t xml:space="preserve">total cycle time/ lead time </t>
  </si>
  <si>
    <t xml:space="preserve">second </t>
  </si>
  <si>
    <t xml:space="preserve">Lead time </t>
  </si>
  <si>
    <t xml:space="preserve">stock/completion rate </t>
  </si>
  <si>
    <t>2100/???</t>
  </si>
  <si>
    <t xml:space="preserve">Completion rate ??? </t>
  </si>
  <si>
    <t xml:space="preserve">how many products produce per day </t>
  </si>
  <si>
    <t xml:space="preserve">available time/ task time </t>
  </si>
  <si>
    <t>Available time to produce a product per day</t>
  </si>
  <si>
    <t xml:space="preserve">Task time </t>
  </si>
  <si>
    <t xml:space="preserve">stuk/day </t>
  </si>
  <si>
    <t xml:space="preserve">Completion rate </t>
  </si>
  <si>
    <t xml:space="preserve"> 538 products per day </t>
  </si>
  <si>
    <t xml:space="preserve">1. Calculate the completion rate </t>
  </si>
  <si>
    <t xml:space="preserve">2. Calculate the lead time </t>
  </si>
  <si>
    <t xml:space="preserve">3. Calculate the flow efficiency </t>
  </si>
  <si>
    <t xml:space="preserve">som of the cycle time/lead time </t>
  </si>
  <si>
    <t xml:space="preserve">how many product produced per day </t>
  </si>
  <si>
    <t xml:space="preserve">available time/task time </t>
  </si>
  <si>
    <t xml:space="preserve"> stock/completion rate</t>
  </si>
  <si>
    <t xml:space="preserve">4 days </t>
  </si>
  <si>
    <t>(days*available time*60)</t>
  </si>
  <si>
    <t>second</t>
  </si>
  <si>
    <t xml:space="preserve">Verwatche/vraag </t>
  </si>
  <si>
    <t>What is the maximum number of changes allowed per time in minutes to achieve an EPE of 5.00 days?</t>
  </si>
  <si>
    <t xml:space="preserve">Most company first produce 14A; 6B; 4C; and 2D; </t>
  </si>
  <si>
    <t xml:space="preserve">Planning cycle * waiting time </t>
  </si>
  <si>
    <t xml:space="preserve">production </t>
  </si>
  <si>
    <t>what is the changover time to make that?</t>
  </si>
  <si>
    <t>the total time we need produce ?</t>
  </si>
  <si>
    <t xml:space="preserve">1780 min is nodig om alles te maken in 5 dagen </t>
  </si>
  <si>
    <t>Changover is not included</t>
  </si>
  <si>
    <t xml:space="preserve">1 day time *production day </t>
  </si>
  <si>
    <t xml:space="preserve">(available work time - total time we need to produce </t>
  </si>
  <si>
    <t>Aantal producten</t>
  </si>
  <si>
    <t xml:space="preserve">Omstellen </t>
  </si>
  <si>
    <t>min</t>
  </si>
  <si>
    <t xml:space="preserve">flow efficciency </t>
  </si>
  <si>
    <t xml:space="preserve">seconden </t>
  </si>
  <si>
    <t>Calculate taks time, days of stock and number of employees needed</t>
  </si>
  <si>
    <t xml:space="preserve">The raw material voor cutting </t>
  </si>
  <si>
    <t>400 stuks</t>
  </si>
  <si>
    <t>Processtap 1</t>
  </si>
  <si>
    <t xml:space="preserve">CT= 120 seconden; C/O = 3 minuten; 1 operator </t>
  </si>
  <si>
    <t xml:space="preserve">The task time is 50 second </t>
  </si>
  <si>
    <t xml:space="preserve">Completion rate  = workday/ task time </t>
  </si>
  <si>
    <t xml:space="preserve">(*3600) change from hour to second </t>
  </si>
  <si>
    <t xml:space="preserve">Stuks </t>
  </si>
  <si>
    <t xml:space="preserve">Lead time = stock/ completion rate </t>
  </si>
  <si>
    <t>Processtap 2</t>
  </si>
  <si>
    <t xml:space="preserve">CT=100 second; C/O = 5 minuten, 1 operator </t>
  </si>
  <si>
    <t xml:space="preserve">WIP = DLT *CR </t>
  </si>
  <si>
    <t xml:space="preserve">stuks </t>
  </si>
  <si>
    <t>Processtap 3</t>
  </si>
  <si>
    <t xml:space="preserve">CT= 140 seconden; C/O = geen; 1 operator </t>
  </si>
  <si>
    <t xml:space="preserve">End stock </t>
  </si>
  <si>
    <t xml:space="preserve">De batch grootte is 20 stuks </t>
  </si>
  <si>
    <t>Waar ligt in de huidige de pacemaker?</t>
  </si>
  <si>
    <t xml:space="preserve">Raw material </t>
  </si>
  <si>
    <t xml:space="preserve">Pacemaker </t>
  </si>
  <si>
    <t xml:space="preserve">Planning afgeleid </t>
  </si>
  <si>
    <t xml:space="preserve">Planning derived van de customers' demand </t>
  </si>
  <si>
    <t xml:space="preserve">Capaciteit </t>
  </si>
  <si>
    <t>Pacemaker</t>
  </si>
  <si>
    <t xml:space="preserve">werktijd/ demand </t>
  </si>
  <si>
    <t xml:space="preserve">Werkdag </t>
  </si>
  <si>
    <t xml:space="preserve">hour </t>
  </si>
  <si>
    <t xml:space="preserve">Little's Law </t>
  </si>
  <si>
    <t>What would the questions be based on the branch time per day?</t>
  </si>
  <si>
    <t>Vraag/dag?</t>
  </si>
  <si>
    <t>st/day</t>
  </si>
  <si>
    <t>How many days of stock is between Miling and Robot Assembly in the Value Stream Mapping?</t>
  </si>
  <si>
    <t xml:space="preserve">Work in process between Miling and Robot Aseembly </t>
  </si>
  <si>
    <t xml:space="preserve">The lead time </t>
  </si>
  <si>
    <t xml:space="preserve">dagen </t>
  </si>
  <si>
    <t>What is the total lead time ?</t>
  </si>
  <si>
    <t xml:space="preserve">How many employees are needed if the task time is 60 seconds, the times of the four operations are given. </t>
  </si>
  <si>
    <t>Processing 1</t>
  </si>
  <si>
    <t xml:space="preserve">Total </t>
  </si>
  <si>
    <t xml:space="preserve">Stel 1 persoon doet alles </t>
  </si>
  <si>
    <t xml:space="preserve">sec </t>
  </si>
  <si>
    <t xml:space="preserve">2 person </t>
  </si>
  <si>
    <t xml:space="preserve">n person </t>
  </si>
  <si>
    <t>personen</t>
  </si>
  <si>
    <t xml:space="preserve">stel 1 person doet alles/ task time </t>
  </si>
  <si>
    <t xml:space="preserve">you need 5 person needed </t>
  </si>
  <si>
    <t xml:space="preserve">altijd afronden naar boven </t>
  </si>
  <si>
    <t xml:space="preserve">dus stel n =4,3 dan wordt het 5 </t>
  </si>
  <si>
    <t xml:space="preserve">a bit process optimization </t>
  </si>
  <si>
    <t xml:space="preserve">Werktijd/vraag </t>
  </si>
  <si>
    <t xml:space="preserve">st/week </t>
  </si>
  <si>
    <t xml:space="preserve">Werktijd </t>
  </si>
  <si>
    <t xml:space="preserve">sec/week </t>
  </si>
  <si>
    <t>3 days * (8 hour*60 minute- 45 minute) *60 seconds*5 minutes</t>
  </si>
  <si>
    <t xml:space="preserve">CALCULATE THE MAXIMUM NUMBER OF CHANGES ALLOWED PER TIME IN MINUTES TO ACHIEVE AN EPE OF 5.00 DAYS AND FLOW EFFICIENCY </t>
  </si>
  <si>
    <t>The diagram below shows how long Bert spends performing the various actions when executing 6 orders that arrive at his station at the same time. The numbers in the table below are expressed in seconds</t>
  </si>
  <si>
    <t xml:space="preserve">Order </t>
  </si>
  <si>
    <t>Stap 1</t>
  </si>
  <si>
    <t>Stap 2</t>
  </si>
  <si>
    <t>Stap 3</t>
  </si>
  <si>
    <t xml:space="preserve">Stap 4 </t>
  </si>
  <si>
    <t xml:space="preserve">What is the average waiting time of all the orders? </t>
  </si>
  <si>
    <t xml:space="preserve">high mix volume en orders (jobs) komen tegelijkertijd aan </t>
  </si>
  <si>
    <t xml:space="preserve">Flow efficiency: </t>
  </si>
  <si>
    <t xml:space="preserve">Processtijd </t>
  </si>
  <si>
    <t xml:space="preserve">Step1: calculate </t>
  </si>
  <si>
    <t>Step 2</t>
  </si>
  <si>
    <t xml:space="preserve">4. Lead time </t>
  </si>
  <si>
    <t xml:space="preserve">process time +watch time </t>
  </si>
  <si>
    <t xml:space="preserve">Job 2 starts when job 1 is ready </t>
  </si>
  <si>
    <t xml:space="preserve">Waiting time </t>
  </si>
  <si>
    <t xml:space="preserve">5. Waiting time </t>
  </si>
  <si>
    <t xml:space="preserve">Lead time - Processing time </t>
  </si>
  <si>
    <t xml:space="preserve">6. Time required per piece </t>
  </si>
  <si>
    <t xml:space="preserve">CT+ Time for changeover </t>
  </si>
  <si>
    <t xml:space="preserve">7.Utilization = Occupancy </t>
  </si>
  <si>
    <t xml:space="preserve">Time required per piece/the task time </t>
  </si>
  <si>
    <t xml:space="preserve">8. Change overtime (C/O) per piece for a batch size of 40 pieces </t>
  </si>
  <si>
    <t xml:space="preserve">(0*60)/40 </t>
  </si>
  <si>
    <t>9. Capacity of Finish Grind ?</t>
  </si>
  <si>
    <t xml:space="preserve">3600/the time required for the capacity per piece </t>
  </si>
  <si>
    <t xml:space="preserve">(pcs/hour) </t>
  </si>
  <si>
    <t xml:space="preserve">10. Task time </t>
  </si>
  <si>
    <t>Daily availability (second/day)/ daily demand (pieces/day)</t>
  </si>
  <si>
    <t>second for piece</t>
  </si>
  <si>
    <t xml:space="preserve">the valua added 100% </t>
  </si>
  <si>
    <t xml:space="preserve">Average waiting time </t>
  </si>
  <si>
    <t xml:space="preserve">11. Working in Progress </t>
  </si>
  <si>
    <t xml:space="preserve">Some of lead time/Some of process time </t>
  </si>
  <si>
    <t xml:space="preserve">Average lead time </t>
  </si>
  <si>
    <t>Bezetting (Occupancy)</t>
  </si>
  <si>
    <t xml:space="preserve">12. Occupancy </t>
  </si>
  <si>
    <t xml:space="preserve">process time/lead time </t>
  </si>
  <si>
    <t xml:space="preserve">47% of the of the tijdbewerk </t>
  </si>
  <si>
    <t xml:space="preserve">17% of the time value added, 83% moet je waachten </t>
  </si>
  <si>
    <t xml:space="preserve">Occupancy rate </t>
  </si>
  <si>
    <t>29% wordt er geproduceerd vanuit de orders</t>
  </si>
  <si>
    <t>The following value stream map (VSM) is given.</t>
  </si>
  <si>
    <t>The LSS GB wants to know whether each station can meet the branch time of 50 seconds? Based on the VSM, he immediately sees that the first Lathe station requires the most capacity. He sees that Lathe's cycle time is 44 seconds per piece and that no less than 60 minutes are needed to convert to a new batch. This conversion therefore requires additional capacity!</t>
  </si>
  <si>
    <t>What is the maximum batch size of Lathe station to meet the takt time of 50 seconds? So take the time for changeover into account when calculating your capacity.</t>
  </si>
  <si>
    <t>Express your answer accurately to whole numbers. If your answer is 800.47 pieces per hour, enter 800.</t>
  </si>
  <si>
    <t xml:space="preserve">task time </t>
  </si>
  <si>
    <t xml:space="preserve">50 seconds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</si>
</sst>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6"/>
      <color rgb="FFFF0000"/>
      <name val="Calibri"/>
      <family val="2"/>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32">
    <xf numFmtId="0" fontId="0" fillId="0" borderId="0" xfId="0"/>
    <xf numFmtId="0" fontId="0" fillId="2" borderId="0" xfId="0" applyFill="1"/>
    <xf numFmtId="0" fontId="1" fillId="0" borderId="0" xfId="0" applyFont="1"/>
    <xf numFmtId="0" fontId="3" fillId="0" borderId="0" xfId="0" applyFont="1"/>
    <xf numFmtId="0" fontId="1" fillId="2" borderId="0" xfId="0" applyFont="1" applyFill="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10" fontId="0" fillId="0" borderId="0" xfId="0" applyNumberFormat="1"/>
    <xf numFmtId="0" fontId="1" fillId="0" borderId="10" xfId="0" applyFont="1" applyBorder="1"/>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2" fillId="0" borderId="0" xfId="0" applyFont="1"/>
    <xf numFmtId="0" fontId="1" fillId="0" borderId="1" xfId="0" applyFont="1" applyBorder="1"/>
    <xf numFmtId="0" fontId="0" fillId="0" borderId="1" xfId="0" applyBorder="1"/>
    <xf numFmtId="0" fontId="1" fillId="0" borderId="18" xfId="0" applyFont="1" applyBorder="1"/>
    <xf numFmtId="0" fontId="0" fillId="2" borderId="2" xfId="0" applyFill="1" applyBorder="1"/>
    <xf numFmtId="0" fontId="0" fillId="0" borderId="3" xfId="0" applyBorder="1"/>
    <xf numFmtId="0" fontId="0" fillId="2" borderId="5" xfId="0" applyFill="1" applyBorder="1"/>
    <xf numFmtId="0" fontId="0" fillId="2" borderId="7" xfId="0" applyFill="1" applyBorder="1"/>
    <xf numFmtId="0" fontId="0" fillId="0" borderId="8" xfId="0" applyBorder="1"/>
    <xf numFmtId="0" fontId="1" fillId="2" borderId="18"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A7AB-ACE5-8D48-BF2E-BF19B9BE0B6B}">
  <dimension ref="A1:P72"/>
  <sheetViews>
    <sheetView topLeftCell="A39" workbookViewId="0">
      <selection activeCell="F66" sqref="F66"/>
    </sheetView>
  </sheetViews>
  <sheetFormatPr baseColWidth="10" defaultRowHeight="16" x14ac:dyDescent="0.2"/>
  <cols>
    <col min="1" max="1" width="24.6640625" customWidth="1"/>
    <col min="3" max="3" width="17.83203125" customWidth="1"/>
    <col min="6" max="6" width="18.1640625" customWidth="1"/>
    <col min="9" max="9" width="25.5" customWidth="1"/>
    <col min="10" max="10" width="17.1640625" customWidth="1"/>
  </cols>
  <sheetData>
    <row r="1" spans="1:16" x14ac:dyDescent="0.2">
      <c r="A1" s="1" t="s">
        <v>0</v>
      </c>
      <c r="B1" t="s">
        <v>19</v>
      </c>
    </row>
    <row r="2" spans="1:16" x14ac:dyDescent="0.2">
      <c r="A2" s="2" t="s">
        <v>173</v>
      </c>
      <c r="B2" s="2"/>
      <c r="C2" s="2"/>
      <c r="D2" s="2"/>
      <c r="E2" s="2"/>
      <c r="F2" s="2"/>
      <c r="G2" s="2"/>
      <c r="H2" s="2"/>
    </row>
    <row r="3" spans="1:16" x14ac:dyDescent="0.2">
      <c r="A3" t="s">
        <v>1</v>
      </c>
      <c r="M3" s="1"/>
      <c r="N3" s="1"/>
      <c r="O3" s="1"/>
      <c r="P3" s="1"/>
    </row>
    <row r="4" spans="1:16" x14ac:dyDescent="0.2">
      <c r="A4" t="s">
        <v>2</v>
      </c>
    </row>
    <row r="5" spans="1:16" x14ac:dyDescent="0.2">
      <c r="A5" t="s">
        <v>3</v>
      </c>
    </row>
    <row r="6" spans="1:16" x14ac:dyDescent="0.2">
      <c r="A6" t="s">
        <v>4</v>
      </c>
    </row>
    <row r="7" spans="1:16" x14ac:dyDescent="0.2">
      <c r="A7" t="s">
        <v>5</v>
      </c>
    </row>
    <row r="8" spans="1:16" x14ac:dyDescent="0.2">
      <c r="A8" t="s">
        <v>6</v>
      </c>
    </row>
    <row r="9" spans="1:16" x14ac:dyDescent="0.2">
      <c r="A9" t="s">
        <v>7</v>
      </c>
    </row>
    <row r="10" spans="1:16" x14ac:dyDescent="0.2">
      <c r="A10" s="4" t="s">
        <v>103</v>
      </c>
      <c r="B10" s="4"/>
      <c r="C10" s="4"/>
      <c r="D10" s="4"/>
      <c r="E10" s="4"/>
      <c r="F10" s="4"/>
    </row>
    <row r="11" spans="1:16" x14ac:dyDescent="0.2">
      <c r="A11" t="s">
        <v>8</v>
      </c>
      <c r="K11" t="s">
        <v>102</v>
      </c>
    </row>
    <row r="12" spans="1:16" x14ac:dyDescent="0.2">
      <c r="B12" t="s">
        <v>13</v>
      </c>
      <c r="C12" t="s">
        <v>14</v>
      </c>
      <c r="F12" t="s">
        <v>19</v>
      </c>
      <c r="G12" t="s">
        <v>20</v>
      </c>
      <c r="H12" s="1" t="s">
        <v>21</v>
      </c>
      <c r="I12">
        <v>5</v>
      </c>
      <c r="J12" t="s">
        <v>9</v>
      </c>
      <c r="K12">
        <v>14</v>
      </c>
      <c r="L12" t="s">
        <v>15</v>
      </c>
      <c r="M12">
        <v>10</v>
      </c>
      <c r="N12" t="s">
        <v>17</v>
      </c>
    </row>
    <row r="13" spans="1:16" x14ac:dyDescent="0.2">
      <c r="A13" t="s">
        <v>9</v>
      </c>
      <c r="B13">
        <v>14</v>
      </c>
      <c r="C13" t="s">
        <v>15</v>
      </c>
      <c r="D13">
        <v>10</v>
      </c>
      <c r="E13" t="s">
        <v>16</v>
      </c>
      <c r="F13" t="s">
        <v>22</v>
      </c>
      <c r="H13" t="s">
        <v>106</v>
      </c>
      <c r="J13" t="s">
        <v>10</v>
      </c>
      <c r="K13">
        <v>6</v>
      </c>
      <c r="L13" t="s">
        <v>15</v>
      </c>
      <c r="M13">
        <v>20</v>
      </c>
      <c r="N13" t="s">
        <v>17</v>
      </c>
    </row>
    <row r="14" spans="1:16" x14ac:dyDescent="0.2">
      <c r="A14" t="s">
        <v>10</v>
      </c>
      <c r="B14">
        <v>6</v>
      </c>
      <c r="C14" t="s">
        <v>15</v>
      </c>
      <c r="D14">
        <v>20</v>
      </c>
      <c r="E14" t="s">
        <v>16</v>
      </c>
      <c r="J14" t="s">
        <v>11</v>
      </c>
      <c r="K14">
        <v>4</v>
      </c>
      <c r="L14" t="s">
        <v>15</v>
      </c>
      <c r="M14">
        <v>20</v>
      </c>
      <c r="N14" t="s">
        <v>17</v>
      </c>
    </row>
    <row r="15" spans="1:16" x14ac:dyDescent="0.2">
      <c r="A15" t="s">
        <v>11</v>
      </c>
      <c r="B15">
        <v>4</v>
      </c>
      <c r="C15" t="s">
        <v>15</v>
      </c>
      <c r="D15">
        <v>20</v>
      </c>
      <c r="E15" t="s">
        <v>16</v>
      </c>
      <c r="F15" t="s">
        <v>23</v>
      </c>
      <c r="G15" t="s">
        <v>24</v>
      </c>
      <c r="I15" t="s">
        <v>25</v>
      </c>
      <c r="J15" t="s">
        <v>12</v>
      </c>
      <c r="K15">
        <v>2</v>
      </c>
      <c r="L15" t="s">
        <v>15</v>
      </c>
      <c r="M15">
        <v>8</v>
      </c>
      <c r="N15" t="s">
        <v>17</v>
      </c>
    </row>
    <row r="16" spans="1:16" x14ac:dyDescent="0.2">
      <c r="A16" t="s">
        <v>12</v>
      </c>
      <c r="B16">
        <v>2</v>
      </c>
      <c r="C16" t="s">
        <v>15</v>
      </c>
      <c r="D16">
        <v>8</v>
      </c>
      <c r="E16" t="s">
        <v>17</v>
      </c>
    </row>
    <row r="17" spans="1:14" x14ac:dyDescent="0.2">
      <c r="A17" s="1" t="s">
        <v>34</v>
      </c>
      <c r="D17" s="1" t="s">
        <v>35</v>
      </c>
      <c r="G17" t="s">
        <v>104</v>
      </c>
    </row>
    <row r="18" spans="1:14" x14ac:dyDescent="0.2">
      <c r="B18" t="s">
        <v>18</v>
      </c>
      <c r="J18" t="s">
        <v>9</v>
      </c>
      <c r="K18">
        <f>5*K12</f>
        <v>70</v>
      </c>
      <c r="M18">
        <f>K18*M12</f>
        <v>700</v>
      </c>
      <c r="N18" t="s">
        <v>26</v>
      </c>
    </row>
    <row r="19" spans="1:14" x14ac:dyDescent="0.2">
      <c r="B19" t="s">
        <v>29</v>
      </c>
      <c r="J19" t="s">
        <v>10</v>
      </c>
      <c r="K19">
        <f t="shared" ref="K19:K21" si="0">5*K13</f>
        <v>30</v>
      </c>
      <c r="M19">
        <f t="shared" ref="M19:M21" si="1">K19*M13</f>
        <v>600</v>
      </c>
      <c r="N19" t="s">
        <v>26</v>
      </c>
    </row>
    <row r="20" spans="1:14" x14ac:dyDescent="0.2">
      <c r="A20" t="s">
        <v>9</v>
      </c>
      <c r="B20">
        <f>5*B13</f>
        <v>70</v>
      </c>
      <c r="C20" t="s">
        <v>105</v>
      </c>
      <c r="D20">
        <f xml:space="preserve"> B20*D13</f>
        <v>700</v>
      </c>
      <c r="E20" t="s">
        <v>26</v>
      </c>
      <c r="J20" t="s">
        <v>11</v>
      </c>
      <c r="K20">
        <f t="shared" si="0"/>
        <v>20</v>
      </c>
      <c r="M20">
        <f t="shared" si="1"/>
        <v>400</v>
      </c>
      <c r="N20" t="s">
        <v>26</v>
      </c>
    </row>
    <row r="21" spans="1:14" x14ac:dyDescent="0.2">
      <c r="A21" t="s">
        <v>10</v>
      </c>
      <c r="B21">
        <f t="shared" ref="B21:B23" si="2">5*B14</f>
        <v>30</v>
      </c>
      <c r="D21">
        <f t="shared" ref="D21:D23" si="3" xml:space="preserve"> B21*D14</f>
        <v>600</v>
      </c>
      <c r="E21" t="s">
        <v>26</v>
      </c>
      <c r="J21" t="s">
        <v>12</v>
      </c>
      <c r="K21">
        <f t="shared" si="0"/>
        <v>10</v>
      </c>
      <c r="M21">
        <f t="shared" si="1"/>
        <v>80</v>
      </c>
      <c r="N21" t="s">
        <v>26</v>
      </c>
    </row>
    <row r="22" spans="1:14" x14ac:dyDescent="0.2">
      <c r="A22" t="s">
        <v>11</v>
      </c>
      <c r="B22">
        <f t="shared" si="2"/>
        <v>20</v>
      </c>
      <c r="D22">
        <f t="shared" si="3"/>
        <v>400</v>
      </c>
      <c r="E22" t="s">
        <v>26</v>
      </c>
      <c r="L22" t="s">
        <v>108</v>
      </c>
    </row>
    <row r="23" spans="1:14" x14ac:dyDescent="0.2">
      <c r="A23" t="s">
        <v>12</v>
      </c>
      <c r="B23">
        <f t="shared" si="2"/>
        <v>10</v>
      </c>
      <c r="D23">
        <f t="shared" si="3"/>
        <v>80</v>
      </c>
      <c r="E23" t="s">
        <v>26</v>
      </c>
      <c r="M23">
        <f>SUM(M18:M21)</f>
        <v>1780</v>
      </c>
      <c r="N23" t="s">
        <v>26</v>
      </c>
    </row>
    <row r="24" spans="1:14" x14ac:dyDescent="0.2">
      <c r="C24" t="s">
        <v>27</v>
      </c>
      <c r="D24" s="1">
        <v>1780</v>
      </c>
      <c r="E24" t="s">
        <v>26</v>
      </c>
      <c r="G24" t="s">
        <v>107</v>
      </c>
      <c r="K24" t="s">
        <v>109</v>
      </c>
    </row>
    <row r="25" spans="1:14" x14ac:dyDescent="0.2">
      <c r="B25" t="s">
        <v>28</v>
      </c>
      <c r="K25" t="s">
        <v>110</v>
      </c>
    </row>
    <row r="27" spans="1:14" x14ac:dyDescent="0.2">
      <c r="K27" t="s">
        <v>33</v>
      </c>
      <c r="M27" t="s">
        <v>111</v>
      </c>
    </row>
    <row r="28" spans="1:14" x14ac:dyDescent="0.2">
      <c r="M28" s="1">
        <f xml:space="preserve"> 380*5</f>
        <v>1900</v>
      </c>
    </row>
    <row r="29" spans="1:14" x14ac:dyDescent="0.2">
      <c r="K29" t="s">
        <v>36</v>
      </c>
      <c r="M29">
        <f xml:space="preserve"> M28-M23</f>
        <v>120</v>
      </c>
      <c r="N29" t="s">
        <v>112</v>
      </c>
    </row>
    <row r="30" spans="1:14" x14ac:dyDescent="0.2">
      <c r="A30" t="s">
        <v>30</v>
      </c>
      <c r="K30" t="s">
        <v>113</v>
      </c>
      <c r="M30">
        <v>4</v>
      </c>
    </row>
    <row r="31" spans="1:14" x14ac:dyDescent="0.2">
      <c r="A31" t="s">
        <v>31</v>
      </c>
      <c r="L31" t="s">
        <v>114</v>
      </c>
      <c r="M31">
        <f xml:space="preserve"> M29/4</f>
        <v>30</v>
      </c>
      <c r="N31" t="s">
        <v>115</v>
      </c>
    </row>
    <row r="32" spans="1:14" x14ac:dyDescent="0.2">
      <c r="A32" t="s">
        <v>32</v>
      </c>
    </row>
    <row r="33" spans="1:16" x14ac:dyDescent="0.2">
      <c r="A33" t="s">
        <v>33</v>
      </c>
      <c r="B33">
        <f xml:space="preserve"> 5*380</f>
        <v>1900</v>
      </c>
      <c r="C33" t="s">
        <v>26</v>
      </c>
    </row>
    <row r="34" spans="1:16" x14ac:dyDescent="0.2">
      <c r="A34" t="s">
        <v>36</v>
      </c>
      <c r="B34">
        <f>B33-D24</f>
        <v>120</v>
      </c>
      <c r="C34" t="s">
        <v>37</v>
      </c>
    </row>
    <row r="35" spans="1:16" x14ac:dyDescent="0.2">
      <c r="A35" t="s">
        <v>38</v>
      </c>
      <c r="B35">
        <v>4</v>
      </c>
    </row>
    <row r="36" spans="1:16" x14ac:dyDescent="0.2">
      <c r="B36" t="s">
        <v>39</v>
      </c>
      <c r="C36">
        <f xml:space="preserve"> B34/B35</f>
        <v>30</v>
      </c>
      <c r="D36" t="s">
        <v>26</v>
      </c>
    </row>
    <row r="37" spans="1:16" x14ac:dyDescent="0.2">
      <c r="B37" t="s">
        <v>40</v>
      </c>
    </row>
    <row r="38" spans="1:16" x14ac:dyDescent="0.2">
      <c r="A38" t="s">
        <v>41</v>
      </c>
      <c r="F38" t="s">
        <v>42</v>
      </c>
    </row>
    <row r="39" spans="1:16" x14ac:dyDescent="0.2">
      <c r="I39" s="1" t="s">
        <v>92</v>
      </c>
      <c r="L39" s="5" t="s">
        <v>96</v>
      </c>
      <c r="M39" s="6"/>
      <c r="N39" s="6"/>
      <c r="O39" s="6" t="s">
        <v>97</v>
      </c>
      <c r="P39" s="7"/>
    </row>
    <row r="40" spans="1:16" ht="21" x14ac:dyDescent="0.25">
      <c r="A40" s="3" t="s">
        <v>43</v>
      </c>
      <c r="B40" s="4" t="s">
        <v>116</v>
      </c>
      <c r="C40" s="2"/>
      <c r="I40" s="1" t="s">
        <v>93</v>
      </c>
      <c r="L40" s="8" t="s">
        <v>82</v>
      </c>
      <c r="M40" s="2"/>
      <c r="N40" s="2"/>
      <c r="O40" s="2"/>
      <c r="P40" s="9"/>
    </row>
    <row r="41" spans="1:16" x14ac:dyDescent="0.2">
      <c r="A41" t="s">
        <v>44</v>
      </c>
      <c r="B41" t="s">
        <v>45</v>
      </c>
      <c r="I41" s="1" t="s">
        <v>94</v>
      </c>
      <c r="L41" s="10" t="s">
        <v>95</v>
      </c>
      <c r="M41" s="11"/>
      <c r="N41" s="11"/>
      <c r="O41" s="11"/>
      <c r="P41" s="12"/>
    </row>
    <row r="42" spans="1:16" x14ac:dyDescent="0.2">
      <c r="A42" t="s">
        <v>46</v>
      </c>
      <c r="B42" t="s">
        <v>47</v>
      </c>
      <c r="C42" t="s">
        <v>48</v>
      </c>
      <c r="D42" t="s">
        <v>49</v>
      </c>
    </row>
    <row r="43" spans="1:16" x14ac:dyDescent="0.2">
      <c r="A43" t="s">
        <v>50</v>
      </c>
      <c r="B43" t="s">
        <v>51</v>
      </c>
      <c r="L43" s="4">
        <f>B62/F71</f>
        <v>1.2056022408963587E-3</v>
      </c>
      <c r="M43">
        <v>1.1999999999999999E-3</v>
      </c>
    </row>
    <row r="44" spans="1:16" x14ac:dyDescent="0.2">
      <c r="A44" t="s">
        <v>52</v>
      </c>
      <c r="B44" t="s">
        <v>53</v>
      </c>
      <c r="C44" t="s">
        <v>48</v>
      </c>
      <c r="D44" t="s">
        <v>54</v>
      </c>
      <c r="M44">
        <f>0.12%</f>
        <v>1.1999999999999999E-3</v>
      </c>
    </row>
    <row r="45" spans="1:16" x14ac:dyDescent="0.2">
      <c r="A45" t="s">
        <v>55</v>
      </c>
      <c r="B45" t="s">
        <v>56</v>
      </c>
    </row>
    <row r="46" spans="1:16" x14ac:dyDescent="0.2">
      <c r="A46" t="s">
        <v>57</v>
      </c>
      <c r="B46" t="s">
        <v>58</v>
      </c>
      <c r="C46" t="s">
        <v>48</v>
      </c>
      <c r="D46" t="s">
        <v>59</v>
      </c>
    </row>
    <row r="47" spans="1:16" x14ac:dyDescent="0.2">
      <c r="A47" t="s">
        <v>60</v>
      </c>
      <c r="C47" t="s">
        <v>61</v>
      </c>
    </row>
    <row r="49" spans="1:12" x14ac:dyDescent="0.2">
      <c r="A49" t="s">
        <v>62</v>
      </c>
    </row>
    <row r="50" spans="1:12" x14ac:dyDescent="0.2">
      <c r="A50" t="s">
        <v>63</v>
      </c>
      <c r="B50" s="1" t="s">
        <v>64</v>
      </c>
      <c r="I50">
        <f>B54*60/142</f>
        <v>538.73239436619713</v>
      </c>
      <c r="J50" t="s">
        <v>78</v>
      </c>
    </row>
    <row r="51" spans="1:12" x14ac:dyDescent="0.2">
      <c r="A51" t="s">
        <v>65</v>
      </c>
      <c r="B51" t="s">
        <v>66</v>
      </c>
    </row>
    <row r="52" spans="1:12" x14ac:dyDescent="0.2">
      <c r="A52" s="1" t="s">
        <v>67</v>
      </c>
      <c r="B52" s="1"/>
      <c r="C52" s="1"/>
      <c r="D52" s="1"/>
      <c r="E52" s="1"/>
      <c r="F52" s="1"/>
      <c r="G52" s="1"/>
      <c r="H52" s="1"/>
      <c r="I52" s="1"/>
      <c r="J52" s="1"/>
      <c r="K52" s="1"/>
      <c r="L52" s="1"/>
    </row>
    <row r="54" spans="1:12" x14ac:dyDescent="0.2">
      <c r="A54" t="s">
        <v>68</v>
      </c>
      <c r="B54" s="1">
        <f xml:space="preserve"> 3*7*60 +15</f>
        <v>1275</v>
      </c>
      <c r="C54" s="1" t="s">
        <v>26</v>
      </c>
    </row>
    <row r="55" spans="1:12" x14ac:dyDescent="0.2">
      <c r="A55" t="s">
        <v>69</v>
      </c>
      <c r="B55">
        <v>2100</v>
      </c>
      <c r="C55" t="s">
        <v>70</v>
      </c>
    </row>
    <row r="56" spans="1:12" x14ac:dyDescent="0.2">
      <c r="A56" t="s">
        <v>71</v>
      </c>
      <c r="B56" t="s">
        <v>79</v>
      </c>
      <c r="D56" t="s">
        <v>80</v>
      </c>
    </row>
    <row r="57" spans="1:12" x14ac:dyDescent="0.2">
      <c r="A57" t="s">
        <v>72</v>
      </c>
    </row>
    <row r="59" spans="1:12" x14ac:dyDescent="0.2">
      <c r="A59" t="s">
        <v>73</v>
      </c>
      <c r="B59">
        <v>120</v>
      </c>
    </row>
    <row r="60" spans="1:12" x14ac:dyDescent="0.2">
      <c r="B60">
        <v>100</v>
      </c>
    </row>
    <row r="61" spans="1:12" x14ac:dyDescent="0.2">
      <c r="B61">
        <v>140</v>
      </c>
    </row>
    <row r="62" spans="1:12" x14ac:dyDescent="0.2">
      <c r="A62" t="s">
        <v>74</v>
      </c>
      <c r="B62" s="2">
        <f>SUM(B59:B61)</f>
        <v>360</v>
      </c>
      <c r="C62" t="s">
        <v>75</v>
      </c>
    </row>
    <row r="63" spans="1:12" x14ac:dyDescent="0.2">
      <c r="A63" t="s">
        <v>76</v>
      </c>
    </row>
    <row r="64" spans="1:12" x14ac:dyDescent="0.2">
      <c r="A64" t="s">
        <v>69</v>
      </c>
      <c r="B64" s="1" t="s">
        <v>77</v>
      </c>
      <c r="C64" s="1"/>
      <c r="D64" s="1"/>
    </row>
    <row r="65" spans="1:13" x14ac:dyDescent="0.2">
      <c r="A65" t="s">
        <v>81</v>
      </c>
      <c r="B65" t="s">
        <v>82</v>
      </c>
      <c r="D65" t="s">
        <v>83</v>
      </c>
    </row>
    <row r="66" spans="1:13" x14ac:dyDescent="0.2">
      <c r="A66" t="s">
        <v>84</v>
      </c>
      <c r="B66" t="s">
        <v>85</v>
      </c>
    </row>
    <row r="67" spans="1:13" x14ac:dyDescent="0.2">
      <c r="B67" t="s">
        <v>86</v>
      </c>
    </row>
    <row r="68" spans="1:13" x14ac:dyDescent="0.2">
      <c r="A68" t="s">
        <v>87</v>
      </c>
      <c r="C68">
        <f>( 3*7*60+15)*60</f>
        <v>76500</v>
      </c>
      <c r="D68" t="s">
        <v>80</v>
      </c>
    </row>
    <row r="69" spans="1:13" x14ac:dyDescent="0.2">
      <c r="A69" t="s">
        <v>88</v>
      </c>
      <c r="C69">
        <v>142</v>
      </c>
      <c r="D69" t="s">
        <v>80</v>
      </c>
      <c r="E69">
        <f xml:space="preserve"> C68/C69</f>
        <v>538.73239436619713</v>
      </c>
      <c r="F69" t="s">
        <v>89</v>
      </c>
    </row>
    <row r="70" spans="1:13" x14ac:dyDescent="0.2">
      <c r="A70" t="s">
        <v>90</v>
      </c>
      <c r="C70" t="s">
        <v>91</v>
      </c>
    </row>
    <row r="71" spans="1:13" x14ac:dyDescent="0.2">
      <c r="A71" t="s">
        <v>81</v>
      </c>
      <c r="B71" t="s">
        <v>98</v>
      </c>
      <c r="D71">
        <f>2100/538</f>
        <v>3.9033457249070631</v>
      </c>
      <c r="E71" t="s">
        <v>99</v>
      </c>
      <c r="F71">
        <f>D71*B54*60</f>
        <v>298605.94795539032</v>
      </c>
      <c r="G71" t="s">
        <v>100</v>
      </c>
      <c r="M71" s="13"/>
    </row>
    <row r="72" spans="1:13" x14ac:dyDescent="0.2">
      <c r="F72" t="s">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86BA-4845-C348-9DA1-3E1F88D2925A}">
  <dimension ref="A1:O52"/>
  <sheetViews>
    <sheetView topLeftCell="A6" workbookViewId="0">
      <selection activeCell="A43" sqref="A43"/>
    </sheetView>
  </sheetViews>
  <sheetFormatPr baseColWidth="10" defaultRowHeight="16" x14ac:dyDescent="0.2"/>
  <sheetData>
    <row r="1" spans="1:15" ht="17" thickBot="1" x14ac:dyDescent="0.25">
      <c r="A1" s="1" t="s">
        <v>118</v>
      </c>
      <c r="B1" s="1"/>
      <c r="C1" s="1"/>
      <c r="D1" s="1"/>
    </row>
    <row r="2" spans="1:15" x14ac:dyDescent="0.2">
      <c r="A2" t="s">
        <v>119</v>
      </c>
      <c r="C2" t="s">
        <v>120</v>
      </c>
      <c r="J2" s="14"/>
      <c r="K2" s="15"/>
      <c r="L2" s="15"/>
      <c r="M2" s="15"/>
      <c r="N2" s="15"/>
      <c r="O2" s="16"/>
    </row>
    <row r="3" spans="1:15" x14ac:dyDescent="0.2">
      <c r="A3" t="s">
        <v>121</v>
      </c>
      <c r="B3" t="s">
        <v>47</v>
      </c>
      <c r="C3" t="s">
        <v>122</v>
      </c>
      <c r="G3" t="s">
        <v>123</v>
      </c>
      <c r="J3" s="17" t="s">
        <v>124</v>
      </c>
      <c r="K3" s="2"/>
      <c r="L3" s="2"/>
      <c r="M3" s="2" t="s">
        <v>125</v>
      </c>
      <c r="N3" s="2"/>
      <c r="O3" s="18"/>
    </row>
    <row r="4" spans="1:15" x14ac:dyDescent="0.2">
      <c r="B4" t="s">
        <v>55</v>
      </c>
      <c r="C4">
        <v>500</v>
      </c>
      <c r="D4" t="s">
        <v>126</v>
      </c>
      <c r="J4" s="17" t="s">
        <v>127</v>
      </c>
      <c r="K4" s="2"/>
      <c r="L4" s="2"/>
      <c r="M4" s="2"/>
      <c r="N4" s="2"/>
      <c r="O4" s="18"/>
    </row>
    <row r="5" spans="1:15" ht="17" thickBot="1" x14ac:dyDescent="0.25">
      <c r="A5" t="s">
        <v>128</v>
      </c>
      <c r="B5" t="s">
        <v>53</v>
      </c>
      <c r="C5" t="s">
        <v>129</v>
      </c>
      <c r="J5" s="19" t="s">
        <v>130</v>
      </c>
      <c r="K5" s="20"/>
      <c r="L5" s="20"/>
      <c r="M5" s="20"/>
      <c r="N5" s="20"/>
      <c r="O5" s="21"/>
    </row>
    <row r="6" spans="1:15" x14ac:dyDescent="0.2">
      <c r="B6" t="s">
        <v>55</v>
      </c>
      <c r="C6">
        <v>200</v>
      </c>
      <c r="D6" t="s">
        <v>131</v>
      </c>
    </row>
    <row r="7" spans="1:15" x14ac:dyDescent="0.2">
      <c r="A7" t="s">
        <v>132</v>
      </c>
      <c r="B7" t="s">
        <v>58</v>
      </c>
      <c r="C7" t="s">
        <v>133</v>
      </c>
    </row>
    <row r="8" spans="1:15" x14ac:dyDescent="0.2">
      <c r="A8" t="s">
        <v>134</v>
      </c>
      <c r="B8" t="s">
        <v>61</v>
      </c>
    </row>
    <row r="9" spans="1:15" x14ac:dyDescent="0.2">
      <c r="A9" t="s">
        <v>135</v>
      </c>
    </row>
    <row r="10" spans="1:15" x14ac:dyDescent="0.2">
      <c r="A10" t="s">
        <v>136</v>
      </c>
    </row>
    <row r="12" spans="1:15" x14ac:dyDescent="0.2">
      <c r="A12" t="s">
        <v>69</v>
      </c>
    </row>
    <row r="13" spans="1:15" x14ac:dyDescent="0.2">
      <c r="A13" t="s">
        <v>137</v>
      </c>
      <c r="B13">
        <v>400</v>
      </c>
    </row>
    <row r="14" spans="1:15" x14ac:dyDescent="0.2">
      <c r="A14" t="s">
        <v>55</v>
      </c>
      <c r="B14">
        <f>C4+C6</f>
        <v>700</v>
      </c>
    </row>
    <row r="15" spans="1:15" x14ac:dyDescent="0.2">
      <c r="A15" t="s">
        <v>134</v>
      </c>
      <c r="B15">
        <v>1000</v>
      </c>
    </row>
    <row r="16" spans="1:15" x14ac:dyDescent="0.2">
      <c r="K16" t="s">
        <v>216</v>
      </c>
    </row>
    <row r="17" spans="1:12" x14ac:dyDescent="0.2">
      <c r="A17" t="s">
        <v>138</v>
      </c>
      <c r="B17" t="s">
        <v>139</v>
      </c>
      <c r="D17" t="s">
        <v>140</v>
      </c>
    </row>
    <row r="18" spans="1:12" x14ac:dyDescent="0.2">
      <c r="K18" t="s">
        <v>217</v>
      </c>
    </row>
    <row r="19" spans="1:12" x14ac:dyDescent="0.2">
      <c r="A19" t="s">
        <v>76</v>
      </c>
    </row>
    <row r="20" spans="1:12" x14ac:dyDescent="0.2">
      <c r="A20" t="s">
        <v>141</v>
      </c>
      <c r="K20" t="s">
        <v>218</v>
      </c>
    </row>
    <row r="21" spans="1:12" x14ac:dyDescent="0.2">
      <c r="A21" t="s">
        <v>142</v>
      </c>
    </row>
    <row r="22" spans="1:12" x14ac:dyDescent="0.2">
      <c r="A22" t="s">
        <v>71</v>
      </c>
      <c r="K22" t="s">
        <v>219</v>
      </c>
    </row>
    <row r="23" spans="1:12" x14ac:dyDescent="0.2">
      <c r="A23" t="s">
        <v>88</v>
      </c>
      <c r="B23">
        <v>50</v>
      </c>
      <c r="C23" t="s">
        <v>80</v>
      </c>
      <c r="D23" t="s">
        <v>143</v>
      </c>
    </row>
    <row r="24" spans="1:12" x14ac:dyDescent="0.2">
      <c r="A24" t="s">
        <v>144</v>
      </c>
      <c r="B24">
        <v>7</v>
      </c>
      <c r="C24" t="s">
        <v>145</v>
      </c>
    </row>
    <row r="25" spans="1:12" x14ac:dyDescent="0.2">
      <c r="A25" s="22" t="s">
        <v>146</v>
      </c>
      <c r="K25" t="s">
        <v>220</v>
      </c>
      <c r="L25" t="s">
        <v>221</v>
      </c>
    </row>
    <row r="26" spans="1:12" x14ac:dyDescent="0.2">
      <c r="A26" t="s">
        <v>147</v>
      </c>
    </row>
    <row r="27" spans="1:12" x14ac:dyDescent="0.2">
      <c r="A27" s="2" t="s">
        <v>148</v>
      </c>
      <c r="B27" s="4">
        <f>7*3600/50</f>
        <v>504</v>
      </c>
      <c r="C27" s="2" t="s">
        <v>149</v>
      </c>
      <c r="D27" s="2" t="s">
        <v>90</v>
      </c>
      <c r="E27" s="2"/>
      <c r="F27" s="2"/>
    </row>
    <row r="28" spans="1:12" x14ac:dyDescent="0.2">
      <c r="A28" s="2" t="s">
        <v>150</v>
      </c>
      <c r="B28" s="2"/>
      <c r="C28" s="2"/>
      <c r="D28" s="2"/>
      <c r="E28" s="2"/>
      <c r="F28" s="2"/>
    </row>
    <row r="29" spans="1:12" x14ac:dyDescent="0.2">
      <c r="A29" t="s">
        <v>151</v>
      </c>
    </row>
    <row r="30" spans="1:12" x14ac:dyDescent="0.2">
      <c r="A30">
        <v>350</v>
      </c>
    </row>
    <row r="31" spans="1:12" x14ac:dyDescent="0.2">
      <c r="A31" t="s">
        <v>152</v>
      </c>
      <c r="B31">
        <f>A30/B27</f>
        <v>0.69444444444444442</v>
      </c>
      <c r="C31" s="2">
        <f xml:space="preserve"> 0.7</f>
        <v>0.7</v>
      </c>
      <c r="D31" s="2" t="s">
        <v>153</v>
      </c>
    </row>
    <row r="32" spans="1:12" x14ac:dyDescent="0.2">
      <c r="A32" t="s">
        <v>154</v>
      </c>
    </row>
    <row r="33" spans="1:7" x14ac:dyDescent="0.2">
      <c r="A33" s="22" t="s">
        <v>55</v>
      </c>
      <c r="B33" s="22">
        <v>250</v>
      </c>
      <c r="C33" s="22">
        <v>250</v>
      </c>
      <c r="D33" s="22">
        <v>350</v>
      </c>
      <c r="E33" s="22">
        <v>200</v>
      </c>
      <c r="F33" s="22">
        <v>200</v>
      </c>
      <c r="G33" s="22">
        <v>200</v>
      </c>
    </row>
    <row r="34" spans="1:7" x14ac:dyDescent="0.2">
      <c r="A34" s="2" t="s">
        <v>155</v>
      </c>
      <c r="B34" s="2"/>
      <c r="C34" s="2"/>
      <c r="D34" s="2"/>
      <c r="E34" s="2"/>
      <c r="F34" s="2"/>
      <c r="G34" s="2"/>
    </row>
    <row r="35" spans="1:7" x14ac:dyDescent="0.2">
      <c r="A35" t="s">
        <v>156</v>
      </c>
      <c r="B35">
        <v>44</v>
      </c>
      <c r="C35" t="s">
        <v>117</v>
      </c>
    </row>
    <row r="36" spans="1:7" x14ac:dyDescent="0.2">
      <c r="B36">
        <v>74</v>
      </c>
      <c r="C36" t="s">
        <v>117</v>
      </c>
    </row>
    <row r="37" spans="1:7" x14ac:dyDescent="0.2">
      <c r="B37">
        <v>85</v>
      </c>
      <c r="C37" t="s">
        <v>117</v>
      </c>
    </row>
    <row r="38" spans="1:7" x14ac:dyDescent="0.2">
      <c r="B38">
        <v>95</v>
      </c>
      <c r="C38" t="s">
        <v>117</v>
      </c>
    </row>
    <row r="39" spans="1:7" x14ac:dyDescent="0.2">
      <c r="A39" t="s">
        <v>157</v>
      </c>
      <c r="B39">
        <f xml:space="preserve"> SUM(B35:B38)</f>
        <v>298</v>
      </c>
      <c r="C39" t="s">
        <v>80</v>
      </c>
    </row>
    <row r="40" spans="1:7" x14ac:dyDescent="0.2">
      <c r="A40" s="2" t="s">
        <v>88</v>
      </c>
      <c r="B40" s="2">
        <v>60</v>
      </c>
      <c r="C40" t="s">
        <v>80</v>
      </c>
    </row>
    <row r="41" spans="1:7" x14ac:dyDescent="0.2">
      <c r="A41" s="2" t="s">
        <v>158</v>
      </c>
      <c r="B41" s="2">
        <v>298</v>
      </c>
      <c r="C41" t="s">
        <v>159</v>
      </c>
    </row>
    <row r="42" spans="1:7" x14ac:dyDescent="0.2">
      <c r="A42" t="s">
        <v>160</v>
      </c>
      <c r="B42">
        <f>B41/2</f>
        <v>149</v>
      </c>
      <c r="C42" t="s">
        <v>75</v>
      </c>
    </row>
    <row r="43" spans="1:7" x14ac:dyDescent="0.2">
      <c r="A43" t="s">
        <v>161</v>
      </c>
      <c r="B43">
        <f>B41/60</f>
        <v>4.9666666666666668</v>
      </c>
      <c r="C43" s="1" t="s">
        <v>162</v>
      </c>
      <c r="D43" t="s">
        <v>163</v>
      </c>
    </row>
    <row r="44" spans="1:7" x14ac:dyDescent="0.2">
      <c r="C44" t="s">
        <v>164</v>
      </c>
    </row>
    <row r="45" spans="1:7" x14ac:dyDescent="0.2">
      <c r="A45" t="s">
        <v>165</v>
      </c>
    </row>
    <row r="46" spans="1:7" x14ac:dyDescent="0.2">
      <c r="A46" t="s">
        <v>166</v>
      </c>
    </row>
    <row r="47" spans="1:7" x14ac:dyDescent="0.2">
      <c r="A47" t="s">
        <v>167</v>
      </c>
    </row>
    <row r="49" spans="1:9" x14ac:dyDescent="0.2">
      <c r="A49" t="s">
        <v>63</v>
      </c>
      <c r="B49" t="s">
        <v>168</v>
      </c>
    </row>
    <row r="51" spans="1:9" x14ac:dyDescent="0.2">
      <c r="A51" t="s">
        <v>14</v>
      </c>
      <c r="B51">
        <v>2750</v>
      </c>
      <c r="C51" t="s">
        <v>169</v>
      </c>
    </row>
    <row r="52" spans="1:9" x14ac:dyDescent="0.2">
      <c r="A52" t="s">
        <v>170</v>
      </c>
      <c r="B52">
        <f>3*(8*60-45)*60*5</f>
        <v>391500</v>
      </c>
      <c r="C52" t="s">
        <v>171</v>
      </c>
      <c r="D52" t="s">
        <v>172</v>
      </c>
      <c r="I52"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3A555-8B11-BA4D-9E8A-8047E0721ACF}">
  <dimension ref="A1:P25"/>
  <sheetViews>
    <sheetView tabSelected="1" workbookViewId="0">
      <selection activeCell="I25" sqref="I25"/>
    </sheetView>
  </sheetViews>
  <sheetFormatPr baseColWidth="10" defaultRowHeight="16" x14ac:dyDescent="0.2"/>
  <cols>
    <col min="6" max="6" width="18.33203125" customWidth="1"/>
    <col min="7" max="7" width="24.6640625" customWidth="1"/>
    <col min="8" max="8" width="20" customWidth="1"/>
    <col min="9" max="9" width="23.1640625" customWidth="1"/>
    <col min="10" max="10" width="23.33203125" customWidth="1"/>
    <col min="11" max="11" width="49.83203125" bestFit="1" customWidth="1"/>
  </cols>
  <sheetData>
    <row r="1" spans="1:16" x14ac:dyDescent="0.2">
      <c r="A1" t="s">
        <v>174</v>
      </c>
    </row>
    <row r="2" spans="1:16" x14ac:dyDescent="0.2">
      <c r="A2" s="23" t="s">
        <v>175</v>
      </c>
      <c r="B2" s="23" t="s">
        <v>176</v>
      </c>
      <c r="C2" s="23" t="s">
        <v>177</v>
      </c>
      <c r="D2" s="23" t="s">
        <v>178</v>
      </c>
      <c r="E2" s="23" t="s">
        <v>179</v>
      </c>
    </row>
    <row r="3" spans="1:16" x14ac:dyDescent="0.2">
      <c r="A3" s="24">
        <v>1</v>
      </c>
      <c r="B3" s="24">
        <v>9</v>
      </c>
      <c r="C3" s="24">
        <v>11</v>
      </c>
      <c r="D3" s="24">
        <v>17</v>
      </c>
      <c r="E3" s="24">
        <v>21</v>
      </c>
      <c r="J3" s="26" t="s">
        <v>92</v>
      </c>
      <c r="K3" s="27"/>
      <c r="L3" s="6" t="s">
        <v>96</v>
      </c>
      <c r="M3" s="6"/>
      <c r="N3" s="6"/>
      <c r="O3" s="6" t="s">
        <v>97</v>
      </c>
      <c r="P3" s="7"/>
    </row>
    <row r="4" spans="1:16" x14ac:dyDescent="0.2">
      <c r="A4" s="24">
        <v>2</v>
      </c>
      <c r="B4" s="24">
        <v>5</v>
      </c>
      <c r="C4" s="24">
        <v>10</v>
      </c>
      <c r="D4" s="24">
        <v>18</v>
      </c>
      <c r="E4" s="24">
        <v>18</v>
      </c>
      <c r="J4" s="28" t="s">
        <v>93</v>
      </c>
      <c r="L4" s="2" t="s">
        <v>82</v>
      </c>
      <c r="M4" s="2"/>
      <c r="N4" s="2"/>
      <c r="O4" s="2"/>
      <c r="P4" s="9"/>
    </row>
    <row r="5" spans="1:16" x14ac:dyDescent="0.2">
      <c r="A5" s="24">
        <v>3</v>
      </c>
      <c r="B5" s="24">
        <v>7</v>
      </c>
      <c r="C5" s="24">
        <v>9</v>
      </c>
      <c r="D5" s="24">
        <v>21</v>
      </c>
      <c r="E5" s="24">
        <v>22</v>
      </c>
      <c r="J5" s="29" t="s">
        <v>94</v>
      </c>
      <c r="K5" s="30" t="s">
        <v>204</v>
      </c>
      <c r="L5" s="11" t="s">
        <v>95</v>
      </c>
      <c r="M5" s="11"/>
      <c r="N5" s="11"/>
      <c r="O5" s="11"/>
      <c r="P5" s="12"/>
    </row>
    <row r="6" spans="1:16" x14ac:dyDescent="0.2">
      <c r="A6" s="24">
        <v>4</v>
      </c>
      <c r="B6" s="24">
        <v>12</v>
      </c>
      <c r="C6" s="24">
        <v>7</v>
      </c>
      <c r="D6" s="24">
        <v>18</v>
      </c>
      <c r="E6" s="24">
        <v>18</v>
      </c>
      <c r="J6" s="1" t="s">
        <v>186</v>
      </c>
      <c r="K6" t="s">
        <v>187</v>
      </c>
    </row>
    <row r="7" spans="1:16" x14ac:dyDescent="0.2">
      <c r="A7" s="24">
        <v>5</v>
      </c>
      <c r="B7" s="24">
        <v>13</v>
      </c>
      <c r="C7" s="24">
        <v>12</v>
      </c>
      <c r="D7" s="24">
        <v>22</v>
      </c>
      <c r="E7" s="24">
        <v>20</v>
      </c>
      <c r="J7" s="1" t="s">
        <v>190</v>
      </c>
      <c r="K7" t="s">
        <v>191</v>
      </c>
    </row>
    <row r="8" spans="1:16" x14ac:dyDescent="0.2">
      <c r="A8" s="24">
        <v>6</v>
      </c>
      <c r="B8" s="24">
        <v>11</v>
      </c>
      <c r="C8" s="24">
        <v>11</v>
      </c>
      <c r="D8" s="24">
        <v>17</v>
      </c>
      <c r="E8" s="24">
        <v>22</v>
      </c>
      <c r="J8" s="1" t="s">
        <v>192</v>
      </c>
      <c r="K8" t="s">
        <v>193</v>
      </c>
    </row>
    <row r="9" spans="1:16" x14ac:dyDescent="0.2">
      <c r="J9" s="1" t="s">
        <v>194</v>
      </c>
      <c r="K9" t="s">
        <v>195</v>
      </c>
    </row>
    <row r="10" spans="1:16" x14ac:dyDescent="0.2">
      <c r="A10" s="2" t="s">
        <v>180</v>
      </c>
      <c r="B10" s="2"/>
      <c r="C10" s="2"/>
      <c r="D10" s="2"/>
      <c r="E10" s="4"/>
      <c r="J10" s="1" t="s">
        <v>196</v>
      </c>
      <c r="N10" t="s">
        <v>197</v>
      </c>
    </row>
    <row r="11" spans="1:16" x14ac:dyDescent="0.2">
      <c r="J11" s="1" t="s">
        <v>198</v>
      </c>
      <c r="K11" t="s">
        <v>199</v>
      </c>
      <c r="O11" t="s">
        <v>200</v>
      </c>
    </row>
    <row r="12" spans="1:16" x14ac:dyDescent="0.2">
      <c r="A12" s="2" t="s">
        <v>181</v>
      </c>
      <c r="B12" s="2"/>
      <c r="C12" s="2"/>
      <c r="D12" s="2"/>
      <c r="E12" s="2"/>
      <c r="H12" t="s">
        <v>188</v>
      </c>
      <c r="J12" s="1" t="s">
        <v>201</v>
      </c>
      <c r="K12" t="s">
        <v>202</v>
      </c>
      <c r="P12" t="s">
        <v>203</v>
      </c>
    </row>
    <row r="13" spans="1:16" x14ac:dyDescent="0.2">
      <c r="A13" t="s">
        <v>182</v>
      </c>
      <c r="J13" s="1" t="s">
        <v>206</v>
      </c>
      <c r="K13" t="s">
        <v>207</v>
      </c>
    </row>
    <row r="14" spans="1:16" x14ac:dyDescent="0.2">
      <c r="F14" t="s">
        <v>184</v>
      </c>
      <c r="G14" t="s">
        <v>185</v>
      </c>
      <c r="J14" s="1" t="s">
        <v>210</v>
      </c>
      <c r="K14" t="s">
        <v>211</v>
      </c>
    </row>
    <row r="15" spans="1:16" x14ac:dyDescent="0.2">
      <c r="A15" s="23" t="s">
        <v>175</v>
      </c>
      <c r="B15" s="23" t="s">
        <v>176</v>
      </c>
      <c r="C15" s="23" t="s">
        <v>177</v>
      </c>
      <c r="D15" s="23" t="s">
        <v>178</v>
      </c>
      <c r="E15" s="23" t="s">
        <v>179</v>
      </c>
      <c r="F15" s="25" t="s">
        <v>183</v>
      </c>
      <c r="G15" s="25" t="s">
        <v>81</v>
      </c>
      <c r="H15" s="31" t="s">
        <v>189</v>
      </c>
      <c r="I15" s="25"/>
      <c r="J15" s="25" t="s">
        <v>209</v>
      </c>
    </row>
    <row r="16" spans="1:16" x14ac:dyDescent="0.2">
      <c r="A16" s="24">
        <v>1</v>
      </c>
      <c r="B16" s="24">
        <v>9</v>
      </c>
      <c r="C16" s="24">
        <v>11</v>
      </c>
      <c r="D16" s="24">
        <v>17</v>
      </c>
      <c r="E16" s="24">
        <v>21</v>
      </c>
      <c r="F16">
        <f>SUM(B16:E16)</f>
        <v>58</v>
      </c>
      <c r="G16">
        <f>F16</f>
        <v>58</v>
      </c>
      <c r="H16" s="1">
        <f>G16-F16</f>
        <v>0</v>
      </c>
      <c r="J16">
        <f>F16/G16</f>
        <v>1</v>
      </c>
    </row>
    <row r="17" spans="1:11" x14ac:dyDescent="0.2">
      <c r="A17" s="24">
        <v>2</v>
      </c>
      <c r="B17" s="24">
        <v>5</v>
      </c>
      <c r="C17" s="24">
        <v>10</v>
      </c>
      <c r="D17" s="24">
        <v>18</v>
      </c>
      <c r="E17" s="24">
        <v>18</v>
      </c>
      <c r="F17">
        <f t="shared" ref="F17:F21" si="0">SUM(B17:E17)</f>
        <v>51</v>
      </c>
      <c r="G17">
        <f>G16+F17</f>
        <v>109</v>
      </c>
      <c r="H17" s="1">
        <f t="shared" ref="H17:H21" si="1">G17-F17</f>
        <v>58</v>
      </c>
      <c r="J17">
        <f t="shared" ref="J17:J21" si="2">F17/G17</f>
        <v>0.46788990825688076</v>
      </c>
      <c r="K17" t="s">
        <v>212</v>
      </c>
    </row>
    <row r="18" spans="1:11" x14ac:dyDescent="0.2">
      <c r="A18" s="24">
        <v>3</v>
      </c>
      <c r="B18" s="24">
        <v>7</v>
      </c>
      <c r="C18" s="24">
        <v>9</v>
      </c>
      <c r="D18" s="24">
        <v>21</v>
      </c>
      <c r="E18" s="24">
        <v>22</v>
      </c>
      <c r="F18">
        <f t="shared" si="0"/>
        <v>59</v>
      </c>
      <c r="G18">
        <f>G17+F18</f>
        <v>168</v>
      </c>
      <c r="H18" s="1">
        <f t="shared" si="1"/>
        <v>109</v>
      </c>
      <c r="J18">
        <f t="shared" si="2"/>
        <v>0.35119047619047616</v>
      </c>
    </row>
    <row r="19" spans="1:11" x14ac:dyDescent="0.2">
      <c r="A19" s="24">
        <v>4</v>
      </c>
      <c r="B19" s="24">
        <v>12</v>
      </c>
      <c r="C19" s="24">
        <v>7</v>
      </c>
      <c r="D19" s="24">
        <v>18</v>
      </c>
      <c r="E19" s="24">
        <v>18</v>
      </c>
      <c r="F19">
        <f t="shared" si="0"/>
        <v>55</v>
      </c>
      <c r="G19">
        <f>G18+F19</f>
        <v>223</v>
      </c>
      <c r="H19" s="1">
        <f t="shared" si="1"/>
        <v>168</v>
      </c>
      <c r="J19">
        <f t="shared" si="2"/>
        <v>0.24663677130044842</v>
      </c>
    </row>
    <row r="20" spans="1:11" x14ac:dyDescent="0.2">
      <c r="A20" s="24">
        <v>5</v>
      </c>
      <c r="B20" s="24">
        <v>13</v>
      </c>
      <c r="C20" s="24">
        <v>12</v>
      </c>
      <c r="D20" s="24">
        <v>22</v>
      </c>
      <c r="E20" s="24">
        <v>20</v>
      </c>
      <c r="F20">
        <f t="shared" si="0"/>
        <v>67</v>
      </c>
      <c r="G20">
        <f>G19+F20</f>
        <v>290</v>
      </c>
      <c r="H20" s="1">
        <f t="shared" si="1"/>
        <v>223</v>
      </c>
      <c r="J20">
        <f t="shared" si="2"/>
        <v>0.23103448275862068</v>
      </c>
    </row>
    <row r="21" spans="1:11" x14ac:dyDescent="0.2">
      <c r="A21" s="24">
        <v>6</v>
      </c>
      <c r="B21" s="24">
        <v>11</v>
      </c>
      <c r="C21" s="24">
        <v>11</v>
      </c>
      <c r="D21" s="24">
        <v>17</v>
      </c>
      <c r="E21" s="24">
        <v>22</v>
      </c>
      <c r="F21">
        <f t="shared" si="0"/>
        <v>61</v>
      </c>
      <c r="G21">
        <f>G20+F21</f>
        <v>351</v>
      </c>
      <c r="H21" s="1">
        <f t="shared" si="1"/>
        <v>290</v>
      </c>
      <c r="J21">
        <f t="shared" si="2"/>
        <v>0.1737891737891738</v>
      </c>
      <c r="K21" t="s">
        <v>213</v>
      </c>
    </row>
    <row r="22" spans="1:11" x14ac:dyDescent="0.2">
      <c r="G22" s="2" t="s">
        <v>205</v>
      </c>
      <c r="H22" s="4">
        <f xml:space="preserve"> AVERAGE( H16:H21)</f>
        <v>141.33333333333334</v>
      </c>
      <c r="I22" t="s">
        <v>159</v>
      </c>
    </row>
    <row r="23" spans="1:11" x14ac:dyDescent="0.2">
      <c r="G23" t="s">
        <v>55</v>
      </c>
      <c r="H23" s="4">
        <f>SUM(G16:G21)/SUM(F16:F21)</f>
        <v>3.415954415954416</v>
      </c>
    </row>
    <row r="24" spans="1:11" x14ac:dyDescent="0.2">
      <c r="G24" t="s">
        <v>208</v>
      </c>
      <c r="H24">
        <f>AVERAGE(G16:G21)</f>
        <v>199.83333333333334</v>
      </c>
      <c r="I24" t="s">
        <v>159</v>
      </c>
    </row>
    <row r="25" spans="1:11" x14ac:dyDescent="0.2">
      <c r="G25" t="s">
        <v>214</v>
      </c>
      <c r="H25">
        <f>SUM(F16:F21)/SUM(G16:G21)</f>
        <v>0.292743953294412</v>
      </c>
      <c r="I25" t="s">
        <v>215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EPE </vt:lpstr>
      <vt:lpstr>DAYS OF STOCKS </vt:lpstr>
      <vt:lpstr>AVERAGE WAITING TIME PER ORDER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Phan</dc:creator>
  <cp:lastModifiedBy>Trang Phan</cp:lastModifiedBy>
  <dcterms:created xsi:type="dcterms:W3CDTF">2023-11-08T13:54:38Z</dcterms:created>
  <dcterms:modified xsi:type="dcterms:W3CDTF">2023-11-20T20:48:43Z</dcterms:modified>
</cp:coreProperties>
</file>