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trangphan/Downloads/LEAN CHAPTER 6 /"/>
    </mc:Choice>
  </mc:AlternateContent>
  <xr:revisionPtr revIDLastSave="0" documentId="8_{7987E0EA-9A4B-264A-886C-0FB39C564022}" xr6:coauthVersionLast="47" xr6:coauthVersionMax="47" xr10:uidLastSave="{00000000-0000-0000-0000-000000000000}"/>
  <bookViews>
    <workbookView xWindow="0" yWindow="740" windowWidth="29400" windowHeight="16880" xr2:uid="{00DA6C76-5869-E143-B520-12AD33A2E0F9}"/>
  </bookViews>
  <sheets>
    <sheet name="CALCULATE EPE " sheetId="1" r:id="rId1"/>
    <sheet name="SET UP TIME " sheetId="2" r:id="rId2"/>
    <sheet name="DPU " sheetId="3" r:id="rId3"/>
    <sheet name="DPMO " sheetId="4" r:id="rId4"/>
    <sheet name="ABACA-ABDAC" sheetId="5" r:id="rId5"/>
    <sheet name="Completion Rate " sheetId="9" r:id="rId6"/>
    <sheet name="Needed resource" sheetId="11" r:id="rId7"/>
    <sheet name="BATCHES " sheetId="7" r:id="rId8"/>
    <sheet name="Lead Time " sheetId="8" r:id="rId9"/>
    <sheet name="Value added %" sheetId="12" r:id="rId10"/>
    <sheet name="Task time " sheetId="6" r:id="rId11"/>
    <sheet name="Days of stock " sheetId="13" r:id="rId12"/>
    <sheet name="Lowest Capacity" sheetId="1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6" l="1"/>
  <c r="F20" i="12"/>
  <c r="E20" i="12"/>
  <c r="B18" i="12"/>
  <c r="B16" i="13"/>
  <c r="D4" i="13"/>
  <c r="F22" i="6"/>
  <c r="E21" i="6"/>
  <c r="J20" i="6"/>
  <c r="B14" i="6"/>
  <c r="B13" i="6"/>
  <c r="B7" i="6"/>
  <c r="C13" i="12"/>
  <c r="B13" i="12"/>
  <c r="B12" i="12"/>
  <c r="B9" i="12"/>
  <c r="E14" i="11"/>
  <c r="A13" i="11"/>
  <c r="B9" i="9"/>
  <c r="B8" i="9"/>
  <c r="D11" i="8"/>
  <c r="C21" i="7"/>
  <c r="F8" i="7"/>
  <c r="C9" i="7"/>
  <c r="E3" i="3"/>
  <c r="I10" i="2"/>
  <c r="I9" i="2"/>
  <c r="I7" i="2"/>
  <c r="I6" i="2"/>
  <c r="D26" i="1"/>
  <c r="D24" i="1"/>
  <c r="D23" i="1"/>
  <c r="D21" i="1"/>
  <c r="D20" i="1"/>
  <c r="D22" i="1" s="1"/>
  <c r="B15" i="1"/>
  <c r="B11" i="1"/>
  <c r="B10" i="1" s="1"/>
</calcChain>
</file>

<file path=xl/sharedStrings.xml><?xml version="1.0" encoding="utf-8"?>
<sst xmlns="http://schemas.openxmlformats.org/spreadsheetml/2006/main" count="255" uniqueCount="219">
  <si>
    <t xml:space="preserve">Vraag </t>
  </si>
  <si>
    <t>A</t>
  </si>
  <si>
    <t>B</t>
  </si>
  <si>
    <t>C</t>
  </si>
  <si>
    <t>D</t>
  </si>
  <si>
    <t xml:space="preserve">Aantal/dag </t>
  </si>
  <si>
    <t xml:space="preserve">min/stuk </t>
  </si>
  <si>
    <t xml:space="preserve">min/keer </t>
  </si>
  <si>
    <t xml:space="preserve">keer/dag </t>
  </si>
  <si>
    <t xml:space="preserve">procent </t>
  </si>
  <si>
    <t>min</t>
  </si>
  <si>
    <t xml:space="preserve">min </t>
  </si>
  <si>
    <t xml:space="preserve">Request Workload </t>
  </si>
  <si>
    <t xml:space="preserve">Available capacity </t>
  </si>
  <si>
    <t xml:space="preserve">products per dag </t>
  </si>
  <si>
    <t xml:space="preserve">Calculate the lowest possible EPE in the following situation: </t>
  </si>
  <si>
    <t>In a production plant, employees work in two shifts of 8 hours. There is a standtill on the 10% line. No production is possible during the downtime. The plant produces 4 products with the following daily demand:</t>
  </si>
  <si>
    <t xml:space="preserve">14 A's, 6B's, 4C's and 2 D's. The machine time for each piece is 30 minutes and the chnageover is 60 minutes. </t>
  </si>
  <si>
    <t xml:space="preserve">Total products </t>
  </si>
  <si>
    <t xml:space="preserve">Working time per one product </t>
  </si>
  <si>
    <t xml:space="preserve">Set up time/ changeover time </t>
  </si>
  <si>
    <t xml:space="preserve">hour </t>
  </si>
  <si>
    <t>Step 1</t>
  </si>
  <si>
    <t>Available capacity (Available working time)</t>
  </si>
  <si>
    <t xml:space="preserve">2 shifts*8*60 min*0,9 </t>
  </si>
  <si>
    <t>Step 2</t>
  </si>
  <si>
    <t>Step 3</t>
  </si>
  <si>
    <t xml:space="preserve">Needed processing time of each product </t>
  </si>
  <si>
    <t xml:space="preserve">30m*26 products </t>
  </si>
  <si>
    <t>Step 4</t>
  </si>
  <si>
    <t xml:space="preserve">Remaining time </t>
  </si>
  <si>
    <t xml:space="preserve">Available capacity - Processing time </t>
  </si>
  <si>
    <t xml:space="preserve">Needed set up time for 4 products </t>
  </si>
  <si>
    <t xml:space="preserve">4 products * set up time </t>
  </si>
  <si>
    <t xml:space="preserve">EPE = Needed Set Up time/ Needed remianing time </t>
  </si>
  <si>
    <t xml:space="preserve">240/84 </t>
  </si>
  <si>
    <t xml:space="preserve">days </t>
  </si>
  <si>
    <t xml:space="preserve">3 days </t>
  </si>
  <si>
    <t>Step 5</t>
  </si>
  <si>
    <t>14 A's, 6B's, 4C's and 2 D's</t>
  </si>
  <si>
    <t xml:space="preserve">Calculate the planning cycle *3 days EPE </t>
  </si>
  <si>
    <t xml:space="preserve">6 D's; 4 C's; 18 B's and 42 A's </t>
  </si>
  <si>
    <t xml:space="preserve">Calculate the changover time </t>
  </si>
  <si>
    <t xml:space="preserve">Needed remaining time/ 4 days </t>
  </si>
  <si>
    <t xml:space="preserve">min/set up </t>
  </si>
  <si>
    <t xml:space="preserve">Shifts </t>
  </si>
  <si>
    <t>Standstill</t>
  </si>
  <si>
    <t>Net production hour</t>
  </si>
  <si>
    <t xml:space="preserve">A factory works for 480 minutes every day (exclusing miantenance and breadowns). When production planning, they take into account a downtime of 30 minutes per day due to discruptions and planned maintenance. The machine runs for a total of 450 minutes. </t>
  </si>
  <si>
    <t>The factory produces three products with the following forecast average daily demand: 9A's, 6B's and 3 C's. The processing time for each product is 15 minutes and the set up time for the start of each batch is unknown. These are the same for all products A,B and C. So a new setup is required to start each batch. You can assume that the batch of a product can be finished the next day without any additonal set up. What is the setup time per bacth in hours for an EPE of 4 days?</t>
  </si>
  <si>
    <t>What is the set up time per bacth in hours for an EPE of 4 days?</t>
  </si>
  <si>
    <t>Step 6</t>
  </si>
  <si>
    <t>Step 7</t>
  </si>
  <si>
    <t>Set up time = Remaining time *EPE</t>
  </si>
  <si>
    <t>Epe</t>
  </si>
  <si>
    <t xml:space="preserve">4 days </t>
  </si>
  <si>
    <t>Available capacity - Needed processing time of each product</t>
  </si>
  <si>
    <t xml:space="preserve">Needed set up time for an EPE days </t>
  </si>
  <si>
    <t xml:space="preserve">The set-up time for 1 product </t>
  </si>
  <si>
    <t xml:space="preserve">Set up time/ 3 </t>
  </si>
  <si>
    <t xml:space="preserve">4 hours </t>
  </si>
  <si>
    <t xml:space="preserve">It is stated that when manufacturing a toaster, 20 possible defects can occur per product. 2500 toasters were produced. 50 defects wre found during the inspection of the toasters. </t>
  </si>
  <si>
    <t xml:space="preserve">Calculate DPU to two decimal places </t>
  </si>
  <si>
    <t xml:space="preserve">DPU </t>
  </si>
  <si>
    <t xml:space="preserve">Amount of Defects/ Number of Units </t>
  </si>
  <si>
    <t xml:space="preserve">A Sperta service tecnician receives electric bicycles from dealers every day that need to be repaired. It is given that an electric bicycle can have 100 possible defects. The number of opportunities is therefore 100 per product. </t>
  </si>
  <si>
    <t>He discovered yesterday that 9 out of 10 bicyles had 1 or more faults. So 2 electric bicycles were correct. A total of 20 defects were found. Calculate DPMO.</t>
  </si>
  <si>
    <t xml:space="preserve">DPMO </t>
  </si>
  <si>
    <t>(Number of defects *1,000,000)/(Opportunities *Number of Units)</t>
  </si>
  <si>
    <t>(20*1.000.000)*(100*100)</t>
  </si>
  <si>
    <t>which one describes the difference between ppm and DPMO?</t>
  </si>
  <si>
    <t>PPM considers the defective unit as a whole, while DPMO refers to multiple opportunities per part/ process</t>
  </si>
  <si>
    <t xml:space="preserve">Task time </t>
  </si>
  <si>
    <t xml:space="preserve">seconds </t>
  </si>
  <si>
    <r>
      <t>1.</t>
    </r>
    <r>
      <rPr>
        <sz val="7"/>
        <color rgb="FF333333"/>
        <rFont val="Times New Roman"/>
        <family val="1"/>
      </rPr>
      <t xml:space="preserve">     </t>
    </r>
    <r>
      <rPr>
        <sz val="10"/>
        <color rgb="FF333333"/>
        <rFont val="Calibri"/>
        <family val="2"/>
        <scheme val="minor"/>
      </rPr>
      <t>Below is the demand for the following four products for the coming week.</t>
    </r>
  </si>
  <si>
    <t>A: 100 pieces</t>
  </si>
  <si>
    <t>B: 75 pieces</t>
  </si>
  <si>
    <t>C: 50 pieces</t>
  </si>
  <si>
    <t>D: 25 pieces</t>
  </si>
  <si>
    <t>It takes the same amount of time to produce a piece of each type of product (A, B, C and D).</t>
  </si>
  <si>
    <t>What is the best planning cycle per week for the coming period according to Heijunka?</t>
  </si>
  <si>
    <t>According to Heijunka, as many changes as possible as must be made to promote as much flow as possible and reduce (interim) stocks</t>
  </si>
  <si>
    <t>A. ABACB-ABDC</t>
  </si>
  <si>
    <t xml:space="preserve">The LSS GB wants to know whether each station can meet the branch time of 48 seconds? Based on VSM, he immediately sees that the first Lathe station requires the most capacity. He sees that Lathe's cycle is 44 seconds per piece and that no less than 60 minutes are needed to convert to a new batch </t>
  </si>
  <si>
    <t>What is the maximum batch size of Lathe station to meet the task time of 48 seconds? So take the time for changeover into account when calculating your capacity.</t>
  </si>
  <si>
    <t xml:space="preserve">Lathe's CT </t>
  </si>
  <si>
    <t xml:space="preserve">The required task time </t>
  </si>
  <si>
    <t xml:space="preserve">Changover time </t>
  </si>
  <si>
    <t xml:space="preserve">60m *60 </t>
  </si>
  <si>
    <t xml:space="preserve">You have maximum of 4 seconds per piece (48-44) seconds available for changover to stay within the task time </t>
  </si>
  <si>
    <t xml:space="preserve">The batch then becomes a maximum </t>
  </si>
  <si>
    <t xml:space="preserve">3600/4 </t>
  </si>
  <si>
    <t xml:space="preserve">pieces </t>
  </si>
  <si>
    <t>Changover/ (Task time - Cycle time)</t>
  </si>
  <si>
    <t>Example 2</t>
  </si>
  <si>
    <t xml:space="preserve">The Lathe's cycle </t>
  </si>
  <si>
    <t xml:space="preserve">Changover as the time needed for chaneover </t>
  </si>
  <si>
    <t xml:space="preserve">60 minutes, which is 3600 seconds </t>
  </si>
  <si>
    <t>Batch size</t>
  </si>
  <si>
    <t xml:space="preserve">Batch size </t>
  </si>
  <si>
    <t xml:space="preserve">Changover/(Task time - Cycle time) </t>
  </si>
  <si>
    <t xml:space="preserve">It is given that task time is 30 seconds and a working day lasts 8 hours with a break of 50 minutes. You can seen in VSM that WIP between Lathe station and Robotassembly is 25 units. </t>
  </si>
  <si>
    <t xml:space="preserve">Litlle's Law </t>
  </si>
  <si>
    <t xml:space="preserve">WIP = Lead Time * Completion Rate </t>
  </si>
  <si>
    <t xml:space="preserve">Lead time = WIP/ Completion Rate </t>
  </si>
  <si>
    <t xml:space="preserve">Lead Time = WIP/ Completion Rate </t>
  </si>
  <si>
    <t xml:space="preserve">Completion Rate = 1/ task time </t>
  </si>
  <si>
    <t xml:space="preserve">30 seconds </t>
  </si>
  <si>
    <t xml:space="preserve"> 1/2 minute</t>
  </si>
  <si>
    <r>
      <t xml:space="preserve">Calculate the </t>
    </r>
    <r>
      <rPr>
        <b/>
        <sz val="12"/>
        <color theme="1"/>
        <rFont val="Calibri"/>
        <family val="2"/>
        <scheme val="minor"/>
      </rPr>
      <t>lead time in minutes</t>
    </r>
    <r>
      <rPr>
        <sz val="12"/>
        <color theme="1"/>
        <rFont val="Calibri"/>
        <family val="2"/>
        <scheme val="minor"/>
      </rPr>
      <t xml:space="preserve"> of the stock of 25 pieces between Lathe station and Robot assembly. Use Litlle's Law </t>
    </r>
  </si>
  <si>
    <t>Completion rate = 1/task time = 2 minutes</t>
  </si>
  <si>
    <t>Express this in the number of units produced per hour</t>
  </si>
  <si>
    <t xml:space="preserve">Completion Rate = Stock/ Lead Time </t>
  </si>
  <si>
    <t xml:space="preserve">Completion Rate = 1/ Task Time </t>
  </si>
  <si>
    <r>
      <t xml:space="preserve">What is "Completion Rate" of the attached VSM based </t>
    </r>
    <r>
      <rPr>
        <b/>
        <sz val="12"/>
        <color theme="1"/>
        <rFont val="Calibri"/>
        <family val="2"/>
        <scheme val="minor"/>
      </rPr>
      <t>on the bottleneck</t>
    </r>
    <r>
      <rPr>
        <sz val="12"/>
        <color theme="1"/>
        <rFont val="Calibri"/>
        <family val="2"/>
        <scheme val="minor"/>
      </rPr>
      <t>?</t>
    </r>
  </si>
  <si>
    <t xml:space="preserve">The bottleneck is link with the lowest capacity. In the value stream, this concerns the station "Firing" with 57 minutes </t>
  </si>
  <si>
    <t xml:space="preserve">The Completion Rate </t>
  </si>
  <si>
    <t xml:space="preserve"> 1/ Task Time </t>
  </si>
  <si>
    <t>piece/ min</t>
  </si>
  <si>
    <t xml:space="preserve">piece/hour </t>
  </si>
  <si>
    <t>In the context of lean, the company plans to introdcue self-managing teams. Given is an assembly with the following 5 operations and capacities per employee</t>
  </si>
  <si>
    <t xml:space="preserve">Operation 1: 20 units per hour per employee </t>
  </si>
  <si>
    <t xml:space="preserve">Operation 2: 40 units per hour per employee </t>
  </si>
  <si>
    <t xml:space="preserve">Operation 3: 12 units per hour per employee </t>
  </si>
  <si>
    <t xml:space="preserve">Operation 4: 16 units per hour per employee </t>
  </si>
  <si>
    <t>Operation 5: 20 units per hour per employee</t>
  </si>
  <si>
    <t>How many employees are at least needed in the self-managing team if the task time is 2 minute?</t>
  </si>
  <si>
    <t xml:space="preserve">20 units per 60min </t>
  </si>
  <si>
    <t xml:space="preserve">1 units =? Min  </t>
  </si>
  <si>
    <t xml:space="preserve">60/20 </t>
  </si>
  <si>
    <t xml:space="preserve">Total processing time </t>
  </si>
  <si>
    <t>(sum of cycle time)</t>
  </si>
  <si>
    <t xml:space="preserve">Number of resource = Sum of cycle time/ Task time </t>
  </si>
  <si>
    <t xml:space="preserve">8 employee </t>
  </si>
  <si>
    <t>Leadtime = processing time + cycle time</t>
  </si>
  <si>
    <t xml:space="preserve">Task time = 1m </t>
  </si>
  <si>
    <t xml:space="preserve">A working day </t>
  </si>
  <si>
    <t xml:space="preserve">8 hour </t>
  </si>
  <si>
    <t xml:space="preserve">A break </t>
  </si>
  <si>
    <t>40 min</t>
  </si>
  <si>
    <t>Calculate the value added percentage?</t>
  </si>
  <si>
    <t xml:space="preserve">Value added % </t>
  </si>
  <si>
    <t xml:space="preserve">sum of cycle time/ lead time </t>
  </si>
  <si>
    <t xml:space="preserve">Lead time </t>
  </si>
  <si>
    <t xml:space="preserve">stock/completion rate </t>
  </si>
  <si>
    <t xml:space="preserve">Stock time </t>
  </si>
  <si>
    <t xml:space="preserve">Completion rate </t>
  </si>
  <si>
    <t xml:space="preserve">1/Task time </t>
  </si>
  <si>
    <t xml:space="preserve">1 product/ 1 minute </t>
  </si>
  <si>
    <t xml:space="preserve">lead time </t>
  </si>
  <si>
    <t xml:space="preserve">minutes </t>
  </si>
  <si>
    <t xml:space="preserve">Sum of cycle time </t>
  </si>
  <si>
    <t>Honda makes 600 car mirrors every day for the assembly of their cars.</t>
  </si>
  <si>
    <t>We work 8 hours a day.</t>
  </si>
  <si>
    <r>
      <t>1.</t>
    </r>
    <r>
      <rPr>
        <sz val="18"/>
        <color rgb="FF8EB375"/>
        <rFont val="Gill Sans MT"/>
        <family val="2"/>
      </rPr>
      <t>What is the takt time ?</t>
    </r>
  </si>
  <si>
    <t xml:space="preserve">Available Working Time/Demand </t>
  </si>
  <si>
    <t>480/8</t>
  </si>
  <si>
    <t xml:space="preserve">1/Completion Rate </t>
  </si>
  <si>
    <t>What is the task time in second?</t>
  </si>
  <si>
    <t xml:space="preserve">28 orders are processed according to one piece flow in 600 minutes. Of these, 8 minutes are used to change over a machine </t>
  </si>
  <si>
    <t xml:space="preserve"> Available Working Time/ Customer Demand </t>
  </si>
  <si>
    <t>seconds</t>
  </si>
  <si>
    <t>The company works in 1 shift.8 hours per day, including two 30-minutes breaks. A working week consists of 5 working days.</t>
  </si>
  <si>
    <t>The average of 3200 pieces are delivered per week.</t>
  </si>
  <si>
    <t xml:space="preserve">Calculate the task time in seconds. </t>
  </si>
  <si>
    <t xml:space="preserve">Daily demand </t>
  </si>
  <si>
    <t xml:space="preserve">The number of pieces per week/the number of days per week </t>
  </si>
  <si>
    <t xml:space="preserve">3200/5 working days per week </t>
  </si>
  <si>
    <t xml:space="preserve">piece per day </t>
  </si>
  <si>
    <t xml:space="preserve">Working hour availability </t>
  </si>
  <si>
    <t xml:space="preserve">7 hours *3600 seconds per hour </t>
  </si>
  <si>
    <t>seconds per day</t>
  </si>
  <si>
    <t xml:space="preserve">Working hour availability/ Daily Demand </t>
  </si>
  <si>
    <t>seconds per piece</t>
  </si>
  <si>
    <t>How many days of stock is there between "Press" and " Pierce &amp; Form"?</t>
  </si>
  <si>
    <t xml:space="preserve">If necessary, use Little's Law when calculating </t>
  </si>
  <si>
    <t xml:space="preserve">The number of pieces produced per day </t>
  </si>
  <si>
    <t>Between "Press" and "Pierce &amp; Form" there are 1000 L and 1250 S. In total that is 2250 pieces. Need is 640 pieces per day</t>
  </si>
  <si>
    <t xml:space="preserve">The  number of days are </t>
  </si>
  <si>
    <t xml:space="preserve">2250/640 </t>
  </si>
  <si>
    <t xml:space="preserve">3.5 </t>
  </si>
  <si>
    <t>Answer</t>
  </si>
  <si>
    <t>What is the total lead time in days for the entire process (excluding staging) ? Including the 5 days supply of "raw material" in your calculation</t>
  </si>
  <si>
    <t>5 days stock for Press (raw material)</t>
  </si>
  <si>
    <t xml:space="preserve">2250 stock between Press and "Pierce &amp; Form" corresponds to 2250/640 = 3.5 days </t>
  </si>
  <si>
    <t xml:space="preserve">3350 stock between "Pierce &amp; Form" and "Finish Grind" corresponds to 3350/640 = 5.2 days </t>
  </si>
  <si>
    <t xml:space="preserve">1475 stock between "Finish Grind" and "Staging" corresponds to 1475/640 = 2.3 days </t>
  </si>
  <si>
    <t xml:space="preserve">The total then </t>
  </si>
  <si>
    <t>days</t>
  </si>
  <si>
    <t xml:space="preserve">(The flow efficiency) </t>
  </si>
  <si>
    <t xml:space="preserve">Calculate the value added percentage with the lead time is 16 days </t>
  </si>
  <si>
    <t xml:space="preserve">The lead time is 16 days </t>
  </si>
  <si>
    <t xml:space="preserve">The sum of cycle time is 81 seconds </t>
  </si>
  <si>
    <t xml:space="preserve">De value added percentage is </t>
  </si>
  <si>
    <t xml:space="preserve">Cycle time/lead time </t>
  </si>
  <si>
    <t xml:space="preserve">The lowest capacity (take the longest time per piece) </t>
  </si>
  <si>
    <t xml:space="preserve">The GB notes that the Flow Efficiency is much too low due to the amount of stock in the factory. </t>
  </si>
  <si>
    <t>Calculate the maximum capacities of the various station in units per hour. You also take the changover time and the batch size of 40 pieces into account in your capacity calculation.</t>
  </si>
  <si>
    <t xml:space="preserve">For example, if the changover takes 4 minutes and the batch size is 40 pieces, you calculate 6 seconds (= 240 sec/40) for the changeover per product. In addition, the cycle time per piece is added for your capacity calculation. If that is 8 seconds, then the duration is 14 seconds (8+6). </t>
  </si>
  <si>
    <t>The capacity ??piece/ hour</t>
  </si>
  <si>
    <t>Calculate the capacity of "Pierce &amp; Form"</t>
  </si>
  <si>
    <t xml:space="preserve">The cycle time is 34 seconds </t>
  </si>
  <si>
    <t xml:space="preserve">(read from the Value Stream Mapping) </t>
  </si>
  <si>
    <t xml:space="preserve">The changover time (C/O) per piece for a batch size of 40 pieces is </t>
  </si>
  <si>
    <t xml:space="preserve">(3m*60 sec)/ 40 </t>
  </si>
  <si>
    <t xml:space="preserve">4.5 seconds </t>
  </si>
  <si>
    <t xml:space="preserve">So for each product you needs 4.5 seconds to change over </t>
  </si>
  <si>
    <t xml:space="preserve">The total time required for the capacity per piece is therefore </t>
  </si>
  <si>
    <t xml:space="preserve">This correspond to 3600/38.5 </t>
  </si>
  <si>
    <t xml:space="preserve">93.5 pieces per hour </t>
  </si>
  <si>
    <t>(changeover time +cycle time) (seconds)</t>
  </si>
  <si>
    <t xml:space="preserve">(60m*60second)/ total time required for the capacity per piece </t>
  </si>
  <si>
    <t>3600/38.5</t>
  </si>
  <si>
    <t>The bottleneck is Pierce and Form since it has the lowest capacity</t>
  </si>
  <si>
    <t xml:space="preserve">	
To achieve a continuous flow, utilization must be managed to avoid a lot of intermediate stocks and to meet customer demand in a timely manner.
Which of three cells should have a clearly low occupancy rate of almost 70%?  Note that according to Takt we have to produce time to meet customer demand and we want to avoid overproduction. Also take the time for changeover into account. This happens during production.
Selected Answer:	
Incorrect [None Given]
Answers:	
CorrectA. 
Press
B. 
Pierce &amp; Form
C. 
Finish Grind
Response Feedback:	
We divide the cycle time of the station in question by the takt time.
First we calculate the capacity of the stations. For Press, 27 seconds are required per piece (CT=12 sec and time for changeover/st=15 sec).
Utilization (occupancy rate) with continuous flow then becomes: 27/39.375=0.686.
This is almost 70%.</t>
  </si>
  <si>
    <t>Question 13</t>
  </si>
  <si>
    <t xml:space="preserve">Question 14 </t>
  </si>
  <si>
    <t xml:space="preserve">Type Leveling EPE </t>
  </si>
  <si>
    <t xml:space="preserve">Given is one company, in which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</si>
</sst>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font>
      <sz val="12"/>
      <color theme="1"/>
      <name val="Calibri"/>
      <family val="2"/>
      <scheme val="minor"/>
    </font>
    <font>
      <b/>
      <sz val="12"/>
      <color theme="1"/>
      <name val="Calibri"/>
      <family val="2"/>
      <scheme val="minor"/>
    </font>
    <font>
      <sz val="12"/>
      <color theme="4"/>
      <name val="Calibri"/>
      <family val="2"/>
      <scheme val="minor"/>
    </font>
    <font>
      <sz val="10"/>
      <color rgb="FF333333"/>
      <name val="Calibri"/>
      <family val="2"/>
      <scheme val="minor"/>
    </font>
    <font>
      <sz val="7"/>
      <color rgb="FF333333"/>
      <name val="Times New Roman"/>
      <family val="1"/>
    </font>
    <font>
      <sz val="10"/>
      <color rgb="FFFF0000"/>
      <name val="Calibri"/>
      <family val="2"/>
      <scheme val="minor"/>
    </font>
    <font>
      <sz val="18"/>
      <color theme="1"/>
      <name val="Calibri"/>
      <family val="2"/>
      <scheme val="minor"/>
    </font>
    <font>
      <sz val="16"/>
      <color theme="1"/>
      <name val="Calibri"/>
      <family val="2"/>
      <scheme val="minor"/>
    </font>
    <font>
      <sz val="16"/>
      <color rgb="FFFF0000"/>
      <name val="Calibri"/>
      <family val="2"/>
      <scheme val="minor"/>
    </font>
    <font>
      <sz val="16"/>
      <color rgb="FF000000"/>
      <name val="Calibri"/>
      <family val="2"/>
      <scheme val="minor"/>
    </font>
    <font>
      <sz val="18"/>
      <color rgb="FF8EB375"/>
      <name val="Gill Sans MT"/>
      <family val="2"/>
    </font>
    <font>
      <sz val="18"/>
      <color theme="1"/>
      <name val="+mj-lt"/>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8">
    <xf numFmtId="0" fontId="0" fillId="0" borderId="0" xfId="0"/>
    <xf numFmtId="0" fontId="0" fillId="2" borderId="0" xfId="0" applyFill="1"/>
    <xf numFmtId="0" fontId="2" fillId="0" borderId="0" xfId="0" applyFont="1"/>
    <xf numFmtId="0" fontId="1" fillId="0" borderId="0" xfId="0" applyFont="1"/>
    <xf numFmtId="164" fontId="0" fillId="0" borderId="0" xfId="0" applyNumberFormat="1"/>
    <xf numFmtId="0" fontId="3" fillId="0" borderId="0" xfId="0" applyFont="1" applyAlignment="1">
      <alignment horizontal="left" vertical="center" indent="7"/>
    </xf>
    <xf numFmtId="0" fontId="0" fillId="0" borderId="0" xfId="0" applyAlignment="1">
      <alignment vertical="top" wrapText="1"/>
    </xf>
    <xf numFmtId="0" fontId="6" fillId="0" borderId="0" xfId="0" applyFont="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0" fillId="0" borderId="4" xfId="0" applyBorder="1"/>
    <xf numFmtId="0" fontId="0" fillId="0" borderId="5" xfId="0" applyBorder="1"/>
    <xf numFmtId="0" fontId="0" fillId="0" borderId="6" xfId="0" applyBorder="1"/>
    <xf numFmtId="0" fontId="1" fillId="0" borderId="4" xfId="0" applyFont="1" applyBorder="1"/>
    <xf numFmtId="0" fontId="1" fillId="0" borderId="5" xfId="0" applyFont="1" applyBorder="1"/>
    <xf numFmtId="0" fontId="1" fillId="0" borderId="6" xfId="0" applyFont="1" applyBorder="1"/>
    <xf numFmtId="0" fontId="0" fillId="0" borderId="1" xfId="0" applyBorder="1"/>
    <xf numFmtId="0" fontId="1" fillId="0" borderId="1" xfId="0" applyFont="1" applyBorder="1"/>
    <xf numFmtId="0" fontId="0" fillId="0" borderId="3" xfId="0" applyBorder="1"/>
    <xf numFmtId="10" fontId="0" fillId="2" borderId="0" xfId="0" applyNumberFormat="1" applyFill="1"/>
    <xf numFmtId="0" fontId="10" fillId="0" borderId="0" xfId="0" applyFont="1" applyAlignment="1">
      <alignment horizontal="left" vertical="center" readingOrder="1"/>
    </xf>
    <xf numFmtId="0" fontId="11" fillId="0" borderId="0" xfId="0" applyFont="1" applyAlignment="1">
      <alignment horizontal="left" vertical="center" indent="4" readingOrder="1"/>
    </xf>
    <xf numFmtId="0" fontId="0" fillId="0" borderId="2" xfId="0" applyBorder="1"/>
    <xf numFmtId="0" fontId="0" fillId="0" borderId="0" xfId="0" applyAlignment="1">
      <alignment wrapText="1"/>
    </xf>
    <xf numFmtId="0" fontId="5"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4A83D-F3D7-0148-8BFB-545E4568A35D}">
  <dimension ref="A1:F30"/>
  <sheetViews>
    <sheetView tabSelected="1" workbookViewId="0">
      <selection activeCell="C35" sqref="C35"/>
    </sheetView>
  </sheetViews>
  <sheetFormatPr baseColWidth="10" defaultRowHeight="16"/>
  <cols>
    <col min="1" max="1" width="25" customWidth="1"/>
    <col min="2" max="2" width="45.1640625" bestFit="1" customWidth="1"/>
    <col min="3" max="3" width="33.83203125" customWidth="1"/>
    <col min="4" max="4" width="26.33203125" customWidth="1"/>
  </cols>
  <sheetData>
    <row r="1" spans="1:3">
      <c r="A1" t="s">
        <v>15</v>
      </c>
    </row>
    <row r="2" spans="1:3">
      <c r="A2" t="s">
        <v>16</v>
      </c>
    </row>
    <row r="3" spans="1:3">
      <c r="A3" t="s">
        <v>17</v>
      </c>
    </row>
    <row r="4" spans="1:3">
      <c r="A4" s="2" t="s">
        <v>0</v>
      </c>
      <c r="B4" s="2" t="s">
        <v>5</v>
      </c>
    </row>
    <row r="5" spans="1:3">
      <c r="A5" t="s">
        <v>1</v>
      </c>
      <c r="B5">
        <v>14</v>
      </c>
    </row>
    <row r="6" spans="1:3">
      <c r="A6" t="s">
        <v>2</v>
      </c>
      <c r="B6">
        <v>6</v>
      </c>
    </row>
    <row r="7" spans="1:3">
      <c r="A7" t="s">
        <v>3</v>
      </c>
      <c r="B7">
        <v>4</v>
      </c>
    </row>
    <row r="8" spans="1:3">
      <c r="A8" t="s">
        <v>4</v>
      </c>
      <c r="B8">
        <v>2</v>
      </c>
    </row>
    <row r="10" spans="1:3" ht="18" customHeight="1">
      <c r="A10" t="s">
        <v>12</v>
      </c>
      <c r="B10">
        <f>B11*B12+4*B13</f>
        <v>1020</v>
      </c>
      <c r="C10" t="s">
        <v>10</v>
      </c>
    </row>
    <row r="11" spans="1:3">
      <c r="A11" t="s">
        <v>18</v>
      </c>
      <c r="B11">
        <f xml:space="preserve"> SUM(B5:B8)</f>
        <v>26</v>
      </c>
      <c r="C11" t="s">
        <v>14</v>
      </c>
    </row>
    <row r="12" spans="1:3">
      <c r="A12" t="s">
        <v>19</v>
      </c>
      <c r="B12">
        <v>30</v>
      </c>
      <c r="C12" t="s">
        <v>6</v>
      </c>
    </row>
    <row r="13" spans="1:3">
      <c r="A13" t="s">
        <v>20</v>
      </c>
      <c r="B13">
        <v>60</v>
      </c>
      <c r="C13" t="s">
        <v>7</v>
      </c>
    </row>
    <row r="15" spans="1:3">
      <c r="A15" t="s">
        <v>13</v>
      </c>
      <c r="B15">
        <f>8*2*60*0.9</f>
        <v>864</v>
      </c>
      <c r="C15" t="s">
        <v>10</v>
      </c>
    </row>
    <row r="16" spans="1:3">
      <c r="A16" t="s">
        <v>45</v>
      </c>
      <c r="B16">
        <v>2</v>
      </c>
      <c r="C16" t="s">
        <v>8</v>
      </c>
    </row>
    <row r="17" spans="1:6">
      <c r="A17" t="s">
        <v>46</v>
      </c>
      <c r="B17">
        <v>10</v>
      </c>
      <c r="C17" t="s">
        <v>9</v>
      </c>
    </row>
    <row r="18" spans="1:6">
      <c r="A18" t="s">
        <v>47</v>
      </c>
      <c r="B18">
        <v>8</v>
      </c>
      <c r="C18" t="s">
        <v>21</v>
      </c>
    </row>
    <row r="20" spans="1:6">
      <c r="A20" s="3" t="s">
        <v>22</v>
      </c>
      <c r="B20" t="s">
        <v>23</v>
      </c>
      <c r="C20" t="s">
        <v>24</v>
      </c>
      <c r="D20">
        <f>2*8*60*0.9</f>
        <v>864</v>
      </c>
      <c r="E20" t="s">
        <v>10</v>
      </c>
    </row>
    <row r="21" spans="1:6">
      <c r="A21" s="3" t="s">
        <v>25</v>
      </c>
      <c r="B21" t="s">
        <v>27</v>
      </c>
      <c r="C21" t="s">
        <v>28</v>
      </c>
      <c r="D21">
        <f>30*26</f>
        <v>780</v>
      </c>
      <c r="E21" t="s">
        <v>11</v>
      </c>
    </row>
    <row r="22" spans="1:6">
      <c r="A22" s="3" t="s">
        <v>26</v>
      </c>
      <c r="B22" t="s">
        <v>30</v>
      </c>
      <c r="C22" t="s">
        <v>31</v>
      </c>
      <c r="D22">
        <f xml:space="preserve"> D20-D21</f>
        <v>84</v>
      </c>
      <c r="E22" t="s">
        <v>10</v>
      </c>
    </row>
    <row r="23" spans="1:6">
      <c r="A23" s="3" t="s">
        <v>29</v>
      </c>
      <c r="B23" t="s">
        <v>32</v>
      </c>
      <c r="C23" t="s">
        <v>33</v>
      </c>
      <c r="D23">
        <f>4*60</f>
        <v>240</v>
      </c>
      <c r="E23" t="s">
        <v>10</v>
      </c>
    </row>
    <row r="24" spans="1:6">
      <c r="A24" s="3" t="s">
        <v>38</v>
      </c>
      <c r="B24" t="s">
        <v>34</v>
      </c>
      <c r="C24" t="s">
        <v>35</v>
      </c>
      <c r="D24" s="4">
        <f>240/84</f>
        <v>2.8571428571428572</v>
      </c>
      <c r="E24" s="1" t="s">
        <v>36</v>
      </c>
      <c r="F24" s="1" t="s">
        <v>37</v>
      </c>
    </row>
    <row r="25" spans="1:6">
      <c r="A25" s="3" t="s">
        <v>51</v>
      </c>
      <c r="B25" t="s">
        <v>40</v>
      </c>
      <c r="C25" t="s">
        <v>39</v>
      </c>
      <c r="D25" t="s">
        <v>41</v>
      </c>
    </row>
    <row r="26" spans="1:6">
      <c r="A26" s="3" t="s">
        <v>52</v>
      </c>
      <c r="B26" t="s">
        <v>42</v>
      </c>
      <c r="C26" t="s">
        <v>43</v>
      </c>
      <c r="D26">
        <f>84/4</f>
        <v>21</v>
      </c>
      <c r="E26" t="s">
        <v>44</v>
      </c>
    </row>
    <row r="29" spans="1:6">
      <c r="A29" s="3" t="s">
        <v>217</v>
      </c>
    </row>
    <row r="30" spans="1:6">
      <c r="A30" s="3" t="s">
        <v>218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8FF77-E2BA-654F-96EF-0BD601C1DF23}">
  <dimension ref="A1:F21"/>
  <sheetViews>
    <sheetView workbookViewId="0">
      <selection activeCell="C24" sqref="C24"/>
    </sheetView>
  </sheetViews>
  <sheetFormatPr baseColWidth="10" defaultRowHeight="16"/>
  <cols>
    <col min="1" max="1" width="18.83203125" customWidth="1"/>
  </cols>
  <sheetData>
    <row r="1" spans="1:5">
      <c r="A1" t="s">
        <v>135</v>
      </c>
    </row>
    <row r="2" spans="1:5">
      <c r="A2" t="s">
        <v>136</v>
      </c>
      <c r="B2" t="s">
        <v>137</v>
      </c>
    </row>
    <row r="3" spans="1:5">
      <c r="A3" t="s">
        <v>138</v>
      </c>
      <c r="B3" t="s">
        <v>139</v>
      </c>
    </row>
    <row r="4" spans="1:5">
      <c r="A4" s="3" t="s">
        <v>140</v>
      </c>
      <c r="B4" s="3"/>
      <c r="D4" s="1" t="s">
        <v>189</v>
      </c>
      <c r="E4" s="1"/>
    </row>
    <row r="6" spans="1:5">
      <c r="A6" t="s">
        <v>141</v>
      </c>
      <c r="B6" t="s">
        <v>142</v>
      </c>
    </row>
    <row r="7" spans="1:5">
      <c r="A7" t="s">
        <v>143</v>
      </c>
      <c r="B7" t="s">
        <v>144</v>
      </c>
    </row>
    <row r="9" spans="1:5">
      <c r="A9" t="s">
        <v>145</v>
      </c>
      <c r="B9">
        <f xml:space="preserve"> 25+25+20+20</f>
        <v>90</v>
      </c>
    </row>
    <row r="10" spans="1:5">
      <c r="A10" t="s">
        <v>146</v>
      </c>
      <c r="B10" t="s">
        <v>147</v>
      </c>
      <c r="C10" t="s">
        <v>148</v>
      </c>
    </row>
    <row r="11" spans="1:5">
      <c r="A11" t="s">
        <v>149</v>
      </c>
      <c r="B11">
        <v>90</v>
      </c>
      <c r="C11" t="s">
        <v>150</v>
      </c>
    </row>
    <row r="12" spans="1:5">
      <c r="A12" t="s">
        <v>151</v>
      </c>
      <c r="B12">
        <f xml:space="preserve"> 44+5+10</f>
        <v>59</v>
      </c>
      <c r="C12" t="s">
        <v>73</v>
      </c>
    </row>
    <row r="13" spans="1:5">
      <c r="A13" t="s">
        <v>141</v>
      </c>
      <c r="B13" s="1">
        <f xml:space="preserve"> 59/(90*60)</f>
        <v>1.0925925925925926E-2</v>
      </c>
      <c r="C13">
        <f>B13*100</f>
        <v>1.0925925925925926</v>
      </c>
    </row>
    <row r="14" spans="1:5">
      <c r="C14" s="20">
        <v>1.0999999999999999E-2</v>
      </c>
    </row>
    <row r="17" spans="1:6">
      <c r="A17" s="3" t="s">
        <v>190</v>
      </c>
    </row>
    <row r="18" spans="1:6">
      <c r="A18" t="s">
        <v>191</v>
      </c>
      <c r="B18">
        <f xml:space="preserve"> 16*60*420</f>
        <v>403200</v>
      </c>
      <c r="C18" t="s">
        <v>73</v>
      </c>
    </row>
    <row r="19" spans="1:6">
      <c r="A19" t="s">
        <v>192</v>
      </c>
    </row>
    <row r="20" spans="1:6">
      <c r="A20" t="s">
        <v>193</v>
      </c>
      <c r="C20" t="s">
        <v>194</v>
      </c>
      <c r="E20">
        <f xml:space="preserve"> 81/ 403200</f>
        <v>2.0089285714285714E-4</v>
      </c>
      <c r="F20">
        <f>E20*100</f>
        <v>2.0089285714285712E-2</v>
      </c>
    </row>
    <row r="21" spans="1:6">
      <c r="F21" s="20">
        <v>2.0000000000000001E-4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3AC54-092D-5E4B-B254-B67AF23A623C}">
  <dimension ref="A1:K22"/>
  <sheetViews>
    <sheetView workbookViewId="0">
      <selection activeCell="H31" sqref="H31"/>
    </sheetView>
  </sheetViews>
  <sheetFormatPr baseColWidth="10" defaultRowHeight="16"/>
  <cols>
    <col min="1" max="1" width="21.5" customWidth="1"/>
  </cols>
  <sheetData>
    <row r="1" spans="1:5" ht="23">
      <c r="A1" s="21" t="s">
        <v>152</v>
      </c>
    </row>
    <row r="2" spans="1:5" ht="23">
      <c r="A2" s="21" t="s">
        <v>153</v>
      </c>
    </row>
    <row r="3" spans="1:5" ht="23">
      <c r="A3" s="22" t="s">
        <v>154</v>
      </c>
    </row>
    <row r="4" spans="1:5" ht="17" thickBot="1"/>
    <row r="5" spans="1:5" ht="17" thickBot="1">
      <c r="A5" s="17" t="s">
        <v>72</v>
      </c>
      <c r="B5" s="23" t="s">
        <v>157</v>
      </c>
      <c r="C5" s="23"/>
      <c r="D5" s="19"/>
    </row>
    <row r="6" spans="1:5" ht="17" thickBot="1">
      <c r="A6" s="11" t="s">
        <v>72</v>
      </c>
      <c r="B6" s="12" t="s">
        <v>155</v>
      </c>
      <c r="C6" s="12"/>
      <c r="D6" s="13"/>
    </row>
    <row r="7" spans="1:5" ht="17" thickBot="1">
      <c r="A7" s="11" t="s">
        <v>156</v>
      </c>
      <c r="B7" s="13">
        <f>480/8</f>
        <v>60</v>
      </c>
    </row>
    <row r="10" spans="1:5">
      <c r="A10" t="s">
        <v>159</v>
      </c>
    </row>
    <row r="11" spans="1:5" ht="17" thickBot="1">
      <c r="A11" t="s">
        <v>158</v>
      </c>
    </row>
    <row r="12" spans="1:5" ht="17" thickBot="1">
      <c r="A12" s="11" t="s">
        <v>72</v>
      </c>
      <c r="B12" s="12" t="s">
        <v>160</v>
      </c>
      <c r="C12" s="12"/>
      <c r="D12" s="12"/>
      <c r="E12" s="13"/>
    </row>
    <row r="13" spans="1:5">
      <c r="B13">
        <f xml:space="preserve"> (600-8)/28</f>
        <v>21.142857142857142</v>
      </c>
      <c r="C13" t="s">
        <v>150</v>
      </c>
    </row>
    <row r="14" spans="1:5">
      <c r="B14">
        <f>B13*60</f>
        <v>1268.5714285714284</v>
      </c>
      <c r="C14" t="s">
        <v>161</v>
      </c>
    </row>
    <row r="16" spans="1:5">
      <c r="A16" t="s">
        <v>162</v>
      </c>
    </row>
    <row r="17" spans="1:11">
      <c r="A17" t="s">
        <v>163</v>
      </c>
    </row>
    <row r="18" spans="1:11">
      <c r="A18" s="3" t="s">
        <v>164</v>
      </c>
      <c r="B18" s="3"/>
      <c r="C18" s="3"/>
    </row>
    <row r="20" spans="1:11">
      <c r="A20" s="3" t="s">
        <v>165</v>
      </c>
      <c r="B20" t="s">
        <v>166</v>
      </c>
      <c r="G20" t="s">
        <v>167</v>
      </c>
      <c r="J20">
        <f xml:space="preserve"> 3200/ 5</f>
        <v>640</v>
      </c>
      <c r="K20" t="s">
        <v>168</v>
      </c>
    </row>
    <row r="21" spans="1:11">
      <c r="A21" s="3" t="s">
        <v>169</v>
      </c>
      <c r="B21" t="s">
        <v>170</v>
      </c>
      <c r="E21">
        <f xml:space="preserve"> 7*3600</f>
        <v>25200</v>
      </c>
      <c r="F21" t="s">
        <v>171</v>
      </c>
    </row>
    <row r="22" spans="1:11">
      <c r="A22" s="3" t="s">
        <v>72</v>
      </c>
      <c r="B22" t="s">
        <v>172</v>
      </c>
      <c r="F22">
        <f xml:space="preserve"> E21/J20</f>
        <v>39.375</v>
      </c>
      <c r="G22" s="3" t="s">
        <v>173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2B373-74B9-2945-9DC2-326EEF9C5044}">
  <dimension ref="A1:H16"/>
  <sheetViews>
    <sheetView workbookViewId="0">
      <selection activeCell="E3" sqref="E3"/>
    </sheetView>
  </sheetViews>
  <sheetFormatPr baseColWidth="10" defaultRowHeight="16"/>
  <sheetData>
    <row r="1" spans="1:8">
      <c r="A1" t="s">
        <v>174</v>
      </c>
      <c r="G1">
        <v>3200</v>
      </c>
      <c r="H1" t="s">
        <v>92</v>
      </c>
    </row>
    <row r="2" spans="1:8">
      <c r="A2" t="s">
        <v>175</v>
      </c>
    </row>
    <row r="3" spans="1:8">
      <c r="A3" s="1" t="s">
        <v>181</v>
      </c>
    </row>
    <row r="4" spans="1:8">
      <c r="A4" t="s">
        <v>176</v>
      </c>
      <c r="D4">
        <f xml:space="preserve"> 3200/5</f>
        <v>640</v>
      </c>
      <c r="E4" t="s">
        <v>92</v>
      </c>
    </row>
    <row r="5" spans="1:8">
      <c r="A5" t="s">
        <v>177</v>
      </c>
    </row>
    <row r="6" spans="1:8">
      <c r="A6" t="s">
        <v>178</v>
      </c>
      <c r="C6" t="s">
        <v>179</v>
      </c>
      <c r="D6" t="s">
        <v>180</v>
      </c>
      <c r="E6" t="s">
        <v>36</v>
      </c>
    </row>
    <row r="9" spans="1:8">
      <c r="A9" t="s">
        <v>182</v>
      </c>
    </row>
    <row r="11" spans="1:8">
      <c r="A11" t="s">
        <v>183</v>
      </c>
    </row>
    <row r="12" spans="1:8">
      <c r="A12" t="s">
        <v>184</v>
      </c>
    </row>
    <row r="13" spans="1:8">
      <c r="A13" t="s">
        <v>185</v>
      </c>
    </row>
    <row r="14" spans="1:8">
      <c r="A14" t="s">
        <v>186</v>
      </c>
    </row>
    <row r="16" spans="1:8">
      <c r="A16" s="1" t="s">
        <v>187</v>
      </c>
      <c r="B16" s="1">
        <f xml:space="preserve"> 5+ 3.5+5.2+2.3</f>
        <v>16</v>
      </c>
      <c r="C16" s="1" t="s">
        <v>188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99AF-78FB-A84C-9EB6-F648CEE2D037}">
  <dimension ref="A1:J18"/>
  <sheetViews>
    <sheetView topLeftCell="A15" workbookViewId="0">
      <selection activeCell="A19" sqref="A19"/>
    </sheetView>
  </sheetViews>
  <sheetFormatPr baseColWidth="10" defaultRowHeight="16"/>
  <cols>
    <col min="2" max="2" width="23.33203125" customWidth="1"/>
  </cols>
  <sheetData>
    <row r="1" spans="1:10">
      <c r="A1" s="3" t="s">
        <v>195</v>
      </c>
      <c r="B1" s="3"/>
      <c r="C1" s="3"/>
      <c r="D1" s="3"/>
    </row>
    <row r="2" spans="1:10">
      <c r="A2" t="s">
        <v>196</v>
      </c>
    </row>
    <row r="3" spans="1:10">
      <c r="A3" t="s">
        <v>197</v>
      </c>
    </row>
    <row r="4" spans="1:10">
      <c r="A4" t="s">
        <v>198</v>
      </c>
    </row>
    <row r="5" spans="1:10">
      <c r="A5" t="s">
        <v>199</v>
      </c>
    </row>
    <row r="7" spans="1:10">
      <c r="A7" s="3" t="s">
        <v>200</v>
      </c>
      <c r="B7" s="3"/>
      <c r="C7" s="3"/>
    </row>
    <row r="8" spans="1:10">
      <c r="A8" t="s">
        <v>201</v>
      </c>
      <c r="C8" t="s">
        <v>202</v>
      </c>
    </row>
    <row r="9" spans="1:10">
      <c r="A9" t="s">
        <v>203</v>
      </c>
      <c r="E9" t="s">
        <v>204</v>
      </c>
      <c r="G9" t="s">
        <v>205</v>
      </c>
      <c r="H9" t="s">
        <v>206</v>
      </c>
    </row>
    <row r="10" spans="1:10">
      <c r="A10" t="s">
        <v>207</v>
      </c>
      <c r="E10">
        <f>34+4.5</f>
        <v>38.5</v>
      </c>
      <c r="F10" t="s">
        <v>73</v>
      </c>
      <c r="G10" t="s">
        <v>210</v>
      </c>
    </row>
    <row r="11" spans="1:10">
      <c r="A11" t="s">
        <v>208</v>
      </c>
      <c r="C11" t="s">
        <v>209</v>
      </c>
      <c r="E11" t="s">
        <v>211</v>
      </c>
      <c r="J11" t="s">
        <v>212</v>
      </c>
    </row>
    <row r="13" spans="1:10">
      <c r="A13" t="s">
        <v>213</v>
      </c>
    </row>
    <row r="15" spans="1:10" ht="409.6">
      <c r="A15" s="24" t="s">
        <v>214</v>
      </c>
    </row>
    <row r="17" spans="1:1">
      <c r="A17" t="s">
        <v>215</v>
      </c>
    </row>
    <row r="18" spans="1:1">
      <c r="A18" t="s">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103FC-3A5E-9049-8D80-F980ABB5DEEE}">
  <dimension ref="A1:K10"/>
  <sheetViews>
    <sheetView workbookViewId="0">
      <selection activeCell="I10" sqref="I10:K10"/>
    </sheetView>
  </sheetViews>
  <sheetFormatPr baseColWidth="10" defaultRowHeight="16"/>
  <cols>
    <col min="6" max="6" width="12.33203125" customWidth="1"/>
    <col min="9" max="9" width="22.1640625" customWidth="1"/>
    <col min="11" max="11" width="24.6640625" customWidth="1"/>
  </cols>
  <sheetData>
    <row r="1" spans="1:11">
      <c r="A1" t="s">
        <v>48</v>
      </c>
    </row>
    <row r="2" spans="1:11" ht="26" customHeight="1">
      <c r="A2" t="s">
        <v>49</v>
      </c>
    </row>
    <row r="3" spans="1:11">
      <c r="A3" t="s">
        <v>50</v>
      </c>
    </row>
    <row r="5" spans="1:11">
      <c r="A5" s="3" t="s">
        <v>22</v>
      </c>
      <c r="B5" t="s">
        <v>23</v>
      </c>
      <c r="I5">
        <v>450</v>
      </c>
      <c r="J5" t="s">
        <v>11</v>
      </c>
    </row>
    <row r="6" spans="1:11">
      <c r="A6" s="3" t="s">
        <v>25</v>
      </c>
      <c r="B6" t="s">
        <v>27</v>
      </c>
      <c r="I6">
        <f xml:space="preserve"> 15*(9+6+3)</f>
        <v>270</v>
      </c>
      <c r="J6" t="s">
        <v>11</v>
      </c>
    </row>
    <row r="7" spans="1:11">
      <c r="A7" s="3" t="s">
        <v>26</v>
      </c>
      <c r="B7" t="s">
        <v>30</v>
      </c>
      <c r="D7" t="s">
        <v>56</v>
      </c>
      <c r="I7">
        <f>I5-I6</f>
        <v>180</v>
      </c>
      <c r="J7" t="s">
        <v>11</v>
      </c>
    </row>
    <row r="8" spans="1:11">
      <c r="A8" s="3" t="s">
        <v>29</v>
      </c>
      <c r="B8" t="s">
        <v>54</v>
      </c>
      <c r="C8" t="s">
        <v>55</v>
      </c>
    </row>
    <row r="9" spans="1:11">
      <c r="A9" s="3" t="s">
        <v>38</v>
      </c>
      <c r="B9" t="s">
        <v>57</v>
      </c>
      <c r="F9" t="s">
        <v>53</v>
      </c>
      <c r="I9">
        <f>I7*4</f>
        <v>720</v>
      </c>
      <c r="J9" t="s">
        <v>10</v>
      </c>
    </row>
    <row r="10" spans="1:11">
      <c r="A10" s="3" t="s">
        <v>51</v>
      </c>
      <c r="B10" t="s">
        <v>58</v>
      </c>
      <c r="F10" t="s">
        <v>59</v>
      </c>
      <c r="I10">
        <f xml:space="preserve"> 720/3</f>
        <v>240</v>
      </c>
      <c r="J10" t="s">
        <v>10</v>
      </c>
      <c r="K10"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7CD79-B37D-564E-9436-7CCC2CC135A1}">
  <dimension ref="A1:E3"/>
  <sheetViews>
    <sheetView workbookViewId="0">
      <selection activeCell="B8" sqref="B8"/>
    </sheetView>
  </sheetViews>
  <sheetFormatPr baseColWidth="10" defaultRowHeight="16"/>
  <sheetData>
    <row r="1" spans="1:5">
      <c r="A1" t="s">
        <v>61</v>
      </c>
    </row>
    <row r="2" spans="1:5">
      <c r="A2" t="s">
        <v>62</v>
      </c>
    </row>
    <row r="3" spans="1:5">
      <c r="A3" t="s">
        <v>63</v>
      </c>
      <c r="B3" t="s">
        <v>64</v>
      </c>
      <c r="E3">
        <f xml:space="preserve"> 50/ 2500</f>
        <v>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D2F91-FB40-8845-9F23-3FD4EB4182BE}">
  <dimension ref="A1:B8"/>
  <sheetViews>
    <sheetView workbookViewId="0">
      <selection activeCell="A9" sqref="A9"/>
    </sheetView>
  </sheetViews>
  <sheetFormatPr baseColWidth="10" defaultRowHeight="16"/>
  <sheetData>
    <row r="1" spans="1:2">
      <c r="A1" t="s">
        <v>65</v>
      </c>
    </row>
    <row r="2" spans="1:2">
      <c r="A2" t="s">
        <v>66</v>
      </c>
    </row>
    <row r="4" spans="1:2">
      <c r="A4" t="s">
        <v>67</v>
      </c>
      <c r="B4" t="s">
        <v>68</v>
      </c>
    </row>
    <row r="5" spans="1:2">
      <c r="A5" t="s">
        <v>69</v>
      </c>
    </row>
    <row r="7" spans="1:2">
      <c r="A7" t="s">
        <v>70</v>
      </c>
    </row>
    <row r="8" spans="1:2">
      <c r="A8" t="s">
        <v>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C0C60-A073-2F4E-A7CB-D1E13A286195}">
  <dimension ref="A1:Q12"/>
  <sheetViews>
    <sheetView workbookViewId="0">
      <selection activeCell="I40" sqref="I40"/>
    </sheetView>
  </sheetViews>
  <sheetFormatPr baseColWidth="10" defaultRowHeight="16"/>
  <cols>
    <col min="2" max="2" width="26.33203125" customWidth="1"/>
    <col min="3" max="3" width="31.1640625" customWidth="1"/>
  </cols>
  <sheetData>
    <row r="1" spans="1:17" ht="25" thickBot="1">
      <c r="A1" s="5" t="s">
        <v>74</v>
      </c>
      <c r="B1" s="7"/>
      <c r="C1" s="7"/>
    </row>
    <row r="2" spans="1:17" ht="25" thickBot="1">
      <c r="A2" s="5" t="s">
        <v>75</v>
      </c>
      <c r="B2" s="7"/>
      <c r="C2" s="7"/>
      <c r="G2" s="14" t="s">
        <v>81</v>
      </c>
      <c r="H2" s="15"/>
      <c r="I2" s="15"/>
      <c r="J2" s="15"/>
      <c r="K2" s="15"/>
      <c r="L2" s="15"/>
      <c r="M2" s="15"/>
      <c r="N2" s="15"/>
      <c r="O2" s="15"/>
      <c r="P2" s="15"/>
      <c r="Q2" s="16"/>
    </row>
    <row r="3" spans="1:17" ht="24">
      <c r="A3" s="5" t="s">
        <v>76</v>
      </c>
      <c r="B3" s="7"/>
      <c r="C3" s="7"/>
    </row>
    <row r="4" spans="1:17" ht="24">
      <c r="A4" s="5" t="s">
        <v>77</v>
      </c>
      <c r="B4" s="7"/>
      <c r="C4" s="7"/>
    </row>
    <row r="5" spans="1:17" ht="24">
      <c r="A5" s="5" t="s">
        <v>78</v>
      </c>
      <c r="B5" s="7"/>
      <c r="C5" s="7"/>
    </row>
    <row r="6" spans="1:17" ht="24">
      <c r="A6" s="5" t="s">
        <v>79</v>
      </c>
      <c r="B6" s="7"/>
      <c r="C6" s="7"/>
    </row>
    <row r="7" spans="1:17" ht="24">
      <c r="A7" s="5" t="s">
        <v>80</v>
      </c>
      <c r="B7" s="7"/>
      <c r="C7" s="7"/>
    </row>
    <row r="8" spans="1:17" ht="22">
      <c r="A8" s="6"/>
      <c r="B8" s="8" t="s">
        <v>82</v>
      </c>
      <c r="C8" s="9"/>
    </row>
    <row r="9" spans="1:17">
      <c r="A9" s="25"/>
      <c r="B9" s="26"/>
      <c r="C9" s="27"/>
    </row>
    <row r="10" spans="1:17">
      <c r="A10" s="25"/>
      <c r="B10" s="26"/>
      <c r="C10" s="27"/>
    </row>
    <row r="11" spans="1:17" ht="21">
      <c r="A11" s="6"/>
      <c r="B11" s="8"/>
      <c r="C11" s="10"/>
    </row>
    <row r="12" spans="1:17" ht="21">
      <c r="A12" s="6"/>
      <c r="B12" s="8"/>
      <c r="C12" s="10"/>
    </row>
  </sheetData>
  <mergeCells count="3">
    <mergeCell ref="A9:A10"/>
    <mergeCell ref="B9:B10"/>
    <mergeCell ref="C9:C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38F78-D4F8-C943-A60C-149D09149B9D}">
  <dimension ref="A1:C12"/>
  <sheetViews>
    <sheetView workbookViewId="0">
      <selection activeCell="A12" sqref="A12:A15"/>
    </sheetView>
  </sheetViews>
  <sheetFormatPr baseColWidth="10" defaultRowHeight="16"/>
  <cols>
    <col min="1" max="1" width="20" customWidth="1"/>
    <col min="2" max="2" width="17.33203125" customWidth="1"/>
  </cols>
  <sheetData>
    <row r="1" spans="1:3">
      <c r="A1" t="s">
        <v>114</v>
      </c>
    </row>
    <row r="2" spans="1:3" ht="17" thickBot="1">
      <c r="A2" t="s">
        <v>111</v>
      </c>
    </row>
    <row r="3" spans="1:3" ht="17" thickBot="1">
      <c r="A3" s="11" t="s">
        <v>112</v>
      </c>
      <c r="B3" s="13"/>
    </row>
    <row r="4" spans="1:3" ht="17" thickBot="1">
      <c r="A4" s="11" t="s">
        <v>113</v>
      </c>
      <c r="B4" s="13"/>
    </row>
    <row r="6" spans="1:3">
      <c r="A6" t="s">
        <v>115</v>
      </c>
    </row>
    <row r="7" spans="1:3">
      <c r="A7" s="3" t="s">
        <v>116</v>
      </c>
      <c r="B7" s="3" t="s">
        <v>117</v>
      </c>
    </row>
    <row r="8" spans="1:3">
      <c r="B8">
        <f xml:space="preserve"> 1/57</f>
        <v>1.7543859649122806E-2</v>
      </c>
      <c r="C8" t="s">
        <v>118</v>
      </c>
    </row>
    <row r="9" spans="1:3">
      <c r="B9">
        <f>B8*60</f>
        <v>1.0526315789473684</v>
      </c>
      <c r="C9" t="s">
        <v>119</v>
      </c>
    </row>
    <row r="12" spans="1:3">
      <c r="A12"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755AA-10EB-A54F-8D62-D6267EE2CD24}">
  <dimension ref="A1:F14"/>
  <sheetViews>
    <sheetView workbookViewId="0">
      <selection activeCell="M37" sqref="M37"/>
    </sheetView>
  </sheetViews>
  <sheetFormatPr baseColWidth="10" defaultRowHeight="16"/>
  <sheetData>
    <row r="1" spans="1:6">
      <c r="A1" t="s">
        <v>120</v>
      </c>
    </row>
    <row r="2" spans="1:6">
      <c r="A2" t="s">
        <v>121</v>
      </c>
    </row>
    <row r="3" spans="1:6">
      <c r="A3" t="s">
        <v>122</v>
      </c>
    </row>
    <row r="4" spans="1:6">
      <c r="A4" t="s">
        <v>123</v>
      </c>
    </row>
    <row r="5" spans="1:6">
      <c r="A5" t="s">
        <v>124</v>
      </c>
    </row>
    <row r="6" spans="1:6">
      <c r="A6" t="s">
        <v>125</v>
      </c>
    </row>
    <row r="7" spans="1:6">
      <c r="A7" t="s">
        <v>126</v>
      </c>
    </row>
    <row r="9" spans="1:6">
      <c r="A9" t="s">
        <v>127</v>
      </c>
    </row>
    <row r="10" spans="1:6">
      <c r="A10" t="s">
        <v>128</v>
      </c>
      <c r="C10" t="s">
        <v>129</v>
      </c>
    </row>
    <row r="12" spans="1:6">
      <c r="A12" t="s">
        <v>130</v>
      </c>
      <c r="C12" t="s">
        <v>131</v>
      </c>
    </row>
    <row r="13" spans="1:6">
      <c r="A13">
        <f xml:space="preserve"> (60/20+60/40+60/12+60/16+60/20)</f>
        <v>16.25</v>
      </c>
    </row>
    <row r="14" spans="1:6">
      <c r="A14" t="s">
        <v>132</v>
      </c>
      <c r="E14">
        <f xml:space="preserve"> A13/2</f>
        <v>8.125</v>
      </c>
      <c r="F14" s="1"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8BA6B-751B-B144-96B2-6E18A53369F8}">
  <dimension ref="A1:F21"/>
  <sheetViews>
    <sheetView workbookViewId="0">
      <selection activeCell="D24" sqref="D24"/>
    </sheetView>
  </sheetViews>
  <sheetFormatPr baseColWidth="10" defaultRowHeight="16"/>
  <cols>
    <col min="1" max="1" width="31.6640625" customWidth="1"/>
    <col min="2" max="2" width="35.83203125" customWidth="1"/>
  </cols>
  <sheetData>
    <row r="1" spans="1:6">
      <c r="A1" t="s">
        <v>83</v>
      </c>
    </row>
    <row r="2" spans="1:6">
      <c r="A2" t="s">
        <v>84</v>
      </c>
    </row>
    <row r="5" spans="1:6">
      <c r="A5" t="s">
        <v>85</v>
      </c>
      <c r="B5">
        <v>44</v>
      </c>
      <c r="C5" t="s">
        <v>73</v>
      </c>
    </row>
    <row r="6" spans="1:6">
      <c r="A6" t="s">
        <v>86</v>
      </c>
      <c r="B6">
        <v>48</v>
      </c>
      <c r="C6" t="s">
        <v>73</v>
      </c>
    </row>
    <row r="7" spans="1:6">
      <c r="A7" t="s">
        <v>87</v>
      </c>
      <c r="B7" t="s">
        <v>88</v>
      </c>
      <c r="C7">
        <v>3600</v>
      </c>
      <c r="D7" t="s">
        <v>73</v>
      </c>
    </row>
    <row r="8" spans="1:6">
      <c r="A8" t="s">
        <v>89</v>
      </c>
      <c r="F8">
        <f>B6-B5</f>
        <v>4</v>
      </c>
    </row>
    <row r="9" spans="1:6">
      <c r="A9" t="s">
        <v>90</v>
      </c>
      <c r="B9" t="s">
        <v>91</v>
      </c>
      <c r="C9">
        <f>C7/4</f>
        <v>900</v>
      </c>
      <c r="D9" t="s">
        <v>92</v>
      </c>
    </row>
    <row r="11" spans="1:6" ht="17" thickBot="1"/>
    <row r="12" spans="1:6" ht="17" thickBot="1">
      <c r="A12" s="14" t="s">
        <v>98</v>
      </c>
      <c r="B12" s="15" t="s">
        <v>93</v>
      </c>
      <c r="C12" s="13"/>
    </row>
    <row r="17" spans="1:4">
      <c r="A17" s="3" t="s">
        <v>94</v>
      </c>
    </row>
    <row r="18" spans="1:4">
      <c r="A18" t="s">
        <v>95</v>
      </c>
      <c r="B18">
        <v>44</v>
      </c>
      <c r="C18" t="s">
        <v>73</v>
      </c>
    </row>
    <row r="19" spans="1:4">
      <c r="A19" t="s">
        <v>72</v>
      </c>
      <c r="B19">
        <v>50</v>
      </c>
      <c r="C19" t="s">
        <v>73</v>
      </c>
    </row>
    <row r="20" spans="1:4">
      <c r="A20" t="s">
        <v>96</v>
      </c>
      <c r="B20" t="s">
        <v>97</v>
      </c>
    </row>
    <row r="21" spans="1:4">
      <c r="A21" t="s">
        <v>99</v>
      </c>
      <c r="B21" t="s">
        <v>100</v>
      </c>
      <c r="C21">
        <f>3600/(50-44)</f>
        <v>600</v>
      </c>
      <c r="D21" t="s">
        <v>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244A-B5C1-2E43-A64C-DF0326930105}">
  <dimension ref="A1:F11"/>
  <sheetViews>
    <sheetView workbookViewId="0">
      <selection activeCell="K7" sqref="K7"/>
    </sheetView>
  </sheetViews>
  <sheetFormatPr baseColWidth="10" defaultRowHeight="16"/>
  <sheetData>
    <row r="1" spans="1:6">
      <c r="A1" t="s">
        <v>101</v>
      </c>
    </row>
    <row r="2" spans="1:6">
      <c r="A2" t="s">
        <v>109</v>
      </c>
    </row>
    <row r="3" spans="1:6" ht="17" thickBot="1"/>
    <row r="4" spans="1:6" ht="17" thickBot="1">
      <c r="A4" s="18" t="s">
        <v>102</v>
      </c>
      <c r="B4" s="18" t="s">
        <v>103</v>
      </c>
      <c r="C4" s="19"/>
      <c r="D4" s="19"/>
      <c r="F4" t="s">
        <v>134</v>
      </c>
    </row>
    <row r="5" spans="1:6" ht="17" thickBot="1">
      <c r="B5" s="14" t="s">
        <v>105</v>
      </c>
      <c r="C5" s="15"/>
      <c r="D5" s="16"/>
    </row>
    <row r="6" spans="1:6" ht="17" thickBot="1">
      <c r="B6" s="14" t="s">
        <v>106</v>
      </c>
      <c r="C6" s="12"/>
      <c r="D6" s="13"/>
    </row>
    <row r="9" spans="1:6">
      <c r="A9" t="s">
        <v>107</v>
      </c>
      <c r="B9" s="3" t="s">
        <v>108</v>
      </c>
    </row>
    <row r="10" spans="1:6">
      <c r="A10" t="s">
        <v>110</v>
      </c>
    </row>
    <row r="11" spans="1:6">
      <c r="A11" t="s">
        <v>104</v>
      </c>
      <c r="D11">
        <f xml:space="preserve"> 25/2</f>
        <v>12.5</v>
      </c>
      <c r="E11"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CALCULATE EPE </vt:lpstr>
      <vt:lpstr>SET UP TIME </vt:lpstr>
      <vt:lpstr>DPU </vt:lpstr>
      <vt:lpstr>DPMO </vt:lpstr>
      <vt:lpstr>ABACA-ABDAC</vt:lpstr>
      <vt:lpstr>Completion Rate </vt:lpstr>
      <vt:lpstr>Needed resource</vt:lpstr>
      <vt:lpstr>BATCHES </vt:lpstr>
      <vt:lpstr>Lead Time </vt:lpstr>
      <vt:lpstr>Value added %</vt:lpstr>
      <vt:lpstr>Task time </vt:lpstr>
      <vt:lpstr>Days of stock </vt:lpstr>
      <vt:lpstr>Lowest Capacity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Phan</dc:creator>
  <cp:lastModifiedBy>Trang Phan</cp:lastModifiedBy>
  <dcterms:created xsi:type="dcterms:W3CDTF">2023-11-02T10:57:45Z</dcterms:created>
  <dcterms:modified xsi:type="dcterms:W3CDTF">2023-11-20T20:46:52Z</dcterms:modified>
</cp:coreProperties>
</file>